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mc:AlternateContent xmlns:mc="http://schemas.openxmlformats.org/markup-compatibility/2006">
    <mc:Choice Requires="x15">
      <x15ac:absPath xmlns:x15ac="http://schemas.microsoft.com/office/spreadsheetml/2010/11/ac" url="C:\Users\PLANEA18\Documents\PLANES DE ACCIÓN\PLAN DE ACCIÓN 2022\"/>
    </mc:Choice>
  </mc:AlternateContent>
  <xr:revisionPtr revIDLastSave="0" documentId="13_ncr:1_{D4CFF215-EA57-4C86-8B55-F15DE6B9D09B}" xr6:coauthVersionLast="43" xr6:coauthVersionMax="43" xr10:uidLastSave="{00000000-0000-0000-0000-000000000000}"/>
  <bookViews>
    <workbookView xWindow="-120" yWindow="-120" windowWidth="24240" windowHeight="13140" firstSheet="1" activeTab="3" xr2:uid="{00000000-000D-0000-FFFF-FFFF00000000}"/>
  </bookViews>
  <sheets>
    <sheet name="SALDOS DISPONIBLES 2021 (2)" sheetId="10" state="hidden" r:id="rId1"/>
    <sheet name="SALDOS DISPONIBLES 2022" sheetId="16" r:id="rId2"/>
    <sheet name="POAI" sheetId="7" state="hidden" r:id="rId3"/>
    <sheet name="POAI (2)" sheetId="18" r:id="rId4"/>
    <sheet name="POAI (3)" sheetId="19" state="hidden" r:id="rId5"/>
    <sheet name="ALICUOTAS (2)" sheetId="17" state="hidden" r:id="rId6"/>
    <sheet name="ALICUOTAS" sheetId="12" state="hidden" r:id="rId7"/>
    <sheet name="PROYECTOS BANPROAR" sheetId="9" state="hidden" r:id="rId8"/>
    <sheet name="DESTINACION ESPECIFICA 2021 (2)" sheetId="15" state="hidden" r:id="rId9"/>
    <sheet name="CERT2021  (2)" sheetId="14" state="hidden" r:id="rId10"/>
    <sheet name="ESTAMPILLAS 2021 (2)" sheetId="13" state="hidden" r:id="rId11"/>
  </sheets>
  <externalReferences>
    <externalReference r:id="rId12"/>
    <externalReference r:id="rId13"/>
    <externalReference r:id="rId14"/>
    <externalReference r:id="rId15"/>
  </externalReferences>
  <definedNames>
    <definedName name="_xlnm._FilterDatabase" localSheetId="6" hidden="1">ALICUOTAS!$A$4:$AG$36</definedName>
    <definedName name="_xlnm._FilterDatabase" localSheetId="5" hidden="1">'ALICUOTAS (2)'!$B$4:$X$54</definedName>
    <definedName name="_xlnm._FilterDatabase" localSheetId="2" hidden="1">POAI!$A$8:$HM$210</definedName>
    <definedName name="_xlnm._FilterDatabase" localSheetId="3" hidden="1">'POAI (2)'!$A$8:$HL$220</definedName>
    <definedName name="_xlnm._FilterDatabase" localSheetId="4" hidden="1">'POAI (3)'!$A$8:$HN$214</definedName>
    <definedName name="_xlnm._FilterDatabase" localSheetId="7" hidden="1">'PROYECTOS BANPROAR'!$6:$125</definedName>
    <definedName name="_xlnm._FilterDatabase" localSheetId="0" hidden="1">'SALDOS DISPONIBLES 2021 (2)'!$A$4:$Y$193</definedName>
    <definedName name="_xlnm._FilterDatabase" localSheetId="1" hidden="1">'SALDOS DISPONIBLES 2022'!$A$4:$X$195</definedName>
    <definedName name="ACREENCIAS_LEY617" localSheetId="6">#REF!</definedName>
    <definedName name="ACREENCIAS_LEY617" localSheetId="5">#REF!</definedName>
    <definedName name="ACREENCIAS_LEY617" localSheetId="9">#REF!</definedName>
    <definedName name="ACREENCIAS_LEY617" localSheetId="8">#REF!</definedName>
    <definedName name="ACREENCIAS_LEY617" localSheetId="10">#REF!</definedName>
    <definedName name="ACREENCIAS_LEY617" localSheetId="4">#REF!</definedName>
    <definedName name="ACREENCIAS_LEY617" localSheetId="0">#REF!</definedName>
    <definedName name="ACREENCIAS_LEY617" localSheetId="1">#REF!</definedName>
    <definedName name="ACREENCIAS_LEY617">#REF!</definedName>
    <definedName name="ACREENCIAS_NO_RELACIONADAS" localSheetId="6">#REF!</definedName>
    <definedName name="ACREENCIAS_NO_RELACIONADAS" localSheetId="5">#REF!</definedName>
    <definedName name="ACREENCIAS_NO_RELACIONADAS" localSheetId="9">#REF!</definedName>
    <definedName name="ACREENCIAS_NO_RELACIONADAS" localSheetId="8">#REF!</definedName>
    <definedName name="ACREENCIAS_NO_RELACIONADAS" localSheetId="10">#REF!</definedName>
    <definedName name="ACREENCIAS_NO_RELACIONADAS" localSheetId="4">#REF!</definedName>
    <definedName name="ACREENCIAS_NO_RELACIONADAS" localSheetId="0">#REF!</definedName>
    <definedName name="ACREENCIAS_NO_RELACIONADAS" localSheetId="1">#REF!</definedName>
    <definedName name="ACREENCIAS_NO_RELACIONADAS">#REF!</definedName>
    <definedName name="ACREENCIAS_REESTRUCTURADAS" localSheetId="6">#REF!</definedName>
    <definedName name="ACREENCIAS_REESTRUCTURADAS" localSheetId="5">#REF!</definedName>
    <definedName name="ACREENCIAS_REESTRUCTURADAS" localSheetId="9">#REF!</definedName>
    <definedName name="ACREENCIAS_REESTRUCTURADAS" localSheetId="8">#REF!</definedName>
    <definedName name="ACREENCIAS_REESTRUCTURADAS" localSheetId="10">#REF!</definedName>
    <definedName name="ACREENCIAS_REESTRUCTURADAS" localSheetId="4">#REF!</definedName>
    <definedName name="ACREENCIAS_REESTRUCTURADAS" localSheetId="0">#REF!</definedName>
    <definedName name="ACREENCIAS_REESTRUCTURADAS" localSheetId="1">#REF!</definedName>
    <definedName name="ACREENCIAS_REESTRUCTURADAS">#REF!</definedName>
    <definedName name="_xlnm.Print_Area" localSheetId="6">ALICUOTAS!$A$1:$O$40</definedName>
    <definedName name="_xlnm.Print_Area" localSheetId="5">'ALICUOTAS (2)'!$A$1:$F$58</definedName>
    <definedName name="_xlnm.Print_Area" localSheetId="9">'CERT2021  (2)'!$A$1:$O$49</definedName>
    <definedName name="_xlnm.Print_Area" localSheetId="8">'DESTINACION ESPECIFICA 2021 (2)'!$A$4:$P$35</definedName>
    <definedName name="_xlnm.Print_Area" localSheetId="10">'ESTAMPILLAS 2021 (2)'!$A$2:$X$23</definedName>
    <definedName name="_xlnm.Print_Area" localSheetId="2">POAI!$A$1:$CP$233</definedName>
    <definedName name="_xlnm.Print_Area" localSheetId="3">'POAI (2)'!$A$1:$T$246</definedName>
    <definedName name="_xlnm.Print_Area" localSheetId="4">'POAI (3)'!$A$1:$CK$230</definedName>
    <definedName name="_xlnm.Print_Area" localSheetId="7">'PROYECTOS BANPROAR'!$A$2:$S$125</definedName>
    <definedName name="_xlnm.Print_Area" localSheetId="0">'SALDOS DISPONIBLES 2021 (2)'!$A$1:$F$294</definedName>
    <definedName name="_xlnm.Print_Area" localSheetId="1">'SALDOS DISPONIBLES 2022'!$A$1:$E$290</definedName>
    <definedName name="CONTRATISTAS" localSheetId="6">#REF!</definedName>
    <definedName name="CONTRATISTAS" localSheetId="5">#REF!</definedName>
    <definedName name="CONTRATISTAS" localSheetId="9">#REF!</definedName>
    <definedName name="CONTRATISTAS" localSheetId="8">#REF!</definedName>
    <definedName name="CONTRATISTAS" localSheetId="10">#REF!</definedName>
    <definedName name="CONTRATISTAS" localSheetId="4">#REF!</definedName>
    <definedName name="CONTRATISTAS" localSheetId="0">#REF!</definedName>
    <definedName name="CONTRATISTAS" localSheetId="1">#REF!</definedName>
    <definedName name="CONTRATISTAS">#REF!</definedName>
    <definedName name="DESCENTRALIZADAS" localSheetId="6">#REF!</definedName>
    <definedName name="DESCENTRALIZADAS" localSheetId="5">#REF!</definedName>
    <definedName name="DESCENTRALIZADAS" localSheetId="9">#REF!</definedName>
    <definedName name="DESCENTRALIZADAS" localSheetId="8">#REF!</definedName>
    <definedName name="DESCENTRALIZADAS" localSheetId="10">#REF!</definedName>
    <definedName name="DESCENTRALIZADAS" localSheetId="4">#REF!</definedName>
    <definedName name="DESCENTRALIZADAS" localSheetId="0">#REF!</definedName>
    <definedName name="DESCENTRALIZADAS" localSheetId="1">#REF!</definedName>
    <definedName name="DESCENTRALIZADAS">#REF!</definedName>
    <definedName name="DEUDA" localSheetId="6">#REF!</definedName>
    <definedName name="DEUDA" localSheetId="5">#REF!</definedName>
    <definedName name="DEUDA" localSheetId="9">#REF!</definedName>
    <definedName name="DEUDA" localSheetId="8">#REF!</definedName>
    <definedName name="DEUDA" localSheetId="10">#REF!</definedName>
    <definedName name="DEUDA" localSheetId="4">#REF!</definedName>
    <definedName name="DEUDA" localSheetId="0">#REF!</definedName>
    <definedName name="DEUDA" localSheetId="1">#REF!</definedName>
    <definedName name="DEUDA">#REF!</definedName>
    <definedName name="edd" localSheetId="5">#REF!</definedName>
    <definedName name="edd" localSheetId="4">#REF!</definedName>
    <definedName name="edd">#REF!</definedName>
    <definedName name="ENCABEZADO" localSheetId="6">#REF!</definedName>
    <definedName name="ENCABEZADO" localSheetId="5">#REF!</definedName>
    <definedName name="ENCABEZADO" localSheetId="9">#REF!</definedName>
    <definedName name="ENCABEZADO" localSheetId="8">#REF!</definedName>
    <definedName name="ENCABEZADO" localSheetId="10">#REF!</definedName>
    <definedName name="ENCABEZADO" localSheetId="4">#REF!</definedName>
    <definedName name="ENCABEZADO" localSheetId="0">#REF!</definedName>
    <definedName name="ENCABEZADO" localSheetId="1">#REF!</definedName>
    <definedName name="ENCABEZADO">#REF!</definedName>
    <definedName name="EVOLUCION_PLANTA" localSheetId="6">#REF!</definedName>
    <definedName name="EVOLUCION_PLANTA" localSheetId="5">#REF!</definedName>
    <definedName name="EVOLUCION_PLANTA" localSheetId="9">#REF!</definedName>
    <definedName name="EVOLUCION_PLANTA" localSheetId="8">#REF!</definedName>
    <definedName name="EVOLUCION_PLANTA" localSheetId="10">#REF!</definedName>
    <definedName name="EVOLUCION_PLANTA" localSheetId="4">#REF!</definedName>
    <definedName name="EVOLUCION_PLANTA" localSheetId="0">#REF!</definedName>
    <definedName name="EVOLUCION_PLANTA" localSheetId="1">#REF!</definedName>
    <definedName name="EVOLUCION_PLANTA">#REF!</definedName>
    <definedName name="fffff" localSheetId="5">#REF!</definedName>
    <definedName name="fffff" localSheetId="4">#REF!</definedName>
    <definedName name="fffff">#REF!</definedName>
    <definedName name="hhh" localSheetId="5">#REF!</definedName>
    <definedName name="hhh" localSheetId="4">#REF!</definedName>
    <definedName name="hhh">#REF!</definedName>
    <definedName name="Imprimir_área_IM" localSheetId="9">'CERT2021  (2)'!$B$103:$C$114</definedName>
    <definedName name="PENSIONADOS" localSheetId="6">#REF!</definedName>
    <definedName name="PENSIONADOS" localSheetId="5">#REF!</definedName>
    <definedName name="PENSIONADOS" localSheetId="9">#REF!</definedName>
    <definedName name="PENSIONADOS" localSheetId="8">#REF!</definedName>
    <definedName name="PENSIONADOS" localSheetId="10">#REF!</definedName>
    <definedName name="PENSIONADOS" localSheetId="4">#REF!</definedName>
    <definedName name="PENSIONADOS" localSheetId="0">#REF!</definedName>
    <definedName name="PENSIONADOS" localSheetId="1">#REF!</definedName>
    <definedName name="PENSIONADOS">#REF!</definedName>
    <definedName name="PLANTA" localSheetId="6">#REF!</definedName>
    <definedName name="PLANTA" localSheetId="5">#REF!</definedName>
    <definedName name="PLANTA" localSheetId="9">#REF!</definedName>
    <definedName name="PLANTA" localSheetId="8">#REF!</definedName>
    <definedName name="PLANTA" localSheetId="10">#REF!</definedName>
    <definedName name="PLANTA" localSheetId="4">#REF!</definedName>
    <definedName name="PLANTA" localSheetId="0">#REF!</definedName>
    <definedName name="PLANTA" localSheetId="1">#REF!</definedName>
    <definedName name="PLANTA">#REF!</definedName>
    <definedName name="_xlnm.Print_Titles" localSheetId="5">'ALICUOTAS (2)'!$4:$4</definedName>
    <definedName name="_xlnm.Print_Titles" localSheetId="8">'DESTINACION ESPECIFICA 2021 (2)'!$6:$7</definedName>
    <definedName name="_xlnm.Print_Titles" localSheetId="10">'ESTAMPILLAS 2021 (2)'!$7:$7</definedName>
    <definedName name="_xlnm.Print_Titles" localSheetId="2">POAI!$8:$8</definedName>
    <definedName name="_xlnm.Print_Titles" localSheetId="3">'POAI (2)'!$8:$8</definedName>
    <definedName name="_xlnm.Print_Titles" localSheetId="4">'POAI (3)'!$8:$8</definedName>
    <definedName name="_xlnm.Print_Titles" localSheetId="7">'PROYECTOS BANPROAR'!$1:$6</definedName>
    <definedName name="_xlnm.Print_Titles" localSheetId="1">'SALDOS DISPONIBLES 2022'!$4:$4</definedName>
    <definedName name="Z_396253F3_E6CA_4D53_9A5A_66098C782280_.wvu.Cols" localSheetId="2" hidden="1">POAI!#REF!,POAI!$O:$O,POAI!#REF!</definedName>
    <definedName name="Z_396253F3_E6CA_4D53_9A5A_66098C782280_.wvu.Cols" localSheetId="3" hidden="1">'POAI (2)'!#REF!,'POAI (2)'!$O:$O,'POAI (2)'!#REF!</definedName>
    <definedName name="Z_396253F3_E6CA_4D53_9A5A_66098C782280_.wvu.Cols" localSheetId="4" hidden="1">'POAI (3)'!#REF!,'POAI (3)'!$O:$O,'POAI (3)'!#REF!</definedName>
    <definedName name="Z_396253F3_E6CA_4D53_9A5A_66098C782280_.wvu.FilterData" localSheetId="2" hidden="1">POAI!$A$8:$IX$233</definedName>
    <definedName name="Z_396253F3_E6CA_4D53_9A5A_66098C782280_.wvu.FilterData" localSheetId="3" hidden="1">'POAI (2)'!$A$8:$IW$251</definedName>
    <definedName name="Z_396253F3_E6CA_4D53_9A5A_66098C782280_.wvu.FilterData" localSheetId="4" hidden="1">'POAI (3)'!$A$8:$IY$235</definedName>
    <definedName name="Z_396253F3_E6CA_4D53_9A5A_66098C782280_.wvu.PrintTitles" localSheetId="2" hidden="1">POAI!$8:$8</definedName>
    <definedName name="Z_396253F3_E6CA_4D53_9A5A_66098C782280_.wvu.PrintTitles" localSheetId="3" hidden="1">'POAI (2)'!$8:$8</definedName>
    <definedName name="Z_396253F3_E6CA_4D53_9A5A_66098C782280_.wvu.PrintTitles" localSheetId="4" hidden="1">'POAI (3)'!$8:$8</definedName>
    <definedName name="Z_396253F3_E6CA_4D53_9A5A_66098C782280_.wvu.Rows" localSheetId="2" hidden="1">POAI!$211:$211</definedName>
    <definedName name="Z_396253F3_E6CA_4D53_9A5A_66098C782280_.wvu.Rows" localSheetId="3" hidden="1">'POAI (2)'!$221:$221</definedName>
    <definedName name="Z_396253F3_E6CA_4D53_9A5A_66098C782280_.wvu.Rows" localSheetId="4" hidden="1">'POAI (3)'!$215:$215</definedName>
  </definedNames>
  <calcPr calcId="19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S105" i="18" l="1"/>
  <c r="S95" i="18"/>
  <c r="U196" i="18" l="1"/>
  <c r="T196" i="18"/>
  <c r="CG196" i="18" s="1"/>
  <c r="S82" i="18" l="1"/>
  <c r="CG216" i="18" l="1"/>
  <c r="CG212" i="18"/>
  <c r="CG186" i="18"/>
  <c r="T18" i="18" l="1"/>
  <c r="CG18" i="18" s="1"/>
  <c r="U18" i="18"/>
  <c r="T190" i="19" l="1"/>
  <c r="CA215" i="19"/>
  <c r="CA10" i="19" s="1"/>
  <c r="BZ215" i="19"/>
  <c r="BY215" i="19"/>
  <c r="BX215" i="19"/>
  <c r="BW215" i="19"/>
  <c r="BW10" i="19" s="1"/>
  <c r="BV215" i="19"/>
  <c r="BU215" i="19"/>
  <c r="BT215" i="19"/>
  <c r="BS215" i="19"/>
  <c r="BS10" i="19" s="1"/>
  <c r="BR215" i="19"/>
  <c r="BQ215" i="19"/>
  <c r="BP215" i="19"/>
  <c r="BO215" i="19"/>
  <c r="BO10" i="19" s="1"/>
  <c r="BN215" i="19"/>
  <c r="BM215" i="19"/>
  <c r="BL215" i="19"/>
  <c r="BK215" i="19"/>
  <c r="BK10" i="19" s="1"/>
  <c r="BJ215" i="19"/>
  <c r="BI215" i="19"/>
  <c r="BH215" i="19"/>
  <c r="BG215" i="19"/>
  <c r="BG10" i="19" s="1"/>
  <c r="BF215" i="19"/>
  <c r="BE215" i="19"/>
  <c r="BC215" i="19"/>
  <c r="BB80" i="19"/>
  <c r="BB215" i="19" s="1"/>
  <c r="BA215" i="19"/>
  <c r="AZ215" i="19"/>
  <c r="AY215" i="19"/>
  <c r="AY10" i="19" s="1"/>
  <c r="AX215" i="19"/>
  <c r="AW215" i="19"/>
  <c r="AV215" i="19"/>
  <c r="AU215" i="19"/>
  <c r="AU10" i="19" s="1"/>
  <c r="AT36" i="19"/>
  <c r="AT215" i="19" s="1"/>
  <c r="AS215" i="19"/>
  <c r="AR215" i="19"/>
  <c r="AQ215" i="19"/>
  <c r="AQ10" i="19" s="1"/>
  <c r="AP215" i="19"/>
  <c r="AO124" i="19"/>
  <c r="AO179" i="19"/>
  <c r="AO210" i="19"/>
  <c r="U210" i="19" s="1"/>
  <c r="AN215" i="19"/>
  <c r="AM215" i="19"/>
  <c r="AM10" i="19" s="1"/>
  <c r="AL215" i="19"/>
  <c r="AK215" i="19"/>
  <c r="AJ215" i="19"/>
  <c r="AI215" i="19"/>
  <c r="AI10" i="19" s="1"/>
  <c r="AH215" i="19"/>
  <c r="AG215" i="19"/>
  <c r="AF215" i="19"/>
  <c r="AE215" i="19"/>
  <c r="AE10" i="19" s="1"/>
  <c r="AD215" i="19"/>
  <c r="AC215" i="19"/>
  <c r="AB215" i="19"/>
  <c r="AA215" i="19"/>
  <c r="AA10" i="19" s="1"/>
  <c r="Z215" i="19"/>
  <c r="Y215" i="19"/>
  <c r="X215" i="19"/>
  <c r="W215" i="19"/>
  <c r="W10" i="19" s="1"/>
  <c r="V215" i="19"/>
  <c r="U13" i="19"/>
  <c r="U14" i="19"/>
  <c r="U15" i="19"/>
  <c r="U17" i="19"/>
  <c r="U18" i="19"/>
  <c r="U19" i="19"/>
  <c r="U20" i="19"/>
  <c r="U21" i="19"/>
  <c r="U22" i="19"/>
  <c r="U23" i="19"/>
  <c r="U24" i="19"/>
  <c r="U25" i="19"/>
  <c r="U26" i="19"/>
  <c r="U27" i="19"/>
  <c r="U28" i="19"/>
  <c r="U29" i="19"/>
  <c r="U30" i="19"/>
  <c r="U31" i="19"/>
  <c r="U32" i="19"/>
  <c r="U33" i="19"/>
  <c r="U34" i="19"/>
  <c r="U35" i="19"/>
  <c r="U36" i="19"/>
  <c r="U37" i="19"/>
  <c r="U38" i="19"/>
  <c r="U39" i="19"/>
  <c r="U40" i="19"/>
  <c r="U41" i="19"/>
  <c r="U42" i="19"/>
  <c r="U43" i="19"/>
  <c r="U44" i="19"/>
  <c r="U45" i="19"/>
  <c r="U46" i="19"/>
  <c r="U47" i="19"/>
  <c r="U48" i="19"/>
  <c r="U49" i="19"/>
  <c r="U50" i="19"/>
  <c r="U51" i="19"/>
  <c r="U52" i="19"/>
  <c r="U53" i="19"/>
  <c r="U54" i="19"/>
  <c r="U55" i="19"/>
  <c r="U56" i="19"/>
  <c r="U57" i="19"/>
  <c r="U58" i="19"/>
  <c r="U59" i="19"/>
  <c r="U60" i="19"/>
  <c r="U61" i="19"/>
  <c r="U62" i="19"/>
  <c r="U63" i="19"/>
  <c r="U64" i="19"/>
  <c r="U65" i="19"/>
  <c r="U66" i="19"/>
  <c r="U67" i="19"/>
  <c r="U68" i="19"/>
  <c r="U69" i="19"/>
  <c r="U70" i="19"/>
  <c r="U71" i="19"/>
  <c r="U72" i="19"/>
  <c r="U73" i="19"/>
  <c r="U74" i="19"/>
  <c r="U75" i="19"/>
  <c r="U76" i="19"/>
  <c r="U77" i="19"/>
  <c r="U78" i="19"/>
  <c r="U79" i="19"/>
  <c r="U80" i="19"/>
  <c r="U81" i="19"/>
  <c r="U82" i="19"/>
  <c r="U83" i="19"/>
  <c r="U84" i="19"/>
  <c r="U85" i="19"/>
  <c r="U86" i="19"/>
  <c r="U87" i="19"/>
  <c r="U88" i="19"/>
  <c r="U89" i="19"/>
  <c r="U90" i="19"/>
  <c r="U91" i="19"/>
  <c r="U92" i="19"/>
  <c r="U93" i="19"/>
  <c r="U94" i="19"/>
  <c r="U95" i="19"/>
  <c r="U96" i="19"/>
  <c r="U97" i="19"/>
  <c r="U98" i="19"/>
  <c r="U99" i="19"/>
  <c r="U100" i="19"/>
  <c r="U101" i="19"/>
  <c r="U102" i="19"/>
  <c r="U103" i="19"/>
  <c r="U104" i="19"/>
  <c r="U105" i="19"/>
  <c r="U106" i="19"/>
  <c r="U107" i="19"/>
  <c r="U108" i="19"/>
  <c r="U109" i="19"/>
  <c r="U110" i="19"/>
  <c r="U111" i="19"/>
  <c r="U112" i="19"/>
  <c r="U113" i="19"/>
  <c r="U114" i="19"/>
  <c r="U115" i="19"/>
  <c r="U116" i="19"/>
  <c r="U117" i="19"/>
  <c r="U118" i="19"/>
  <c r="U119" i="19"/>
  <c r="U120" i="19"/>
  <c r="U121" i="19"/>
  <c r="U122" i="19"/>
  <c r="U123" i="19"/>
  <c r="U124" i="19"/>
  <c r="U125" i="19"/>
  <c r="U126" i="19"/>
  <c r="U127" i="19"/>
  <c r="U128" i="19"/>
  <c r="U129" i="19"/>
  <c r="U130" i="19"/>
  <c r="U131" i="19"/>
  <c r="U132" i="19"/>
  <c r="U133" i="19"/>
  <c r="U134" i="19"/>
  <c r="U135" i="19"/>
  <c r="U136" i="19"/>
  <c r="U137" i="19"/>
  <c r="U138" i="19"/>
  <c r="U139" i="19"/>
  <c r="U140" i="19"/>
  <c r="U141" i="19"/>
  <c r="U142" i="19"/>
  <c r="U143" i="19"/>
  <c r="U144" i="19"/>
  <c r="U145" i="19"/>
  <c r="U146" i="19"/>
  <c r="U147" i="19"/>
  <c r="U148" i="19"/>
  <c r="U149" i="19"/>
  <c r="U150" i="19"/>
  <c r="U151" i="19"/>
  <c r="U152" i="19"/>
  <c r="U153" i="19"/>
  <c r="U154" i="19"/>
  <c r="U155" i="19"/>
  <c r="U156" i="19"/>
  <c r="U157" i="19"/>
  <c r="U158" i="19"/>
  <c r="U159" i="19"/>
  <c r="U160" i="19"/>
  <c r="U161" i="19"/>
  <c r="U162" i="19"/>
  <c r="U163" i="19"/>
  <c r="U164" i="19"/>
  <c r="U165" i="19"/>
  <c r="U166" i="19"/>
  <c r="U167" i="19"/>
  <c r="U168" i="19"/>
  <c r="U169" i="19"/>
  <c r="U170" i="19"/>
  <c r="U171" i="19"/>
  <c r="U172" i="19"/>
  <c r="U173" i="19"/>
  <c r="U174" i="19"/>
  <c r="U175" i="19"/>
  <c r="U176" i="19"/>
  <c r="U177" i="19"/>
  <c r="U178" i="19"/>
  <c r="U180" i="19"/>
  <c r="U181" i="19"/>
  <c r="U182" i="19"/>
  <c r="U183" i="19"/>
  <c r="U184" i="19"/>
  <c r="U185" i="19"/>
  <c r="U186" i="19"/>
  <c r="U187" i="19"/>
  <c r="U188" i="19"/>
  <c r="U189" i="19"/>
  <c r="U190" i="19"/>
  <c r="U191" i="19"/>
  <c r="U192" i="19"/>
  <c r="U193" i="19"/>
  <c r="U194" i="19"/>
  <c r="U195" i="19"/>
  <c r="U196" i="19"/>
  <c r="U197" i="19"/>
  <c r="U198" i="19"/>
  <c r="U199" i="19"/>
  <c r="U200" i="19"/>
  <c r="U201" i="19"/>
  <c r="U202" i="19"/>
  <c r="U203" i="19"/>
  <c r="U204" i="19"/>
  <c r="U205" i="19"/>
  <c r="U206" i="19"/>
  <c r="U207" i="19"/>
  <c r="U208" i="19"/>
  <c r="U209" i="19"/>
  <c r="U211" i="19"/>
  <c r="U212" i="19"/>
  <c r="U213" i="19"/>
  <c r="U214" i="19"/>
  <c r="T16" i="19"/>
  <c r="T17" i="19"/>
  <c r="T18" i="19"/>
  <c r="T19" i="19"/>
  <c r="T20" i="19"/>
  <c r="CS20" i="19" s="1"/>
  <c r="T21" i="19"/>
  <c r="T22" i="19"/>
  <c r="T23" i="19"/>
  <c r="T24" i="19"/>
  <c r="CS24" i="19" s="1"/>
  <c r="T25" i="19"/>
  <c r="T26" i="19"/>
  <c r="T27" i="19"/>
  <c r="T28" i="19"/>
  <c r="CS28" i="19" s="1"/>
  <c r="T29" i="19"/>
  <c r="T30" i="19"/>
  <c r="T31" i="19"/>
  <c r="R32" i="19"/>
  <c r="T33" i="19"/>
  <c r="T34" i="19"/>
  <c r="T35" i="19"/>
  <c r="CS35" i="19" s="1"/>
  <c r="T36" i="19"/>
  <c r="T37" i="19"/>
  <c r="T38" i="19"/>
  <c r="T39" i="19"/>
  <c r="CS39" i="19" s="1"/>
  <c r="T40" i="19"/>
  <c r="T41" i="19"/>
  <c r="T42" i="19"/>
  <c r="T43" i="19"/>
  <c r="CS43" i="19" s="1"/>
  <c r="T44" i="19"/>
  <c r="T45" i="19"/>
  <c r="T46" i="19"/>
  <c r="T47" i="19"/>
  <c r="CS47" i="19" s="1"/>
  <c r="T48" i="19"/>
  <c r="T49" i="19"/>
  <c r="T50" i="19"/>
  <c r="T51" i="19"/>
  <c r="CS51" i="19" s="1"/>
  <c r="T52" i="19"/>
  <c r="T53" i="19"/>
  <c r="CS53" i="19" s="1"/>
  <c r="T54" i="19"/>
  <c r="T55" i="19"/>
  <c r="CS55" i="19" s="1"/>
  <c r="T56" i="19"/>
  <c r="T57" i="19"/>
  <c r="CS57" i="19" s="1"/>
  <c r="T58" i="19"/>
  <c r="T59" i="19"/>
  <c r="T60" i="19"/>
  <c r="T61" i="19"/>
  <c r="CS61" i="19" s="1"/>
  <c r="T62" i="19"/>
  <c r="T63" i="19"/>
  <c r="CS63" i="19" s="1"/>
  <c r="T64" i="19"/>
  <c r="T65" i="19"/>
  <c r="CS65" i="19" s="1"/>
  <c r="T66" i="19"/>
  <c r="T67" i="19"/>
  <c r="CS67" i="19" s="1"/>
  <c r="T68" i="19"/>
  <c r="T69" i="19"/>
  <c r="CS69" i="19" s="1"/>
  <c r="T70" i="19"/>
  <c r="T71" i="19"/>
  <c r="CS71" i="19" s="1"/>
  <c r="T72" i="19"/>
  <c r="T73" i="19"/>
  <c r="CS73" i="19" s="1"/>
  <c r="T74" i="19"/>
  <c r="T75" i="19"/>
  <c r="T76" i="19"/>
  <c r="T77" i="19"/>
  <c r="CS77" i="19" s="1"/>
  <c r="T78" i="19"/>
  <c r="T79" i="19"/>
  <c r="CS79" i="19" s="1"/>
  <c r="S80" i="19"/>
  <c r="T80" i="19"/>
  <c r="T81" i="19"/>
  <c r="T82" i="19"/>
  <c r="T83" i="19"/>
  <c r="T84" i="19"/>
  <c r="T85" i="19"/>
  <c r="T86" i="19"/>
  <c r="CS86" i="19" s="1"/>
  <c r="S87" i="19"/>
  <c r="T87" i="19"/>
  <c r="T88" i="19"/>
  <c r="T89" i="19"/>
  <c r="CS89" i="19" s="1"/>
  <c r="T90" i="19"/>
  <c r="T91" i="19"/>
  <c r="T92" i="19"/>
  <c r="T93" i="19"/>
  <c r="CS93" i="19" s="1"/>
  <c r="T94" i="19"/>
  <c r="S95" i="19"/>
  <c r="T96" i="19"/>
  <c r="T97" i="19"/>
  <c r="CS97" i="19" s="1"/>
  <c r="T98" i="19"/>
  <c r="T99" i="19"/>
  <c r="T100" i="19"/>
  <c r="T101" i="19"/>
  <c r="CS101" i="19" s="1"/>
  <c r="T102" i="19"/>
  <c r="T103" i="19"/>
  <c r="T104" i="19"/>
  <c r="S105" i="19"/>
  <c r="T106" i="19"/>
  <c r="T107" i="19"/>
  <c r="T108" i="19"/>
  <c r="T109" i="19"/>
  <c r="T110" i="19"/>
  <c r="T111" i="19"/>
  <c r="T112" i="19"/>
  <c r="T113" i="19"/>
  <c r="T114" i="19"/>
  <c r="T115" i="19"/>
  <c r="R116" i="19"/>
  <c r="T116" i="19" s="1"/>
  <c r="T117" i="19"/>
  <c r="T118" i="19"/>
  <c r="T119" i="19"/>
  <c r="T120" i="19"/>
  <c r="T121" i="19"/>
  <c r="T122" i="19"/>
  <c r="T123" i="19"/>
  <c r="R124" i="19"/>
  <c r="T124" i="19" s="1"/>
  <c r="T125" i="19"/>
  <c r="CS125" i="19" s="1"/>
  <c r="T126" i="19"/>
  <c r="T127" i="19"/>
  <c r="T128" i="19"/>
  <c r="T129" i="19"/>
  <c r="CS129" i="19" s="1"/>
  <c r="T130" i="19"/>
  <c r="T131" i="19"/>
  <c r="T132" i="19"/>
  <c r="T133" i="19"/>
  <c r="CS133" i="19" s="1"/>
  <c r="T134" i="19"/>
  <c r="T135" i="19"/>
  <c r="T136" i="19"/>
  <c r="T137" i="19"/>
  <c r="CS137" i="19" s="1"/>
  <c r="T138" i="19"/>
  <c r="T139" i="19"/>
  <c r="CS139" i="19" s="1"/>
  <c r="T140" i="19"/>
  <c r="T141" i="19"/>
  <c r="CS141" i="19" s="1"/>
  <c r="T142" i="19"/>
  <c r="T143" i="19"/>
  <c r="CS143" i="19" s="1"/>
  <c r="T144" i="19"/>
  <c r="T145" i="19"/>
  <c r="CS145" i="19" s="1"/>
  <c r="T146" i="19"/>
  <c r="T147" i="19"/>
  <c r="CS147" i="19" s="1"/>
  <c r="T148" i="19"/>
  <c r="T149" i="19"/>
  <c r="CS149" i="19" s="1"/>
  <c r="T150" i="19"/>
  <c r="T151" i="19"/>
  <c r="CS151" i="19" s="1"/>
  <c r="T152" i="19"/>
  <c r="T153" i="19"/>
  <c r="CS153" i="19" s="1"/>
  <c r="T154" i="19"/>
  <c r="T155" i="19"/>
  <c r="CS155" i="19" s="1"/>
  <c r="T156" i="19"/>
  <c r="T157" i="19"/>
  <c r="CS157" i="19" s="1"/>
  <c r="T158" i="19"/>
  <c r="T159" i="19"/>
  <c r="CS159" i="19" s="1"/>
  <c r="T160" i="19"/>
  <c r="T161" i="19"/>
  <c r="CS161" i="19" s="1"/>
  <c r="T162" i="19"/>
  <c r="T163" i="19"/>
  <c r="CS163" i="19" s="1"/>
  <c r="T164" i="19"/>
  <c r="T165" i="19"/>
  <c r="CS165" i="19" s="1"/>
  <c r="T166" i="19"/>
  <c r="T167" i="19"/>
  <c r="CS167" i="19" s="1"/>
  <c r="T168" i="19"/>
  <c r="T169" i="19"/>
  <c r="CS169" i="19" s="1"/>
  <c r="T170" i="19"/>
  <c r="T171" i="19"/>
  <c r="CS171" i="19" s="1"/>
  <c r="T172" i="19"/>
  <c r="T173" i="19"/>
  <c r="CS173" i="19" s="1"/>
  <c r="T174" i="19"/>
  <c r="T175" i="19"/>
  <c r="CS175" i="19" s="1"/>
  <c r="T176" i="19"/>
  <c r="T177" i="19"/>
  <c r="CS177" i="19" s="1"/>
  <c r="T178" i="19"/>
  <c r="T179" i="19"/>
  <c r="CS179" i="19" s="1"/>
  <c r="T181" i="19"/>
  <c r="T182" i="19"/>
  <c r="CS182" i="19" s="1"/>
  <c r="T183" i="19"/>
  <c r="T184" i="19"/>
  <c r="T185" i="19"/>
  <c r="T186" i="19"/>
  <c r="CS186" i="19" s="1"/>
  <c r="T187" i="19"/>
  <c r="T188" i="19"/>
  <c r="T189" i="19"/>
  <c r="T191" i="19"/>
  <c r="T192" i="19"/>
  <c r="T193" i="19"/>
  <c r="T194" i="19"/>
  <c r="T195" i="19"/>
  <c r="CS195" i="19" s="1"/>
  <c r="T196" i="19"/>
  <c r="T197" i="19"/>
  <c r="CS197" i="19" s="1"/>
  <c r="T198" i="19"/>
  <c r="S199" i="19"/>
  <c r="T200" i="19"/>
  <c r="CS200" i="19" s="1"/>
  <c r="T201" i="19"/>
  <c r="T202" i="19"/>
  <c r="CS202" i="19" s="1"/>
  <c r="T203" i="19"/>
  <c r="T204" i="19"/>
  <c r="CS204" i="19" s="1"/>
  <c r="T205" i="19"/>
  <c r="T207" i="19"/>
  <c r="T208" i="19"/>
  <c r="T209" i="19"/>
  <c r="CS209" i="19" s="1"/>
  <c r="T211" i="19"/>
  <c r="T212" i="19"/>
  <c r="T213" i="19"/>
  <c r="T214" i="19"/>
  <c r="CS214" i="19" s="1"/>
  <c r="CR214" i="19"/>
  <c r="CR213" i="19"/>
  <c r="CS213" i="19" s="1"/>
  <c r="CR212" i="19"/>
  <c r="CR211" i="19"/>
  <c r="CS211" i="19"/>
  <c r="CR210" i="19"/>
  <c r="CS210" i="19" s="1"/>
  <c r="CR209" i="19"/>
  <c r="CR208" i="19"/>
  <c r="CR207" i="19"/>
  <c r="CS207" i="19"/>
  <c r="CR206" i="19"/>
  <c r="CS206" i="19" s="1"/>
  <c r="CR205" i="19"/>
  <c r="CS205" i="19" s="1"/>
  <c r="CR204" i="19"/>
  <c r="CR203" i="19"/>
  <c r="CS203" i="19"/>
  <c r="CR202" i="19"/>
  <c r="CR201" i="19"/>
  <c r="CS201" i="19" s="1"/>
  <c r="CR200" i="19"/>
  <c r="CR198" i="19"/>
  <c r="CS198" i="19" s="1"/>
  <c r="CR197" i="19"/>
  <c r="CR196" i="19"/>
  <c r="CR195" i="19"/>
  <c r="CR194" i="19"/>
  <c r="CS194" i="19" s="1"/>
  <c r="CR193" i="19"/>
  <c r="CR192" i="19"/>
  <c r="CR190" i="19"/>
  <c r="CS190" i="19"/>
  <c r="CR189" i="19"/>
  <c r="CS189" i="19" s="1"/>
  <c r="CR188" i="19"/>
  <c r="CR187" i="19"/>
  <c r="CR186" i="19"/>
  <c r="CR185" i="19"/>
  <c r="CS185" i="19" s="1"/>
  <c r="CR184" i="19"/>
  <c r="CR183" i="19"/>
  <c r="CR182" i="19"/>
  <c r="CR179" i="19"/>
  <c r="CR178" i="19"/>
  <c r="CS178" i="19" s="1"/>
  <c r="CR177" i="19"/>
  <c r="CR176" i="19"/>
  <c r="CS176" i="19"/>
  <c r="CR175" i="19"/>
  <c r="CR174" i="19"/>
  <c r="CS174" i="19" s="1"/>
  <c r="CR173" i="19"/>
  <c r="CR172" i="19"/>
  <c r="CS172" i="19"/>
  <c r="CR171" i="19"/>
  <c r="CR170" i="19"/>
  <c r="CS170" i="19" s="1"/>
  <c r="CR169" i="19"/>
  <c r="CR168" i="19"/>
  <c r="CS168" i="19"/>
  <c r="CR167" i="19"/>
  <c r="CR166" i="19"/>
  <c r="CS166" i="19" s="1"/>
  <c r="CR165" i="19"/>
  <c r="CR164" i="19"/>
  <c r="CS164" i="19"/>
  <c r="CR163" i="19"/>
  <c r="CR162" i="19"/>
  <c r="CS162" i="19" s="1"/>
  <c r="CR161" i="19"/>
  <c r="CR160" i="19"/>
  <c r="CS160" i="19"/>
  <c r="CR159" i="19"/>
  <c r="CR158" i="19"/>
  <c r="CS158" i="19" s="1"/>
  <c r="CR157" i="19"/>
  <c r="CR156" i="19"/>
  <c r="CS156" i="19"/>
  <c r="CR155" i="19"/>
  <c r="CR154" i="19"/>
  <c r="CS154" i="19" s="1"/>
  <c r="CR153" i="19"/>
  <c r="CR152" i="19"/>
  <c r="CS152" i="19"/>
  <c r="CR151" i="19"/>
  <c r="CR150" i="19"/>
  <c r="CS150" i="19" s="1"/>
  <c r="CR149" i="19"/>
  <c r="CR148" i="19"/>
  <c r="CS148" i="19"/>
  <c r="CR147" i="19"/>
  <c r="CR146" i="19"/>
  <c r="CS146" i="19" s="1"/>
  <c r="CR145" i="19"/>
  <c r="CR144" i="19"/>
  <c r="CS144" i="19"/>
  <c r="CR143" i="19"/>
  <c r="CR142" i="19"/>
  <c r="CS142" i="19" s="1"/>
  <c r="CR141" i="19"/>
  <c r="CR140" i="19"/>
  <c r="CS140" i="19"/>
  <c r="CR139" i="19"/>
  <c r="CR137" i="19"/>
  <c r="CR136" i="19"/>
  <c r="CS136" i="19" s="1"/>
  <c r="CR135" i="19"/>
  <c r="CS135" i="19"/>
  <c r="CR134" i="19"/>
  <c r="CR133" i="19"/>
  <c r="CR132" i="19"/>
  <c r="CS132" i="19" s="1"/>
  <c r="CR131" i="19"/>
  <c r="CS131" i="19"/>
  <c r="CR130" i="19"/>
  <c r="CR129" i="19"/>
  <c r="CR128" i="19"/>
  <c r="CS128" i="19" s="1"/>
  <c r="CR127" i="19"/>
  <c r="CS127" i="19"/>
  <c r="CR126" i="19"/>
  <c r="CR125" i="19"/>
  <c r="CR124" i="19"/>
  <c r="CR123" i="19"/>
  <c r="CS123" i="19"/>
  <c r="CR122" i="19"/>
  <c r="CR121" i="19"/>
  <c r="CS121" i="19" s="1"/>
  <c r="CR120" i="19"/>
  <c r="CR119" i="19"/>
  <c r="CS119" i="19"/>
  <c r="CR118" i="19"/>
  <c r="CR117" i="19"/>
  <c r="CS117" i="19" s="1"/>
  <c r="CR116" i="19"/>
  <c r="CR115" i="19"/>
  <c r="CS115" i="19"/>
  <c r="CR114" i="19"/>
  <c r="CS114" i="19" s="1"/>
  <c r="CR113" i="19"/>
  <c r="CS113" i="19" s="1"/>
  <c r="CR112" i="19"/>
  <c r="CR111" i="19"/>
  <c r="CS111" i="19"/>
  <c r="CR110" i="19"/>
  <c r="CS110" i="19" s="1"/>
  <c r="CR109" i="19"/>
  <c r="CS109" i="19" s="1"/>
  <c r="CR108" i="19"/>
  <c r="CR106" i="19"/>
  <c r="CS106" i="19"/>
  <c r="CR104" i="19"/>
  <c r="CS104" i="19" s="1"/>
  <c r="CR103" i="19"/>
  <c r="CS103" i="19" s="1"/>
  <c r="CR102" i="19"/>
  <c r="CS102" i="19"/>
  <c r="CR101" i="19"/>
  <c r="CR100" i="19"/>
  <c r="CS100" i="19" s="1"/>
  <c r="CR99" i="19"/>
  <c r="CS99" i="19" s="1"/>
  <c r="CR98" i="19"/>
  <c r="CS98" i="19"/>
  <c r="CR97" i="19"/>
  <c r="CR96" i="19"/>
  <c r="CS96" i="19" s="1"/>
  <c r="CR95" i="19"/>
  <c r="CR94" i="19"/>
  <c r="CS94" i="19"/>
  <c r="CR93" i="19"/>
  <c r="CR92" i="19"/>
  <c r="CS92" i="19" s="1"/>
  <c r="CR91" i="19"/>
  <c r="CR90" i="19"/>
  <c r="CS90" i="19"/>
  <c r="CR89" i="19"/>
  <c r="CR88" i="19"/>
  <c r="CS88" i="19" s="1"/>
  <c r="CR87" i="19"/>
  <c r="CR86" i="19"/>
  <c r="CR85" i="19"/>
  <c r="CS85" i="19" s="1"/>
  <c r="CR84" i="19"/>
  <c r="CR83" i="19"/>
  <c r="CR82" i="19"/>
  <c r="CS82" i="19"/>
  <c r="CR81" i="19"/>
  <c r="CS81" i="19" s="1"/>
  <c r="CR80" i="19"/>
  <c r="CR79" i="19"/>
  <c r="CR78" i="19"/>
  <c r="CS78" i="19"/>
  <c r="CR77" i="19"/>
  <c r="CR76" i="19"/>
  <c r="CS76" i="19" s="1"/>
  <c r="CR75" i="19"/>
  <c r="CR74" i="19"/>
  <c r="CS74" i="19"/>
  <c r="CR73" i="19"/>
  <c r="CR72" i="19"/>
  <c r="CS72" i="19" s="1"/>
  <c r="CR71" i="19"/>
  <c r="CR70" i="19"/>
  <c r="CS70" i="19"/>
  <c r="CR69" i="19"/>
  <c r="CR68" i="19"/>
  <c r="CS68" i="19" s="1"/>
  <c r="CR67" i="19"/>
  <c r="CR66" i="19"/>
  <c r="CS66" i="19"/>
  <c r="CR65" i="19"/>
  <c r="CR64" i="19"/>
  <c r="CS64" i="19" s="1"/>
  <c r="CR63" i="19"/>
  <c r="CR62" i="19"/>
  <c r="CS62" i="19"/>
  <c r="CR61" i="19"/>
  <c r="CR60" i="19"/>
  <c r="CS60" i="19" s="1"/>
  <c r="CR59" i="19"/>
  <c r="CR58" i="19"/>
  <c r="CS58" i="19"/>
  <c r="CR57" i="19"/>
  <c r="CR56" i="19"/>
  <c r="CS56" i="19" s="1"/>
  <c r="CR55" i="19"/>
  <c r="CR54" i="19"/>
  <c r="CS54" i="19"/>
  <c r="CR53" i="19"/>
  <c r="CR52" i="19"/>
  <c r="CS52" i="19" s="1"/>
  <c r="CR51" i="19"/>
  <c r="CR50" i="19"/>
  <c r="CS50" i="19"/>
  <c r="CR49" i="19"/>
  <c r="CS49" i="19"/>
  <c r="CR48" i="19"/>
  <c r="CS48" i="19"/>
  <c r="CR47" i="19"/>
  <c r="CR46" i="19"/>
  <c r="CS46" i="19"/>
  <c r="CR45" i="19"/>
  <c r="CS45" i="19"/>
  <c r="CR44" i="19"/>
  <c r="CS44" i="19"/>
  <c r="CR43" i="19"/>
  <c r="CR42" i="19"/>
  <c r="CS42" i="19"/>
  <c r="CR41" i="19"/>
  <c r="CS41" i="19"/>
  <c r="CR40" i="19"/>
  <c r="CS40" i="19"/>
  <c r="CR39" i="19"/>
  <c r="CR38" i="19"/>
  <c r="CS38" i="19"/>
  <c r="CR37" i="19"/>
  <c r="CS37" i="19"/>
  <c r="CR35" i="19"/>
  <c r="CR34" i="19"/>
  <c r="CS34" i="19"/>
  <c r="CR33" i="19"/>
  <c r="CS33" i="19"/>
  <c r="CR31" i="19"/>
  <c r="CS31" i="19"/>
  <c r="CR30" i="19"/>
  <c r="CS30" i="19"/>
  <c r="CR29" i="19"/>
  <c r="CS29" i="19"/>
  <c r="CR28" i="19"/>
  <c r="CR27" i="19"/>
  <c r="CS27" i="19"/>
  <c r="CR26" i="19"/>
  <c r="CS26" i="19"/>
  <c r="CR25" i="19"/>
  <c r="CS25" i="19"/>
  <c r="CR24" i="19"/>
  <c r="CR23" i="19"/>
  <c r="CS23" i="19"/>
  <c r="CR22" i="19"/>
  <c r="CS22" i="19"/>
  <c r="CR21" i="19"/>
  <c r="CS21" i="19"/>
  <c r="CR20" i="19"/>
  <c r="CR19" i="19"/>
  <c r="CS19" i="19"/>
  <c r="CR18" i="19"/>
  <c r="CS18" i="19"/>
  <c r="CR17" i="19"/>
  <c r="CS17" i="19"/>
  <c r="CR16" i="19"/>
  <c r="BX11" i="19"/>
  <c r="BT11" i="19"/>
  <c r="BP11" i="19"/>
  <c r="BL11" i="19"/>
  <c r="BK11" i="19"/>
  <c r="BJ11" i="19"/>
  <c r="BI11" i="19"/>
  <c r="BH11" i="19"/>
  <c r="BG11" i="19"/>
  <c r="BD11" i="19"/>
  <c r="BC9" i="19"/>
  <c r="BC11" i="19" s="1"/>
  <c r="BB9" i="19"/>
  <c r="BB11" i="19" s="1"/>
  <c r="BA9" i="19"/>
  <c r="BA11" i="19" s="1"/>
  <c r="AY9" i="19"/>
  <c r="AY11" i="19" s="1"/>
  <c r="AX9" i="19"/>
  <c r="AX11" i="19" s="1"/>
  <c r="AW9" i="19"/>
  <c r="AW11" i="19" s="1"/>
  <c r="AT9" i="19"/>
  <c r="AT11" i="19" s="1"/>
  <c r="AS9" i="19"/>
  <c r="AS11" i="19" s="1"/>
  <c r="AR9" i="19"/>
  <c r="AR11" i="19" s="1"/>
  <c r="AQ9" i="19"/>
  <c r="AQ11" i="19" s="1"/>
  <c r="AP9" i="19"/>
  <c r="AP11" i="19" s="1"/>
  <c r="AN11" i="19"/>
  <c r="AK11" i="19"/>
  <c r="AG11" i="19"/>
  <c r="AF9" i="19"/>
  <c r="AF11" i="19"/>
  <c r="AD11" i="19"/>
  <c r="Z11" i="19"/>
  <c r="V11" i="19"/>
  <c r="BZ10" i="19"/>
  <c r="BY10" i="19"/>
  <c r="BX10" i="19"/>
  <c r="BV10" i="19"/>
  <c r="BU10" i="19"/>
  <c r="BT10" i="19"/>
  <c r="BR10" i="19"/>
  <c r="BQ10" i="19"/>
  <c r="BP10" i="19"/>
  <c r="BN10" i="19"/>
  <c r="BM10" i="19"/>
  <c r="BL10" i="19"/>
  <c r="BJ10" i="19"/>
  <c r="BI10" i="19"/>
  <c r="BH10" i="19"/>
  <c r="BF10" i="19"/>
  <c r="BE10" i="19"/>
  <c r="BD10" i="19"/>
  <c r="BC10" i="19"/>
  <c r="BB10" i="19"/>
  <c r="BA10" i="19"/>
  <c r="AZ10" i="19"/>
  <c r="AX10" i="19"/>
  <c r="AW10" i="19"/>
  <c r="AV10" i="19"/>
  <c r="AT10" i="19"/>
  <c r="AS10" i="19"/>
  <c r="AR10" i="19"/>
  <c r="AP10" i="19"/>
  <c r="AN10" i="19"/>
  <c r="AL10" i="19"/>
  <c r="AK10" i="19"/>
  <c r="AJ10" i="19"/>
  <c r="AH10" i="19"/>
  <c r="AG10" i="19"/>
  <c r="AF10" i="19"/>
  <c r="AD10" i="19"/>
  <c r="AC10" i="19"/>
  <c r="AB10" i="19"/>
  <c r="Z10" i="19"/>
  <c r="Y10" i="19"/>
  <c r="X10" i="19"/>
  <c r="V10" i="19"/>
  <c r="T36" i="18"/>
  <c r="CG36" i="18" s="1"/>
  <c r="T108" i="18"/>
  <c r="CG108" i="18" s="1"/>
  <c r="T16" i="18"/>
  <c r="T17" i="18"/>
  <c r="T19" i="18"/>
  <c r="T20" i="18"/>
  <c r="CG20" i="18" s="1"/>
  <c r="T21" i="18"/>
  <c r="CG21" i="18" s="1"/>
  <c r="T22" i="18"/>
  <c r="CG22" i="18" s="1"/>
  <c r="T23" i="18"/>
  <c r="CG23" i="18" s="1"/>
  <c r="T24" i="18"/>
  <c r="CG24" i="18" s="1"/>
  <c r="T25" i="18"/>
  <c r="CG25" i="18" s="1"/>
  <c r="T26" i="18"/>
  <c r="CG26" i="18" s="1"/>
  <c r="T27" i="18"/>
  <c r="CG27" i="18" s="1"/>
  <c r="T28" i="18"/>
  <c r="CG28" i="18" s="1"/>
  <c r="T29" i="18"/>
  <c r="CG29" i="18" s="1"/>
  <c r="T30" i="18"/>
  <c r="CG30" i="18" s="1"/>
  <c r="T31" i="18"/>
  <c r="CG31" i="18" s="1"/>
  <c r="R32" i="18"/>
  <c r="T32" i="18" s="1"/>
  <c r="CG32" i="18" s="1"/>
  <c r="T33" i="18"/>
  <c r="CG33" i="18" s="1"/>
  <c r="T34" i="18"/>
  <c r="CG34" i="18" s="1"/>
  <c r="T35" i="18"/>
  <c r="CG35" i="18" s="1"/>
  <c r="T37" i="18"/>
  <c r="CG37" i="18" s="1"/>
  <c r="T38" i="18"/>
  <c r="CG38" i="18" s="1"/>
  <c r="T39" i="18"/>
  <c r="CG39" i="18" s="1"/>
  <c r="T40" i="18"/>
  <c r="CG40" i="18" s="1"/>
  <c r="T41" i="18"/>
  <c r="CG41" i="18" s="1"/>
  <c r="T42" i="18"/>
  <c r="CG42" i="18" s="1"/>
  <c r="T43" i="18"/>
  <c r="CG43" i="18" s="1"/>
  <c r="T44" i="18"/>
  <c r="CG44" i="18" s="1"/>
  <c r="T45" i="18"/>
  <c r="CG45" i="18" s="1"/>
  <c r="T46" i="18"/>
  <c r="CG46" i="18" s="1"/>
  <c r="T47" i="18"/>
  <c r="CG47" i="18" s="1"/>
  <c r="T48" i="18"/>
  <c r="CG48" i="18" s="1"/>
  <c r="T49" i="18"/>
  <c r="CG49" i="18" s="1"/>
  <c r="T50" i="18"/>
  <c r="CG50" i="18" s="1"/>
  <c r="T51" i="18"/>
  <c r="CG51" i="18" s="1"/>
  <c r="T52" i="18"/>
  <c r="T53" i="18"/>
  <c r="CG53" i="18" s="1"/>
  <c r="T54" i="18"/>
  <c r="CG54" i="18" s="1"/>
  <c r="T55" i="18"/>
  <c r="CG55" i="18" s="1"/>
  <c r="T56" i="18"/>
  <c r="T57" i="18"/>
  <c r="CG57" i="18" s="1"/>
  <c r="T58" i="18"/>
  <c r="CG58" i="18" s="1"/>
  <c r="T59" i="18"/>
  <c r="CG59" i="18" s="1"/>
  <c r="T60" i="18"/>
  <c r="CG60" i="18" s="1"/>
  <c r="T61" i="18"/>
  <c r="CG61" i="18" s="1"/>
  <c r="T62" i="18"/>
  <c r="CG62" i="18" s="1"/>
  <c r="T63" i="18"/>
  <c r="CG63" i="18" s="1"/>
  <c r="T64" i="18"/>
  <c r="CG64" i="18" s="1"/>
  <c r="T65" i="18"/>
  <c r="CG65" i="18" s="1"/>
  <c r="T66" i="18"/>
  <c r="CG66" i="18" s="1"/>
  <c r="T67" i="18"/>
  <c r="CG67" i="18" s="1"/>
  <c r="T68" i="18"/>
  <c r="T69" i="18"/>
  <c r="CG69" i="18" s="1"/>
  <c r="T70" i="18"/>
  <c r="CG70" i="18" s="1"/>
  <c r="T71" i="18"/>
  <c r="CG71" i="18" s="1"/>
  <c r="T72" i="18"/>
  <c r="CG72" i="18" s="1"/>
  <c r="T73" i="18"/>
  <c r="CG73" i="18" s="1"/>
  <c r="T74" i="18"/>
  <c r="CG74" i="18" s="1"/>
  <c r="T75" i="18"/>
  <c r="CG75" i="18" s="1"/>
  <c r="T76" i="18"/>
  <c r="T77" i="18"/>
  <c r="CG77" i="18" s="1"/>
  <c r="T78" i="18"/>
  <c r="CG78" i="18" s="1"/>
  <c r="T79" i="18"/>
  <c r="CG79" i="18" s="1"/>
  <c r="S80" i="18"/>
  <c r="T80" i="18" s="1"/>
  <c r="CG80" i="18" s="1"/>
  <c r="T81" i="18"/>
  <c r="CG81" i="18" s="1"/>
  <c r="T82" i="18"/>
  <c r="CG82" i="18" s="1"/>
  <c r="T83" i="18"/>
  <c r="CG83" i="18" s="1"/>
  <c r="T84" i="18"/>
  <c r="T85" i="18"/>
  <c r="CG85" i="18" s="1"/>
  <c r="T86" i="18"/>
  <c r="CG86" i="18" s="1"/>
  <c r="S87" i="18"/>
  <c r="T88" i="18"/>
  <c r="CG88" i="18" s="1"/>
  <c r="T89" i="18"/>
  <c r="CG89" i="18" s="1"/>
  <c r="T90" i="18"/>
  <c r="CG90" i="18" s="1"/>
  <c r="T91" i="18"/>
  <c r="CG91" i="18" s="1"/>
  <c r="T92" i="18"/>
  <c r="CG92" i="18" s="1"/>
  <c r="T93" i="18"/>
  <c r="CG93" i="18" s="1"/>
  <c r="T94" i="18"/>
  <c r="CG94" i="18" s="1"/>
  <c r="T95" i="18"/>
  <c r="CG95" i="18" s="1"/>
  <c r="T96" i="18"/>
  <c r="CG96" i="18" s="1"/>
  <c r="T97" i="18"/>
  <c r="CG97" i="18" s="1"/>
  <c r="T98" i="18"/>
  <c r="CG98" i="18" s="1"/>
  <c r="T99" i="18"/>
  <c r="CG99" i="18" s="1"/>
  <c r="T100" i="18"/>
  <c r="CG100" i="18" s="1"/>
  <c r="T101" i="18"/>
  <c r="CG101" i="18" s="1"/>
  <c r="T102" i="18"/>
  <c r="CG102" i="18" s="1"/>
  <c r="T103" i="18"/>
  <c r="CG103" i="18" s="1"/>
  <c r="T104" i="18"/>
  <c r="CG104" i="18" s="1"/>
  <c r="T105" i="18"/>
  <c r="CG105" i="18" s="1"/>
  <c r="T107" i="18"/>
  <c r="CG107" i="18" s="1"/>
  <c r="T109" i="18"/>
  <c r="CG109" i="18" s="1"/>
  <c r="T110" i="18"/>
  <c r="CG110" i="18" s="1"/>
  <c r="T111" i="18"/>
  <c r="CG111" i="18" s="1"/>
  <c r="T112" i="18"/>
  <c r="CG112" i="18" s="1"/>
  <c r="T113" i="18"/>
  <c r="CG113" i="18" s="1"/>
  <c r="T114" i="18"/>
  <c r="CG114" i="18" s="1"/>
  <c r="T115" i="18"/>
  <c r="CG115" i="18" s="1"/>
  <c r="T116" i="18"/>
  <c r="CG116" i="18" s="1"/>
  <c r="R117" i="18"/>
  <c r="CP117" i="18" s="1"/>
  <c r="T118" i="18"/>
  <c r="CG118" i="18" s="1"/>
  <c r="T119" i="18"/>
  <c r="CG119" i="18" s="1"/>
  <c r="T120" i="18"/>
  <c r="CG120" i="18" s="1"/>
  <c r="T121" i="18"/>
  <c r="CG121" i="18" s="1"/>
  <c r="T122" i="18"/>
  <c r="CG122" i="18" s="1"/>
  <c r="T123" i="18"/>
  <c r="CG123" i="18" s="1"/>
  <c r="T124" i="18"/>
  <c r="CG124" i="18" s="1"/>
  <c r="R125" i="18"/>
  <c r="T125" i="18" s="1"/>
  <c r="CG125" i="18" s="1"/>
  <c r="T126" i="18"/>
  <c r="CG126" i="18" s="1"/>
  <c r="T127" i="18"/>
  <c r="CG127" i="18" s="1"/>
  <c r="T128" i="18"/>
  <c r="CG128" i="18" s="1"/>
  <c r="T129" i="18"/>
  <c r="CG129" i="18" s="1"/>
  <c r="T130" i="18"/>
  <c r="CG130" i="18" s="1"/>
  <c r="T131" i="18"/>
  <c r="CG131" i="18" s="1"/>
  <c r="T132" i="18"/>
  <c r="CG132" i="18" s="1"/>
  <c r="T133" i="18"/>
  <c r="CG133" i="18" s="1"/>
  <c r="T134" i="18"/>
  <c r="T135" i="18"/>
  <c r="CG135" i="18" s="1"/>
  <c r="T136" i="18"/>
  <c r="CG136" i="18" s="1"/>
  <c r="T137" i="18"/>
  <c r="CG137" i="18" s="1"/>
  <c r="T138" i="18"/>
  <c r="CG138" i="18" s="1"/>
  <c r="T144" i="18"/>
  <c r="CG144" i="18" s="1"/>
  <c r="T145" i="18"/>
  <c r="CG145" i="18" s="1"/>
  <c r="T146" i="18"/>
  <c r="T147" i="18"/>
  <c r="CG147" i="18" s="1"/>
  <c r="T148" i="18"/>
  <c r="CG148" i="18" s="1"/>
  <c r="T149" i="18"/>
  <c r="CG149" i="18" s="1"/>
  <c r="T150" i="18"/>
  <c r="CG150" i="18" s="1"/>
  <c r="T151" i="18"/>
  <c r="CG151" i="18" s="1"/>
  <c r="T152" i="18"/>
  <c r="CG152" i="18" s="1"/>
  <c r="T153" i="18"/>
  <c r="CG153" i="18" s="1"/>
  <c r="T154" i="18"/>
  <c r="CG154" i="18" s="1"/>
  <c r="T155" i="18"/>
  <c r="CG155" i="18" s="1"/>
  <c r="T156" i="18"/>
  <c r="CG156" i="18" s="1"/>
  <c r="T157" i="18"/>
  <c r="CG157" i="18" s="1"/>
  <c r="T158" i="18"/>
  <c r="CG158" i="18" s="1"/>
  <c r="T159" i="18"/>
  <c r="CG159" i="18" s="1"/>
  <c r="T160" i="18"/>
  <c r="CG160" i="18" s="1"/>
  <c r="T161" i="18"/>
  <c r="CG161" i="18" s="1"/>
  <c r="T162" i="18"/>
  <c r="T163" i="18"/>
  <c r="CG163" i="18" s="1"/>
  <c r="T164" i="18"/>
  <c r="CG164" i="18" s="1"/>
  <c r="T165" i="18"/>
  <c r="CG165" i="18" s="1"/>
  <c r="T166" i="18"/>
  <c r="CG166" i="18" s="1"/>
  <c r="T167" i="18"/>
  <c r="CG167" i="18" s="1"/>
  <c r="T168" i="18"/>
  <c r="CG168" i="18" s="1"/>
  <c r="T169" i="18"/>
  <c r="CG169" i="18" s="1"/>
  <c r="T170" i="18"/>
  <c r="CG170" i="18" s="1"/>
  <c r="T171" i="18"/>
  <c r="CG171" i="18" s="1"/>
  <c r="T172" i="18"/>
  <c r="CG172" i="18" s="1"/>
  <c r="T173" i="18"/>
  <c r="CG173" i="18" s="1"/>
  <c r="T174" i="18"/>
  <c r="CG174" i="18" s="1"/>
  <c r="T175" i="18"/>
  <c r="CG175" i="18" s="1"/>
  <c r="T176" i="18"/>
  <c r="CG176" i="18" s="1"/>
  <c r="T177" i="18"/>
  <c r="CG177" i="18" s="1"/>
  <c r="T178" i="18"/>
  <c r="CG178" i="18" s="1"/>
  <c r="T179" i="18"/>
  <c r="CG179" i="18" s="1"/>
  <c r="T180" i="18"/>
  <c r="CG180" i="18" s="1"/>
  <c r="T181" i="18"/>
  <c r="CG181" i="18" s="1"/>
  <c r="T182" i="18"/>
  <c r="CG182" i="18" s="1"/>
  <c r="T183" i="18"/>
  <c r="CG183" i="18" s="1"/>
  <c r="T184" i="18"/>
  <c r="CG184" i="18" s="1"/>
  <c r="T185" i="18"/>
  <c r="CG185" i="18" s="1"/>
  <c r="T187" i="18"/>
  <c r="CG187" i="18" s="1"/>
  <c r="T188" i="18"/>
  <c r="T189" i="18"/>
  <c r="CG189" i="18" s="1"/>
  <c r="T190" i="18"/>
  <c r="CG190" i="18" s="1"/>
  <c r="T191" i="18"/>
  <c r="CG191" i="18" s="1"/>
  <c r="T192" i="18"/>
  <c r="CG192" i="18" s="1"/>
  <c r="T193" i="18"/>
  <c r="CG193" i="18" s="1"/>
  <c r="T194" i="18"/>
  <c r="CG194" i="18" s="1"/>
  <c r="T195" i="18"/>
  <c r="CG195" i="18" s="1"/>
  <c r="T197" i="18"/>
  <c r="CG197" i="18" s="1"/>
  <c r="T198" i="18"/>
  <c r="CG198" i="18" s="1"/>
  <c r="T199" i="18"/>
  <c r="CG199" i="18" s="1"/>
  <c r="T200" i="18"/>
  <c r="CG200" i="18" s="1"/>
  <c r="T201" i="18"/>
  <c r="CG201" i="18" s="1"/>
  <c r="T202" i="18"/>
  <c r="CG202" i="18" s="1"/>
  <c r="T203" i="18"/>
  <c r="CG203" i="18" s="1"/>
  <c r="T204" i="18"/>
  <c r="CG204" i="18" s="1"/>
  <c r="S205" i="18"/>
  <c r="T206" i="18"/>
  <c r="CG206" i="18" s="1"/>
  <c r="T207" i="18"/>
  <c r="CG207" i="18" s="1"/>
  <c r="T208" i="18"/>
  <c r="CG208" i="18" s="1"/>
  <c r="T209" i="18"/>
  <c r="CG209" i="18" s="1"/>
  <c r="T210" i="18"/>
  <c r="CG210" i="18" s="1"/>
  <c r="T211" i="18"/>
  <c r="CG211" i="18" s="1"/>
  <c r="T213" i="18"/>
  <c r="CG213" i="18" s="1"/>
  <c r="T214" i="18"/>
  <c r="CG214" i="18" s="1"/>
  <c r="T215" i="18"/>
  <c r="CG215" i="18" s="1"/>
  <c r="T217" i="18"/>
  <c r="CG217" i="18" s="1"/>
  <c r="T218" i="18"/>
  <c r="CG218" i="18" s="1"/>
  <c r="T219" i="18"/>
  <c r="CG219" i="18" s="1"/>
  <c r="T220" i="18"/>
  <c r="CG220" i="18" s="1"/>
  <c r="U13" i="18"/>
  <c r="U14" i="18"/>
  <c r="U15" i="18"/>
  <c r="U17" i="18"/>
  <c r="U19" i="18"/>
  <c r="U20" i="18"/>
  <c r="U21" i="18"/>
  <c r="U22" i="18"/>
  <c r="U23" i="18"/>
  <c r="U24" i="18"/>
  <c r="U25" i="18"/>
  <c r="U26" i="18"/>
  <c r="U27" i="18"/>
  <c r="U28" i="18"/>
  <c r="U29" i="18"/>
  <c r="U30" i="18"/>
  <c r="U31" i="18"/>
  <c r="U32" i="18"/>
  <c r="U33" i="18"/>
  <c r="U34" i="18"/>
  <c r="U35" i="18"/>
  <c r="AT36" i="18"/>
  <c r="U37" i="18"/>
  <c r="U38" i="18"/>
  <c r="U39" i="18"/>
  <c r="U40" i="18"/>
  <c r="U41" i="18"/>
  <c r="U42" i="18"/>
  <c r="U43" i="18"/>
  <c r="U44" i="18"/>
  <c r="U45" i="18"/>
  <c r="U46" i="18"/>
  <c r="U47" i="18"/>
  <c r="U48" i="18"/>
  <c r="U49" i="18"/>
  <c r="U50" i="18"/>
  <c r="U51" i="18"/>
  <c r="U52" i="18"/>
  <c r="U53" i="18"/>
  <c r="U54" i="18"/>
  <c r="U55" i="18"/>
  <c r="U56" i="18"/>
  <c r="U57" i="18"/>
  <c r="U58" i="18"/>
  <c r="U59" i="18"/>
  <c r="U60" i="18"/>
  <c r="U61" i="18"/>
  <c r="U62" i="18"/>
  <c r="U63" i="18"/>
  <c r="U64" i="18"/>
  <c r="U65" i="18"/>
  <c r="U66" i="18"/>
  <c r="U67" i="18"/>
  <c r="U68" i="18"/>
  <c r="U69" i="18"/>
  <c r="U70" i="18"/>
  <c r="U71" i="18"/>
  <c r="U72" i="18"/>
  <c r="U73" i="18"/>
  <c r="U74" i="18"/>
  <c r="U75" i="18"/>
  <c r="U76" i="18"/>
  <c r="U77" i="18"/>
  <c r="U78" i="18"/>
  <c r="U79" i="18"/>
  <c r="BB80" i="18"/>
  <c r="U80" i="18" s="1"/>
  <c r="U81" i="18"/>
  <c r="U82" i="18"/>
  <c r="U83" i="18"/>
  <c r="U84" i="18"/>
  <c r="U85" i="18"/>
  <c r="U86" i="18"/>
  <c r="U87" i="18"/>
  <c r="U88" i="18"/>
  <c r="U89" i="18"/>
  <c r="U90" i="18"/>
  <c r="U91" i="18"/>
  <c r="U92" i="18"/>
  <c r="U93" i="18"/>
  <c r="U94" i="18"/>
  <c r="U95" i="18"/>
  <c r="U96" i="18"/>
  <c r="U97" i="18"/>
  <c r="U98" i="18"/>
  <c r="U99" i="18"/>
  <c r="U100" i="18"/>
  <c r="U101" i="18"/>
  <c r="U102" i="18"/>
  <c r="U103" i="18"/>
  <c r="U104" i="18"/>
  <c r="U105" i="18"/>
  <c r="U107" i="18"/>
  <c r="U108" i="18"/>
  <c r="U109" i="18"/>
  <c r="U110" i="18"/>
  <c r="U111" i="18"/>
  <c r="U112" i="18"/>
  <c r="U113" i="18"/>
  <c r="U114" i="18"/>
  <c r="U115" i="18"/>
  <c r="U116" i="18"/>
  <c r="U117" i="18"/>
  <c r="U118" i="18"/>
  <c r="U119" i="18"/>
  <c r="U120" i="18"/>
  <c r="U121" i="18"/>
  <c r="U122" i="18"/>
  <c r="U123" i="18"/>
  <c r="U124" i="18"/>
  <c r="AO125" i="18"/>
  <c r="U126" i="18"/>
  <c r="U127" i="18"/>
  <c r="U128" i="18"/>
  <c r="U129" i="18"/>
  <c r="U130" i="18"/>
  <c r="U131" i="18"/>
  <c r="U132" i="18"/>
  <c r="U133" i="18"/>
  <c r="U134" i="18"/>
  <c r="U135" i="18"/>
  <c r="U136" i="18"/>
  <c r="U137" i="18"/>
  <c r="U138" i="18"/>
  <c r="U144" i="18"/>
  <c r="U145" i="18"/>
  <c r="U146" i="18"/>
  <c r="U147" i="18"/>
  <c r="U148" i="18"/>
  <c r="U149" i="18"/>
  <c r="U150" i="18"/>
  <c r="U151" i="18"/>
  <c r="U152" i="18"/>
  <c r="U153" i="18"/>
  <c r="U154" i="18"/>
  <c r="U155" i="18"/>
  <c r="U156" i="18"/>
  <c r="U157" i="18"/>
  <c r="U158" i="18"/>
  <c r="U159" i="18"/>
  <c r="U160" i="18"/>
  <c r="U161" i="18"/>
  <c r="U162" i="18"/>
  <c r="U163" i="18"/>
  <c r="U164" i="18"/>
  <c r="U165" i="18"/>
  <c r="U166" i="18"/>
  <c r="U167" i="18"/>
  <c r="U168" i="18"/>
  <c r="U169" i="18"/>
  <c r="U170" i="18"/>
  <c r="U171" i="18"/>
  <c r="U172" i="18"/>
  <c r="U173" i="18"/>
  <c r="U174" i="18"/>
  <c r="U175" i="18"/>
  <c r="U176" i="18"/>
  <c r="U177" i="18"/>
  <c r="U178" i="18"/>
  <c r="U179" i="18"/>
  <c r="U180" i="18"/>
  <c r="U181" i="18"/>
  <c r="U182" i="18"/>
  <c r="U183" i="18"/>
  <c r="U184" i="18"/>
  <c r="AO185" i="18"/>
  <c r="U185" i="18" s="1"/>
  <c r="U186" i="18"/>
  <c r="U187" i="18"/>
  <c r="U188" i="18"/>
  <c r="U189" i="18"/>
  <c r="U190" i="18"/>
  <c r="U191" i="18"/>
  <c r="U192" i="18"/>
  <c r="U193" i="18"/>
  <c r="U194" i="18"/>
  <c r="U195" i="18"/>
  <c r="U197" i="18"/>
  <c r="U198" i="18"/>
  <c r="U199" i="18"/>
  <c r="U200" i="18"/>
  <c r="U201" i="18"/>
  <c r="U202" i="18"/>
  <c r="U203" i="18"/>
  <c r="U204" i="18"/>
  <c r="U205" i="18"/>
  <c r="U206" i="18"/>
  <c r="U207" i="18"/>
  <c r="U208" i="18"/>
  <c r="U209" i="18"/>
  <c r="U210" i="18"/>
  <c r="U211" i="18"/>
  <c r="U212" i="18"/>
  <c r="U213" i="18"/>
  <c r="U214" i="18"/>
  <c r="U215" i="18"/>
  <c r="AO216" i="18"/>
  <c r="U216" i="18" s="1"/>
  <c r="U217" i="18"/>
  <c r="U218" i="18"/>
  <c r="U219" i="18"/>
  <c r="U220" i="18"/>
  <c r="B204" i="16"/>
  <c r="B209" i="16" s="1"/>
  <c r="B203" i="16"/>
  <c r="D173" i="16"/>
  <c r="D153" i="16" s="1"/>
  <c r="B87" i="16"/>
  <c r="CP197" i="18"/>
  <c r="BD10" i="18"/>
  <c r="BD11" i="18"/>
  <c r="AF9" i="18"/>
  <c r="CA221" i="18"/>
  <c r="CA10" i="18" s="1"/>
  <c r="BZ221" i="18"/>
  <c r="BZ10" i="18" s="1"/>
  <c r="BY221" i="18"/>
  <c r="BY10" i="18" s="1"/>
  <c r="BX221" i="18"/>
  <c r="BX10" i="18" s="1"/>
  <c r="BW221" i="18"/>
  <c r="BW10" i="18" s="1"/>
  <c r="BV221" i="18"/>
  <c r="BV10" i="18" s="1"/>
  <c r="BU221" i="18"/>
  <c r="BU10" i="18" s="1"/>
  <c r="BT221" i="18"/>
  <c r="BT10" i="18" s="1"/>
  <c r="BS221" i="18"/>
  <c r="BS10" i="18" s="1"/>
  <c r="BR221" i="18"/>
  <c r="BR10" i="18" s="1"/>
  <c r="BQ221" i="18"/>
  <c r="BQ10" i="18" s="1"/>
  <c r="BP221" i="18"/>
  <c r="BP10" i="18" s="1"/>
  <c r="BO221" i="18"/>
  <c r="BO10" i="18" s="1"/>
  <c r="BN221" i="18"/>
  <c r="BN10" i="18" s="1"/>
  <c r="BM221" i="18"/>
  <c r="BM10" i="18" s="1"/>
  <c r="BL221" i="18"/>
  <c r="BL10" i="18" s="1"/>
  <c r="BK221" i="18"/>
  <c r="BK10" i="18" s="1"/>
  <c r="BJ221" i="18"/>
  <c r="BJ11" i="18" s="1"/>
  <c r="BI221" i="18"/>
  <c r="BI11" i="18" s="1"/>
  <c r="BH221" i="18"/>
  <c r="BH10" i="18" s="1"/>
  <c r="BG221" i="18"/>
  <c r="BG10" i="18" s="1"/>
  <c r="BF221" i="18"/>
  <c r="BF10" i="18" s="1"/>
  <c r="BE221" i="18"/>
  <c r="BE10" i="18" s="1"/>
  <c r="BC221" i="18"/>
  <c r="BC10" i="18" s="1"/>
  <c r="BA221" i="18"/>
  <c r="BA10" i="18" s="1"/>
  <c r="AZ221" i="18"/>
  <c r="AZ10" i="18" s="1"/>
  <c r="AY221" i="18"/>
  <c r="AY10" i="18" s="1"/>
  <c r="AX221" i="18"/>
  <c r="AX10" i="18" s="1"/>
  <c r="AW221" i="18"/>
  <c r="AW10" i="18" s="1"/>
  <c r="AV221" i="18"/>
  <c r="AV10" i="18" s="1"/>
  <c r="AU221" i="18"/>
  <c r="AU10" i="18" s="1"/>
  <c r="AS221" i="18"/>
  <c r="AS10" i="18" s="1"/>
  <c r="AR221" i="18"/>
  <c r="AR10" i="18" s="1"/>
  <c r="AQ221" i="18"/>
  <c r="AQ10" i="18" s="1"/>
  <c r="AP221" i="18"/>
  <c r="AP10" i="18" s="1"/>
  <c r="AN221" i="18"/>
  <c r="AN10" i="18" s="1"/>
  <c r="AM221" i="18"/>
  <c r="AM10" i="18" s="1"/>
  <c r="AL221" i="18"/>
  <c r="AL10" i="18" s="1"/>
  <c r="AK221" i="18"/>
  <c r="AK10" i="18" s="1"/>
  <c r="AJ221" i="18"/>
  <c r="AJ10" i="18" s="1"/>
  <c r="AI221" i="18"/>
  <c r="AI10" i="18" s="1"/>
  <c r="AH221" i="18"/>
  <c r="AH10" i="18" s="1"/>
  <c r="AG221" i="18"/>
  <c r="AG10" i="18" s="1"/>
  <c r="AF221" i="18"/>
  <c r="AF10" i="18" s="1"/>
  <c r="AE221" i="18"/>
  <c r="AE10" i="18" s="1"/>
  <c r="AD221" i="18"/>
  <c r="AD10" i="18" s="1"/>
  <c r="AC221" i="18"/>
  <c r="AC10" i="18" s="1"/>
  <c r="AB221" i="18"/>
  <c r="AB10" i="18" s="1"/>
  <c r="AA221" i="18"/>
  <c r="AA10" i="18" s="1"/>
  <c r="Z221" i="18"/>
  <c r="Z10" i="18" s="1"/>
  <c r="Y221" i="18"/>
  <c r="Y10" i="18" s="1"/>
  <c r="X221" i="18"/>
  <c r="X10" i="18" s="1"/>
  <c r="W221" i="18"/>
  <c r="W10" i="18" s="1"/>
  <c r="V221" i="18"/>
  <c r="V10" i="18" s="1"/>
  <c r="CP220" i="18"/>
  <c r="CP219" i="18"/>
  <c r="CQ219" i="18" s="1"/>
  <c r="CP218" i="18"/>
  <c r="CP217" i="18"/>
  <c r="CP216" i="18"/>
  <c r="CQ216" i="18" s="1"/>
  <c r="CP215" i="18"/>
  <c r="CP214" i="18"/>
  <c r="CQ214" i="18" s="1"/>
  <c r="CP213" i="18"/>
  <c r="CP212" i="18"/>
  <c r="CQ212" i="18" s="1"/>
  <c r="CP211" i="18"/>
  <c r="CP210" i="18"/>
  <c r="CP209" i="18"/>
  <c r="CQ209" i="18" s="1"/>
  <c r="CP208" i="18"/>
  <c r="CP207" i="18"/>
  <c r="CP206" i="18"/>
  <c r="CP204" i="18"/>
  <c r="CP203" i="18"/>
  <c r="CP202" i="18"/>
  <c r="CP201" i="18"/>
  <c r="CP200" i="18"/>
  <c r="CP199" i="18"/>
  <c r="CP198" i="18"/>
  <c r="CP195" i="18"/>
  <c r="CP194" i="18"/>
  <c r="CP193" i="18"/>
  <c r="CP192" i="18"/>
  <c r="CP191" i="18"/>
  <c r="CP190" i="18"/>
  <c r="CP189" i="18"/>
  <c r="CP188" i="18"/>
  <c r="CP185" i="18"/>
  <c r="CP184" i="18"/>
  <c r="CP183" i="18"/>
  <c r="CP182" i="18"/>
  <c r="CP181" i="18"/>
  <c r="CP180" i="18"/>
  <c r="CP179" i="18"/>
  <c r="CP178" i="18"/>
  <c r="CP177" i="18"/>
  <c r="CP176" i="18"/>
  <c r="CP175" i="18"/>
  <c r="CP174" i="18"/>
  <c r="CP173" i="18"/>
  <c r="CP172" i="18"/>
  <c r="CP171" i="18"/>
  <c r="CP170" i="18"/>
  <c r="CP169" i="18"/>
  <c r="CP168" i="18"/>
  <c r="CP167" i="18"/>
  <c r="CP166" i="18"/>
  <c r="CP165" i="18"/>
  <c r="CP164" i="18"/>
  <c r="CP163" i="18"/>
  <c r="CP162" i="18"/>
  <c r="CP161" i="18"/>
  <c r="CP160" i="18"/>
  <c r="CP159" i="18"/>
  <c r="CP158" i="18"/>
  <c r="CP157" i="18"/>
  <c r="CP156" i="18"/>
  <c r="CP155" i="18"/>
  <c r="CP154" i="18"/>
  <c r="CP153" i="18"/>
  <c r="CP152" i="18"/>
  <c r="CP151" i="18"/>
  <c r="CP150" i="18"/>
  <c r="CP149" i="18"/>
  <c r="CP148" i="18"/>
  <c r="CP147" i="18"/>
  <c r="CP146" i="18"/>
  <c r="CP145" i="18"/>
  <c r="CP138" i="18"/>
  <c r="CP137" i="18"/>
  <c r="CP136" i="18"/>
  <c r="CP135" i="18"/>
  <c r="CP134" i="18"/>
  <c r="CP133" i="18"/>
  <c r="CP132" i="18"/>
  <c r="CP131" i="18"/>
  <c r="CP130" i="18"/>
  <c r="CP129" i="18"/>
  <c r="CP128" i="18"/>
  <c r="CP127" i="18"/>
  <c r="CP126" i="18"/>
  <c r="CP124" i="18"/>
  <c r="CP123" i="18"/>
  <c r="CP122" i="18"/>
  <c r="CP121" i="18"/>
  <c r="CP120" i="18"/>
  <c r="CP119" i="18"/>
  <c r="CP118" i="18"/>
  <c r="CP116" i="18"/>
  <c r="CP115" i="18"/>
  <c r="CP114" i="18"/>
  <c r="CP113" i="18"/>
  <c r="CP112" i="18"/>
  <c r="CP111" i="18"/>
  <c r="CP110" i="18"/>
  <c r="CP109" i="18"/>
  <c r="CP107" i="18"/>
  <c r="CP104" i="18"/>
  <c r="CP103" i="18"/>
  <c r="CP102" i="18"/>
  <c r="CP101" i="18"/>
  <c r="CP100" i="18"/>
  <c r="CP99" i="18"/>
  <c r="CP98" i="18"/>
  <c r="CP97" i="18"/>
  <c r="CP96" i="18"/>
  <c r="CP94" i="18"/>
  <c r="CP93" i="18"/>
  <c r="CP92" i="18"/>
  <c r="CP91" i="18"/>
  <c r="CP90" i="18"/>
  <c r="CP89" i="18"/>
  <c r="CP88" i="18"/>
  <c r="CP86" i="18"/>
  <c r="CP85" i="18"/>
  <c r="CP84" i="18"/>
  <c r="CP83" i="18"/>
  <c r="CP82" i="18"/>
  <c r="CP81" i="18"/>
  <c r="CP79" i="18"/>
  <c r="CP78" i="18"/>
  <c r="CP77" i="18"/>
  <c r="CP76" i="18"/>
  <c r="CP75" i="18"/>
  <c r="CP74" i="18"/>
  <c r="CP73" i="18"/>
  <c r="CP72" i="18"/>
  <c r="CP71" i="18"/>
  <c r="CP70" i="18"/>
  <c r="CP69" i="18"/>
  <c r="CP68" i="18"/>
  <c r="CP67" i="18"/>
  <c r="CP66" i="18"/>
  <c r="CP65" i="18"/>
  <c r="CP64" i="18"/>
  <c r="CP63" i="18"/>
  <c r="CP62" i="18"/>
  <c r="CP61" i="18"/>
  <c r="CP60" i="18"/>
  <c r="CP59" i="18"/>
  <c r="CP58" i="18"/>
  <c r="CP57" i="18"/>
  <c r="CP56" i="18"/>
  <c r="CP55" i="18"/>
  <c r="CP54" i="18"/>
  <c r="CP53" i="18"/>
  <c r="CP52" i="18"/>
  <c r="CP51" i="18"/>
  <c r="CP50" i="18"/>
  <c r="CP49" i="18"/>
  <c r="CP48" i="18"/>
  <c r="CP47" i="18"/>
  <c r="CP46" i="18"/>
  <c r="CP45" i="18"/>
  <c r="CP44" i="18"/>
  <c r="CP43" i="18"/>
  <c r="CP42" i="18"/>
  <c r="CP41" i="18"/>
  <c r="CP40" i="18"/>
  <c r="CP39" i="18"/>
  <c r="CP38" i="18"/>
  <c r="CP37" i="18"/>
  <c r="CP35" i="18"/>
  <c r="CP34" i="18"/>
  <c r="CP33" i="18"/>
  <c r="CP31" i="18"/>
  <c r="CP30" i="18"/>
  <c r="CP29" i="18"/>
  <c r="CP28" i="18"/>
  <c r="CP27" i="18"/>
  <c r="CP26" i="18"/>
  <c r="CP25" i="18"/>
  <c r="CP24" i="18"/>
  <c r="CP23" i="18"/>
  <c r="CP22" i="18"/>
  <c r="CP21" i="18"/>
  <c r="CP20" i="18"/>
  <c r="CP19" i="18"/>
  <c r="CP18" i="18"/>
  <c r="CP17" i="18"/>
  <c r="CP16" i="18"/>
  <c r="D194" i="16"/>
  <c r="CA9" i="19" s="1"/>
  <c r="CA11" i="19" s="1"/>
  <c r="CA9" i="18"/>
  <c r="D192" i="16"/>
  <c r="BZ9" i="19" s="1"/>
  <c r="BZ11" i="19" s="1"/>
  <c r="BZ9" i="18"/>
  <c r="D190" i="16"/>
  <c r="BY9" i="19" s="1"/>
  <c r="BY11" i="19" s="1"/>
  <c r="BY9" i="18"/>
  <c r="D181" i="16"/>
  <c r="BX9" i="19" s="1"/>
  <c r="BX9" i="18"/>
  <c r="D179" i="16"/>
  <c r="BW9" i="19" s="1"/>
  <c r="BW11" i="19" s="1"/>
  <c r="BW9" i="18"/>
  <c r="D177" i="16"/>
  <c r="BV9" i="19" s="1"/>
  <c r="BV11" i="19" s="1"/>
  <c r="BV9" i="18"/>
  <c r="D175" i="16"/>
  <c r="BU9" i="19" s="1"/>
  <c r="BU11" i="19" s="1"/>
  <c r="BU9" i="18"/>
  <c r="D171" i="16"/>
  <c r="BT9" i="19" s="1"/>
  <c r="BT9" i="18"/>
  <c r="D169" i="16"/>
  <c r="BS9" i="19" s="1"/>
  <c r="BS11" i="19" s="1"/>
  <c r="BS9" i="18"/>
  <c r="D167" i="16"/>
  <c r="BR9" i="19" s="1"/>
  <c r="BR11" i="19" s="1"/>
  <c r="BR9" i="18"/>
  <c r="D165" i="16"/>
  <c r="BQ9" i="19" s="1"/>
  <c r="BQ11" i="19" s="1"/>
  <c r="BQ9" i="18"/>
  <c r="D163" i="16"/>
  <c r="BP9" i="19" s="1"/>
  <c r="BP9" i="18"/>
  <c r="D161" i="16"/>
  <c r="BO9" i="19" s="1"/>
  <c r="BO11" i="19" s="1"/>
  <c r="BO9" i="18"/>
  <c r="D159" i="16"/>
  <c r="BN9" i="19" s="1"/>
  <c r="BN11" i="19" s="1"/>
  <c r="BN9" i="18"/>
  <c r="D157" i="16"/>
  <c r="BM9" i="19" s="1"/>
  <c r="BM11" i="19" s="1"/>
  <c r="BM9" i="18"/>
  <c r="D155" i="16"/>
  <c r="BF9" i="19" s="1"/>
  <c r="BF11" i="19" s="1"/>
  <c r="BF9" i="18"/>
  <c r="D154" i="16"/>
  <c r="BE9" i="19" s="1"/>
  <c r="BE11" i="19" s="1"/>
  <c r="BE9" i="18"/>
  <c r="D43" i="16"/>
  <c r="BC9" i="18"/>
  <c r="D40" i="16"/>
  <c r="BB9" i="18"/>
  <c r="BA9" i="18"/>
  <c r="D44" i="16"/>
  <c r="AY9" i="18"/>
  <c r="D22" i="16"/>
  <c r="AX9" i="18"/>
  <c r="AW9" i="18"/>
  <c r="D16" i="16"/>
  <c r="D14" i="16"/>
  <c r="AT9" i="18"/>
  <c r="D6" i="16"/>
  <c r="AS9" i="18"/>
  <c r="D149" i="16"/>
  <c r="AR9" i="18"/>
  <c r="D145" i="16"/>
  <c r="AQ9" i="18"/>
  <c r="D141" i="16"/>
  <c r="AP9" i="18"/>
  <c r="D130" i="16"/>
  <c r="AN9" i="19" s="1"/>
  <c r="AN9" i="18"/>
  <c r="D125" i="16"/>
  <c r="AM9" i="19" s="1"/>
  <c r="AM11" i="19" s="1"/>
  <c r="AM9" i="18"/>
  <c r="D119" i="16"/>
  <c r="AL9" i="19" s="1"/>
  <c r="AL11" i="19" s="1"/>
  <c r="AL9" i="18"/>
  <c r="D112" i="16"/>
  <c r="AK9" i="19" s="1"/>
  <c r="AK9" i="18"/>
  <c r="D106" i="16"/>
  <c r="AJ9" i="19" s="1"/>
  <c r="AJ11" i="19" s="1"/>
  <c r="AJ9" i="18"/>
  <c r="D101" i="16"/>
  <c r="AI9" i="19" s="1"/>
  <c r="AI11" i="19" s="1"/>
  <c r="AI9" i="18"/>
  <c r="D96" i="16"/>
  <c r="AH9" i="19" s="1"/>
  <c r="AH11" i="19" s="1"/>
  <c r="AH9" i="18"/>
  <c r="D91" i="16"/>
  <c r="AG9" i="19" s="1"/>
  <c r="AG9" i="18"/>
  <c r="D81" i="16"/>
  <c r="AE9" i="19" s="1"/>
  <c r="AE11" i="19" s="1"/>
  <c r="AE9" i="18"/>
  <c r="D75" i="16"/>
  <c r="AD9" i="19" s="1"/>
  <c r="AD9" i="18"/>
  <c r="D70" i="16"/>
  <c r="AC9" i="19" s="1"/>
  <c r="AC11" i="19" s="1"/>
  <c r="AC9" i="18"/>
  <c r="D64" i="16"/>
  <c r="AB9" i="19" s="1"/>
  <c r="AB11" i="19" s="1"/>
  <c r="AB9" i="18"/>
  <c r="D58" i="16"/>
  <c r="AA9" i="19" s="1"/>
  <c r="AA11" i="19" s="1"/>
  <c r="AA9" i="18"/>
  <c r="D55" i="16"/>
  <c r="Z9" i="19" s="1"/>
  <c r="Z9" i="18"/>
  <c r="D54" i="16"/>
  <c r="Y9" i="19" s="1"/>
  <c r="Y11" i="19" s="1"/>
  <c r="Y9" i="18"/>
  <c r="D53" i="16"/>
  <c r="X9" i="19" s="1"/>
  <c r="X11" i="19" s="1"/>
  <c r="X9" i="18"/>
  <c r="D52" i="16"/>
  <c r="W9" i="19" s="1"/>
  <c r="W11" i="19" s="1"/>
  <c r="W9" i="18"/>
  <c r="D51" i="16"/>
  <c r="V9" i="19" s="1"/>
  <c r="V9" i="18"/>
  <c r="S9" i="18"/>
  <c r="B208" i="16"/>
  <c r="R9" i="19" s="1"/>
  <c r="R9" i="18"/>
  <c r="AO206" i="7"/>
  <c r="CQ202" i="7"/>
  <c r="CR202" i="7" s="1"/>
  <c r="U202" i="7"/>
  <c r="T201" i="7"/>
  <c r="CQ201" i="7"/>
  <c r="CR201" i="7" s="1"/>
  <c r="U201" i="7"/>
  <c r="T200" i="7"/>
  <c r="CQ200" i="7"/>
  <c r="CR200" i="7" s="1"/>
  <c r="U200" i="7"/>
  <c r="T199" i="7"/>
  <c r="CQ199" i="7"/>
  <c r="CR199" i="7" s="1"/>
  <c r="U199" i="7"/>
  <c r="T114" i="7"/>
  <c r="CQ114" i="7"/>
  <c r="CR114" i="7" s="1"/>
  <c r="U114" i="7"/>
  <c r="AO177" i="7"/>
  <c r="AO123" i="7"/>
  <c r="U123" i="7" s="1"/>
  <c r="R123" i="7"/>
  <c r="S80" i="7"/>
  <c r="S87" i="7"/>
  <c r="S95" i="7"/>
  <c r="T95" i="7" s="1"/>
  <c r="S105" i="7"/>
  <c r="S195" i="7"/>
  <c r="T195" i="7" s="1"/>
  <c r="CR195" i="7" s="1"/>
  <c r="BB80" i="7"/>
  <c r="U80" i="7" s="1"/>
  <c r="T210" i="7"/>
  <c r="T179" i="7"/>
  <c r="U18" i="7"/>
  <c r="U19" i="7"/>
  <c r="U20" i="7"/>
  <c r="U21" i="7"/>
  <c r="U22" i="7"/>
  <c r="U23" i="7"/>
  <c r="U24" i="7"/>
  <c r="U25" i="7"/>
  <c r="U26" i="7"/>
  <c r="U27" i="7"/>
  <c r="U28" i="7"/>
  <c r="U29" i="7"/>
  <c r="U30" i="7"/>
  <c r="U31" i="7"/>
  <c r="U32" i="7"/>
  <c r="U33" i="7"/>
  <c r="U34" i="7"/>
  <c r="U35" i="7"/>
  <c r="U36" i="7"/>
  <c r="U37" i="7"/>
  <c r="U38" i="7"/>
  <c r="U39" i="7"/>
  <c r="U40" i="7"/>
  <c r="U41" i="7"/>
  <c r="U42" i="7"/>
  <c r="U43" i="7"/>
  <c r="U44" i="7"/>
  <c r="U45" i="7"/>
  <c r="U46" i="7"/>
  <c r="U47" i="7"/>
  <c r="U48" i="7"/>
  <c r="U49" i="7"/>
  <c r="U50" i="7"/>
  <c r="U51" i="7"/>
  <c r="U52" i="7"/>
  <c r="U53" i="7"/>
  <c r="U54" i="7"/>
  <c r="U55" i="7"/>
  <c r="U56" i="7"/>
  <c r="U57" i="7"/>
  <c r="U58" i="7"/>
  <c r="U59" i="7"/>
  <c r="U60" i="7"/>
  <c r="U61" i="7"/>
  <c r="U62" i="7"/>
  <c r="U63" i="7"/>
  <c r="U64" i="7"/>
  <c r="U65" i="7"/>
  <c r="U66" i="7"/>
  <c r="U67" i="7"/>
  <c r="U68" i="7"/>
  <c r="U69" i="7"/>
  <c r="U70" i="7"/>
  <c r="U71" i="7"/>
  <c r="U72" i="7"/>
  <c r="U73" i="7"/>
  <c r="U74" i="7"/>
  <c r="U75" i="7"/>
  <c r="U76" i="7"/>
  <c r="U77" i="7"/>
  <c r="U78" i="7"/>
  <c r="U79" i="7"/>
  <c r="U81" i="7"/>
  <c r="U82" i="7"/>
  <c r="U83" i="7"/>
  <c r="U211" i="7" s="1"/>
  <c r="U10" i="7" s="1"/>
  <c r="U84" i="7"/>
  <c r="U85" i="7"/>
  <c r="U86" i="7"/>
  <c r="U87" i="7"/>
  <c r="U88" i="7"/>
  <c r="U89" i="7"/>
  <c r="U90" i="7"/>
  <c r="U91" i="7"/>
  <c r="U92" i="7"/>
  <c r="U93" i="7"/>
  <c r="U94" i="7"/>
  <c r="U95" i="7"/>
  <c r="U96" i="7"/>
  <c r="U97" i="7"/>
  <c r="U98" i="7"/>
  <c r="U99" i="7"/>
  <c r="U100" i="7"/>
  <c r="U101" i="7"/>
  <c r="U102" i="7"/>
  <c r="U103" i="7"/>
  <c r="U104" i="7"/>
  <c r="U105" i="7"/>
  <c r="U106" i="7"/>
  <c r="U107" i="7"/>
  <c r="U108" i="7"/>
  <c r="U109" i="7"/>
  <c r="U110" i="7"/>
  <c r="U111" i="7"/>
  <c r="U112" i="7"/>
  <c r="U113" i="7"/>
  <c r="U115" i="7"/>
  <c r="U116" i="7"/>
  <c r="U117" i="7"/>
  <c r="U118" i="7"/>
  <c r="U119" i="7"/>
  <c r="U120" i="7"/>
  <c r="U121" i="7"/>
  <c r="U122" i="7"/>
  <c r="U124" i="7"/>
  <c r="U125" i="7"/>
  <c r="U126" i="7"/>
  <c r="U127" i="7"/>
  <c r="U128" i="7"/>
  <c r="U129" i="7"/>
  <c r="U130" i="7"/>
  <c r="U131" i="7"/>
  <c r="U132" i="7"/>
  <c r="U133" i="7"/>
  <c r="U134" i="7"/>
  <c r="U135" i="7"/>
  <c r="U136" i="7"/>
  <c r="U137" i="7"/>
  <c r="U138" i="7"/>
  <c r="U139" i="7"/>
  <c r="U140" i="7"/>
  <c r="U141" i="7"/>
  <c r="U142" i="7"/>
  <c r="U143" i="7"/>
  <c r="U144" i="7"/>
  <c r="U145" i="7"/>
  <c r="U146" i="7"/>
  <c r="U147" i="7"/>
  <c r="U148" i="7"/>
  <c r="U149" i="7"/>
  <c r="U150" i="7"/>
  <c r="U151" i="7"/>
  <c r="U152" i="7"/>
  <c r="U153" i="7"/>
  <c r="U154" i="7"/>
  <c r="U155" i="7"/>
  <c r="U156" i="7"/>
  <c r="U157" i="7"/>
  <c r="U158" i="7"/>
  <c r="U159" i="7"/>
  <c r="U160" i="7"/>
  <c r="U161" i="7"/>
  <c r="U162" i="7"/>
  <c r="U163" i="7"/>
  <c r="U164" i="7"/>
  <c r="U165" i="7"/>
  <c r="U166" i="7"/>
  <c r="U167" i="7"/>
  <c r="U168" i="7"/>
  <c r="U169" i="7"/>
  <c r="U170" i="7"/>
  <c r="U171" i="7"/>
  <c r="U172" i="7"/>
  <c r="U173" i="7"/>
  <c r="U174" i="7"/>
  <c r="U175" i="7"/>
  <c r="U176" i="7"/>
  <c r="U177" i="7"/>
  <c r="U179" i="7"/>
  <c r="U180" i="7"/>
  <c r="U181" i="7"/>
  <c r="U182" i="7"/>
  <c r="U183" i="7"/>
  <c r="U184" i="7"/>
  <c r="U185" i="7"/>
  <c r="U186" i="7"/>
  <c r="U187" i="7"/>
  <c r="U188" i="7"/>
  <c r="U189" i="7"/>
  <c r="U190" i="7"/>
  <c r="U191" i="7"/>
  <c r="U192" i="7"/>
  <c r="U193" i="7"/>
  <c r="U194" i="7"/>
  <c r="U195" i="7"/>
  <c r="U196" i="7"/>
  <c r="U197" i="7"/>
  <c r="U198" i="7"/>
  <c r="U203" i="7"/>
  <c r="U204" i="7"/>
  <c r="U205" i="7"/>
  <c r="U206" i="7"/>
  <c r="U207" i="7"/>
  <c r="U208" i="7"/>
  <c r="U209" i="7"/>
  <c r="U210" i="7"/>
  <c r="U17" i="7"/>
  <c r="W211" i="7"/>
  <c r="X211" i="7"/>
  <c r="X10" i="7" s="1"/>
  <c r="Y211" i="7"/>
  <c r="Z211" i="7"/>
  <c r="Z10" i="7" s="1"/>
  <c r="AA211" i="7"/>
  <c r="AB211" i="7"/>
  <c r="AB10" i="7" s="1"/>
  <c r="AC211" i="7"/>
  <c r="AD211" i="7"/>
  <c r="AE211" i="7"/>
  <c r="AF211" i="7"/>
  <c r="AG211" i="7"/>
  <c r="AG10" i="7" s="1"/>
  <c r="AH211" i="7"/>
  <c r="AH10" i="7"/>
  <c r="AI211" i="7"/>
  <c r="AJ211" i="7"/>
  <c r="AK211" i="7"/>
  <c r="AL211" i="7"/>
  <c r="AL10" i="7"/>
  <c r="AM211" i="7"/>
  <c r="AN211" i="7"/>
  <c r="AN10" i="7" s="1"/>
  <c r="AO211" i="7"/>
  <c r="AO11" i="7" s="1"/>
  <c r="AP211" i="7"/>
  <c r="AP10" i="7" s="1"/>
  <c r="AQ211" i="7"/>
  <c r="AQ11" i="7" s="1"/>
  <c r="AR211" i="7"/>
  <c r="AR10" i="7"/>
  <c r="AS211" i="7"/>
  <c r="AT211" i="7"/>
  <c r="AT10" i="7" s="1"/>
  <c r="AU211" i="7"/>
  <c r="AV211" i="7"/>
  <c r="AV10" i="7"/>
  <c r="AW211" i="7"/>
  <c r="AX211" i="7"/>
  <c r="AX10" i="7" s="1"/>
  <c r="AY211" i="7"/>
  <c r="AZ211" i="7"/>
  <c r="AZ10" i="7"/>
  <c r="BA211" i="7"/>
  <c r="BC211" i="7"/>
  <c r="BD211" i="7"/>
  <c r="BE211" i="7"/>
  <c r="BF211" i="7"/>
  <c r="BG211" i="7"/>
  <c r="BG10" i="7" s="1"/>
  <c r="BH211" i="7"/>
  <c r="BH11" i="7"/>
  <c r="BI211" i="7"/>
  <c r="BJ211" i="7"/>
  <c r="BJ11" i="7" s="1"/>
  <c r="BK211" i="7"/>
  <c r="BK10" i="7" s="1"/>
  <c r="BL211" i="7"/>
  <c r="BM211" i="7"/>
  <c r="BN211" i="7"/>
  <c r="BO211" i="7"/>
  <c r="BO10" i="7" s="1"/>
  <c r="BP211" i="7"/>
  <c r="BQ211" i="7"/>
  <c r="BR211" i="7"/>
  <c r="BS211" i="7"/>
  <c r="BS10" i="7" s="1"/>
  <c r="BT211" i="7"/>
  <c r="BU211" i="7"/>
  <c r="BV211" i="7"/>
  <c r="BW211" i="7"/>
  <c r="BW10" i="7" s="1"/>
  <c r="BX211" i="7"/>
  <c r="BY211" i="7"/>
  <c r="BZ211" i="7"/>
  <c r="BZ10" i="7"/>
  <c r="BV10" i="7"/>
  <c r="BR10" i="7"/>
  <c r="BN10" i="7"/>
  <c r="BJ10" i="7"/>
  <c r="AD10" i="7"/>
  <c r="BX10" i="7"/>
  <c r="BT10" i="7"/>
  <c r="BP10" i="7"/>
  <c r="BL10" i="7"/>
  <c r="BH10" i="7"/>
  <c r="BY10" i="7"/>
  <c r="BU10" i="7"/>
  <c r="BQ10" i="7"/>
  <c r="BM10" i="7"/>
  <c r="BI10" i="7"/>
  <c r="BI11" i="7"/>
  <c r="BG11" i="7"/>
  <c r="BE10" i="7"/>
  <c r="BC10" i="7"/>
  <c r="BA10" i="7"/>
  <c r="AY10" i="7"/>
  <c r="AW10" i="7"/>
  <c r="AU10" i="7"/>
  <c r="AS10" i="7"/>
  <c r="AM10" i="7"/>
  <c r="AK10" i="7"/>
  <c r="AI10" i="7"/>
  <c r="AE10" i="7"/>
  <c r="AC10" i="7"/>
  <c r="AA10" i="7"/>
  <c r="Y10" i="7"/>
  <c r="W10" i="7"/>
  <c r="AO10" i="7"/>
  <c r="G136" i="16"/>
  <c r="D86" i="16"/>
  <c r="H86" i="16" s="1"/>
  <c r="R115" i="7"/>
  <c r="T115" i="7" s="1"/>
  <c r="R32" i="7"/>
  <c r="T65" i="7"/>
  <c r="CQ65" i="7"/>
  <c r="T87" i="7"/>
  <c r="T105" i="7"/>
  <c r="T16" i="7"/>
  <c r="T17" i="7"/>
  <c r="T18" i="7"/>
  <c r="T19" i="7"/>
  <c r="T20" i="7"/>
  <c r="T21" i="7"/>
  <c r="T22" i="7"/>
  <c r="T23" i="7"/>
  <c r="T24" i="7"/>
  <c r="T25" i="7"/>
  <c r="T26" i="7"/>
  <c r="T27" i="7"/>
  <c r="T28" i="7"/>
  <c r="T29" i="7"/>
  <c r="T30" i="7"/>
  <c r="T31" i="7"/>
  <c r="T33" i="7"/>
  <c r="T34" i="7"/>
  <c r="T35" i="7"/>
  <c r="T36" i="7"/>
  <c r="T37" i="7"/>
  <c r="T38" i="7"/>
  <c r="T39" i="7"/>
  <c r="T40" i="7"/>
  <c r="T41" i="7"/>
  <c r="T42" i="7"/>
  <c r="T43" i="7"/>
  <c r="T44" i="7"/>
  <c r="T45" i="7"/>
  <c r="T46" i="7"/>
  <c r="T47" i="7"/>
  <c r="T48" i="7"/>
  <c r="T49" i="7"/>
  <c r="T50" i="7"/>
  <c r="CQ50" i="7"/>
  <c r="CR50" i="7"/>
  <c r="T51" i="7"/>
  <c r="T52" i="7"/>
  <c r="T53" i="7"/>
  <c r="T54" i="7"/>
  <c r="T55" i="7"/>
  <c r="T56" i="7"/>
  <c r="T57" i="7"/>
  <c r="T58" i="7"/>
  <c r="T59" i="7"/>
  <c r="T60" i="7"/>
  <c r="T61" i="7"/>
  <c r="T62" i="7"/>
  <c r="T63" i="7"/>
  <c r="T64" i="7"/>
  <c r="T66" i="7"/>
  <c r="T67" i="7"/>
  <c r="T68" i="7"/>
  <c r="T69" i="7"/>
  <c r="T70" i="7"/>
  <c r="T71" i="7"/>
  <c r="T72" i="7"/>
  <c r="T73" i="7"/>
  <c r="T74" i="7"/>
  <c r="T75" i="7"/>
  <c r="T76" i="7"/>
  <c r="T77" i="7"/>
  <c r="T78" i="7"/>
  <c r="T79" i="7"/>
  <c r="T81" i="7"/>
  <c r="T82" i="7"/>
  <c r="T83" i="7"/>
  <c r="T84" i="7"/>
  <c r="T85" i="7"/>
  <c r="T86" i="7"/>
  <c r="T88" i="7"/>
  <c r="T89" i="7"/>
  <c r="T90" i="7"/>
  <c r="T91" i="7"/>
  <c r="T92" i="7"/>
  <c r="T93" i="7"/>
  <c r="T94" i="7"/>
  <c r="T96" i="7"/>
  <c r="T97" i="7"/>
  <c r="T98" i="7"/>
  <c r="T99" i="7"/>
  <c r="T100" i="7"/>
  <c r="T101" i="7"/>
  <c r="T102" i="7"/>
  <c r="T103" i="7"/>
  <c r="T104" i="7"/>
  <c r="T106" i="7"/>
  <c r="T107" i="7"/>
  <c r="T108" i="7"/>
  <c r="T109" i="7"/>
  <c r="T110" i="7"/>
  <c r="T111" i="7"/>
  <c r="T112" i="7"/>
  <c r="T113" i="7"/>
  <c r="T116" i="7"/>
  <c r="T117" i="7"/>
  <c r="T118" i="7"/>
  <c r="T119" i="7"/>
  <c r="T120" i="7"/>
  <c r="T121" i="7"/>
  <c r="T122" i="7"/>
  <c r="T123" i="7"/>
  <c r="T124" i="7"/>
  <c r="T125" i="7"/>
  <c r="T126" i="7"/>
  <c r="T127" i="7"/>
  <c r="T128" i="7"/>
  <c r="T129" i="7"/>
  <c r="T130" i="7"/>
  <c r="T131" i="7"/>
  <c r="T132" i="7"/>
  <c r="T133" i="7"/>
  <c r="T134" i="7"/>
  <c r="T135" i="7"/>
  <c r="T136" i="7"/>
  <c r="T137" i="7"/>
  <c r="T138" i="7"/>
  <c r="T139" i="7"/>
  <c r="T140" i="7"/>
  <c r="T141" i="7"/>
  <c r="T142" i="7"/>
  <c r="T143" i="7"/>
  <c r="T144" i="7"/>
  <c r="T145" i="7"/>
  <c r="T146" i="7"/>
  <c r="T147" i="7"/>
  <c r="T148" i="7"/>
  <c r="T149" i="7"/>
  <c r="T150" i="7"/>
  <c r="T151" i="7"/>
  <c r="T152" i="7"/>
  <c r="T153" i="7"/>
  <c r="T154" i="7"/>
  <c r="T155" i="7"/>
  <c r="T156" i="7"/>
  <c r="T157" i="7"/>
  <c r="T158" i="7"/>
  <c r="T159" i="7"/>
  <c r="T160" i="7"/>
  <c r="T161" i="7"/>
  <c r="T162" i="7"/>
  <c r="T163" i="7"/>
  <c r="T164" i="7"/>
  <c r="T165" i="7"/>
  <c r="T166" i="7"/>
  <c r="T167" i="7"/>
  <c r="T168" i="7"/>
  <c r="T169" i="7"/>
  <c r="T170" i="7"/>
  <c r="T171" i="7"/>
  <c r="T172" i="7"/>
  <c r="T173" i="7"/>
  <c r="T174" i="7"/>
  <c r="T175" i="7"/>
  <c r="T176" i="7"/>
  <c r="T177" i="7"/>
  <c r="T180" i="7"/>
  <c r="T181" i="7"/>
  <c r="T182" i="7"/>
  <c r="T183" i="7"/>
  <c r="T184" i="7"/>
  <c r="T185" i="7"/>
  <c r="T186" i="7"/>
  <c r="T187" i="7"/>
  <c r="T188" i="7"/>
  <c r="T189" i="7"/>
  <c r="T190" i="7"/>
  <c r="T191" i="7"/>
  <c r="T192" i="7"/>
  <c r="T193" i="7"/>
  <c r="T194" i="7"/>
  <c r="T196" i="7"/>
  <c r="T197" i="7"/>
  <c r="T198" i="7"/>
  <c r="T203" i="7"/>
  <c r="T204" i="7"/>
  <c r="T205" i="7"/>
  <c r="T207" i="7"/>
  <c r="T208" i="7"/>
  <c r="T209" i="7"/>
  <c r="C208" i="16"/>
  <c r="C209" i="16"/>
  <c r="D205" i="16"/>
  <c r="D203" i="16"/>
  <c r="D204" i="16"/>
  <c r="D202" i="16"/>
  <c r="D201" i="16"/>
  <c r="D209" i="16" s="1"/>
  <c r="D200" i="16"/>
  <c r="C206" i="16"/>
  <c r="R9" i="7"/>
  <c r="E21" i="17"/>
  <c r="E9" i="17"/>
  <c r="D263" i="16"/>
  <c r="B263" i="16"/>
  <c r="D270" i="16"/>
  <c r="D241" i="16"/>
  <c r="C41" i="16"/>
  <c r="C136" i="16"/>
  <c r="D57" i="16"/>
  <c r="D80" i="16"/>
  <c r="D140" i="16"/>
  <c r="D183" i="16"/>
  <c r="D50" i="16"/>
  <c r="F51" i="17"/>
  <c r="B153" i="16"/>
  <c r="B197" i="16" s="1"/>
  <c r="V9" i="7"/>
  <c r="W9" i="7"/>
  <c r="W11" i="7" s="1"/>
  <c r="X9" i="7"/>
  <c r="X11" i="7" s="1"/>
  <c r="Y9" i="7"/>
  <c r="Y11" i="7" s="1"/>
  <c r="Z9" i="7"/>
  <c r="Z11" i="7" s="1"/>
  <c r="AA9" i="7"/>
  <c r="AB9" i="7"/>
  <c r="AB11" i="7"/>
  <c r="AC9" i="7"/>
  <c r="AC11" i="7"/>
  <c r="AD9" i="7"/>
  <c r="AD11" i="7"/>
  <c r="AE9" i="7"/>
  <c r="AE11" i="7"/>
  <c r="AG9" i="7"/>
  <c r="AG11" i="7"/>
  <c r="AH9" i="7"/>
  <c r="AH11" i="7"/>
  <c r="AI9" i="7"/>
  <c r="AI11" i="7"/>
  <c r="AJ9" i="7"/>
  <c r="AK9" i="7"/>
  <c r="AK11" i="7"/>
  <c r="AL9" i="7"/>
  <c r="AL11" i="7"/>
  <c r="AM9" i="7"/>
  <c r="AM11" i="7"/>
  <c r="AN9" i="7"/>
  <c r="AP9" i="7"/>
  <c r="AQ9" i="7"/>
  <c r="AR9" i="7"/>
  <c r="AR11" i="7"/>
  <c r="AS9" i="7"/>
  <c r="AS11" i="7"/>
  <c r="AT9" i="7"/>
  <c r="AW9" i="7"/>
  <c r="AW11" i="7"/>
  <c r="AX9" i="7"/>
  <c r="AY9" i="7"/>
  <c r="AY11" i="7"/>
  <c r="BA9" i="7"/>
  <c r="BA11" i="7"/>
  <c r="BB9" i="7"/>
  <c r="BC9" i="7"/>
  <c r="BC11" i="7"/>
  <c r="BD9" i="7"/>
  <c r="BE9" i="7"/>
  <c r="BE11" i="7"/>
  <c r="BL9" i="7"/>
  <c r="BL11" i="7"/>
  <c r="BM9" i="7"/>
  <c r="BM11" i="7"/>
  <c r="BN9" i="7"/>
  <c r="BN11" i="7"/>
  <c r="BO9" i="7"/>
  <c r="BP9" i="7"/>
  <c r="BP11" i="7"/>
  <c r="BQ9" i="7"/>
  <c r="BQ11" i="7"/>
  <c r="BR9" i="7"/>
  <c r="BR11" i="7"/>
  <c r="BS9" i="7"/>
  <c r="BT9" i="7"/>
  <c r="BT11" i="7"/>
  <c r="BU9" i="7"/>
  <c r="BU11" i="7"/>
  <c r="BV9" i="7"/>
  <c r="BV11" i="7"/>
  <c r="BW9" i="7"/>
  <c r="BX9" i="7"/>
  <c r="BX11" i="7"/>
  <c r="BY9" i="7"/>
  <c r="BY11" i="7"/>
  <c r="BZ9" i="7"/>
  <c r="BZ11" i="7"/>
  <c r="D8" i="17"/>
  <c r="D9" i="17"/>
  <c r="D10" i="17"/>
  <c r="D13" i="17"/>
  <c r="D14" i="17"/>
  <c r="D15" i="17"/>
  <c r="D16" i="17"/>
  <c r="D17" i="17"/>
  <c r="D18" i="17"/>
  <c r="D19" i="17"/>
  <c r="D20" i="17"/>
  <c r="D21" i="17"/>
  <c r="D23" i="17"/>
  <c r="D24" i="17"/>
  <c r="D25" i="17"/>
  <c r="D31" i="17"/>
  <c r="D32" i="17"/>
  <c r="D37" i="17"/>
  <c r="D38" i="17"/>
  <c r="D39" i="17"/>
  <c r="D40" i="17"/>
  <c r="D41" i="17"/>
  <c r="D42" i="17"/>
  <c r="D45" i="17"/>
  <c r="D47" i="17"/>
  <c r="D48" i="17"/>
  <c r="H7" i="17"/>
  <c r="F6" i="17"/>
  <c r="C289" i="16"/>
  <c r="C290" i="16"/>
  <c r="B289" i="16"/>
  <c r="E289" i="16" s="1"/>
  <c r="B288" i="16"/>
  <c r="E288" i="16" s="1"/>
  <c r="E287" i="16"/>
  <c r="B286" i="16"/>
  <c r="E286" i="16" s="1"/>
  <c r="E285" i="16"/>
  <c r="B284" i="16"/>
  <c r="E284" i="16" s="1"/>
  <c r="B283" i="16"/>
  <c r="E283" i="16" s="1"/>
  <c r="B282" i="16"/>
  <c r="E282" i="16" s="1"/>
  <c r="E281" i="16"/>
  <c r="E280" i="16"/>
  <c r="E279" i="16"/>
  <c r="E278" i="16"/>
  <c r="B277" i="16"/>
  <c r="E277" i="16" s="1"/>
  <c r="E276" i="16"/>
  <c r="E275" i="16"/>
  <c r="E274" i="16"/>
  <c r="E273" i="16"/>
  <c r="E272" i="16"/>
  <c r="B271" i="16"/>
  <c r="E271" i="16" s="1"/>
  <c r="B270" i="16"/>
  <c r="E270" i="16" s="1"/>
  <c r="B269" i="16"/>
  <c r="E269" i="16" s="1"/>
  <c r="B268" i="16"/>
  <c r="E268" i="16" s="1"/>
  <c r="B267" i="16"/>
  <c r="E267" i="16" s="1"/>
  <c r="B266" i="16"/>
  <c r="E266" i="16" s="1"/>
  <c r="E265" i="16"/>
  <c r="E264" i="16"/>
  <c r="E262" i="16"/>
  <c r="B256" i="16"/>
  <c r="E256" i="16" s="1"/>
  <c r="B255" i="16"/>
  <c r="B254" i="16" s="1"/>
  <c r="E254" i="16" s="1"/>
  <c r="D254" i="16"/>
  <c r="C254" i="16"/>
  <c r="B253" i="16"/>
  <c r="E253" i="16"/>
  <c r="B252" i="16"/>
  <c r="E252" i="16"/>
  <c r="B251" i="16"/>
  <c r="B250" i="16"/>
  <c r="E250" i="16" s="1"/>
  <c r="B249" i="16"/>
  <c r="B248" i="16"/>
  <c r="E248" i="16" s="1"/>
  <c r="B247" i="16"/>
  <c r="B246" i="16"/>
  <c r="C245" i="16"/>
  <c r="E244" i="16"/>
  <c r="E243" i="16"/>
  <c r="E242" i="16"/>
  <c r="E241" i="16"/>
  <c r="E240" i="16"/>
  <c r="E239" i="16"/>
  <c r="E238" i="16"/>
  <c r="E237" i="16"/>
  <c r="E236" i="16"/>
  <c r="E235" i="16"/>
  <c r="E234" i="16"/>
  <c r="E233" i="16"/>
  <c r="D232" i="16"/>
  <c r="E232" i="16"/>
  <c r="E231" i="16"/>
  <c r="E230" i="16"/>
  <c r="E229" i="16"/>
  <c r="E228" i="16"/>
  <c r="E227" i="16"/>
  <c r="C226" i="16"/>
  <c r="B226" i="16"/>
  <c r="E225" i="16"/>
  <c r="E224" i="16"/>
  <c r="E223" i="16"/>
  <c r="E222" i="16"/>
  <c r="E221" i="16"/>
  <c r="D220" i="16"/>
  <c r="C220" i="16"/>
  <c r="B220" i="16"/>
  <c r="B216" i="16"/>
  <c r="E216" i="16" s="1"/>
  <c r="D214" i="16"/>
  <c r="C214" i="16"/>
  <c r="F207" i="16"/>
  <c r="C153" i="16"/>
  <c r="C50" i="16"/>
  <c r="B56" i="16"/>
  <c r="B50" i="16"/>
  <c r="B49" i="16"/>
  <c r="B48" i="16"/>
  <c r="B39" i="16"/>
  <c r="B38" i="16"/>
  <c r="B35" i="16"/>
  <c r="B34" i="16"/>
  <c r="B33" i="16"/>
  <c r="B32" i="16"/>
  <c r="B21" i="16"/>
  <c r="B20" i="16"/>
  <c r="B13" i="16"/>
  <c r="B5" i="16" s="1"/>
  <c r="B12" i="16"/>
  <c r="B11" i="16"/>
  <c r="D88" i="9"/>
  <c r="C32" i="12"/>
  <c r="D32" i="12" s="1"/>
  <c r="D31" i="12"/>
  <c r="D30" i="12"/>
  <c r="C29" i="12"/>
  <c r="D29" i="12" s="1"/>
  <c r="D28" i="12"/>
  <c r="D27" i="12"/>
  <c r="B26" i="12"/>
  <c r="D26" i="12" s="1"/>
  <c r="D25" i="12"/>
  <c r="D24" i="12"/>
  <c r="D23" i="12"/>
  <c r="D22" i="12"/>
  <c r="D21" i="12"/>
  <c r="D20" i="12"/>
  <c r="D19" i="12"/>
  <c r="D18" i="12"/>
  <c r="D17" i="12"/>
  <c r="D16" i="12"/>
  <c r="D15" i="12"/>
  <c r="D14" i="12"/>
  <c r="B13" i="12"/>
  <c r="C12" i="12"/>
  <c r="D12" i="12"/>
  <c r="D11" i="12"/>
  <c r="C10" i="12"/>
  <c r="C9" i="12"/>
  <c r="D9" i="12"/>
  <c r="D8" i="12"/>
  <c r="D7" i="12"/>
  <c r="D6" i="12"/>
  <c r="D5" i="12"/>
  <c r="E33" i="12"/>
  <c r="H26" i="12"/>
  <c r="H33" i="12" s="1"/>
  <c r="F32" i="12"/>
  <c r="Y29" i="9"/>
  <c r="Y30" i="9"/>
  <c r="S48" i="15"/>
  <c r="S47" i="15"/>
  <c r="S46" i="15"/>
  <c r="S44" i="15"/>
  <c r="S43" i="15"/>
  <c r="S38" i="15"/>
  <c r="H28" i="15"/>
  <c r="C28" i="15"/>
  <c r="N27" i="15"/>
  <c r="N26" i="15"/>
  <c r="N25" i="15"/>
  <c r="H20" i="15"/>
  <c r="O16" i="15"/>
  <c r="O15" i="15"/>
  <c r="O28" i="15"/>
  <c r="G14" i="15"/>
  <c r="G13" i="15"/>
  <c r="G28" i="15"/>
  <c r="F14" i="15"/>
  <c r="F13" i="15"/>
  <c r="M12" i="15"/>
  <c r="M28" i="15"/>
  <c r="P11" i="15"/>
  <c r="L11" i="15"/>
  <c r="L28" i="15" s="1"/>
  <c r="K11" i="15"/>
  <c r="K28" i="15"/>
  <c r="P10" i="15"/>
  <c r="J10" i="15"/>
  <c r="J28" i="15"/>
  <c r="I10" i="15"/>
  <c r="I28" i="15"/>
  <c r="E9" i="15"/>
  <c r="E28" i="15"/>
  <c r="D8" i="15"/>
  <c r="D28" i="15"/>
  <c r="B8" i="15"/>
  <c r="O71" i="14"/>
  <c r="O72" i="14"/>
  <c r="O63" i="14"/>
  <c r="N37" i="14"/>
  <c r="H35" i="14"/>
  <c r="E35" i="14"/>
  <c r="D35" i="14"/>
  <c r="M35" i="14" s="1"/>
  <c r="H34" i="14"/>
  <c r="E34" i="14"/>
  <c r="D34" i="14"/>
  <c r="H33" i="14"/>
  <c r="J33" i="14" s="1"/>
  <c r="E33" i="14"/>
  <c r="D33" i="14"/>
  <c r="M32" i="14"/>
  <c r="O32" i="14" s="1"/>
  <c r="N32" i="14"/>
  <c r="J30" i="14"/>
  <c r="H30" i="14"/>
  <c r="D30" i="14"/>
  <c r="E30" i="14"/>
  <c r="K29" i="14"/>
  <c r="K38" i="14" s="1"/>
  <c r="J29" i="14"/>
  <c r="H29" i="14"/>
  <c r="E29" i="14"/>
  <c r="D29" i="14"/>
  <c r="C28" i="14"/>
  <c r="J28" i="14" s="1"/>
  <c r="M27" i="14"/>
  <c r="N27" i="14" s="1"/>
  <c r="J26" i="14"/>
  <c r="H26" i="14"/>
  <c r="M26" i="14" s="1"/>
  <c r="D26" i="14"/>
  <c r="E26" i="14"/>
  <c r="E24" i="14"/>
  <c r="D24" i="14"/>
  <c r="M24" i="14" s="1"/>
  <c r="N24" i="14" s="1"/>
  <c r="J23" i="14"/>
  <c r="H23" i="14"/>
  <c r="E23" i="14"/>
  <c r="D23" i="14"/>
  <c r="J22" i="14"/>
  <c r="H22" i="14"/>
  <c r="I22" i="14" s="1"/>
  <c r="E22" i="14"/>
  <c r="D22" i="14"/>
  <c r="J21" i="14"/>
  <c r="H21" i="14"/>
  <c r="E21" i="14"/>
  <c r="D21" i="14"/>
  <c r="J20" i="14"/>
  <c r="H20" i="14"/>
  <c r="E20" i="14"/>
  <c r="D20" i="14"/>
  <c r="M20" i="14"/>
  <c r="J19" i="14"/>
  <c r="H19" i="14"/>
  <c r="E19" i="14"/>
  <c r="D19" i="14"/>
  <c r="J18" i="14"/>
  <c r="H18" i="14"/>
  <c r="H10" i="14"/>
  <c r="H11" i="14"/>
  <c r="H12" i="14"/>
  <c r="H14" i="14"/>
  <c r="H15" i="14"/>
  <c r="E18" i="14"/>
  <c r="D18" i="14"/>
  <c r="E17" i="14"/>
  <c r="D17" i="14"/>
  <c r="E16" i="14"/>
  <c r="D16" i="14"/>
  <c r="M16" i="14" s="1"/>
  <c r="J15" i="14"/>
  <c r="G15" i="14"/>
  <c r="E15" i="14"/>
  <c r="D15" i="14"/>
  <c r="M15" i="14"/>
  <c r="O15" i="14" s="1"/>
  <c r="J14" i="14"/>
  <c r="G14" i="14"/>
  <c r="G38" i="14"/>
  <c r="E14" i="14"/>
  <c r="E10" i="14"/>
  <c r="E11" i="14"/>
  <c r="E12" i="14"/>
  <c r="D14" i="14"/>
  <c r="M14" i="14" s="1"/>
  <c r="N14" i="14"/>
  <c r="J12" i="14"/>
  <c r="J38" i="14" s="1"/>
  <c r="D12" i="14"/>
  <c r="J11" i="14"/>
  <c r="D11" i="14"/>
  <c r="M11" i="14" s="1"/>
  <c r="L10" i="14"/>
  <c r="L38" i="14" s="1"/>
  <c r="J10" i="14"/>
  <c r="F10" i="14"/>
  <c r="F38" i="14"/>
  <c r="D10" i="14"/>
  <c r="N28" i="15"/>
  <c r="C16" i="13"/>
  <c r="F15" i="13"/>
  <c r="X15" i="13"/>
  <c r="X16" i="13"/>
  <c r="I14" i="13"/>
  <c r="I16" i="13" s="1"/>
  <c r="H14" i="13"/>
  <c r="H16" i="13" s="1"/>
  <c r="E14" i="13"/>
  <c r="D14" i="13"/>
  <c r="E13" i="13"/>
  <c r="F13" i="13" s="1"/>
  <c r="D13" i="13"/>
  <c r="E12" i="13"/>
  <c r="F12" i="13"/>
  <c r="J12" i="13" s="1"/>
  <c r="D12" i="13"/>
  <c r="E11" i="13"/>
  <c r="F11" i="13" s="1"/>
  <c r="L11" i="13"/>
  <c r="L16" i="13"/>
  <c r="D11" i="13"/>
  <c r="E10" i="13"/>
  <c r="D10" i="13"/>
  <c r="O10" i="13" s="1"/>
  <c r="O16" i="13" s="1"/>
  <c r="F10" i="13"/>
  <c r="F10" i="12"/>
  <c r="F9" i="12"/>
  <c r="F12" i="12"/>
  <c r="G12" i="12" s="1"/>
  <c r="F29" i="12"/>
  <c r="L29" i="12" s="1"/>
  <c r="I33" i="12"/>
  <c r="L7" i="12"/>
  <c r="L11" i="12"/>
  <c r="L13" i="12"/>
  <c r="L14" i="12"/>
  <c r="L15" i="12"/>
  <c r="L16" i="12"/>
  <c r="L17" i="12"/>
  <c r="L18" i="12"/>
  <c r="L19" i="12"/>
  <c r="L21" i="12"/>
  <c r="L22" i="12"/>
  <c r="L23" i="12"/>
  <c r="L24" i="12"/>
  <c r="L25" i="12"/>
  <c r="L27" i="12"/>
  <c r="L28" i="12"/>
  <c r="L30" i="12"/>
  <c r="L5" i="12"/>
  <c r="K10" i="12"/>
  <c r="K11" i="12"/>
  <c r="K12" i="12"/>
  <c r="K14" i="12"/>
  <c r="K20" i="12"/>
  <c r="K25" i="12"/>
  <c r="K6" i="12"/>
  <c r="K9" i="12"/>
  <c r="K13" i="12"/>
  <c r="K26" i="12"/>
  <c r="K27" i="12"/>
  <c r="K29" i="12"/>
  <c r="K31" i="12"/>
  <c r="K32" i="12"/>
  <c r="N33" i="12"/>
  <c r="J32" i="12"/>
  <c r="J31" i="12"/>
  <c r="J30" i="12"/>
  <c r="G30" i="12"/>
  <c r="M30" i="12" s="1"/>
  <c r="J29" i="12"/>
  <c r="M29" i="12" s="1"/>
  <c r="J28" i="12"/>
  <c r="J27" i="12"/>
  <c r="J25" i="12"/>
  <c r="G25" i="12"/>
  <c r="M25" i="12" s="1"/>
  <c r="J24" i="12"/>
  <c r="J23" i="12"/>
  <c r="J22" i="12"/>
  <c r="J21" i="12"/>
  <c r="J20" i="12"/>
  <c r="G20" i="12"/>
  <c r="M20" i="12"/>
  <c r="J19" i="12"/>
  <c r="J18" i="12"/>
  <c r="G18" i="12"/>
  <c r="M18" i="12"/>
  <c r="J17" i="12"/>
  <c r="G17" i="12"/>
  <c r="M17" i="12" s="1"/>
  <c r="J16" i="12"/>
  <c r="M16" i="12" s="1"/>
  <c r="J15" i="12"/>
  <c r="J14" i="12"/>
  <c r="G14" i="12"/>
  <c r="M14" i="12"/>
  <c r="J13" i="12"/>
  <c r="J12" i="12"/>
  <c r="J11" i="12"/>
  <c r="J10" i="12"/>
  <c r="M10" i="12" s="1"/>
  <c r="J9" i="12"/>
  <c r="J8" i="12"/>
  <c r="J7" i="12"/>
  <c r="J6" i="12"/>
  <c r="J5" i="12"/>
  <c r="J26" i="12"/>
  <c r="G6" i="12"/>
  <c r="G7" i="12"/>
  <c r="G8" i="12"/>
  <c r="G11" i="12"/>
  <c r="M11" i="12"/>
  <c r="G15" i="12"/>
  <c r="G16" i="12"/>
  <c r="G19" i="12"/>
  <c r="G21" i="12"/>
  <c r="M21" i="12" s="1"/>
  <c r="G22" i="12"/>
  <c r="M22" i="12" s="1"/>
  <c r="G23" i="12"/>
  <c r="M23" i="12" s="1"/>
  <c r="G24" i="12"/>
  <c r="M24" i="12"/>
  <c r="G27" i="12"/>
  <c r="G28" i="12"/>
  <c r="G31" i="12"/>
  <c r="M31" i="12" s="1"/>
  <c r="G5" i="12"/>
  <c r="M5" i="12" s="1"/>
  <c r="G10" i="12"/>
  <c r="G13" i="12"/>
  <c r="G26" i="12"/>
  <c r="M26" i="12" s="1"/>
  <c r="G29" i="12"/>
  <c r="M28" i="12"/>
  <c r="M7" i="12"/>
  <c r="B8" i="10"/>
  <c r="B7" i="10"/>
  <c r="J15" i="10" s="1"/>
  <c r="D292" i="10"/>
  <c r="B285" i="10"/>
  <c r="B272" i="10"/>
  <c r="B292" i="10" s="1"/>
  <c r="B293" i="10" s="1"/>
  <c r="C292" i="10"/>
  <c r="F292" i="10" s="1"/>
  <c r="B256" i="10"/>
  <c r="B247" i="10"/>
  <c r="B227" i="10"/>
  <c r="B219" i="10"/>
  <c r="C208" i="10"/>
  <c r="B208" i="10"/>
  <c r="B209" i="10" s="1"/>
  <c r="C207" i="10"/>
  <c r="B207" i="10"/>
  <c r="D207" i="10"/>
  <c r="D208" i="10"/>
  <c r="B203" i="10"/>
  <c r="E193" i="10"/>
  <c r="C192" i="10"/>
  <c r="E192" i="10" s="1"/>
  <c r="E191" i="10"/>
  <c r="C190" i="10"/>
  <c r="E190" i="10"/>
  <c r="E189" i="10"/>
  <c r="C188" i="10"/>
  <c r="E188" i="10" s="1"/>
  <c r="E187" i="10"/>
  <c r="E186" i="10"/>
  <c r="E185" i="10"/>
  <c r="E184" i="10"/>
  <c r="E183" i="10"/>
  <c r="E182" i="10"/>
  <c r="C181" i="10"/>
  <c r="E181" i="10" s="1"/>
  <c r="E180" i="10"/>
  <c r="C179" i="10"/>
  <c r="E179" i="10"/>
  <c r="E178" i="10"/>
  <c r="C177" i="10"/>
  <c r="E177" i="10" s="1"/>
  <c r="E176" i="10"/>
  <c r="C175" i="10"/>
  <c r="E175" i="10" s="1"/>
  <c r="E174" i="10"/>
  <c r="C173" i="10"/>
  <c r="E173" i="10"/>
  <c r="E172" i="10"/>
  <c r="C171" i="10"/>
  <c r="E171" i="10"/>
  <c r="E170" i="10"/>
  <c r="C169" i="10"/>
  <c r="E169" i="10" s="1"/>
  <c r="E168" i="10"/>
  <c r="C167" i="10"/>
  <c r="E167" i="10"/>
  <c r="E166" i="10"/>
  <c r="C165" i="10"/>
  <c r="E165" i="10"/>
  <c r="E164" i="10"/>
  <c r="C163" i="10"/>
  <c r="E163" i="10"/>
  <c r="E162" i="10"/>
  <c r="C161" i="10"/>
  <c r="E161" i="10" s="1"/>
  <c r="E160" i="10"/>
  <c r="C159" i="10"/>
  <c r="E159" i="10"/>
  <c r="E158" i="10"/>
  <c r="C157" i="10"/>
  <c r="E157" i="10"/>
  <c r="E156" i="10"/>
  <c r="J155" i="10"/>
  <c r="C155" i="10"/>
  <c r="C153" i="10"/>
  <c r="E154" i="10"/>
  <c r="E152" i="10"/>
  <c r="D151" i="10"/>
  <c r="B151" i="10"/>
  <c r="E149" i="10"/>
  <c r="E148" i="10"/>
  <c r="C147" i="10"/>
  <c r="E147" i="10"/>
  <c r="E146" i="10"/>
  <c r="E145" i="10"/>
  <c r="E144" i="10"/>
  <c r="C143" i="10"/>
  <c r="E143" i="10"/>
  <c r="E142" i="10"/>
  <c r="E141" i="10"/>
  <c r="E140" i="10"/>
  <c r="C139" i="10"/>
  <c r="E139" i="10" s="1"/>
  <c r="C138" i="10"/>
  <c r="E138" i="10" s="1"/>
  <c r="E137" i="10"/>
  <c r="E136" i="10"/>
  <c r="E135" i="10"/>
  <c r="D133" i="10"/>
  <c r="D54" i="10"/>
  <c r="D47" i="10"/>
  <c r="D46" i="10"/>
  <c r="D5" i="10"/>
  <c r="C133" i="10"/>
  <c r="E133" i="10" s="1"/>
  <c r="E132" i="10"/>
  <c r="E131" i="10"/>
  <c r="E130" i="10"/>
  <c r="E129" i="10"/>
  <c r="C128" i="10"/>
  <c r="E128" i="10"/>
  <c r="E127" i="10"/>
  <c r="E126" i="10"/>
  <c r="E125" i="10"/>
  <c r="E124" i="10"/>
  <c r="C123" i="10"/>
  <c r="E123" i="10" s="1"/>
  <c r="E122" i="10"/>
  <c r="E121" i="10"/>
  <c r="E120" i="10"/>
  <c r="E119" i="10"/>
  <c r="E118" i="10"/>
  <c r="C117" i="10"/>
  <c r="E117" i="10"/>
  <c r="E116" i="10"/>
  <c r="E115" i="10"/>
  <c r="E114" i="10"/>
  <c r="E113" i="10"/>
  <c r="E112" i="10"/>
  <c r="E111" i="10"/>
  <c r="C110" i="10"/>
  <c r="E110" i="10"/>
  <c r="E109" i="10"/>
  <c r="E108" i="10"/>
  <c r="E107" i="10"/>
  <c r="E106" i="10"/>
  <c r="E105" i="10"/>
  <c r="C104" i="10"/>
  <c r="E104" i="10"/>
  <c r="E103" i="10"/>
  <c r="E102" i="10"/>
  <c r="E101" i="10"/>
  <c r="E100" i="10"/>
  <c r="C99" i="10"/>
  <c r="E99" i="10" s="1"/>
  <c r="E98" i="10"/>
  <c r="E97" i="10"/>
  <c r="E96" i="10"/>
  <c r="E95" i="10"/>
  <c r="C94" i="10"/>
  <c r="E94" i="10"/>
  <c r="E93" i="10"/>
  <c r="E92" i="10"/>
  <c r="E91" i="10"/>
  <c r="E90" i="10"/>
  <c r="C89" i="10"/>
  <c r="E89" i="10" s="1"/>
  <c r="C84" i="10"/>
  <c r="E84" i="10" s="1"/>
  <c r="E83" i="10"/>
  <c r="E82" i="10"/>
  <c r="E81" i="10"/>
  <c r="E80" i="10"/>
  <c r="C79" i="10"/>
  <c r="E79" i="10" s="1"/>
  <c r="E78" i="10"/>
  <c r="E77" i="10"/>
  <c r="E76" i="10"/>
  <c r="E75" i="10"/>
  <c r="C74" i="10"/>
  <c r="E74" i="10"/>
  <c r="C73" i="10"/>
  <c r="E73" i="10" s="1"/>
  <c r="E72" i="10"/>
  <c r="E71" i="10"/>
  <c r="E70" i="10"/>
  <c r="E69" i="10"/>
  <c r="C68" i="10"/>
  <c r="E68" i="10"/>
  <c r="E67" i="10"/>
  <c r="E66" i="10"/>
  <c r="E65" i="10"/>
  <c r="E64" i="10"/>
  <c r="C63" i="10"/>
  <c r="E63" i="10" s="1"/>
  <c r="E62" i="10"/>
  <c r="E61" i="10"/>
  <c r="E60" i="10"/>
  <c r="E59" i="10"/>
  <c r="E58" i="10"/>
  <c r="C57" i="10"/>
  <c r="E57" i="10"/>
  <c r="C56" i="10"/>
  <c r="C55" i="10"/>
  <c r="E55" i="10"/>
  <c r="B54" i="10"/>
  <c r="C53" i="10"/>
  <c r="E53" i="10"/>
  <c r="C52" i="10"/>
  <c r="E52" i="10"/>
  <c r="C47" i="10"/>
  <c r="E47" i="10"/>
  <c r="C48" i="10"/>
  <c r="E48" i="10"/>
  <c r="E46" i="10" s="1"/>
  <c r="C49" i="10"/>
  <c r="E49" i="10"/>
  <c r="C50" i="10"/>
  <c r="E50" i="10"/>
  <c r="C51" i="10"/>
  <c r="E51" i="10"/>
  <c r="B46" i="10"/>
  <c r="E45" i="10"/>
  <c r="B45" i="10"/>
  <c r="E44" i="10"/>
  <c r="B44" i="10"/>
  <c r="E43" i="10"/>
  <c r="E42" i="10"/>
  <c r="E41" i="10"/>
  <c r="C40" i="10"/>
  <c r="E40" i="10" s="1"/>
  <c r="C39" i="10"/>
  <c r="E39" i="10" s="1"/>
  <c r="E38" i="10"/>
  <c r="E37" i="10"/>
  <c r="C36" i="10"/>
  <c r="B216" i="10" s="1"/>
  <c r="B32" i="10"/>
  <c r="B31" i="10"/>
  <c r="B30" i="10"/>
  <c r="B29" i="10"/>
  <c r="E28" i="10"/>
  <c r="C20" i="10"/>
  <c r="C19" i="10"/>
  <c r="E19" i="10" s="1"/>
  <c r="C16" i="10"/>
  <c r="E16" i="10" s="1"/>
  <c r="C14" i="10"/>
  <c r="B218" i="10" s="1"/>
  <c r="E14" i="10"/>
  <c r="B13" i="10"/>
  <c r="B12" i="10"/>
  <c r="B11" i="10"/>
  <c r="E10" i="10"/>
  <c r="E153" i="10"/>
  <c r="E155" i="10"/>
  <c r="U15" i="7"/>
  <c r="U14" i="7"/>
  <c r="U13" i="7"/>
  <c r="G206" i="10"/>
  <c r="M10" i="13"/>
  <c r="M16" i="13" s="1"/>
  <c r="D16" i="13"/>
  <c r="W15" i="13"/>
  <c r="W16" i="13" s="1"/>
  <c r="L9" i="12"/>
  <c r="S42" i="15"/>
  <c r="B215" i="10"/>
  <c r="E20" i="10"/>
  <c r="E56" i="10"/>
  <c r="D10" i="12"/>
  <c r="B215" i="16"/>
  <c r="E215" i="16"/>
  <c r="B217" i="16"/>
  <c r="E217" i="16" s="1"/>
  <c r="B245" i="16"/>
  <c r="E245" i="16" s="1"/>
  <c r="F153" i="16"/>
  <c r="E255" i="16"/>
  <c r="O20" i="14"/>
  <c r="N20" i="14"/>
  <c r="C46" i="10"/>
  <c r="K12" i="13"/>
  <c r="L10" i="12"/>
  <c r="D13" i="12"/>
  <c r="D33" i="12"/>
  <c r="C33" i="12"/>
  <c r="B290" i="16"/>
  <c r="B210" i="16"/>
  <c r="O14" i="14"/>
  <c r="D51" i="17"/>
  <c r="D6" i="17" s="1"/>
  <c r="C257" i="16"/>
  <c r="D226" i="16"/>
  <c r="E226" i="16" s="1"/>
  <c r="M33" i="14"/>
  <c r="N33" i="14" s="1"/>
  <c r="O33" i="14"/>
  <c r="E247" i="16"/>
  <c r="E251" i="16"/>
  <c r="E249" i="16"/>
  <c r="E246" i="16"/>
  <c r="D245" i="16"/>
  <c r="CQ22" i="7"/>
  <c r="CR22" i="7" s="1"/>
  <c r="CQ25" i="7"/>
  <c r="CR25" i="7" s="1"/>
  <c r="CQ28" i="7"/>
  <c r="CR28" i="7" s="1"/>
  <c r="CQ32" i="7"/>
  <c r="CQ34" i="7"/>
  <c r="CR34" i="7" s="1"/>
  <c r="CQ36" i="7"/>
  <c r="CQ40" i="7"/>
  <c r="CQ44" i="7"/>
  <c r="CQ48" i="7"/>
  <c r="CQ52" i="7"/>
  <c r="CR52" i="7" s="1"/>
  <c r="CQ54" i="7"/>
  <c r="CR54" i="7"/>
  <c r="CQ58" i="7"/>
  <c r="CR58" i="7" s="1"/>
  <c r="CQ60" i="7"/>
  <c r="CR60" i="7" s="1"/>
  <c r="CQ64" i="7"/>
  <c r="CQ67" i="7"/>
  <c r="CQ72" i="7"/>
  <c r="CR72" i="7"/>
  <c r="CQ74" i="7"/>
  <c r="CQ78" i="7"/>
  <c r="CR78" i="7"/>
  <c r="CQ82" i="7"/>
  <c r="CR82" i="7" s="1"/>
  <c r="CQ86" i="7"/>
  <c r="CQ88" i="7"/>
  <c r="CQ92" i="7"/>
  <c r="CR92" i="7" s="1"/>
  <c r="CQ96" i="7"/>
  <c r="CQ100" i="7"/>
  <c r="CQ104" i="7"/>
  <c r="CQ107" i="7"/>
  <c r="CQ111" i="7"/>
  <c r="CQ115" i="7"/>
  <c r="CQ117" i="7"/>
  <c r="CQ119" i="7"/>
  <c r="CQ122" i="7"/>
  <c r="CR122" i="7" s="1"/>
  <c r="CQ124" i="7"/>
  <c r="CQ126" i="7"/>
  <c r="CR126" i="7"/>
  <c r="CQ128" i="7"/>
  <c r="CQ131" i="7"/>
  <c r="CQ132" i="7"/>
  <c r="CQ134" i="7"/>
  <c r="CQ136" i="7"/>
  <c r="CR136" i="7" s="1"/>
  <c r="CQ16" i="7"/>
  <c r="CR16" i="7"/>
  <c r="CQ23" i="7"/>
  <c r="CQ29" i="7"/>
  <c r="CR29" i="7" s="1"/>
  <c r="CQ35" i="7"/>
  <c r="CQ41" i="7"/>
  <c r="CQ49" i="7"/>
  <c r="CR49" i="7" s="1"/>
  <c r="CQ53" i="7"/>
  <c r="CR53" i="7" s="1"/>
  <c r="E11" i="17"/>
  <c r="CQ61" i="7"/>
  <c r="CR61" i="7"/>
  <c r="CQ70" i="7"/>
  <c r="E50" i="17"/>
  <c r="CQ73" i="7"/>
  <c r="CQ77" i="7"/>
  <c r="CR77" i="7" s="1"/>
  <c r="CQ85" i="7"/>
  <c r="CQ91" i="7"/>
  <c r="CR91" i="7"/>
  <c r="CQ99" i="7"/>
  <c r="CQ108" i="7"/>
  <c r="CQ17" i="7"/>
  <c r="CQ24" i="7"/>
  <c r="CR24" i="7"/>
  <c r="CQ30" i="7"/>
  <c r="CQ42" i="7"/>
  <c r="CQ56" i="7"/>
  <c r="CQ62" i="7"/>
  <c r="CR62" i="7" s="1"/>
  <c r="CQ69" i="7"/>
  <c r="CQ94" i="7"/>
  <c r="CQ102" i="7"/>
  <c r="CQ106" i="7"/>
  <c r="CR106" i="7" s="1"/>
  <c r="CQ19" i="7"/>
  <c r="CQ45" i="7"/>
  <c r="CQ66" i="7"/>
  <c r="CQ103" i="7"/>
  <c r="CQ112" i="7"/>
  <c r="CQ116" i="7"/>
  <c r="CQ120" i="7"/>
  <c r="CR120" i="7"/>
  <c r="CQ123" i="7"/>
  <c r="CQ125" i="7"/>
  <c r="CQ129" i="7"/>
  <c r="CQ135" i="7"/>
  <c r="CR135" i="7" s="1"/>
  <c r="CQ137" i="7"/>
  <c r="CQ139" i="7"/>
  <c r="CQ141" i="7"/>
  <c r="D284" i="16"/>
  <c r="E43" i="17"/>
  <c r="CQ143" i="7"/>
  <c r="CR143" i="7"/>
  <c r="CQ145" i="7"/>
  <c r="CQ147" i="7"/>
  <c r="CQ149" i="7"/>
  <c r="CQ151" i="7"/>
  <c r="CR151" i="7" s="1"/>
  <c r="CQ153" i="7"/>
  <c r="CR153" i="7" s="1"/>
  <c r="CQ155" i="7"/>
  <c r="CR155" i="7" s="1"/>
  <c r="CQ157" i="7"/>
  <c r="CQ159" i="7"/>
  <c r="CR159" i="7"/>
  <c r="CQ161" i="7"/>
  <c r="CR161" i="7" s="1"/>
  <c r="CQ163" i="7"/>
  <c r="CQ165" i="7"/>
  <c r="CQ167" i="7"/>
  <c r="CR167" i="7"/>
  <c r="CQ169" i="7"/>
  <c r="CQ171" i="7"/>
  <c r="CQ173" i="7"/>
  <c r="CR173" i="7" s="1"/>
  <c r="CQ175" i="7"/>
  <c r="CR175" i="7" s="1"/>
  <c r="CQ180" i="7"/>
  <c r="CQ182" i="7"/>
  <c r="CR182" i="7" s="1"/>
  <c r="CQ184" i="7"/>
  <c r="CQ186" i="7"/>
  <c r="CR186" i="7" s="1"/>
  <c r="CQ189" i="7"/>
  <c r="CQ191" i="7"/>
  <c r="CR191" i="7"/>
  <c r="CQ192" i="7"/>
  <c r="CQ194" i="7"/>
  <c r="CQ196" i="7"/>
  <c r="CR196" i="7" s="1"/>
  <c r="CQ198" i="7"/>
  <c r="CQ204" i="7"/>
  <c r="CQ206" i="7"/>
  <c r="CQ21" i="7"/>
  <c r="CR21" i="7" s="1"/>
  <c r="CQ27" i="7"/>
  <c r="CQ33" i="7"/>
  <c r="CR33" i="7"/>
  <c r="CQ39" i="7"/>
  <c r="CR39" i="7" s="1"/>
  <c r="CQ47" i="7"/>
  <c r="CR47" i="7" s="1"/>
  <c r="CQ55" i="7"/>
  <c r="CQ63" i="7"/>
  <c r="CR63" i="7"/>
  <c r="CQ71" i="7"/>
  <c r="CR71" i="7"/>
  <c r="D289" i="16"/>
  <c r="E49" i="17"/>
  <c r="CQ79" i="7"/>
  <c r="CR79" i="7"/>
  <c r="CQ93" i="7"/>
  <c r="CQ101" i="7"/>
  <c r="CR101" i="7" s="1"/>
  <c r="CQ113" i="7"/>
  <c r="CQ118" i="7"/>
  <c r="CR118" i="7" s="1"/>
  <c r="CQ121" i="7"/>
  <c r="CQ127" i="7"/>
  <c r="CQ130" i="7"/>
  <c r="CQ133" i="7"/>
  <c r="CR133" i="7" s="1"/>
  <c r="CQ138" i="7"/>
  <c r="CR138" i="7" s="1"/>
  <c r="CQ140" i="7"/>
  <c r="CQ142" i="7"/>
  <c r="CQ144" i="7"/>
  <c r="CR144" i="7" s="1"/>
  <c r="CQ146" i="7"/>
  <c r="CR146" i="7" s="1"/>
  <c r="CQ148" i="7"/>
  <c r="CQ150" i="7"/>
  <c r="CQ152" i="7"/>
  <c r="CQ154" i="7"/>
  <c r="CR154" i="7" s="1"/>
  <c r="CQ156" i="7"/>
  <c r="CQ160" i="7"/>
  <c r="CQ164" i="7"/>
  <c r="CQ168" i="7"/>
  <c r="CR168" i="7" s="1"/>
  <c r="CQ26" i="7"/>
  <c r="CQ38" i="7"/>
  <c r="CQ76" i="7"/>
  <c r="CQ90" i="7"/>
  <c r="CR90" i="7" s="1"/>
  <c r="CQ18" i="7"/>
  <c r="CQ51" i="7"/>
  <c r="CQ68" i="7"/>
  <c r="CR68" i="7" s="1"/>
  <c r="CQ75" i="7"/>
  <c r="CR75" i="7" s="1"/>
  <c r="CQ89" i="7"/>
  <c r="CQ110" i="7"/>
  <c r="CQ158" i="7"/>
  <c r="CQ166" i="7"/>
  <c r="CR166" i="7" s="1"/>
  <c r="CQ172" i="7"/>
  <c r="CQ176" i="7"/>
  <c r="CQ177" i="7"/>
  <c r="CR177" i="7" s="1"/>
  <c r="CQ181" i="7"/>
  <c r="CR181" i="7" s="1"/>
  <c r="CQ185" i="7"/>
  <c r="CQ188" i="7"/>
  <c r="CQ193" i="7"/>
  <c r="CR193" i="7"/>
  <c r="CQ197" i="7"/>
  <c r="CQ205" i="7"/>
  <c r="CQ208" i="7"/>
  <c r="CR208" i="7" s="1"/>
  <c r="CQ210" i="7"/>
  <c r="CR210" i="7" s="1"/>
  <c r="CQ207" i="7"/>
  <c r="CQ20" i="7"/>
  <c r="CR20" i="7"/>
  <c r="CQ46" i="7"/>
  <c r="CQ84" i="7"/>
  <c r="CQ98" i="7"/>
  <c r="CQ109" i="7"/>
  <c r="CQ162" i="7"/>
  <c r="CQ170" i="7"/>
  <c r="CQ174" i="7"/>
  <c r="CR174" i="7" s="1"/>
  <c r="CQ209" i="7"/>
  <c r="CR209" i="7" s="1"/>
  <c r="CQ37" i="7"/>
  <c r="CQ57" i="7"/>
  <c r="CR57" i="7"/>
  <c r="CQ81" i="7"/>
  <c r="CQ183" i="7"/>
  <c r="CQ190" i="7"/>
  <c r="CR190" i="7" s="1"/>
  <c r="CQ195" i="7"/>
  <c r="CQ31" i="7"/>
  <c r="CQ43" i="7"/>
  <c r="CQ59" i="7"/>
  <c r="CR59" i="7" s="1"/>
  <c r="CQ83" i="7"/>
  <c r="CR83" i="7" s="1"/>
  <c r="CQ97" i="7"/>
  <c r="CQ187" i="7"/>
  <c r="CQ203" i="7"/>
  <c r="CR203" i="7" s="1"/>
  <c r="E7" i="17"/>
  <c r="E51" i="17" s="1"/>
  <c r="D264" i="16"/>
  <c r="CR185" i="7"/>
  <c r="CR150" i="7"/>
  <c r="CR183" i="7"/>
  <c r="CR204" i="7"/>
  <c r="CR206" i="7"/>
  <c r="T32" i="7"/>
  <c r="T211" i="7" s="1"/>
  <c r="T80" i="7"/>
  <c r="CR169" i="7"/>
  <c r="CR43" i="7"/>
  <c r="CR170" i="7"/>
  <c r="CR124" i="7"/>
  <c r="CR162" i="7"/>
  <c r="CR171" i="7"/>
  <c r="CR109" i="7"/>
  <c r="CR163" i="7"/>
  <c r="CR187" i="7"/>
  <c r="CR125" i="7"/>
  <c r="CR139" i="7"/>
  <c r="CR76" i="7"/>
  <c r="CR147" i="7"/>
  <c r="CR194" i="7"/>
  <c r="CR42" i="7"/>
  <c r="CR41" i="7"/>
  <c r="N16" i="14"/>
  <c r="O16" i="14"/>
  <c r="O35" i="14"/>
  <c r="N35" i="14"/>
  <c r="E36" i="10"/>
  <c r="J34" i="14"/>
  <c r="M34" i="14"/>
  <c r="P28" i="15"/>
  <c r="E220" i="16"/>
  <c r="M12" i="12"/>
  <c r="M19" i="12"/>
  <c r="M27" i="12"/>
  <c r="M30" i="14"/>
  <c r="C210" i="16"/>
  <c r="D257" i="16"/>
  <c r="M29" i="14"/>
  <c r="N29" i="14" s="1"/>
  <c r="J33" i="12"/>
  <c r="K34" i="12"/>
  <c r="M17" i="14"/>
  <c r="O17" i="14"/>
  <c r="CR127" i="7"/>
  <c r="M18" i="14"/>
  <c r="N18" i="14" s="1"/>
  <c r="D194" i="10"/>
  <c r="M19" i="14"/>
  <c r="M21" i="14"/>
  <c r="N21" i="14" s="1"/>
  <c r="I23" i="14"/>
  <c r="M23" i="14" s="1"/>
  <c r="B33" i="12"/>
  <c r="D208" i="16"/>
  <c r="D210" i="16"/>
  <c r="G14" i="13"/>
  <c r="G16" i="13" s="1"/>
  <c r="F28" i="15"/>
  <c r="C29" i="15"/>
  <c r="S33" i="15" s="1"/>
  <c r="CQ95" i="7"/>
  <c r="CR95" i="7" s="1"/>
  <c r="CR45" i="7"/>
  <c r="AA11" i="7"/>
  <c r="CR197" i="7"/>
  <c r="CR189" i="7"/>
  <c r="CR165" i="7"/>
  <c r="CR145" i="7"/>
  <c r="CR141" i="7"/>
  <c r="CR137" i="7"/>
  <c r="CR113" i="7"/>
  <c r="CR107" i="7"/>
  <c r="CR102" i="7"/>
  <c r="CR74" i="7"/>
  <c r="CR55" i="7"/>
  <c r="CR123" i="7"/>
  <c r="CR81" i="7"/>
  <c r="CR37" i="7"/>
  <c r="CR51" i="7"/>
  <c r="CR18" i="7"/>
  <c r="CR26" i="7"/>
  <c r="CR121" i="7"/>
  <c r="CR157" i="7"/>
  <c r="CR149" i="7"/>
  <c r="CR129" i="7"/>
  <c r="CR116" i="7"/>
  <c r="CR66" i="7"/>
  <c r="CR30" i="7"/>
  <c r="CR85" i="7"/>
  <c r="CR70" i="7"/>
  <c r="CR131" i="7"/>
  <c r="CR111" i="7"/>
  <c r="CR207" i="7"/>
  <c r="CR205" i="7"/>
  <c r="CR192" i="7"/>
  <c r="CR188" i="7"/>
  <c r="CR184" i="7"/>
  <c r="CR180" i="7"/>
  <c r="CR160" i="7"/>
  <c r="CR152" i="7"/>
  <c r="CR119" i="7"/>
  <c r="CR99" i="7"/>
  <c r="CR86" i="7"/>
  <c r="CR73" i="7"/>
  <c r="CR67" i="7"/>
  <c r="CR48" i="7"/>
  <c r="CR46" i="7"/>
  <c r="CR40" i="7"/>
  <c r="CR38" i="7"/>
  <c r="CR35" i="7"/>
  <c r="CR23" i="7"/>
  <c r="CR172" i="7"/>
  <c r="CR164" i="7"/>
  <c r="CR130" i="7"/>
  <c r="CR117" i="7"/>
  <c r="CR108" i="7"/>
  <c r="CR36" i="7"/>
  <c r="U178" i="7"/>
  <c r="V211" i="7"/>
  <c r="V11" i="7" s="1"/>
  <c r="CR198" i="7"/>
  <c r="CR132" i="7"/>
  <c r="CR112" i="7"/>
  <c r="CR84" i="7"/>
  <c r="CR69" i="7"/>
  <c r="CR64" i="7"/>
  <c r="CR97" i="7"/>
  <c r="CR176" i="7"/>
  <c r="CR89" i="7"/>
  <c r="CR142" i="7"/>
  <c r="CQ105" i="7"/>
  <c r="CR105" i="7"/>
  <c r="CR93" i="7"/>
  <c r="CR103" i="7"/>
  <c r="CR19" i="7"/>
  <c r="CR17" i="7"/>
  <c r="CR134" i="7"/>
  <c r="E263" i="16"/>
  <c r="E290" i="16" s="1"/>
  <c r="CR104" i="7"/>
  <c r="CR100" i="7"/>
  <c r="CR96" i="7"/>
  <c r="CR94" i="7"/>
  <c r="CR88" i="7"/>
  <c r="D290" i="16"/>
  <c r="CR31" i="7"/>
  <c r="CR98" i="7"/>
  <c r="CR158" i="7"/>
  <c r="CR110" i="7"/>
  <c r="CR156" i="7"/>
  <c r="CR148" i="7"/>
  <c r="CR140" i="7"/>
  <c r="CQ87" i="7"/>
  <c r="CR87" i="7"/>
  <c r="CR27" i="7"/>
  <c r="CR56" i="7"/>
  <c r="CR128" i="7"/>
  <c r="CR115" i="7"/>
  <c r="CR44" i="7"/>
  <c r="CR65" i="7"/>
  <c r="N17" i="14"/>
  <c r="K33" i="12"/>
  <c r="B206" i="16"/>
  <c r="O27" i="14"/>
  <c r="B39" i="15"/>
  <c r="N19" i="14"/>
  <c r="O19" i="14"/>
  <c r="O29" i="14"/>
  <c r="O34" i="14"/>
  <c r="N34" i="14"/>
  <c r="O21" i="14"/>
  <c r="N30" i="14"/>
  <c r="O30" i="14"/>
  <c r="V10" i="7"/>
  <c r="T9" i="7"/>
  <c r="D206" i="16"/>
  <c r="CQ20" i="18" l="1"/>
  <c r="CQ24" i="18"/>
  <c r="CQ28" i="18"/>
  <c r="CP32" i="18"/>
  <c r="CQ32" i="18" s="1"/>
  <c r="CQ37" i="18"/>
  <c r="CQ41" i="18"/>
  <c r="CQ45" i="18"/>
  <c r="CQ49" i="18"/>
  <c r="CQ53" i="18"/>
  <c r="CQ57" i="18"/>
  <c r="CQ61" i="18"/>
  <c r="CQ65" i="18"/>
  <c r="CQ69" i="18"/>
  <c r="CQ73" i="18"/>
  <c r="CQ77" i="18"/>
  <c r="N23" i="14"/>
  <c r="O23" i="14"/>
  <c r="O11" i="14"/>
  <c r="N11" i="14"/>
  <c r="O26" i="14"/>
  <c r="N26" i="14"/>
  <c r="V13" i="13"/>
  <c r="V16" i="13" s="1"/>
  <c r="U13" i="13"/>
  <c r="U16" i="13" s="1"/>
  <c r="T13" i="13"/>
  <c r="T16" i="13" s="1"/>
  <c r="P13" i="13"/>
  <c r="P16" i="13" s="1"/>
  <c r="S13" i="13"/>
  <c r="S16" i="13" s="1"/>
  <c r="Q13" i="13"/>
  <c r="Q16" i="13" s="1"/>
  <c r="R13" i="13"/>
  <c r="R16" i="13" s="1"/>
  <c r="B194" i="10"/>
  <c r="M22" i="14"/>
  <c r="I38" i="14"/>
  <c r="T11" i="7"/>
  <c r="T10" i="7"/>
  <c r="E54" i="10"/>
  <c r="G54" i="10" s="1"/>
  <c r="T215" i="19"/>
  <c r="T10" i="19" s="1"/>
  <c r="BK11" i="7"/>
  <c r="BD10" i="7"/>
  <c r="BD11" i="7"/>
  <c r="AF11" i="7"/>
  <c r="AF10" i="7"/>
  <c r="AZ9" i="18"/>
  <c r="AZ9" i="7"/>
  <c r="AZ11" i="7" s="1"/>
  <c r="U36" i="18"/>
  <c r="AT221" i="18"/>
  <c r="AT10" i="18" s="1"/>
  <c r="T87" i="18"/>
  <c r="CG87" i="18" s="1"/>
  <c r="CP87" i="18"/>
  <c r="CQ87" i="18" s="1"/>
  <c r="T199" i="19"/>
  <c r="CR199" i="19"/>
  <c r="CR105" i="19"/>
  <c r="T105" i="19"/>
  <c r="CS75" i="19"/>
  <c r="CS59" i="19"/>
  <c r="U215" i="19"/>
  <c r="U10" i="19" s="1"/>
  <c r="O18" i="14"/>
  <c r="C151" i="10"/>
  <c r="E151" i="10"/>
  <c r="M15" i="12"/>
  <c r="B5" i="10"/>
  <c r="G151" i="10" s="1"/>
  <c r="O24" i="14"/>
  <c r="M10" i="14"/>
  <c r="L12" i="12"/>
  <c r="L34" i="12" s="1"/>
  <c r="M6" i="12"/>
  <c r="M34" i="12" s="1"/>
  <c r="F33" i="12"/>
  <c r="L33" i="12" s="1"/>
  <c r="G9" i="12"/>
  <c r="M9" i="12" s="1"/>
  <c r="B218" i="16"/>
  <c r="E218" i="16" s="1"/>
  <c r="BW11" i="7"/>
  <c r="BS11" i="7"/>
  <c r="BO11" i="7"/>
  <c r="AP11" i="7"/>
  <c r="AQ10" i="7"/>
  <c r="CS16" i="19"/>
  <c r="D28" i="14"/>
  <c r="D38" i="14" s="1"/>
  <c r="AJ10" i="7"/>
  <c r="AJ11" i="7"/>
  <c r="CQ80" i="7"/>
  <c r="CR80" i="7" s="1"/>
  <c r="S211" i="7"/>
  <c r="S10" i="7" s="1"/>
  <c r="AV9" i="7"/>
  <c r="AV11" i="7" s="1"/>
  <c r="AV9" i="18"/>
  <c r="CR32" i="19"/>
  <c r="T32" i="19"/>
  <c r="CS32" i="19" s="1"/>
  <c r="R215" i="19"/>
  <c r="R10" i="19" s="1"/>
  <c r="N15" i="14"/>
  <c r="D209" i="10"/>
  <c r="M13" i="12"/>
  <c r="F14" i="13"/>
  <c r="F16" i="13" s="1"/>
  <c r="C38" i="14"/>
  <c r="CR32" i="7"/>
  <c r="E16" i="13"/>
  <c r="B217" i="10"/>
  <c r="B219" i="16"/>
  <c r="E219" i="16" s="1"/>
  <c r="N10" i="13"/>
  <c r="N16" i="13" s="1"/>
  <c r="C6" i="10"/>
  <c r="C54" i="10"/>
  <c r="C209" i="10"/>
  <c r="M12" i="14"/>
  <c r="E28" i="14"/>
  <c r="E38" i="14" s="1"/>
  <c r="H28" i="14"/>
  <c r="H38" i="14" s="1"/>
  <c r="P32" i="12"/>
  <c r="L32" i="12"/>
  <c r="G32" i="12"/>
  <c r="M32" i="12" s="1"/>
  <c r="AT11" i="7"/>
  <c r="D135" i="16"/>
  <c r="C56" i="16"/>
  <c r="C197" i="16" s="1"/>
  <c r="AV9" i="19"/>
  <c r="AV11" i="19" s="1"/>
  <c r="AZ9" i="19"/>
  <c r="AZ11" i="19" s="1"/>
  <c r="AX11" i="7"/>
  <c r="AN11" i="7"/>
  <c r="R211" i="7"/>
  <c r="BF11" i="7"/>
  <c r="BF10" i="7"/>
  <c r="BB211" i="7"/>
  <c r="CS212" i="19"/>
  <c r="CS116" i="19"/>
  <c r="CS112" i="19"/>
  <c r="CS108" i="19"/>
  <c r="D56" i="16"/>
  <c r="D197" i="16" s="1"/>
  <c r="U9" i="19"/>
  <c r="AU9" i="18"/>
  <c r="D5" i="16"/>
  <c r="AU9" i="7"/>
  <c r="AU11" i="7" s="1"/>
  <c r="S9" i="19"/>
  <c r="S11" i="19" s="1"/>
  <c r="S9" i="7"/>
  <c r="AU9" i="19"/>
  <c r="AU11" i="19" s="1"/>
  <c r="CS193" i="19"/>
  <c r="CS188" i="19"/>
  <c r="CS184" i="19"/>
  <c r="T95" i="19"/>
  <c r="CS95" i="19" s="1"/>
  <c r="S215" i="19"/>
  <c r="S10" i="19" s="1"/>
  <c r="CS91" i="19"/>
  <c r="CS87" i="19"/>
  <c r="CS84" i="19"/>
  <c r="CS80" i="19"/>
  <c r="CQ17" i="18"/>
  <c r="CS124" i="19"/>
  <c r="CS120" i="19"/>
  <c r="CS83" i="19"/>
  <c r="H9" i="17"/>
  <c r="CQ191" i="18"/>
  <c r="CQ195" i="18"/>
  <c r="CS208" i="19"/>
  <c r="CS196" i="19"/>
  <c r="CS192" i="19"/>
  <c r="CS187" i="19"/>
  <c r="CS183" i="19"/>
  <c r="CS134" i="19"/>
  <c r="CS130" i="19"/>
  <c r="CS126" i="19"/>
  <c r="CS122" i="19"/>
  <c r="CS118" i="19"/>
  <c r="U179" i="19"/>
  <c r="AO215" i="19"/>
  <c r="CQ166" i="18"/>
  <c r="CQ170" i="18"/>
  <c r="CQ182" i="18"/>
  <c r="BJ10" i="18"/>
  <c r="BR11" i="18"/>
  <c r="BZ11" i="18"/>
  <c r="AV11" i="18"/>
  <c r="BN11" i="18"/>
  <c r="BV11" i="18"/>
  <c r="AR11" i="18"/>
  <c r="AZ11" i="18"/>
  <c r="CQ97" i="18"/>
  <c r="CQ101" i="18"/>
  <c r="CP105" i="18"/>
  <c r="CQ105" i="18" s="1"/>
  <c r="CQ111" i="18"/>
  <c r="CQ115" i="18"/>
  <c r="W11" i="18"/>
  <c r="AA11" i="18"/>
  <c r="AE11" i="18"/>
  <c r="BF11" i="18"/>
  <c r="CQ148" i="18"/>
  <c r="CQ156" i="18"/>
  <c r="CQ164" i="18"/>
  <c r="CQ172" i="18"/>
  <c r="CQ180" i="18"/>
  <c r="CQ198" i="18"/>
  <c r="AN11" i="18"/>
  <c r="AS11" i="18"/>
  <c r="BG11" i="18"/>
  <c r="BK11" i="18"/>
  <c r="CA11" i="18"/>
  <c r="CQ16" i="18"/>
  <c r="X11" i="18"/>
  <c r="AB11" i="18"/>
  <c r="AJ11" i="18"/>
  <c r="CQ25" i="18"/>
  <c r="CQ29" i="18"/>
  <c r="CQ33" i="18"/>
  <c r="CQ82" i="18"/>
  <c r="CQ94" i="18"/>
  <c r="CQ118" i="18"/>
  <c r="CQ122" i="18"/>
  <c r="CQ90" i="18"/>
  <c r="CQ188" i="18"/>
  <c r="CG188" i="18"/>
  <c r="CQ134" i="18"/>
  <c r="CG134" i="18"/>
  <c r="CQ84" i="18"/>
  <c r="CG84" i="18"/>
  <c r="CQ76" i="18"/>
  <c r="CG76" i="18"/>
  <c r="CQ68" i="18"/>
  <c r="CG68" i="18"/>
  <c r="CQ56" i="18"/>
  <c r="CG56" i="18"/>
  <c r="CQ52" i="18"/>
  <c r="CG52" i="18"/>
  <c r="CQ19" i="18"/>
  <c r="CG19" i="18"/>
  <c r="AW11" i="18"/>
  <c r="BA11" i="18"/>
  <c r="BO11" i="18"/>
  <c r="BS11" i="18"/>
  <c r="BW11" i="18"/>
  <c r="CQ21" i="18"/>
  <c r="CQ38" i="18"/>
  <c r="CQ42" i="18"/>
  <c r="CQ46" i="18"/>
  <c r="CQ50" i="18"/>
  <c r="CQ54" i="18"/>
  <c r="CQ58" i="18"/>
  <c r="CQ62" i="18"/>
  <c r="CQ66" i="18"/>
  <c r="CQ70" i="18"/>
  <c r="CQ74" i="18"/>
  <c r="CQ78" i="18"/>
  <c r="CQ114" i="18"/>
  <c r="CQ136" i="18"/>
  <c r="CQ162" i="18"/>
  <c r="CG162" i="18"/>
  <c r="CQ146" i="18"/>
  <c r="CG146" i="18"/>
  <c r="AF11" i="18"/>
  <c r="S50" i="15"/>
  <c r="S52" i="15" s="1"/>
  <c r="CQ110" i="18"/>
  <c r="CQ48" i="18"/>
  <c r="CQ40" i="18"/>
  <c r="CQ178" i="18"/>
  <c r="CQ100" i="18"/>
  <c r="CQ44" i="18"/>
  <c r="CQ35" i="18"/>
  <c r="CQ200" i="18"/>
  <c r="CQ150" i="18"/>
  <c r="CQ154" i="18"/>
  <c r="CQ204" i="18"/>
  <c r="V11" i="18"/>
  <c r="AD11" i="18"/>
  <c r="AY11" i="18"/>
  <c r="CQ126" i="18"/>
  <c r="CQ130" i="18"/>
  <c r="CQ137" i="18"/>
  <c r="CQ158" i="18"/>
  <c r="CQ60" i="18"/>
  <c r="CQ31" i="18"/>
  <c r="AK11" i="18"/>
  <c r="AP11" i="18"/>
  <c r="BE11" i="18"/>
  <c r="CQ138" i="18"/>
  <c r="BI10" i="18"/>
  <c r="AU11" i="18"/>
  <c r="BH11" i="18"/>
  <c r="BL11" i="18"/>
  <c r="CQ96" i="18"/>
  <c r="CQ218" i="18"/>
  <c r="CQ220" i="18"/>
  <c r="CQ206" i="18"/>
  <c r="CQ190" i="18"/>
  <c r="CQ132" i="18"/>
  <c r="CQ124" i="18"/>
  <c r="CQ120" i="18"/>
  <c r="CQ107" i="18"/>
  <c r="CQ98" i="18"/>
  <c r="CQ27" i="18"/>
  <c r="AG11" i="18"/>
  <c r="BX11" i="18"/>
  <c r="CQ192" i="18"/>
  <c r="Y11" i="18"/>
  <c r="AC11" i="18"/>
  <c r="AH11" i="18"/>
  <c r="AL11" i="18"/>
  <c r="AX11" i="18"/>
  <c r="BM11" i="18"/>
  <c r="BQ11" i="18"/>
  <c r="BU11" i="18"/>
  <c r="BY11" i="18"/>
  <c r="CQ88" i="18"/>
  <c r="CQ92" i="18"/>
  <c r="CQ104" i="18"/>
  <c r="CQ121" i="18"/>
  <c r="CP125" i="18"/>
  <c r="CQ125" i="18" s="1"/>
  <c r="CQ129" i="18"/>
  <c r="CQ133" i="18"/>
  <c r="CQ174" i="18"/>
  <c r="CQ199" i="18"/>
  <c r="CQ203" i="18"/>
  <c r="CQ208" i="18"/>
  <c r="CQ197" i="18"/>
  <c r="CQ116" i="18"/>
  <c r="Z11" i="18"/>
  <c r="AQ11" i="18"/>
  <c r="BT11" i="18"/>
  <c r="CQ72" i="18"/>
  <c r="CQ91" i="18"/>
  <c r="CQ149" i="18"/>
  <c r="CQ153" i="18"/>
  <c r="CQ165" i="18"/>
  <c r="CQ169" i="18"/>
  <c r="CQ181" i="18"/>
  <c r="CQ185" i="18"/>
  <c r="CQ215" i="18"/>
  <c r="AI11" i="18"/>
  <c r="AM11" i="18"/>
  <c r="CQ201" i="18"/>
  <c r="CQ193" i="18"/>
  <c r="CQ189" i="18"/>
  <c r="CQ184" i="18"/>
  <c r="CQ176" i="18"/>
  <c r="CQ168" i="18"/>
  <c r="CQ160" i="18"/>
  <c r="CQ152" i="18"/>
  <c r="CQ135" i="18"/>
  <c r="CQ131" i="18"/>
  <c r="CQ127" i="18"/>
  <c r="CQ119" i="18"/>
  <c r="CQ86" i="18"/>
  <c r="CQ75" i="18"/>
  <c r="CQ67" i="18"/>
  <c r="CQ59" i="18"/>
  <c r="CQ51" i="18"/>
  <c r="CQ47" i="18"/>
  <c r="CQ43" i="18"/>
  <c r="CQ39" i="18"/>
  <c r="CQ34" i="18"/>
  <c r="CQ30" i="18"/>
  <c r="CQ26" i="18"/>
  <c r="CQ22" i="18"/>
  <c r="BP11" i="18"/>
  <c r="CP95" i="18"/>
  <c r="CQ95" i="18" s="1"/>
  <c r="CQ128" i="18"/>
  <c r="CQ194" i="18"/>
  <c r="CQ202" i="18"/>
  <c r="CQ210" i="18"/>
  <c r="CQ213" i="18"/>
  <c r="CQ183" i="18"/>
  <c r="CQ179" i="18"/>
  <c r="CQ175" i="18"/>
  <c r="CQ171" i="18"/>
  <c r="CQ167" i="18"/>
  <c r="CQ163" i="18"/>
  <c r="CQ159" i="18"/>
  <c r="CQ155" i="18"/>
  <c r="CQ151" i="18"/>
  <c r="CQ147" i="18"/>
  <c r="CQ112" i="18"/>
  <c r="CQ23" i="18"/>
  <c r="U9" i="18"/>
  <c r="BC11" i="18"/>
  <c r="CQ64" i="18"/>
  <c r="CP80" i="18"/>
  <c r="CQ80" i="18" s="1"/>
  <c r="CQ83" i="18"/>
  <c r="CQ102" i="18"/>
  <c r="CQ145" i="18"/>
  <c r="CQ157" i="18"/>
  <c r="CQ161" i="18"/>
  <c r="CQ173" i="18"/>
  <c r="CQ177" i="18"/>
  <c r="BB221" i="18"/>
  <c r="CQ217" i="18"/>
  <c r="CQ211" i="18"/>
  <c r="CQ207" i="18"/>
  <c r="U125" i="18"/>
  <c r="U221" i="18" s="1"/>
  <c r="U10" i="18" s="1"/>
  <c r="AO221" i="18"/>
  <c r="CQ93" i="18"/>
  <c r="CQ89" i="18"/>
  <c r="CQ85" i="18"/>
  <c r="CQ81" i="18"/>
  <c r="T205" i="18"/>
  <c r="CG205" i="18" s="1"/>
  <c r="S221" i="18"/>
  <c r="S10" i="18" s="1"/>
  <c r="CP205" i="18"/>
  <c r="CQ123" i="18"/>
  <c r="CQ79" i="18"/>
  <c r="CQ71" i="18"/>
  <c r="CQ63" i="18"/>
  <c r="CQ55" i="18"/>
  <c r="CQ18" i="18"/>
  <c r="T117" i="18"/>
  <c r="R221" i="18"/>
  <c r="CQ113" i="18"/>
  <c r="CQ109" i="18"/>
  <c r="CQ103" i="18"/>
  <c r="CQ99" i="18"/>
  <c r="D52" i="17"/>
  <c r="AT11" i="18" l="1"/>
  <c r="R10" i="7"/>
  <c r="R11" i="7"/>
  <c r="C5" i="10"/>
  <c r="E6" i="10"/>
  <c r="E5" i="10" s="1"/>
  <c r="E194" i="10" s="1"/>
  <c r="B214" i="10"/>
  <c r="B213" i="10" s="1"/>
  <c r="B259" i="10" s="1"/>
  <c r="M28" i="14"/>
  <c r="G33" i="12"/>
  <c r="M33" i="12" s="1"/>
  <c r="C194" i="10"/>
  <c r="O22" i="14"/>
  <c r="N22" i="14"/>
  <c r="AO10" i="19"/>
  <c r="AO11" i="19"/>
  <c r="BB10" i="7"/>
  <c r="BB11" i="7"/>
  <c r="N12" i="14"/>
  <c r="O12" i="14"/>
  <c r="B214" i="16"/>
  <c r="CS199" i="19"/>
  <c r="U11" i="19"/>
  <c r="S11" i="7"/>
  <c r="N47" i="14"/>
  <c r="N10" i="14"/>
  <c r="O10" i="14"/>
  <c r="M38" i="14"/>
  <c r="R11" i="19"/>
  <c r="CS105" i="19"/>
  <c r="U9" i="7"/>
  <c r="U11" i="7" s="1"/>
  <c r="CQ117" i="18"/>
  <c r="CG117" i="18"/>
  <c r="BB11" i="18"/>
  <c r="BB10" i="18"/>
  <c r="CQ205" i="18"/>
  <c r="U11" i="18"/>
  <c r="T221" i="18"/>
  <c r="R10" i="18"/>
  <c r="R11" i="18"/>
  <c r="AO11" i="18"/>
  <c r="AO10" i="18"/>
  <c r="S11" i="18"/>
  <c r="O28" i="14" l="1"/>
  <c r="N28" i="14"/>
  <c r="N38" i="14"/>
  <c r="O40" i="14" s="1"/>
  <c r="O38" i="14"/>
  <c r="O41" i="14" s="1"/>
  <c r="E214" i="16"/>
  <c r="E257" i="16" s="1"/>
  <c r="B257" i="16"/>
  <c r="T10" i="18"/>
  <c r="CG221" i="18"/>
  <c r="O42" i="14" l="1"/>
  <c r="R42" i="14" l="1"/>
  <c r="P42" i="14"/>
  <c r="P43"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 de Microsoft Office</author>
  </authors>
  <commentList>
    <comment ref="G58" authorId="0" shapeId="0" xr:uid="{00000000-0006-0000-0200-000001000000}">
      <text>
        <r>
          <rPr>
            <b/>
            <sz val="10"/>
            <color indexed="81"/>
            <rFont val="Calibri"/>
            <family val="2"/>
          </rPr>
          <t>Usuario de Microsoft Office:</t>
        </r>
        <r>
          <rPr>
            <sz val="10"/>
            <color indexed="81"/>
            <rFont val="Calibri"/>
            <family val="2"/>
          </rPr>
          <t xml:space="preserve">
PROYECTO DEL SGR CIENCIA Y TECNOLOGIA CON PLAN DE MEJORA.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 de Microsoft Office</author>
    <author>Mario German Hidalgo Garces</author>
  </authors>
  <commentList>
    <comment ref="G58" authorId="0" shapeId="0" xr:uid="{00000000-0006-0000-0300-000001000000}">
      <text>
        <r>
          <rPr>
            <b/>
            <sz val="10"/>
            <color indexed="81"/>
            <rFont val="Calibri"/>
            <family val="2"/>
          </rPr>
          <t>Usuario de Microsoft Office:</t>
        </r>
        <r>
          <rPr>
            <sz val="10"/>
            <color indexed="81"/>
            <rFont val="Calibri"/>
            <family val="2"/>
          </rPr>
          <t xml:space="preserve">
PROYECTO DEL SGR CIENCIA Y TECNOLOGIA CON PLAN DE MEJORA.</t>
        </r>
      </text>
    </comment>
    <comment ref="N197" authorId="1" shapeId="0" xr:uid="{00000000-0006-0000-0300-000002000000}">
      <text>
        <r>
          <rPr>
            <b/>
            <sz val="9"/>
            <color indexed="81"/>
            <rFont val="Tahoma"/>
            <family val="2"/>
          </rPr>
          <t xml:space="preserve">Cambió de puesto estaba en el 04 ahora en 12 de acuerdo a la ordenanza de vf, el nombre tambien se ajustó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 de Microsoft Office</author>
    <author>Mario German Hidalgo Garces</author>
  </authors>
  <commentList>
    <comment ref="G58" authorId="0" shapeId="0" xr:uid="{00000000-0006-0000-0400-000001000000}">
      <text>
        <r>
          <rPr>
            <b/>
            <sz val="10"/>
            <color indexed="81"/>
            <rFont val="Calibri"/>
            <family val="2"/>
          </rPr>
          <t>Usuario de Microsoft Office:</t>
        </r>
        <r>
          <rPr>
            <sz val="10"/>
            <color indexed="81"/>
            <rFont val="Calibri"/>
            <family val="2"/>
          </rPr>
          <t xml:space="preserve">
PROYECTO DEL SGR CIENCIA Y TECNOLOGIA CON PLAN DE MEJORA.</t>
        </r>
      </text>
    </comment>
    <comment ref="N190" authorId="1" shapeId="0" xr:uid="{00000000-0006-0000-0400-000002000000}">
      <text>
        <r>
          <rPr>
            <b/>
            <sz val="9"/>
            <color indexed="81"/>
            <rFont val="Tahoma"/>
            <family val="2"/>
          </rPr>
          <t xml:space="preserve">Cambió de puesto estaba en el 04 ahora en 12 de acuerdo a la ordenanza de vf, el nombre tambien se ajustó
</t>
        </r>
      </text>
    </comment>
  </commentList>
</comments>
</file>

<file path=xl/sharedStrings.xml><?xml version="1.0" encoding="utf-8"?>
<sst xmlns="http://schemas.openxmlformats.org/spreadsheetml/2006/main" count="8423" uniqueCount="1484">
  <si>
    <t>DISTRIBUCIÓN DE RENTAS</t>
  </si>
  <si>
    <t xml:space="preserve">PROYECCIÓN </t>
  </si>
  <si>
    <t xml:space="preserve">TOTAL INVERSION </t>
  </si>
  <si>
    <t>ESTAMPILLAS</t>
  </si>
  <si>
    <t>PRO DESARROLLO DEPARTAMENTAL</t>
  </si>
  <si>
    <t>INFRESTRUCTURA EDUCATIVA 25%</t>
  </si>
  <si>
    <t>EDUCACION</t>
  </si>
  <si>
    <t>INFRAESTRUCTURA SANITARIA 25%</t>
  </si>
  <si>
    <t>AGUA</t>
  </si>
  <si>
    <t>INFRA ESTRUCTURA DEPORTIVA 50%</t>
  </si>
  <si>
    <t>DEPORTE</t>
  </si>
  <si>
    <t>Rendimientos Financieros Estampilla Prodesarrollo Departamental</t>
  </si>
  <si>
    <t>PRO ELECTRIFICACION RURAL (Ordenanza 07E de 2013)</t>
  </si>
  <si>
    <t>ENERGIA</t>
  </si>
  <si>
    <t>PRO ELECTRIFICACION RURAL (Ordenanza 014 de 2017)</t>
  </si>
  <si>
    <t>50% Electrificacion rural especialmente en zonas de dificil acceso</t>
  </si>
  <si>
    <t>50% Proyectos que propendadn por el uso de energías renovebles no convencionales al sistema energético nacional en zonas rurales del departamento</t>
  </si>
  <si>
    <t>Rendimientos Financieros Estampilla Proelectrificación</t>
  </si>
  <si>
    <t>PRO DESARROLLO FRONTERIZO</t>
  </si>
  <si>
    <t>25% Desarrollo de la primera infancia. Prioridad la desnutrición</t>
  </si>
  <si>
    <t>SALUD</t>
  </si>
  <si>
    <t>25% Infraestrucutra del transporte</t>
  </si>
  <si>
    <t>VIAS</t>
  </si>
  <si>
    <t>10% Infraestrucutra, formación y dotación en educación básica, media tecnica y superior</t>
  </si>
  <si>
    <t>10% Agua potable y saneamiento básico</t>
  </si>
  <si>
    <t>10% Bibliotecas departamentales, proyectos derivados de los convenioos de cooperación e integración y desarrollo del sector agropecuario.</t>
  </si>
  <si>
    <t>OTROS</t>
  </si>
  <si>
    <t>10% Preservación del medio ambiente</t>
  </si>
  <si>
    <t>AMBIENTE</t>
  </si>
  <si>
    <t>10% Investigación de estudios en asuntos fronterizos</t>
  </si>
  <si>
    <t>FRONTERA</t>
  </si>
  <si>
    <t>Rendimientos Financieros Estampilla Prodesarrollo fronterizo</t>
  </si>
  <si>
    <t>25% Primera infancia  (nutricion)</t>
  </si>
  <si>
    <t>25% Infraestructura del transporte</t>
  </si>
  <si>
    <t>10% Infraestructura, formación y dotación en educación basica, media, tecnica y superior</t>
  </si>
  <si>
    <t>10% Preservacion del medio ambiente</t>
  </si>
  <si>
    <t>10% Investigacion y estudios  en asuntos fronterizos</t>
  </si>
  <si>
    <t>10$% bibliotecas, convenios de cooperacion y desarrollo del sectro agropecuario</t>
  </si>
  <si>
    <t>PRO CULTURA</t>
  </si>
  <si>
    <r>
      <t>60% PROYECTOS CULTURALES DE LA REGION</t>
    </r>
    <r>
      <rPr>
        <sz val="10"/>
        <rFont val="Arial Narrow"/>
        <family val="2"/>
      </rPr>
      <t xml:space="preserve"> (Conforme al articulo 38 de la Ley 397/97 modificada por el articulo 38-1 de la Ley 666 de 2,001).</t>
    </r>
  </si>
  <si>
    <t>CULTURA</t>
  </si>
  <si>
    <t>10% RED DE BIBLIOTECAS</t>
  </si>
  <si>
    <t>BIBLIOTECA</t>
  </si>
  <si>
    <t>Rendimientos Financieros Estampilla Procultura</t>
  </si>
  <si>
    <t>PROADULTO MAYOR</t>
  </si>
  <si>
    <r>
      <t xml:space="preserve">70%  PARA LA FINANCIACION DE LOS CENTROS DE VIDA  </t>
    </r>
    <r>
      <rPr>
        <sz val="10"/>
        <rFont val="Arial Narrow"/>
        <family val="2"/>
      </rPr>
      <t>(Debe distribuirse en todos los municipios de acuerdo al numero de ancianos indigentes que atienda cada ente territorial)</t>
    </r>
  </si>
  <si>
    <t>POBLACION</t>
  </si>
  <si>
    <r>
      <t xml:space="preserve">30% DOTACION Y MANTENIMIENTO DE LOS CENTROS DE BIENESTAR DEL ANCIANO  </t>
    </r>
    <r>
      <rPr>
        <sz val="10"/>
        <rFont val="Arial Narrow"/>
        <family val="2"/>
      </rPr>
      <t>(Debe distribuirse en todos los municipios de acuerdo al numero de ancianos indigentes que atienda cada ente territorial)</t>
    </r>
  </si>
  <si>
    <t>Rendimientos Financieros Estampilla para el bienestar del Adulto Mayor</t>
  </si>
  <si>
    <t>70%  PARA LA FINANCIACION DE LOS CENTROS DE VIDA  (Debe distribuirse en todos los municipios de acuerdo al numero de ancianos indigentes que atienda cada ente territorial)</t>
  </si>
  <si>
    <t>30% DOTACION Y MANTENIMIENTO DE LOS CENTROS DE BIENESTAR DEL ANCIANO  (Debe distribuirse en todos los municipios de acuerdo al numero de ancianos indigentes que atienda cada ente territorial)</t>
  </si>
  <si>
    <t>REGALIAS</t>
  </si>
  <si>
    <t>Rendimientos Financieros Regalias</t>
  </si>
  <si>
    <t>Rendimientos Financieros FAEP</t>
  </si>
  <si>
    <t>Rendimientos Financieros Excedentes  FONPET  en virtud del decreto No. 4105/2004, Resolución 1371 del 13 de mayo de 2015  Minhacienda</t>
  </si>
  <si>
    <t>Bibliotecas publicas</t>
  </si>
  <si>
    <t>Rendimientos Financieros Excedentes Fonpet en virtud del Decreto No.055/2009, Resolución 304/2014 Ministerio de Hacienda</t>
  </si>
  <si>
    <t>Rendimientos Financieros Margen de Comercializacion Regalías</t>
  </si>
  <si>
    <t>Rendimientos financieros cta. No.064-011935 Dpto de Arauca- emprestito bancario 2013, registro minhacienda 611515230</t>
  </si>
  <si>
    <t>Rendimientos financieros cta.No.137-31967-9 Departamento de Arauca-Emprestito Bancario 2013,registro ninhacienda 611515221</t>
  </si>
  <si>
    <t>Rendimientos Financieros Departamento de Arauca- Saldos emprestitos</t>
  </si>
  <si>
    <t>INGRESOS CORRIENTES DE LIBRE DESTINACIÓN  (ICLD)</t>
  </si>
  <si>
    <t>Rendimientos Financieros ICLD</t>
  </si>
  <si>
    <t xml:space="preserve">IMPUESTOS DIRECTOS </t>
  </si>
  <si>
    <t>Registro y Anotacion</t>
  </si>
  <si>
    <t>libre inversión</t>
  </si>
  <si>
    <t>Acueductos Municipales y regionales</t>
  </si>
  <si>
    <t>Gestión del riesgo</t>
  </si>
  <si>
    <t>RIESGO</t>
  </si>
  <si>
    <t>fondo departamental de rentas</t>
  </si>
  <si>
    <t>INSTITUCIONAL</t>
  </si>
  <si>
    <t>incentivos a deportistas</t>
  </si>
  <si>
    <t>IMPUESTOS INDIRECTOS</t>
  </si>
  <si>
    <t>Deguello Ganado Mayor Mpio Arauca</t>
  </si>
  <si>
    <t>mantenimiento plantas de sacrificio</t>
  </si>
  <si>
    <t>AGROPECUARIO</t>
  </si>
  <si>
    <t>Deguello Ganado Mayor Otros Municpios</t>
  </si>
  <si>
    <t>RENTAS CONTRACTUALES</t>
  </si>
  <si>
    <t>Arrendamientos</t>
  </si>
  <si>
    <t>RENTAS OCASIONALES</t>
  </si>
  <si>
    <t>Gaceta Departamental</t>
  </si>
  <si>
    <t>Sobre Tasa a la Gasolina</t>
  </si>
  <si>
    <t>I.V.A.</t>
  </si>
  <si>
    <t>MULTAS</t>
  </si>
  <si>
    <t>DESTINACIÓN ESPECIFICA</t>
  </si>
  <si>
    <t>Rendimientos Financieros recursos  Ley de Bibliotecas</t>
  </si>
  <si>
    <t>Rendimientos Financieros sobretasa al ACPM</t>
  </si>
  <si>
    <t>vias</t>
  </si>
  <si>
    <t>Rendimientos Financieros Fondo de Seguridad Ley 418/97</t>
  </si>
  <si>
    <t>Fondo de seguridad</t>
  </si>
  <si>
    <t>SEGURIDAD</t>
  </si>
  <si>
    <t>Rendimientos Financieros Cta 21500241423 Dpto De Arauca Fondo de Desastres</t>
  </si>
  <si>
    <t>atencion a desastres</t>
  </si>
  <si>
    <t>Rendimientos Financieros Cta 7370-005256-4 Fondo Rotatorio de Tame</t>
  </si>
  <si>
    <t>sector agropecuario</t>
  </si>
  <si>
    <t>Rendimientos Financieros Recursos para Agua Potable y Saneamiento Básico SGP - Ley 1176/2007</t>
  </si>
  <si>
    <t>Plan de aguas</t>
  </si>
  <si>
    <t>Rendimientos Financieros cta.no.137-30074-5 Recursos para Cofinanciación Cobertura en Educación de las Entidades Territoriales Productoras, art.145 decreto 4923/2011</t>
  </si>
  <si>
    <t>alimentacion escolar</t>
  </si>
  <si>
    <t>Sobretasa Al Acpm.</t>
  </si>
  <si>
    <t>100% Mantenimiento Infraestructura Vias</t>
  </si>
  <si>
    <t>Participacion en el Impuesto al Consumo Telefonía Móvil  (  Cultura).</t>
  </si>
  <si>
    <t>CULTURA (Patrimonio cultural)</t>
  </si>
  <si>
    <t>Al consumo de Licores Extranjero (Ley 14/83)(3% deporte)</t>
  </si>
  <si>
    <t>deporte</t>
  </si>
  <si>
    <t>100% SEGÚN PROYECTOS APROBADOS COMITÉ DE ORDEN PUBLICO</t>
  </si>
  <si>
    <t>100% AGUA POTABLE Y SANEAMIENTO BASICO</t>
  </si>
  <si>
    <t>SGP educacion</t>
  </si>
  <si>
    <t>Alimentación Ecolar</t>
  </si>
  <si>
    <t>TRANSFERENCIAS NACIONALES (Cofinanciacion alimentacion escolar)</t>
  </si>
  <si>
    <t>GRAN TOTAL PROYECTADO</t>
  </si>
  <si>
    <t>icld libre inversion</t>
  </si>
  <si>
    <t>TOTAL</t>
  </si>
  <si>
    <t>DEPARTAMENTO DE ARAUCA</t>
  </si>
  <si>
    <t>PROYECCION DE ESTAMPILLAS VIGENCIA 2021</t>
  </si>
  <si>
    <t>DISTRIBUCION PROYECCION DE RENTAS PRESUPUESTO 2020</t>
  </si>
  <si>
    <t xml:space="preserve"> PRO CULTURA</t>
  </si>
  <si>
    <t>PROELECTIFICACION RURAL</t>
  </si>
  <si>
    <t>PRO DESARROLO DEPARTAMENTAL</t>
  </si>
  <si>
    <t>PRO DESARROLLO FONTERIZO</t>
  </si>
  <si>
    <t>BIENESTAR DEL ADULTO MAYOR</t>
  </si>
  <si>
    <t>RENTA</t>
  </si>
  <si>
    <t>PROYECCION</t>
  </si>
  <si>
    <t>20% PASIVO . PENSIONAL TERRITORIAL funcionamiento</t>
  </si>
  <si>
    <t>TOTAL INVERSION</t>
  </si>
  <si>
    <r>
      <t xml:space="preserve">60% PROYECTOS CULTURALES </t>
    </r>
    <r>
      <rPr>
        <sz val="8"/>
        <rFont val="Arial Narrow"/>
        <family val="2"/>
      </rPr>
      <t>(Conforme al art. 166 de la ordenanza 014E de 2,017,  articulo 38 de la Ley 397/97 modificada por el articulo 38-1 de la Ley 666 de 2,001).</t>
    </r>
  </si>
  <si>
    <t>10% RED DE BIBLIOTECAS (Ley 1379 de 2,010).</t>
  </si>
  <si>
    <t>10%SEGURIDAD DEL ARTISTA</t>
  </si>
  <si>
    <t xml:space="preserve">Electrificacion rural especialmente en zonas de dificil acceso </t>
  </si>
  <si>
    <t xml:space="preserve">Proyectos que propendan el  uso de energias renovables no convencionales al sistema energetico nacional en zonas rurales del Depratamento de Arauca </t>
  </si>
  <si>
    <r>
      <t xml:space="preserve">FINANCION ELECTRIFICACION RURAL </t>
    </r>
    <r>
      <rPr>
        <sz val="8"/>
        <rFont val="Arial Narrow"/>
        <family val="2"/>
      </rPr>
      <t>(electrificación rural, entendiéndose por ello la instalación, mantenimiento, mejoras y ampliación del servicio, de conformidad con el plan de electrificación rural adoptado por el gobierno departamental.</t>
    </r>
  </si>
  <si>
    <t>25% Desarrollo de la primera infancia. Prioridad la desnutricion.</t>
  </si>
  <si>
    <t>Infraestructura del transporte</t>
  </si>
  <si>
    <t xml:space="preserve">Infraestructura, formacion y dotacion en educacion basica, media  tecnica y superior </t>
  </si>
  <si>
    <t xml:space="preserve">agua potable y saneamiento basico </t>
  </si>
  <si>
    <t>Bibliotecas departamentales, propyectos derivados de los convenios de coperacion e integracion y desarrollo del sector agropecuario</t>
  </si>
  <si>
    <t>PRESERVACION DEL MEDIO AMBIENTE</t>
  </si>
  <si>
    <t>INVESTIFGACION DE ESTUDIOS EN ASUNTOS FRONTERIZOS</t>
  </si>
  <si>
    <r>
      <t xml:space="preserve">70% PARA LA FINANCIACION DE LOS CENTROS DE VIDA  </t>
    </r>
    <r>
      <rPr>
        <sz val="8"/>
        <rFont val="Arial Narrow"/>
        <family val="2"/>
      </rPr>
      <t>(Debe distribuirse en todos los municipios de acuerdo al numero de ancianos indigentes que atienda cada ente territorial)</t>
    </r>
  </si>
  <si>
    <r>
      <t xml:space="preserve">30% DOTACION Y FUNCIONAMIENTO DE LOS CENTROS DE BIENESTAR DEL ANCIANO  </t>
    </r>
    <r>
      <rPr>
        <sz val="8"/>
        <rFont val="Arial Narrow"/>
        <family val="2"/>
      </rPr>
      <t>(Debe distribuirse en todos los municipios de acuerdo al numero de ancianos indigentes que atienda cada ente territorial)</t>
    </r>
  </si>
  <si>
    <t>CODIGO CCPT</t>
  </si>
  <si>
    <t>1.1.01.02.300.02</t>
  </si>
  <si>
    <t>1.1.01.02.300.05.01</t>
  </si>
  <si>
    <t>PRO ELECTRIFICACION RURAL (Ordenanza 07E de 2,013).</t>
  </si>
  <si>
    <t>1.1.01.02.300.05.02</t>
  </si>
  <si>
    <t>PRO ELECTRIFICACION RURAL (Ordenanza 014 de 2,017).</t>
  </si>
  <si>
    <t>1.1.01.02.300.03</t>
  </si>
  <si>
    <t>1.1.01.02.300.55</t>
  </si>
  <si>
    <t>1.1.01.02.300.01</t>
  </si>
  <si>
    <t>Estampilla probienestar del Adulto Mayor</t>
  </si>
  <si>
    <t>REINALDO REYES RAMIREZ</t>
  </si>
  <si>
    <t>Profesional Especializado. Direccion de Presupuesto</t>
  </si>
  <si>
    <t>100% FINANCION ELECTRIFICACION RURAL (electrificación rural, entendiéndose por ello la instalación, mantenimiento, mejoras y ampliación del servicio, de conformidad con el plan de electrificación rural adoptado por el gobierno departamental.</t>
  </si>
  <si>
    <t>CODIGO</t>
  </si>
  <si>
    <t>VALOR</t>
  </si>
  <si>
    <t>Rendimientos Financieros - S.G.P. Educación Prestación del Servicio</t>
  </si>
  <si>
    <t>Rendimientos Financieros S.G.P. Educación – Cancelaciones</t>
  </si>
  <si>
    <t>ok</t>
  </si>
  <si>
    <t>PROYECCION INGRESOS CORRIENTES DE LIBRE DESTINACION</t>
  </si>
  <si>
    <t>VIGENCIA 2021</t>
  </si>
  <si>
    <t>DETALLE</t>
  </si>
  <si>
    <t>APROPIACION</t>
  </si>
  <si>
    <t>ACUEDUCTOS MUNICIPALES Y REGIONALES. (Ley 1450 de 2.011).</t>
  </si>
  <si>
    <t>SOSTENIBILIDAD E IMPLEMENTACION DE LA POLITICA PUBLICA DE GESTION DEL RIESGO EN SUS COMPONENTES DE CONOCIMIENTO Y REDUCCION DEL RIESGO Y MANEJO DE DESASTRES, CALAMIDADES PUBLICAS DECLARADAS Y EMERGENCIAS. (Ordenanza 07E de 2.012).</t>
  </si>
  <si>
    <t>20% cuotas partes pensionales (Ordenanza 07E de 2.013 y ARTICULO 25 Ley 1450 de 2,011).</t>
  </si>
  <si>
    <t>TRANSFERENCIA ADRES RECURSOS ADICIONALES ASEGURAMIENTO LEY 1819 DEC 1684 DE 2017</t>
  </si>
  <si>
    <t>FONPET</t>
  </si>
  <si>
    <t>Mantenimiento y fortalecimiento de planatas de sacrificio animal. ( transferidos en convenio con los municipios).</t>
  </si>
  <si>
    <t>FONDO DEPARTAMENTAL DE RENTAS (Decreto 685 de 2018)</t>
  </si>
  <si>
    <t xml:space="preserve">INCENTIVOS A DEPORTISTAS (Ordenanza 015/2013)  </t>
  </si>
  <si>
    <t>ICLD</t>
  </si>
  <si>
    <t>62% nacionales y 62% extranjeros</t>
  </si>
  <si>
    <t>5% sobretasa a la gasoñina Mintransporte</t>
  </si>
  <si>
    <t>FUNCIONAMIENTO</t>
  </si>
  <si>
    <t>INVERSION</t>
  </si>
  <si>
    <t>INGRESOS TRIBUTARIOS</t>
  </si>
  <si>
    <t>IMPUESTOS  DIRECTOS</t>
  </si>
  <si>
    <t>1.1.01.02.100.02</t>
  </si>
  <si>
    <t>1.1.01.01.100.01</t>
  </si>
  <si>
    <t>Impuestos sobre vehículos automotores (80% Vigencia Actual).</t>
  </si>
  <si>
    <t>1.1.01.01.100.02</t>
  </si>
  <si>
    <t>Impuestos sobre vehículos automotores (80% Vigencia Anterior).</t>
  </si>
  <si>
    <t>1.1.01.02.106.01.01</t>
  </si>
  <si>
    <t>Componente especifico dei impuesto al consumo de cigarrillos y  Tabaco - Nacionales</t>
  </si>
  <si>
    <t>1.1.01.02.106.01.02</t>
  </si>
  <si>
    <t>Componente especifico dei impuesto al consumo de cigarrillos y  Tabaco - Extranjeros</t>
  </si>
  <si>
    <t>1.1.01.02.106.02.01</t>
  </si>
  <si>
    <t>Componente advalorem dei impuesto al consumo de cigarrillos y  Tabaco elaborado - Nacionales</t>
  </si>
  <si>
    <t>1.1.01.02.106.02.02</t>
  </si>
  <si>
    <t>Componente advalorem dei impuesto al consumo de cigarrillos y  Tabaco elaborado - Extranjeros</t>
  </si>
  <si>
    <t>1.1.01.02.105.01</t>
  </si>
  <si>
    <t>Inpuesto al consumo de Cervezas, sifones, refajos y mezclas - Nacionales</t>
  </si>
  <si>
    <t>contraloria</t>
  </si>
  <si>
    <t>1.1.01.02.105.02</t>
  </si>
  <si>
    <t>Inpuesto al consumo de Cervezas, sifones, refajos y mezclas - Extranjeras</t>
  </si>
  <si>
    <t>1.1.01.02.104.01.01</t>
  </si>
  <si>
    <t>Impuesto al consumo deLicores - Nacionales</t>
  </si>
  <si>
    <t>1.1.01.02.104.01.02</t>
  </si>
  <si>
    <t>Impuesto al consumo de Licores - Extranjeros</t>
  </si>
  <si>
    <r>
      <rPr>
        <sz val="8"/>
        <color rgb="FF00B0F0"/>
        <rFont val="Arial Narrow"/>
        <family val="2"/>
      </rPr>
      <t>1.1.01.02.102</t>
    </r>
    <r>
      <rPr>
        <sz val="8"/>
        <rFont val="Arial Narrow"/>
        <family val="2"/>
      </rPr>
      <t>.01</t>
    </r>
  </si>
  <si>
    <t xml:space="preserve"> </t>
  </si>
  <si>
    <r>
      <rPr>
        <sz val="8"/>
        <color rgb="FF00B0F0"/>
        <rFont val="Arial Narrow"/>
        <family val="2"/>
      </rPr>
      <t>1.1.01.02.102</t>
    </r>
    <r>
      <rPr>
        <sz val="8"/>
        <rFont val="Arial Narrow"/>
        <family val="2"/>
      </rPr>
      <t>.02</t>
    </r>
  </si>
  <si>
    <t>INGRESOS NO TRIBUTARIOS</t>
  </si>
  <si>
    <t>1.1.02.05.002.07</t>
  </si>
  <si>
    <t>1.1.02.05.002.09</t>
  </si>
  <si>
    <t>1.1.01.02.109</t>
  </si>
  <si>
    <t>1.1.02.06.003.01.09</t>
  </si>
  <si>
    <t xml:space="preserve"> asamblea</t>
  </si>
  <si>
    <t>1.1.02.06.009.02.02</t>
  </si>
  <si>
    <t>CUOTAS PARTES OTRAS ENTIDADES</t>
  </si>
  <si>
    <t>1.1.02.03.001.05</t>
  </si>
  <si>
    <t>Sanciones administrativas</t>
  </si>
  <si>
    <t>1.1.02.03.001.11</t>
  </si>
  <si>
    <t>Sanciones tributarias</t>
  </si>
  <si>
    <t>1.1.02.03.002</t>
  </si>
  <si>
    <t>Intetreses de mora</t>
  </si>
  <si>
    <t>RECURSOS DE CAPITAL</t>
  </si>
  <si>
    <t>1.1.02.01.003.01</t>
  </si>
  <si>
    <t xml:space="preserve">Cuotas de auditaje </t>
  </si>
  <si>
    <t>SUBTOTAL    (1)</t>
  </si>
  <si>
    <t>TOTAL PROYECCION</t>
  </si>
  <si>
    <t>OBSERVACIONES</t>
  </si>
  <si>
    <t>Se solicita al momento de elaborar el POAI 2020  los proyectos de inversion con destinacion especifica queden plenamente identifiados indicando los destinados a gasto publico social .</t>
  </si>
  <si>
    <t>los recursos correspondientes al Fondo de Rentas deben presupuestarse tanto en ingresos como en gastos como fondo especial.</t>
  </si>
  <si>
    <t>Profesional Especializado Presupuesto</t>
  </si>
  <si>
    <t>SISTEMA GENERAL DE PARTICIPACIONES</t>
  </si>
  <si>
    <t>SGP Asignacion poblacion atendida</t>
  </si>
  <si>
    <t>SGP Asignacion poblacion atendida (aportes Patronales ssf)</t>
  </si>
  <si>
    <t>SGP Asignacion poblacion atendida (Aportes doc entes ssf)</t>
  </si>
  <si>
    <t>SGP Cancelacion de prestaciones sociales CPSM</t>
  </si>
  <si>
    <t>PROYECCION DE RENTAS DE DESTINACION ESPECIFICA VIGENCIA 2.021</t>
  </si>
  <si>
    <t>SOBRETASA AL ACPM</t>
  </si>
  <si>
    <t>TELEFONIA MOVIL</t>
  </si>
  <si>
    <t>SGP EDUCACION</t>
  </si>
  <si>
    <t>5% FONDO DE SEGURIDAD</t>
  </si>
  <si>
    <t>ALIMENTACION ESCOLAR</t>
  </si>
  <si>
    <t>RESTAS CON DESTINACION ESPECIFICA</t>
  </si>
  <si>
    <t>PROYECCIONES 2021</t>
  </si>
  <si>
    <t>TRANSFERENCIA A COLDEPORTES (Proyectos de inversion DEPORTE) (30%)   POR FUNCIONAMIENTO</t>
  </si>
  <si>
    <t>TRANSFERENCIA A COLDEPORTES(Para sus gastos 70%)  POR FUNCIONAMIENTO</t>
  </si>
  <si>
    <t>100% proyectosde inversion Los recursos de los FONSET se deben destinar prioritariamente a los programas y proyectos a través de los cuales se ejecute la política integral de seguridad y convivencia ciudadana, la cual deberá articularse con la política se seguridad y convivencia ciudadana que formule el Gobierno Nacional.</t>
  </si>
  <si>
    <t>Transferencai al PDA conforme al contarto de fiducia mercantil celebrado con el FIA.</t>
  </si>
  <si>
    <t>Paragrafo 2° del Articulo 268 de la ordenanza 014 de 2,017. Paragrafo del articulo 33 Ley 1816 de 2016.</t>
  </si>
  <si>
    <t>1.1.02.06.003.01.10</t>
  </si>
  <si>
    <t>1.1.02.06.003.01.11</t>
  </si>
  <si>
    <t>Participacion en el Impuesto al Consumo Telefonía Móvil  ( Cultura).</t>
  </si>
  <si>
    <r>
      <rPr>
        <sz val="8"/>
        <color rgb="FF00B0F0"/>
        <rFont val="Arial Narrow"/>
        <family val="2"/>
      </rPr>
      <t>1.1.01.02.104.01.01</t>
    </r>
    <r>
      <rPr>
        <sz val="8"/>
        <rFont val="Arial Narrow"/>
        <family val="2"/>
      </rPr>
      <t>.01</t>
    </r>
  </si>
  <si>
    <t>Al Consumo de Licores Nacionales (Ley 14/83) (3% Deporte)</t>
  </si>
  <si>
    <r>
      <rPr>
        <sz val="8"/>
        <color rgb="FF00B0F0"/>
        <rFont val="Arial Narrow"/>
        <family val="2"/>
      </rPr>
      <t>1.1.01.02.104.01.02</t>
    </r>
    <r>
      <rPr>
        <sz val="8"/>
        <rFont val="Arial Narrow"/>
        <family val="2"/>
      </rPr>
      <t>.01</t>
    </r>
  </si>
  <si>
    <t>Al Consumo de Licores Extranjeros  (Ley 14/83) (3% Deporte)</t>
  </si>
  <si>
    <t>1.1.02.01.005.59</t>
  </si>
  <si>
    <t>Contribucion especial sobre contratos de obra publica</t>
  </si>
  <si>
    <t>1.1.01.02.103</t>
  </si>
  <si>
    <t>Al consumo de cigarrillos Nacionales (16% Deporte)</t>
  </si>
  <si>
    <t>Al consumo de cigarrillos Extranjeros (16% Deporte)</t>
  </si>
  <si>
    <t>1.1.02.06.001.05</t>
  </si>
  <si>
    <t>SGP Agua Potable y Saneamiento Basico (once doceavas 2021)</t>
  </si>
  <si>
    <t>SGP Agua Potable y saneamiento Basico (ultima doceava 2019)</t>
  </si>
  <si>
    <t>1.1.02.06</t>
  </si>
  <si>
    <t>Transferencias corrientes</t>
  </si>
  <si>
    <t>1.1.02.06.001</t>
  </si>
  <si>
    <t>Distema general de participaciones</t>
  </si>
  <si>
    <t>1.1.02.06.001.01</t>
  </si>
  <si>
    <t>Participacion PARA educacion</t>
  </si>
  <si>
    <t>1.1.02.06.001.01.01</t>
  </si>
  <si>
    <t>Prestacion del Servicio Educativo</t>
  </si>
  <si>
    <t>1.1.02.06.001.01.02</t>
  </si>
  <si>
    <t>Cancelacion de prestaciones sociales del magisterio</t>
  </si>
  <si>
    <t>1.1.02.06.001.01.03</t>
  </si>
  <si>
    <t>Calidad</t>
  </si>
  <si>
    <t>1.1.02.06.001.01.03.01</t>
  </si>
  <si>
    <t>Calidad por matricula oficial</t>
  </si>
  <si>
    <t>1.1.02.06.001.01.03.02</t>
  </si>
  <si>
    <t>Calidad por gratuidad</t>
  </si>
  <si>
    <t>1.1.02.06.006.01</t>
  </si>
  <si>
    <t>Cofinanciación de coberturas en educación entidades productoras</t>
  </si>
  <si>
    <t>Cofinanciación Ministerio de Educación Nacional para el programa de Alimentación Escolar PAE  Jornada Unica</t>
  </si>
  <si>
    <t>TOTAL VERTICAL</t>
  </si>
  <si>
    <t>TOTAL HORIZONTAL</t>
  </si>
  <si>
    <t>NOTA: Los valores de SGP Educacion, quedan por definir con la Secretaria de educacion</t>
  </si>
  <si>
    <t>Al consumo de Licores Nacionales (Ley 14/83)(3% deporte)</t>
  </si>
  <si>
    <t>5% Fondo de Seguridad/ Contribucion especial sobre contratos de obra publica</t>
  </si>
  <si>
    <t>Rendimientos Estampillas</t>
  </si>
  <si>
    <t>Rentas de destinación específica</t>
  </si>
  <si>
    <t>rendimientos libre inversión</t>
  </si>
  <si>
    <t>Estampillas</t>
  </si>
  <si>
    <t>icld destinación específica</t>
  </si>
  <si>
    <t>SECTOR DE DESTINACIÓN</t>
  </si>
  <si>
    <t>Promoción del desarrollo</t>
  </si>
  <si>
    <t xml:space="preserve">Cultura </t>
  </si>
  <si>
    <t>Turismo</t>
  </si>
  <si>
    <t>Tecnologías de la Información y la comunicación, Ciencia, Tecnología e innovación</t>
  </si>
  <si>
    <t>Desarrollo rural  y agroindustrial</t>
  </si>
  <si>
    <t>Medio Ambiente y cambio climático</t>
  </si>
  <si>
    <t>Salud</t>
  </si>
  <si>
    <t>Educación</t>
  </si>
  <si>
    <t>Deporte y recreación</t>
  </si>
  <si>
    <t>Primera Infancia, niñez, adolescencia y familia</t>
  </si>
  <si>
    <t>Juventud</t>
  </si>
  <si>
    <t>Mujer</t>
  </si>
  <si>
    <t>Orientación sexual e identidades de género diversas</t>
  </si>
  <si>
    <t>Personas en condición de discapacidad</t>
  </si>
  <si>
    <t>Persona mayor</t>
  </si>
  <si>
    <t>Afrodescendientes</t>
  </si>
  <si>
    <t>Indígenas</t>
  </si>
  <si>
    <t>Víctimas</t>
  </si>
  <si>
    <t>Vivienda</t>
  </si>
  <si>
    <t>Integración vial y transporte (vías urbanas,  primarias, secundarias y terciarias)</t>
  </si>
  <si>
    <t>Agua potable y Saneamiento Básico</t>
  </si>
  <si>
    <t>Energía convencional y renovables</t>
  </si>
  <si>
    <t>Espacio público, urbanismo y Equipamientos colectivos</t>
  </si>
  <si>
    <t>Fronteras, Integración Regional y Cooperación Internacional</t>
  </si>
  <si>
    <t>Paz y reconciliación, Derechos Humanos y DIH</t>
  </si>
  <si>
    <t>Justicia, seguridad y convivencia ciudadana</t>
  </si>
  <si>
    <t xml:space="preserve"> Buen Gobierno Territorial</t>
  </si>
  <si>
    <t>Cultura  (bibliotecas)</t>
  </si>
  <si>
    <t>Fronteras, Integración Regional y Cooperación Internacional (estudios)</t>
  </si>
  <si>
    <t>Desarrollo rural  y agroindustrial/Cultura (bibliotecas)/ Cooperación</t>
  </si>
  <si>
    <t>LIBRE INVERSIÓN</t>
  </si>
  <si>
    <t>Buen Gobierno Territorial (rentas)</t>
  </si>
  <si>
    <t>Desarrollo rural  y agroindustrial (plantas de sacrificio)</t>
  </si>
  <si>
    <t xml:space="preserve">Desarrollo rural  y agroindustrial </t>
  </si>
  <si>
    <t>Educación (PAE)</t>
  </si>
  <si>
    <t>Cultura  (patrimonio)</t>
  </si>
  <si>
    <t>Educación (SGP)</t>
  </si>
  <si>
    <t>TOTAL RECURSOS DE LIBRE INVERSIÓN</t>
  </si>
  <si>
    <t>TOTAL RECURSOS DE DESTINACIÓN ESPECÍFICA</t>
  </si>
  <si>
    <t>FUENTE DE FINANCIACION</t>
  </si>
  <si>
    <t>INVERSION POR FUENTES DE FINANCIACION 2020</t>
  </si>
  <si>
    <t>Pro Desarrollo Departamental</t>
  </si>
  <si>
    <t>Pro Desarrollo Fronterizo</t>
  </si>
  <si>
    <t>Pro Cultura</t>
  </si>
  <si>
    <t>Pro adulto Mayor</t>
  </si>
  <si>
    <t>Pro electrificación</t>
  </si>
  <si>
    <t>5% Fondo de Seguridad</t>
  </si>
  <si>
    <t>Alimentación escolar</t>
  </si>
  <si>
    <t>Gestion del riesgo</t>
  </si>
  <si>
    <t>S.G.P. EDUCACION</t>
  </si>
  <si>
    <t>S.G.P.AGUA POTABLE Y SANEAMIENTO BÁSICO</t>
  </si>
  <si>
    <t>SUBTOTAL</t>
  </si>
  <si>
    <t>REGALIAS Y OTROS LIBRE INVERSIÓN</t>
  </si>
  <si>
    <t>Otras fuentes de destinacion especifica para deporte</t>
  </si>
  <si>
    <t>Otras fuentes de destinacion especifica para bibliotecas</t>
  </si>
  <si>
    <t>Otras fuentes de destinacion especifica para patrimonio cultural</t>
  </si>
  <si>
    <t>Otras fuentes de destinacion especifica para desarrollo agropecuario</t>
  </si>
  <si>
    <t xml:space="preserve">DISTRIBUCION POR SECTORES  PROYECTADOS DE LA INVERSION </t>
  </si>
  <si>
    <t>INVERSION DESTINACION ESPCEIFICA</t>
  </si>
  <si>
    <t>PROYECCION DE INGRESOS 2021</t>
  </si>
  <si>
    <t>SEPLAD-F-13</t>
  </si>
  <si>
    <t>UN</t>
  </si>
  <si>
    <t>DIM</t>
  </si>
  <si>
    <t>LINEA ESTRATEGICA</t>
  </si>
  <si>
    <t>SECTOR PDD</t>
  </si>
  <si>
    <t>PROGRAMA PPTAL</t>
  </si>
  <si>
    <t xml:space="preserve">CODIGO BPIN </t>
  </si>
  <si>
    <t>PROYECTO</t>
  </si>
  <si>
    <t>GASTO PUBLICO SOCIAL</t>
  </si>
  <si>
    <t>PROYECTO DE INVERSION</t>
  </si>
  <si>
    <t>VALOR DE LAS FUENTES DE FINANCIACION</t>
  </si>
  <si>
    <t>02</t>
  </si>
  <si>
    <t>SECRETARIA DE GOBIERNO Y SEGURIDAD CIUDADANA</t>
  </si>
  <si>
    <t>04</t>
  </si>
  <si>
    <t>Dimensión Institucional</t>
  </si>
  <si>
    <t>06</t>
  </si>
  <si>
    <t>Arauca una frontera segura y en Paz</t>
  </si>
  <si>
    <t>25</t>
  </si>
  <si>
    <t>NO</t>
  </si>
  <si>
    <t>34</t>
  </si>
  <si>
    <t>Inclusión social y productiva para la población en situación de vulnerabilidad</t>
  </si>
  <si>
    <t>39</t>
  </si>
  <si>
    <t>Fortalecimiento de la Convivencia y la Seguridad Ciudadana</t>
  </si>
  <si>
    <t>07</t>
  </si>
  <si>
    <t>Arauca con Buen Gobierno</t>
  </si>
  <si>
    <t>28</t>
  </si>
  <si>
    <t>Buen Gobierno territorial</t>
  </si>
  <si>
    <t>03</t>
  </si>
  <si>
    <t>SECRETARIA GENERAL Y DESARROLLO INSTITUCIONAL</t>
  </si>
  <si>
    <t>Dimensión  Institucional</t>
  </si>
  <si>
    <t>05</t>
  </si>
  <si>
    <t>Gestión, protección y salvaguarda del patrimonio cultural colombiano</t>
  </si>
  <si>
    <t>08</t>
  </si>
  <si>
    <t>52</t>
  </si>
  <si>
    <t>Fortalecimiento de la gestión y dirección de la administración pública territorial</t>
  </si>
  <si>
    <t>SECRETARIA DE HACIENDA</t>
  </si>
  <si>
    <t>Dimensión Social</t>
  </si>
  <si>
    <t>Arauca Digna y Social</t>
  </si>
  <si>
    <t>10</t>
  </si>
  <si>
    <t>Deporte y Recreación</t>
  </si>
  <si>
    <t>31</t>
  </si>
  <si>
    <t>Formación y preparación de deportistas</t>
  </si>
  <si>
    <t>SI</t>
  </si>
  <si>
    <t>32</t>
  </si>
  <si>
    <t>Fomento a la recreación, la actividad física y el deporte</t>
  </si>
  <si>
    <t>SECRETARIA DE PLANEACION</t>
  </si>
  <si>
    <t>01</t>
  </si>
  <si>
    <t>Económica</t>
  </si>
  <si>
    <t>Arauca con trabajo</t>
  </si>
  <si>
    <t>Crecimiento empresarial</t>
  </si>
  <si>
    <t>Turismo con Futuro</t>
  </si>
  <si>
    <t>20</t>
  </si>
  <si>
    <t xml:space="preserve">Vivienda </t>
  </si>
  <si>
    <t>41</t>
  </si>
  <si>
    <t>Acceso a soluciones de vivienda</t>
  </si>
  <si>
    <t>SECRETARIA DE EDUCACION</t>
  </si>
  <si>
    <t>Dimensión Económica</t>
  </si>
  <si>
    <t>Arauca  con trabajo</t>
  </si>
  <si>
    <t>Promoción y acceso efectivo a procesos culturales y artísticos</t>
  </si>
  <si>
    <t>09</t>
  </si>
  <si>
    <t>29</t>
  </si>
  <si>
    <t>SECRETARIA DE DESARROLLO AGROPECUARIO Y SOSTENIBLE</t>
  </si>
  <si>
    <t>Arauca con Desarrollo Rural Sostenible</t>
  </si>
  <si>
    <t>Desarrollo Rural y Agroindustrial</t>
  </si>
  <si>
    <t>12</t>
  </si>
  <si>
    <t>Inclusión productiva de pequeños productores rurales</t>
  </si>
  <si>
    <t>13</t>
  </si>
  <si>
    <t>16</t>
  </si>
  <si>
    <t>17</t>
  </si>
  <si>
    <t>Dimensión Ambiental</t>
  </si>
  <si>
    <t>19</t>
  </si>
  <si>
    <t>21</t>
  </si>
  <si>
    <t>Gestión de la información y el conocimiento ambiental</t>
  </si>
  <si>
    <t>SECRETARIA DE INFRAESTRUCTURA FISICA</t>
  </si>
  <si>
    <t>Arauca con Infraestructura, Servicios públicos y vías para el desarrollo</t>
  </si>
  <si>
    <t>Integración Vial y Transporte (Vías urbanas, primarias, secundarias y terciarias)</t>
  </si>
  <si>
    <t>43</t>
  </si>
  <si>
    <t>Infraestructura Red vial Regional</t>
  </si>
  <si>
    <t>22</t>
  </si>
  <si>
    <t>Agua potable y saneamiento Básico</t>
  </si>
  <si>
    <t>45</t>
  </si>
  <si>
    <t>Acceso de la población a los servicios de agua potable y saneamiento básico</t>
  </si>
  <si>
    <t>23</t>
  </si>
  <si>
    <t>46</t>
  </si>
  <si>
    <t>Consolidación productiva del sector de energía eléctrica</t>
  </si>
  <si>
    <t>SISTEMA GENERAL DE PARTICIPACIONES SGP</t>
  </si>
  <si>
    <t>FONDO DE SEGURIDAD</t>
  </si>
  <si>
    <t>27</t>
  </si>
  <si>
    <t>Justicia, Seguridad y Convivencia ciudadana</t>
  </si>
  <si>
    <t>11</t>
  </si>
  <si>
    <t>FONDO LOCAL DE SALUD</t>
  </si>
  <si>
    <t>Arauca con salud confiable</t>
  </si>
  <si>
    <t>Rectoría en salud para la buena gobernanza</t>
  </si>
  <si>
    <t>FONDO DEPARTAMENTAL DE RENTAS</t>
  </si>
  <si>
    <t xml:space="preserve">FONDO DE GESTION DEL RIESGO </t>
  </si>
  <si>
    <t>24</t>
  </si>
  <si>
    <t>Prevención y atención de desastres y emergencias</t>
  </si>
  <si>
    <t xml:space="preserve">SECRETARIA DE DESARROLLO SOCIAL </t>
  </si>
  <si>
    <t>33</t>
  </si>
  <si>
    <t>35</t>
  </si>
  <si>
    <t>37</t>
  </si>
  <si>
    <t>Atención integral de población en situación permanente de desprotección social y/o familiar</t>
  </si>
  <si>
    <t>VALOR TOTAL DEL POAI</t>
  </si>
  <si>
    <t>HOLMAN EDUARDO FUENTES GARRIDO</t>
  </si>
  <si>
    <t>Secretario de Planeación Departamental</t>
  </si>
  <si>
    <t>INGRESOS CORRIENTES DE LIBRE DESTINACION</t>
  </si>
  <si>
    <t>Estampilla Pro-Electrificación Rural(Ordenanza 07E/2013)</t>
  </si>
  <si>
    <t>Estampilla  Proadulto mayor</t>
  </si>
  <si>
    <t>Rendimientos Financieros Estampilla Pro-Adulto Mayor</t>
  </si>
  <si>
    <t>Estampilla procultura</t>
  </si>
  <si>
    <t>Rendimientos Financieros Estampilla procultura</t>
  </si>
  <si>
    <t>RELACIÓN PROYECTOS DE INVERSIÓN - BANPROAR
VIGENCIA 2021</t>
  </si>
  <si>
    <t>SEPLAD-F-28</t>
  </si>
  <si>
    <t>VERSIÓN 1</t>
  </si>
  <si>
    <t>FECHA: 26/08/2020</t>
  </si>
  <si>
    <t>ITEM</t>
  </si>
  <si>
    <t>VIGENCIA</t>
  </si>
  <si>
    <t>OBJETO</t>
  </si>
  <si>
    <t>UNIDAD EJECUTORA QUE PRESENTA EL PROYECTO</t>
  </si>
  <si>
    <t>FECHA DE INGRESO</t>
  </si>
  <si>
    <t>FECHA ESTIMADA DE REVISION</t>
  </si>
  <si>
    <t>FECHA DE DEVOLUCION</t>
  </si>
  <si>
    <t>FECHA DE REINGRESO</t>
  </si>
  <si>
    <t xml:space="preserve"> BPIN</t>
  </si>
  <si>
    <t>Funcionario responsable</t>
  </si>
  <si>
    <t>CERTIFICADO</t>
  </si>
  <si>
    <t xml:space="preserve">FIRMADO POR </t>
  </si>
  <si>
    <t>Fecha Certificado BANPROAR</t>
  </si>
  <si>
    <t>Observaciones</t>
  </si>
  <si>
    <t xml:space="preserve">VIGENCIA 2021
</t>
  </si>
  <si>
    <t>GOBIERNO</t>
  </si>
  <si>
    <t>JUAN JOSE CARVAJAL</t>
  </si>
  <si>
    <t>HACIENDA</t>
  </si>
  <si>
    <t>UAESA</t>
  </si>
  <si>
    <t>PLANEACION</t>
  </si>
  <si>
    <t>AGRICULTURA</t>
  </si>
  <si>
    <t>INFRAESTRUCTURA</t>
  </si>
  <si>
    <t>INDER</t>
  </si>
  <si>
    <t>APOYO A LA REALIZACION DEL CONGRESO INTERNACIONAL DE APICULTURA EN EL DEPARTAMENTO DE ARAUCA</t>
  </si>
  <si>
    <t>APOYO CON ENFOQUE DIFERENCIAL A LOS ESTEBLECIMIENTOS EDUCATIVOS OFICIALES DEL DEPARTAMENTO DE ARAUCA PARA GARANTIZAR LA SOSTENIBILIDAD DE LA CONECTIVIDAD A TRAVES  DEL PROGRAMA CONEXIÓN TOTAL, IMPLEMENTADO POR EL MEN</t>
  </si>
  <si>
    <t>GENERAL</t>
  </si>
  <si>
    <t>FORTALECIMIENTO DE LAS PLANTAS DE BENEFICIO ANIMAL DEL DEPARTAMENTO DE ARAUCA</t>
  </si>
  <si>
    <t>NO PRESENTA INFORMACION</t>
  </si>
  <si>
    <t>CONSTRUCCION Y TERMINACION DE LA INFRAESTRUCTURA FISICA DEL HOSPITAL SAN JOSE DE CRAVO NORTE DEL DEPARTAMENTO DE ARAUCA</t>
  </si>
  <si>
    <t>PARA ASIGNACION DE RECURSOS VIGENCIA 2021</t>
  </si>
  <si>
    <t>NO PRESENTA PANTALLAZO SUIFP</t>
  </si>
  <si>
    <t>MEJORAMIENTO DE LA VIA TERCIARIA DE LA VEREDA CAÑO COLORADO DEL MUNICIPIO DE ARAUQUITA, DEPARTAMENTO DE ARAUCA</t>
  </si>
  <si>
    <t>PROYECTO SIN DOCUMENTO TECNICO, SIN PANTALLAZO SUIFP</t>
  </si>
  <si>
    <t>DESARROLLO SOCIAL</t>
  </si>
  <si>
    <t>ASISTENCIA TECNICA CON ENTRENADORES E IMPLEMENATCION DEPORTIVA PARA ORIENTAR PROCESOS EN LAS LIGAS DEPORTIVAS DEL DEPARTAMENTO DE ARAUCA</t>
  </si>
  <si>
    <t>IMPLEMENTACION DE POLITICAS PUBLICAS PARA EL MEJORAMIENTO DE LA CALIDAD DE VIDA PARA PERSONAS CON DISCAPACIDAD EN EL DEPARTAMENTO DE ARAUCA</t>
  </si>
  <si>
    <t>COMPLETO</t>
  </si>
  <si>
    <t>IMPLEMENTACION DE LA POLITICA PUBLICA DEPARTAMENTAL DE LA MUJER POR UN ARAUCA CON EQUIDAD DE GENERO PARA LAS MUJERES</t>
  </si>
  <si>
    <t>APOYO PARA EL ACCESO A LA EDUCACION SUPERIOR, TECNOLOGIA A LAS MUJERES URBANAS Y RURALES DEL DEPARTAMENTO DE ARAUCA</t>
  </si>
  <si>
    <t>FORMULACION Y EJECUCION DE LA POLITICA PUBLICA DE TRATA DE PERSONAS EN EL DEPARTAMENTO DE ARAUCA</t>
  </si>
  <si>
    <t xml:space="preserve">COMPLETO </t>
  </si>
  <si>
    <t>IMPLEMENTACION DE POLITICAS PUBLICAS DEL ADULTO MAYOR EN EL DEPARTAMENTO DE ARAUCA</t>
  </si>
  <si>
    <t>IMPLEMENTACION DE ACCIONES PARA RECONOCIMIENTO, GARANTIA, RESPETO Y GOCE EFECTIVO DE LOS DERECHOS DE LAS PERSONAS CON ORIENTACION E IDENTIDAD</t>
  </si>
  <si>
    <t>APOYO AL PROGRAMA JUEGOS INTERCOLEGIADOS EN EL DEPARTAMENTO DE ARAUCA</t>
  </si>
  <si>
    <t>ASISTENCIA TECNICA PARA ORIENTAR PROCESO DE FORMACION DEPORTIVAS EN EL DEPARTAMENTO DE ARAUCA</t>
  </si>
  <si>
    <t>APOYO  ESTIMULO PARA DEPORTISTAS Y ENTRENADORES DE COMPETENCIAS DEPORTIVA DE IVEL NACIONAL ARAUCA</t>
  </si>
  <si>
    <t>ADECUACION Y MEJORAMIENTO DE LA VILLA OLIMPICA MEDIANTE LA CONSTRUCCION DEL POLIDEPORTIVO EN EL MUNICIPIO DE TAME, DEPARTAMENTO DE ARAUCA</t>
  </si>
  <si>
    <t>CONSTRUCCION DE CANCHA DE SOFTBALL EN EL MUNICIPIO DE ARAUCA, DEPARTAMENTO DE ARAUCA</t>
  </si>
  <si>
    <t>FORTALECIMINENTO DE LOS PROCESOS DE FISCALIZACION PARA EL INCREMENTO DE RECAUDO EN LAS RENTAS PROPIAS DEL DEPARTAMENTO DE ARAUCA</t>
  </si>
  <si>
    <t>ADQUISICION DE UN SERVICIO COMPUTARIZADO PARA EL CONTROL INTEGRAL DE IMPUESTOS AL CONSUMO Y LA TRAZABILIDAD DE LOS PRODUCTOS EN EL DEPARTAMENTO DE ARAUCA</t>
  </si>
  <si>
    <t>APOYO A LAS ESTRATEGIAS PARA LA LUCHA DEL DEPARTAMENTO DE ARAUCA CONTRA LA INTRODUCCION Y COMERCIO ILEGAL DE CIGARRILLOS LICORES VINOS Y CERVEZAS Y LA EVASION FISCAL EN ARAUCA</t>
  </si>
  <si>
    <t>FORTALECIMIENTO DE LA CULTURA TRIBUTARIA COMO ESTRATEGIA PARA INCREMENTAR LAS RENTAS PROPIAS DEL DEPARTAMENTO DE ARAUCA</t>
  </si>
  <si>
    <t>FORTALECIMIENTO DE ESTRATEGIAS DE CONTROL Y SEGUIMIENTO DE LOS TRIBUTOS DEPARTAMENTALES MEDIANTE LA FISCALIZACION Y AUDITORIA TRIBUTARIA PARA EL INCREMENTO DEL RECAUDO EN LAS RENTAS PROPIAS DEL DEPARTAMENTO</t>
  </si>
  <si>
    <t>IMPLEMENTACION DE LA ESTRATEGIA COMUNAL EMPRENDE EN EL MUNICIPIO DE ARAUCA, DEPARTAMENTO DE ARAUCA</t>
  </si>
  <si>
    <t>PROYECTO SIN PANTALLAZO SUIFP, mga sin codigo</t>
  </si>
  <si>
    <t>FORTALECIMIENTO AL STATUS SANITARIO DEL SECTOR AGROPECUARIO EN EL DEPARTAMENTO DE ARAUCA</t>
  </si>
  <si>
    <t>APOYO PARA LA DOTACION DE ELEMENTOS PARA LA REALIZACION DE ACTIVIDADES DE APROVECHAMIENTO DEL TIEMPO DE LOS ESTUDIANTES ATENDIDOS BAJO MODALIDAD DE INTERNADO EN EL DPTO DE ARAUCA</t>
  </si>
  <si>
    <t>ASISTENCIA TECNICA Y ACOMPAÑAMIENTO EN EL MARCO DE LAS ESTRETEGIAS DE CALIDAD EDUCATIVA A ESTABLECIMIENTOS EDUCATIVOS OFICIALES, DEPARTAMENTO DE ARAUCA</t>
  </si>
  <si>
    <t>COMPLETO, SIN  NUMERO DE VIABILIDAD</t>
  </si>
  <si>
    <t>APOYO A LA ESTRATEGIA DE MEJORAMIENTO DE LAS CAPACIDADES  DE LOS DOCENTES DE EDUCACION INICIAL , PREESCOLAR, BASICA Y MEDIA EN EL DEPARTAMENTO DE ARAUCA</t>
  </si>
  <si>
    <t>SERVICIO DE  PERSONAL DE APOYO PARA LA POBLACION CON NECESIDADES EDUCATIVAS ESPECIALES NEE CAPACIDADES EXCEPCIONALES Y SISTEMA DE RESPONSABILIDAD PENAL ADOLECENTES SRPA EN ESTABLECIMIENTOS EDUCATIVOS OFICIALES DEL DEPARTAMENTO DE ARAUCA</t>
  </si>
  <si>
    <t>NOPRESENTA CUADRO DE COSTOS</t>
  </si>
  <si>
    <t>APOYO PARA VIATICOS Y GASTOS DE LOS SERVIDORES PUBLICOS DEL SECTOR EDUCATIVO DEL DEPARTAMENTO DE ARAUCA</t>
  </si>
  <si>
    <t>NOPRESENTA CUADRO DE COSTOS. NO PRESENTA MGA (ES DE OTRO PROYECTO)</t>
  </si>
  <si>
    <t>DOTACION DE ELEMENTOS PARA MEJORAR LOS AMBIENTES ESCOLARES DE LAS INSTITUCIONES EDUCATIVAS DEL MUNICIPIO DE SARAVENA</t>
  </si>
  <si>
    <t>PROYECTO PARA EL PAGO DE NOMINA DE PENSIONADOS NACIONALES  DOCENTES Y ADMINISTRATIVOS QUE SE  FIANANCIAN CON RECURSOS DE CANCELACIONES SGP EDUCACION</t>
  </si>
  <si>
    <t>ADMINISTRACION Y PAGO DE LA NOMINA DE DOCENTES DIRECTIVOS DOCENTES Y ADMINISTRATIVOS VINCULADOS A LA PLANTA DE PERSONAL DEL DEPARTAMENTO DE ARAUCA</t>
  </si>
  <si>
    <t>APOYO AL FUNCIONAMIENTO BASICO DE LOS ESTABLECIMIENTOS EDUCATIVOS ESTATALES DEL DEPARTAMENTO DE ARAUCA</t>
  </si>
  <si>
    <t>NO PRESENTA CUADRO DE COSTOS</t>
  </si>
  <si>
    <t>APOYO PARA SERVICIO DE ACOMPAÑAMIENTO Y CUIDADO DE LOS ESTUDIANTES ATENDIDOS BAJO LA MODALIDAD DE INTERNADO EN EL DEPARTAMENTO DE ARAUCA</t>
  </si>
  <si>
    <t>PROYECTO SIN DOCUMENTO TECNICO</t>
  </si>
  <si>
    <t>Documento técnico recibido</t>
  </si>
  <si>
    <t>APOYO PARA LA IMPLEMENTACION DE PROGRAMAS Y PROYECTOS DE EDUCACION PERTINENTE ARTICULADOS CON EL SECTOR PRODUCTIVO</t>
  </si>
  <si>
    <t>PRODUCTIVIDAD A TRAVES DE TRANSFERENCIA DE TECNOLOGIA A PEQUEÑOS GANADEROS MEDIANTE LA ENTREGA DE VIENTRES PREÑADOS CON ALTO VALOR GENETICO EN ARAUCA</t>
  </si>
  <si>
    <t>APOYO A LA PROMOCION  DE LOS EVENTOS FERIALES Y DE COMERCIALIZACION DE LOS PRODUCTOS AGROPECUARIOS DEL DEPARTAMENTO DE ARAUCA</t>
  </si>
  <si>
    <t>APOYO AL FOMENTO DEL CULTIVO DE MAIZ EN EL DEPARTAMENTO DE ARAUCA</t>
  </si>
  <si>
    <t>RECUPERACIÒN Y CONSERVACION DE AREAS DE IMPORTANCIA AMBIENTAL EN EL MUNICIPIODE ARAUCA DEPARTAMENTO DE ARAUCA</t>
  </si>
  <si>
    <t>MEJORAMIENTO Y ADECUACION AL SALON COMUNAL VEREDA EL SALTO, MUNICIPIO DE ARAUCA</t>
  </si>
  <si>
    <t xml:space="preserve"> NO PRESENTA PANTALLAZO SUIFP -T</t>
  </si>
  <si>
    <t>TRASLADO AL PLAN DEPARTAMENTAL DE AGUAS PDA CONTRATO DE ADHESION DE FIDUCIA MERCANTIL IRREVOCABLE DE RECAUDO, ADMINISTRACION GARANTIAS Y PAGOS PARA EL MANEJO  DE LOS RECURSOS PLANES DEPARTAMENTALES DE AGUA</t>
  </si>
  <si>
    <t>CONSTRUCCION  DE PUENTE SOBRE CAÑO LA ARENOSA, EN LA VIA QUE COMUNICA EL CASERIO DE FILIPINAS CON LA VEREDA GALAXIA EN EL DEPARTAMENTO DE ARAUCA</t>
  </si>
  <si>
    <t>NO PRESENTA DOCUMENTO TECNICO</t>
  </si>
  <si>
    <t>CONSTRUCCION DEL PUENTE MATA OSCURA SOBRE LA VIA SARAVENA - LA ANTIOQUEÑA EN EL DEPARTAMENTO DE ARAUCA</t>
  </si>
  <si>
    <t>MEJORAMIENTO  Y/O ADECUACION DE ESPACIOS PUBLICOS EN EL MUNICIPIO DE ARAUCA, DEPARTAMENTO DE ARAUCA</t>
  </si>
  <si>
    <t>FORTALECIMIENTO AL CONSEJO DEPARTAMENTAL DE GESTION DEL RIESGO DE DESASTRES Y A LA OFICINA DE LA DIRECCION DE GESTION DEL RIESGO PARA LOS PROCESOS DE CONOCIMIENTO DEL RIESGO Y ATENCIÒN A EMERGENCIAS EN EL DEPARTAMENTO DE ARAUCA</t>
  </si>
  <si>
    <t>NO PRESENTA PRESUPUESTO, NI PANTALLAZO SUIFP</t>
  </si>
  <si>
    <t>APOYO  A PROGRAMAS Y PROYECTOS DE COFINANCIACION SECTOR CULTURA</t>
  </si>
  <si>
    <t>APOYO A LA DIFUSION DE LA CULTURA EN LA POBLACION CON ENFOQUE DIFERENCIAL DEL DEPARTAMENTO DE ARAUCA</t>
  </si>
  <si>
    <t>IMPLEMENTACION DE UN PROGRAMA DE EDUCACION SUPERIOR PARA LA PROFESIONALIZACION DE LOS ARTISTAS COMO PROCESO DE FORTALECIMIENTO DEL SECTOR ARTISTICO EN EL DEPARTAMENTO</t>
  </si>
  <si>
    <t>APOYO Y ASISTENCIA TECNICA AL SISTEMA NACIONAL DE CULTURA EN EL DEPARTAMENTO DE ARAUCA</t>
  </si>
  <si>
    <t>FORTALECIMIENTO A PROCESOS DE CINEMATOGRAFIA EN EL DEPARTAMENTO DE ARAUCA</t>
  </si>
  <si>
    <t>DESARROLLO DE PROGRAMAS DE FORMACION ARTISTICA Y CULTURAL N EL DEPARTAMENTO DE ARAUCA</t>
  </si>
  <si>
    <t>DIFUSION DE NUESTRA CULTURA MEDIANTE LA PARTICIPACION  EN EVENTOS Y ACTIVIDADES ARTISITICAS EN EL DEPARTAMENTO DE ARAUCA</t>
  </si>
  <si>
    <t>APOYO A LA DIFUSION DE NUESTRA CULTURA MEDIANTE LA IMPLEMENTACION DE UN PROGRAMA DE MARKETING TERRITORIAL A NIVEL NACIONAL E INTERNACIONAL DEL DEPARTAMENTO DE ARAUCA</t>
  </si>
  <si>
    <t>APOYO A LA PROMOCION DE PROGRAMAS DE LECTURA A TRAVES DE LAS BIBLIOTECAS PUBLICAS EN EL DEPARTAMENTO DE ARAUCA</t>
  </si>
  <si>
    <t>FORTALECIMIENTO INSTITUCIONAL MEDIANTE LAS ELECCIONES DE LAS ORGANIZACIONES COMUNITARIAS EN EL DEPARTAMENTO DE ARAUCA</t>
  </si>
  <si>
    <t>AMPLIACION  DE LA ELECTRIFICACION EN LA URBANIZACION ANUHOGAR DEL  MUNICIPIO DE SARAVENA, DEPARTAMENTO DE ARAUCA</t>
  </si>
  <si>
    <t>CONSTRUCCION Y AMPLIACION DE LAS REDES ELECTRICAS EN LAS VEREDAS BRISAS DEL CARANAL FUNDACION ISLANDIA EL OASIS EL VIGIA Y PARAISO EN EL MUNICIPIO DE ARAUCA</t>
  </si>
  <si>
    <t>CONSTRUCCION Y AMPLIACION DE LAS REDES ELECTRICAS EN LAS VEREDAS AGUACHICA LAS BANCAS LOS CHORROS LA PICA JARDINES CENTRO POBLADO SAN LORENZO EN EL MUNICIPIO DE ARAUQUITA</t>
  </si>
  <si>
    <t>PRESENTA PRESUPUESTO SON FIRMA POR PARTE DEL PROFESIONAL</t>
  </si>
  <si>
    <t>AMPLIACION DE LA COBERTURA DE SERVICIO DE ENERGIA ELECTRICA EN LA ZONA URBANA EN EL BARRIO CHORRERAS SECTOR PARAISO Y RURAL EN LAS VEREDAS MATEPIÑA EN EL MUNICIPIO DE ARAUCA</t>
  </si>
  <si>
    <t>AMPLIACION ELECTRIFICACION VEREDA CAÑO LIMON SECTRO LA ESTRELLA EN EL MUNICIPIO DE ARAUCA</t>
  </si>
  <si>
    <t>APOYO AL FORTALECIMIENTO DE LA CADENA CACAO CHOCOLATE MEDIANTE LA REALIZACION DE SALON  DEL CACAO CHOCOLATE DE COLOMBIA, EN EL MUNICIPIO DE ARAUQUITA, DEPARTAMENTO DE ARAUCA</t>
  </si>
  <si>
    <t>ACTUALIZACION Y FORTALECIMIENTO DE LOS MODULOS DEL SISTEMA  DE GESTION FINANCIERO SGF DEL DEPARTAMENTO DE ARAUCA</t>
  </si>
  <si>
    <t>ADQUISICION DE ELEMENTOS E IMPLEMENTOS DE ASISTENCIA HUMANITARIA PARA LA ATENCION Y RESPUESTA A SITUACIONES DE EMERGENCIA EN EL DEPARTAMENTO DE ARAUCA</t>
  </si>
  <si>
    <t>NO PRESENTA PRESUPUESTO, PANTALLAZO SUIFP</t>
  </si>
  <si>
    <t>CONSTRUCCION DE OBRAS DE MITIGACION DEL RIESGO EN EL DEPARTAMENTO DE ARAUCA ARAUCA</t>
  </si>
  <si>
    <t>CONSTRUCCION DE OBRAS DE PROTECCION PARA LA RESPUESTA A EMERGENCIAS Y MITIGACION DEL RIESGO MEDIANTE EL BANCO DE MAQUINARIA AMARILLA EN EL DEPARTAMENTO DE ARAUCA</t>
  </si>
  <si>
    <t>ASISTENCIA TECNICA PARA EL APOYO A LA GESTION PROMOCION DE PROGRAMAS DE VIVIENDA DE INTERES SOCIAL  PRIORITARIO EN EL DEPARTAMENTO DE ARAUCA</t>
  </si>
  <si>
    <t>APOYO AL FORTALECIMIENTO INSTITUCIONAL PARA EL MEJORAMIENTO DE LAS COMPETENCIAS DEL BANCO DE PROGRAMAS Y PROYECTOS DE INVERSION, SEGUIMIENTO Y EVALUACION AL PLAN DE DESARROLLO PARTICIPATIVO DEPARTAMENTAL</t>
  </si>
  <si>
    <t>ADQUISICION Y MANTENIMIENTO DE PREDIOS EN AREAAS DE ECOSISTEMAS ESTARATEGICOS QUE INCLUYEN CICLOS HIDROLOGICOS PARA ACUEDUCTOS MUNICIPALES O REGIONALES EN EL DEPARTAMENTO DE ARAUCA</t>
  </si>
  <si>
    <t>SERVICIO DE ALIMENTACION ESCOLAR PAE EN LAS SEDES EDUCATIVAS OFICIALES PRIORIZADAS POR EL DEPARTAMENTO DE ARAUCA</t>
  </si>
  <si>
    <t>FORTALECIMIENTO A LOS SISTEMAS INTERGRADOS DE GESTION Y  MIPG EN LAS DIMENSIONES DE TALENTO HUMANO  Y GESTION DEL CONOCIMIETO Y LA INNOVACION DEL DEPARTAMNETO DE ARAUCA</t>
  </si>
  <si>
    <t xml:space="preserve"> MEJORAMIENTO Y OPTIMIZACION DE LAS AREAS DE INFRAESTRUCTURA FISICA PARA LA SALA DE AUDIENCIAS DE CONTROL DISCIPLINARIO DEL DEPARTAMENTO DE ARAUCA</t>
  </si>
  <si>
    <t>ADECUACION PARQUE BARRIO LA ARENOSA CENTRO POBLADO PUERTO JORDAN, MUNICIPIO DE ARAUQUITA, DEPARTAMENTO DE ARAUCA</t>
  </si>
  <si>
    <t>APOYO A LA IMPLEMENTACION DE MEDIDAS DE ADAPTACION Y MITIGACION AL CAMBIO CLIMATICO EN LOS SISTEMAS DE PRODUCCION GANADERA DE PEQUEÑOS PRODUCTORES DEL AGROECOSISTEMA DE SABANA INUNDABLE Y PIEDEMONTE LLANERO DEL DEPARTAMENTO DE ARAUCA</t>
  </si>
  <si>
    <t>APOYO AL CENTRO DE ATENCION Y VALORACION DE FAUNA SILVESTRE, PREDIO EL JUICIO, MUNICIPIO DE ARAUCA, DEPARTAMENTO DE ARAUCA</t>
  </si>
  <si>
    <t>APOYO A LA IMPLEMENTACION DE LAS BUENAS PRACTICAS EN EL SECTOR AGROPECUARIO Y AGROINDUSTRIAL DEL DEPARTAMENTO DE ARAUCA</t>
  </si>
  <si>
    <t xml:space="preserve">NO PRESENTA MGA CON CODIGO BPIN </t>
  </si>
  <si>
    <t>IMPLEMENTACION DEL MODELO EDUCATIVO A CRECER  (CICLO II) PARA JOVENES EXTRAEDAD Y ADULTOS DEL DEPARTAMENTO DE ARAUCA</t>
  </si>
  <si>
    <t>SERVICIO DE FOMENTO PARA LA PERMANENCIA EN PROGRAMAS DE EDUCACION FORMAL</t>
  </si>
  <si>
    <t>PRESENTADO DIGITAL NO PRESENTA PANTALLAZO SUIFP NI DOCUMENTO TECNICO</t>
  </si>
  <si>
    <t>FORTALECIMIENTO DEL SERVICIO DE TRANSPORTE ESCOLAR COMO ESTRATEGIA DE PERMANENCIA EN LOS ESTABLECIMIENTOS EDUCATIVOS OFICIALES DEL DEPARTAMENTO DEARAUCA</t>
  </si>
  <si>
    <t>PRESENTADO DIGITAL
NO PRESENTA PANTALLAZO SUIFP -OJO CON EL CODIGO BPIN</t>
  </si>
  <si>
    <t>IMPLEMENTACION DE ACCIONES DE EDUCACION Y CULTURA AMBIENTAL EN EL DEPARTAMENTO DE ARAUCA</t>
  </si>
  <si>
    <t>PRESENTADO DIGITAL
NO PRESENTA PANTALLAZO SUIFP -</t>
  </si>
  <si>
    <t>FORTALECIMIENTO DE PREVENCION DE VIOLENCIA PARA LA PROTECCION INTEGRAL DE NIÑOS NIÑLAS Y ADOLCENTES EN EL DEPARTAMENTO DE ARAUCA</t>
  </si>
  <si>
    <t xml:space="preserve">PRESENTADO DIGITAL
NO PRESENTA PANTALLAZO SUIFP  NI MGA </t>
  </si>
  <si>
    <t>FORTELACIMIENTO DE LOS ESPACIOS DE PARTICIPACION DE LOS JOVENES DE ARAUCA</t>
  </si>
  <si>
    <t>PRESTACION DEL SERVICIO DE ASEO PARA LOS ESTABLECIMIENTOS EDUCATIVOS DEL DEPARTAMENTO DE ARAUCA</t>
  </si>
  <si>
    <t>PRESENTADO DIGITAL
COMPLETO</t>
  </si>
  <si>
    <t>PRESTACION DEL SERVICIO DE VIGILANCIA EN LOS ESTABLECIMIENTOS EDUCATIVOS DEL DEPARTAMENTO DE ARAUCA</t>
  </si>
  <si>
    <t>SUMINISTRO DE CALZADO Y VESTIDO DE LABOR PARA LOS DOCENTES CONFORME A LO DISPUESTO EN LA LEY  70 DE 1988 Y DECRETO REGLAMENTARIO 1978 DE 1989 EN EL DEPARTAMENTO DE ARAUCA</t>
  </si>
  <si>
    <t>SUMINISTRO DE CALZADO Y VESTIDO DE LABOR PARA LOS DIRECTIVOS DOCENTES CONFORME A LO DISPUESTO EN LA LEY  70 DE 1988 Y DECRETO REGLAMENTARIO 1978 DE 1989 EN EL DEPARTAMENTO DE ARAUCA</t>
  </si>
  <si>
    <t>FORTALECIMIENTO DEL MODELO EDUCATIVO FLEXIBLE SER PARA JOVENES Y ADULTOS A TRAVES DE LA IMPLEMENTACION DE PROYECTOS PEDAGOGICOS PRODUCTIVOS EN LOS ESTABLECIMIENTOS EDUCATIVOS DEL DEPARTAMENTO DE ARAUCA</t>
  </si>
  <si>
    <t>FORTALECIMIENTO EN LA ARTICULACION Y DESARROLLO DE LA FUNCION ARCHIVISTICA TERRITORIAL DEL DEPARTAMENTO DE ARAUCA</t>
  </si>
  <si>
    <t xml:space="preserve">PRESENTADO DIGITAL NO PRESENTA PANTALLAZO SUIFP </t>
  </si>
  <si>
    <t>FORTALECIMIENTO DE LAS HERRAMIENTAS TECNOLOGICAS DE LOS SISTEMAS DE INFORMACIONY REDES DE DATOS AL SERVICIO DE LA ADMINISTRACIÓN PARA EL DEPARTAMENTO DE ARAUCA</t>
  </si>
  <si>
    <t>PRESENTADO DIGITAL
VIABILIDAD SIN FIRMAS NO PRESENTA MGA, NI PANTALLAZO SUIFP, NO PRESENTA PRESUPUESTO</t>
  </si>
  <si>
    <t>FORTALECIMIENTO AL PROGRAMA DE GESTION DOCUMENTAL (COMPONENTE ORGANIZACIÓN DE ARCHIVOS) DE LA GOBERNACION DEL DEPARTAMENTO DE ARAUCA</t>
  </si>
  <si>
    <t>IMPLEMENTACION DE SOLUCIONES DURADERAS PARA LA SUPERACION DEL ESTADO DE VULNERABILIDAD DE LA POBLACION DESPLZADA Y VICTIMA EN EL DEPARTAMENTO DE ARAUCA</t>
  </si>
  <si>
    <t>IMPLEMENTACION DE ACCIONES TENDIENTES A LA PREVENCION REDUCCION DE LA MORBILIDAD Y MORTALIDAD DE LOS ACCIDENTES DE TRANSITO Y A LA MITIGACION DE LOS FACTORES DE RIESGO QUE GENERAN ACCIDENTES DE TRANSITO EN EL DEPARTAMENTO DE ARAUCA</t>
  </si>
  <si>
    <t>TRANSITO Y TRANSPORTE</t>
  </si>
  <si>
    <t>APOYO A LAS ACCIONES OPERATIVAS DEL SISTEMA OBLIGATORIO DE LA GARATIA A LA CALIDAD EN SALUD DEL DEPARTAMENTO DE ARAUCA</t>
  </si>
  <si>
    <t>PRESENTADO DIGITAL
NO PRESENTA PANTALLAZO SUIFP</t>
  </si>
  <si>
    <t>ASISTENCIA TECNICA PARA EL DIAGNOSTICO DE LA SEGURIDAD DE LOS SISTEMAS DE INFORMACION Y LA RED DE COMUNICACIONES DE LA GOBERNACION DE ARAUCA</t>
  </si>
  <si>
    <t xml:space="preserve"> PRESENTADO EN DIGITAL 
NO PRESENTA MGA, NI CUADRO DE COSTOS</t>
  </si>
  <si>
    <t>FORTALECIMIENTO Y ASISTENCIA TECNICA A LOS  PROYECTOS Y METAS DEL PLAN  INTEGRAL DE SEGURIDAD Y CONVIVENCIA CIUDADANA DEL DEPARTAMENTO DE ARAUCA</t>
  </si>
  <si>
    <t xml:space="preserve">PRESENTADO EN DIGITAL
COMPLETO </t>
  </si>
  <si>
    <t>IMPLEMENTACION DE ACCIONES INTEGRALES PARA FORTALECER LA SEGURIDAD Y CONVIVENCIA CIUDADANA EN EL DEPARTAMENTO DE ARAUCA</t>
  </si>
  <si>
    <t>CONSTRUCCION Y MEJORAMIENTO DE LOS CDI EN EL DEPARTAMENTO DE ARAUCA</t>
  </si>
  <si>
    <t xml:space="preserve"> PRESENTADO EN DIGITAL 
NO PRESENTA CUADRO DE COSTOS, NI VIABILIDAD TECNICA, NI DOCUMENTO TECNICO</t>
  </si>
  <si>
    <t>CONSTRUCCION Y MEJORAMIENTO DE LA INFRAESTRUCTURA FISICA DE LOS CENTOS EDUCATIVOS URBANOS Y RURALES DEL DEPARTAMENTO DE ARAUCA</t>
  </si>
  <si>
    <t>CONSTRUCCION Y MEJORAMIENTO DE INTERNADOS EN EL DEPARTAMENTO DE ARAUCA</t>
  </si>
  <si>
    <t>TITULACION Y LEGALIZACION DE PREDIOS DE LAS SEDES EDUCATIVAS DEL SECTOR URBANO Y RURAL EN EL DEPARTAMENTO DE ARAUCA</t>
  </si>
  <si>
    <t>FORTALECIMIENTO A LA UNIVERSIDAD PUBLICA COMO APOYO A LA EDUCACION SUPERIOR EN EL DEPARTAMENTO DE ARAUCA</t>
  </si>
  <si>
    <t>CONSTRUCCION Y MEJORAMIENTO DE LA INFRAESTRUCTURA FISICA DE LA INSTITUCION EDUCATIVA JOSE EUSTACIO RIVERA DEL MUNICIPIO DE SARAVENA, DEPARTAMENTO DE ARAUCA</t>
  </si>
  <si>
    <t>FORTALECIMIENTO DE LA PRESTACION DE SERVICIOS DE SALUD Y LAS ACCIONES DE SALUD PUBLICA DURANTE LA PANDEMIA SARS COV 2 COVID 19, EN ARAUCA</t>
  </si>
  <si>
    <t xml:space="preserve"> PRESENTADO EN DIGITAL 
NO PRESENTA CUADRO DE COSTOS, NI PANTALLAZO SIFP-T</t>
  </si>
  <si>
    <t>CARACTERIZACION SOCIECONOMICA Y DEMOGRAFICA DE POBLACION MIGRANTE Y REFUGIADA EN EL DEPARTAMENTO DE ARAUCA</t>
  </si>
  <si>
    <t>FORTALECIMIENTO DE ALTERNATIVAS DE INTEGRACION SOCIOECONOMICA Y CULTURAL PARA POBLACION MIGRANTE Y DE ACOGIDA MEDIANTE LA IMPLEMENTACION DE ESTRATEGIAS DE COOPERACION INTERNACIONAL EN EL DEPARTAMENTO DE ARAUCA</t>
  </si>
  <si>
    <t>FORTALECIMIENTO DE LAS COMPETENCIAS COMUNICATIVAS EN INGLES DE LOS ESTUDIANTES DE LOS ESTABLECIMIENTOS EDUCATIVOS OFICIALES DE ARAUCA</t>
  </si>
  <si>
    <t>MEJORAMIENTO DE CAPACIDAD DE RESPUESTA DEL SISTEMA GENERAL DE SEGURIDAD SOCIAL EN SALUD MEDIANTE ACCIONES OPERATIVAS QUE PERMITAN EL SEGUIMIENTO, EVALUACION Y CONTROL DEL SECTOR SALUD DEL DEPARTAMENTO DE ARAUCA</t>
  </si>
  <si>
    <t>PROYECTO SIN NUMERO DE VIABILIDAD</t>
  </si>
  <si>
    <t>FORTALECIMIENTO  DE LA CAPACIDAD DE RESPUESTA  A LOS EVENTOS DE INTERES EN SALUD PUBLICA POR EL LABORATORIO DE SALUD PUBLICA FRONTERIZO EN EL DEPARTAMENTO DE ARAUCA</t>
  </si>
  <si>
    <t>APOYO PARA LA SOSTENIBILIDAD FINANCIERA EN LA PRESTACION DE LOS SERVICIOS Y TECNOLOGIAS EN SALUD NO CUBIERTOS  POR EL PLAN DE BENEFICIOS CON CARGO A LA UPC NO (PBS) DE LA POBLACION POBRE AFILIADA DEL REGIMEN SUBSIDIADO DEL DEPARTAMENTO DE ARAUCA</t>
  </si>
  <si>
    <t>FORTALECIMIENTO DE LA PRESTACION DE SERVICIOS DE SALUD PARA GARANTIZAR EL ACCESO CON OPORTUNIDAD E ITEGRALIDAD DE LOS SERVICIOS DE SALUD, QUE DEMANDA LA POBLACION POBRE NO ASEGURADA EN EL DEPARTAMENTO DE ARAUCA</t>
  </si>
  <si>
    <t>PROYECTO SIN NUMEO DE VIABILIDAD</t>
  </si>
  <si>
    <t>FORTALECIMIENTO A LAS ESTRATEGIAS PARA LA PREVENCION Y CONTROL DE ENFERMEDADES ZOONOTICAS EN EL DEPARTAMENTO DE ARAUCA</t>
  </si>
  <si>
    <t>FORTALECIMIENTO DE LA SALUD MENTAL, PREVENCION DEL SUICIDIO, TRATORNOS MENTALES Y SUSTANCIAS PSICOACTIVAS EN EL DEPARTAMENTO DE ARAUCA</t>
  </si>
  <si>
    <t>FORTALECIMIENTO DE LAS ACCIONES EN SALUD PARA LA PREVENCION DE LAS ESTRATEGIAS  CERS PARA EL DEPARTAMENTO DE ARAUCA, ARAUCA, ARAUQUITA, FORTUL, SARAVENA, TAME</t>
  </si>
  <si>
    <t>APOYO AL CICLO EDUCATIVO CO MODELOS EDUCATIVOS FLEXIBLES Y EXTRAEDAD EN LA ZONA RURAL DEL DEPARTAMENTO DE ARAUCA</t>
  </si>
  <si>
    <t>APOYO  A LA  IMPLEMENTACION DE ALIANZAS PRODUCTIVAS CON MINAGRICULTURA EN EL DEPARTAMENTO DE ARAUCA</t>
  </si>
  <si>
    <t>REFORESTACION Y RECUPERACION  DEL ECOSISTEMA ESTRATEGICO AMBIENTAL PARA PROTEGER A CUENCAS HIDROGRAFICAS Y BIODIVERSIDAD DEL MUNICIPIO DE ARAUCA</t>
  </si>
  <si>
    <t>NO PRESENTA NUMERO DE VIABILIDAD , SIN CUADRO DE COSTOS</t>
  </si>
  <si>
    <t>ADQUISICION DE EQUIPOS BIOMEDICOS PARA EL FORTALECIMIENTO Y AMPLIACION DE LA CAPACIDAD INSTALADA DE LA RED PUBLICA HOSPITALARIA PAA LA PREVENCION ATENCIN Y MITIGACION DURANTE LA PANDEMIA SARS COV 2  COVID 19 EN EL DEPARTAMENTO DE ARAUCA</t>
  </si>
  <si>
    <t>NO PRESENTA NUMERO DE VIABILIDAD Y NO PRESENTA PANTALLAZO SUIFP</t>
  </si>
  <si>
    <t>TOTAL POR DISTRIBUIR</t>
  </si>
  <si>
    <t>VIGENCIA FUTURA</t>
  </si>
  <si>
    <t>POR DISTRIBUIR</t>
  </si>
  <si>
    <t>TOTAL DISTRIBUIDO</t>
  </si>
  <si>
    <t>FECHA DEL SUIFP</t>
  </si>
  <si>
    <t>REPETIDO</t>
  </si>
  <si>
    <t>APOYO Y ARTICULACION DE PROYECTOS QUE FORTALEZCA LA COOPERACION INTERNACIONAL EN EL DEPARTAMENTO DE ARAUCA</t>
  </si>
  <si>
    <t>IMPLEMENTACION DE ACCIONES DE REACTIVACION ECONÒMICA PARA EL FORTALECIMIENTO Y CRECIMIENTO EMPRESARIAL DEL SECTOR EN EL DEPARTAMENTO DE ARAUCA</t>
  </si>
  <si>
    <t>ASISTENCIA TECNICA A LA GESTION TERRITORIAL Y EL FORTALECIMIENTO DE LOS PROCESOS DE GESTION DEL DEPARTAMENTO DE ARAUCA</t>
  </si>
  <si>
    <t>VIGENCIA FUTURA 2021
AUTORIZADAS MEDIANTE ORDENANZA 025 DE 2020</t>
  </si>
  <si>
    <t>FUENTE DE FINANCIACIÓN</t>
  </si>
  <si>
    <t>VALOR CERTIFICADO</t>
  </si>
  <si>
    <t>VALOR TOTAL CERTIFICADO</t>
  </si>
  <si>
    <t>SUB TOTAL</t>
  </si>
  <si>
    <t>SECTOR</t>
  </si>
  <si>
    <t>PROYECTOS RADICADOS</t>
  </si>
  <si>
    <t>PLAN PLURIANUAL DE INVERSIONES 
DESTINACIÓN ESPECÍFICA</t>
  </si>
  <si>
    <t>PLAN PLURIANUAL DE INVERSIONES 
LIBRE INVERSIÓN</t>
  </si>
  <si>
    <t>PPI</t>
  </si>
  <si>
    <t>% DE VARIACIÓN
DESTINACIÓN ESPECÍFICA</t>
  </si>
  <si>
    <t>% DE VARIACIÓN LIBRE INVERSIÓN</t>
  </si>
  <si>
    <t>% DE VARIACION TOTAL</t>
  </si>
  <si>
    <t>Educación*</t>
  </si>
  <si>
    <t xml:space="preserve">NOTAS: </t>
  </si>
  <si>
    <t>* El sector Educación, no incluye recursos del Sistema General de Participaciones</t>
  </si>
  <si>
    <t>PROMEDIO</t>
  </si>
  <si>
    <t>NUEVO</t>
  </si>
  <si>
    <t>PROYECTO 5119: Desarrollo de estrategias de emprendimiento para población migrante, retornados y comunidad de acogida en el Departamento de Arauca, $30.000.000 VF ORDENANZA 025 DE 2020</t>
  </si>
  <si>
    <t>PROYECTO 5029: Apoyo a la ejecución del Plan de Masificación  de Gas Natural en los Municipios del Departamento, $182.567.661 VF ORDENANZA 025 DE 2020</t>
  </si>
  <si>
    <t>PROYECTO 5088: Implementación de la Politica pública departamental de la mujer por una Arauca con equidad de género para las mujeres, $150.000.000 VF ORDENANZA 025 DE 2020</t>
  </si>
  <si>
    <t>PROYECTO 5092:Implementación de la Politica publica departamental afrodescendiente en el departamento de Arauca, $40.000.000 VF ORDENANZA 025 DE 2020</t>
  </si>
  <si>
    <t>PROYECTO 5094: Implementación de la estrategia de escuela de liderazgo de los pueblos indígenas en el departamento de Arauca, $115.000.000 VF ORDENANZA 025 DE 2020</t>
  </si>
  <si>
    <t>NO INCLUYE SISTEMA GENERAL DE PARTICIPACIONES
PROYECTO 5015: Apoyo para el acceso a la educación superior, tecnología o técnica a la población con discapacidad del departamento de Arauca, $50.000.000 VF ORDENANZA 025 DE 2020</t>
  </si>
  <si>
    <t xml:space="preserve">PROYECTO 5102: Asistencia técnica para la gestión y promoción de programas de vivienda de interés social prioritario en el Departamento de Arauca, $200.000.000 VF ORDENANZA 025 DE 2020
PROYECTO 5126: Fortalecimiento, asistencia técnica y apoyo para la legalización de predios de vivienda de interés social prioritario en el Departamento de Arauca, $50.000.000 VF ORDENANZA 025 DE 2020
</t>
  </si>
  <si>
    <t>De acuerdo con el reporte de BANPROAR, no se presentó proyecto para la vigencia 2021, por lo que se sugiere priorizar uno de los proyecto que se vieron afectados en la reducción del presupuesto actual.
1. Prevención de la violación de Derechos Humanos y del Derecho Internacional Humanitario en el Departamento de Arauca
2. Apoyo al proceso de reincorporación de excombatientes a la vida civil en el departamento de Arauca</t>
  </si>
  <si>
    <t xml:space="preserve">PROYECTO 5024: Ampliación y optimizacion de los sistemas de alcantarillado sanitario en el Departamento De Arauca, $296.250.000 VF ORDENANZA 025 DE 2020
Incluye recursos del Sistema General de Participaciones </t>
  </si>
  <si>
    <t>PROYECTO POR EL SGR</t>
  </si>
  <si>
    <t>FUNCIONAMIENTO (CON BASE EN EL ARTT.  8° DECRETO 678/2020)</t>
  </si>
  <si>
    <t>Desarrollo de estrategias de promocioón y reactivación económica del sector turismo en el Departamento de Arauca</t>
  </si>
  <si>
    <t>NOMBRE</t>
  </si>
  <si>
    <t>eventos feriales</t>
  </si>
  <si>
    <t>goberna</t>
  </si>
  <si>
    <t>prestacion</t>
  </si>
  <si>
    <t>PROYECTO 5145: Asistencia técnica para el fortalecimiento de la gestión pública territorial en el marco de las competencias institucionales, $75.000.000 VF ORDENANZA 025 DE 2020
4 SECRETARÍAS SON RESPONSABLES DE LAS METAS DEL SECTOR 28. BUEN GOBIERNO TERRITORIAL.
LA DISTRIBUCIÓN POR SECRETARÍA ES LA SIGUIENTE:
GOBIERNO: $100.000.000
GENERAL: $250.000.000
HACIENDA: $150.000.000
PLANEACIÓN: $250.000.000</t>
  </si>
  <si>
    <t>Se le quitó la fuente ACPM , ya que se destinará para FUNCIONAMIENTO (CON BASE EN EL ARTT.  8° DECRETO 678/2020)</t>
  </si>
  <si>
    <t>PPTO 2021 CERTIFICACIÓN INICIAL</t>
  </si>
  <si>
    <t>PPTO 2021 CERTIFICACIÓN ACTUAL</t>
  </si>
  <si>
    <t>PROYECTO 5089: Implementación de acciones para el reconocimiento, garantía, respeto y goce efectivo de los derechos de las personas con orientación e identidad de género diversa en el Departamento de Arauca $40.000.000 VF ORDENANZA 025 DE 2020. ESTE RECURSO SE TRASLADA A INDIGENAS YA QUE NO PRESENTARON PROYECTO PARA 2021 DIFERENTE AL QUE YA TENIA VF</t>
  </si>
  <si>
    <t>SECTOR DE INVERSION CCPET</t>
  </si>
  <si>
    <t>Inclusión social y reconciliación</t>
  </si>
  <si>
    <t>Gobierno territorial</t>
  </si>
  <si>
    <t>Cultura</t>
  </si>
  <si>
    <t>Comercio Industria y Turismo</t>
  </si>
  <si>
    <t>40</t>
  </si>
  <si>
    <t>Agricultura y desarrollo rural</t>
  </si>
  <si>
    <t>Ambiente y desarrollo sostenible</t>
  </si>
  <si>
    <t>Transporte</t>
  </si>
  <si>
    <t>Minas y energía</t>
  </si>
  <si>
    <t>Salud y protección social</t>
  </si>
  <si>
    <t>CODIGO FUT</t>
  </si>
  <si>
    <t>CODIGO DANE</t>
  </si>
  <si>
    <t>2.3.2.02.02.009</t>
  </si>
  <si>
    <t>Prestación del servicio educativo CSF</t>
  </si>
  <si>
    <t>Prestación del servicio educativo (Aporte Docente SSF)</t>
  </si>
  <si>
    <t>Prestación del servicio educativo (Aporte Patronal SSF)</t>
  </si>
  <si>
    <t>Cancelación de prestaciones sociales del magisterio</t>
  </si>
  <si>
    <t>Estampilla pro desarrollo fronterizo</t>
  </si>
  <si>
    <t>Rendimientos Financieros Estampilla Pro desarrollo Fronterizo</t>
  </si>
  <si>
    <t>Impuesto de Registro - Oficinas de Instrumentos Públicos</t>
  </si>
  <si>
    <t>Estampilla pro desarrollo departamental</t>
  </si>
  <si>
    <t>Rendimientos Financieros  Estampilla Pro desarrollo Departamental</t>
  </si>
  <si>
    <t>Impuestos sobre vehículos automotores (80% Vigencia Actual CSF).</t>
  </si>
  <si>
    <t>Impuestos sobre vehículos automotores (80% Vigencia Anterior CSF).</t>
  </si>
  <si>
    <t>Estampilla pro electrificación rural (Ordenanza 014 de 2017)</t>
  </si>
  <si>
    <t>Rendimientos Financieros  Estampilla Pro electrificación rural</t>
  </si>
  <si>
    <t>PRODUCTO</t>
  </si>
  <si>
    <t>INDICADOR DE PRODUCTO</t>
  </si>
  <si>
    <t>SECTOR FUT</t>
  </si>
  <si>
    <t>CÓDIGO CCPET</t>
  </si>
  <si>
    <t>CÓDIGO PROGRAMÁTICO</t>
  </si>
  <si>
    <t>DESCIPCIÓN DEL CÓDIGO PROGRAMÁTICO</t>
  </si>
  <si>
    <t>CÓDIGO CONSTITUTIVO</t>
  </si>
  <si>
    <t>DESCIPCIÓN DEL CÓDIGO CONSTITUTIVO</t>
  </si>
  <si>
    <t>VALOR CCPET</t>
  </si>
  <si>
    <t>DESCRIPCION DEL CODIGO DANE</t>
  </si>
  <si>
    <t>CODIGO CLASIFICACION CGR</t>
  </si>
  <si>
    <t>DESCRIPCION CODIGO CLASIFICACION CGR</t>
  </si>
  <si>
    <t>CODIGO DESTINACION CGR</t>
  </si>
  <si>
    <t>DESCRIPCION CODIGO DESTINACION CGR</t>
  </si>
  <si>
    <t>CODIGO FINALIDAD DEL GASTO CGR</t>
  </si>
  <si>
    <t>DESCRIPCION DEL CODIGO FINALIDAD DEL GASTO CGR</t>
  </si>
  <si>
    <t>DESCRIPCION DEL CODIGO FUT</t>
  </si>
  <si>
    <t xml:space="preserve">Acueductos ampliados </t>
  </si>
  <si>
    <t>Personas beneficiadas con proyectos que mejoran provision, calidad y/o continuidad de los servicios de acueducto</t>
  </si>
  <si>
    <t>A.3 - Agua potable y saneamiento básico (sin incluir proyectos de vis)</t>
  </si>
  <si>
    <t>A.3</t>
  </si>
  <si>
    <t>2.3.2.01.01.001.03.08</t>
  </si>
  <si>
    <t>META PROGRAMADA 2022</t>
  </si>
  <si>
    <t>Servicio de Gestión del conocimiento e Innovación institucional</t>
  </si>
  <si>
    <t>Fortalecimiento de las estrategias de la cultura tributaria y del sistema de control de rentas</t>
  </si>
  <si>
    <t>A.17 Fortalecimiento institucional</t>
  </si>
  <si>
    <t>A.17</t>
  </si>
  <si>
    <t xml:space="preserve">NO </t>
  </si>
  <si>
    <t>Servicio de asistencia técnica</t>
  </si>
  <si>
    <t>Instancias territoriales de coordinación institucional asistidas y apoyadas</t>
  </si>
  <si>
    <t>A.16 - Desarrollo comunitario</t>
  </si>
  <si>
    <t>A.16</t>
  </si>
  <si>
    <t>APOYO A LA LITERATURA MEDIANTE LA PROMOCION DE MATERIAL BIBLIOGRAFICO REGIONAL EN LAS INSTITUCIONES EDUCATIVAS EN EL DEPARTAMENTO DE ARAUCA</t>
  </si>
  <si>
    <t>DIFUSION DE NUESTRA CULTURA MEDIANTE LA IMPLEMENTACION DE UN PROGRAMA DE MARKETING TERRITORIAL A NIVEL NACIONAL E INTERNACIONAL DEL DEPARTAMENTO DE ARAUCA</t>
  </si>
  <si>
    <t>Servicio de promoción de actividades culturales</t>
  </si>
  <si>
    <t xml:space="preserve">Eventos de promoción de actividades culturales realizados
</t>
  </si>
  <si>
    <t>A.5 - Cultura</t>
  </si>
  <si>
    <t>A.5</t>
  </si>
  <si>
    <t>Servicio de acceso a materiales de lectura</t>
  </si>
  <si>
    <t>Materiales de lectura disponibles en bibliotecas públicas y espacios no convencionales</t>
  </si>
  <si>
    <t>A.4 - Deporte y recreación</t>
  </si>
  <si>
    <t>A.4</t>
  </si>
  <si>
    <t>A.10 - Ambiental</t>
  </si>
  <si>
    <t>A.10</t>
  </si>
  <si>
    <t>Infraestructura educativa mejorada</t>
  </si>
  <si>
    <t xml:space="preserve">Sedes educativas mejoradas </t>
  </si>
  <si>
    <t>A.1 - Educación</t>
  </si>
  <si>
    <t>A.1</t>
  </si>
  <si>
    <t>2.3.2.01.01.001.02.07</t>
  </si>
  <si>
    <t>2.3.2.02.02.006</t>
  </si>
  <si>
    <t>Servicio de monitoreo y seguimiento a la gestión del sector educativo</t>
  </si>
  <si>
    <t>Entidades territoriales con seguimiento y evaluación a la gestión</t>
  </si>
  <si>
    <t>A.2</t>
  </si>
  <si>
    <t xml:space="preserve">AMPLIACION DE LA COBERTURA DE SERVICIO DE ENERGIA ELECTRICA EN EL AREA RURAL DEL MUNICIPIO DE ARAUCA, DEPARTAMENTO DE ARAUCA </t>
  </si>
  <si>
    <t>Redes del sistema de transmisión regional ampliada</t>
  </si>
  <si>
    <t>Redes del sistema de transmisión regional mejorada o ampliada (kilómetros)</t>
  </si>
  <si>
    <t>A.6 - Servicios públicos diferentes a acueducto alcantarillado y aseo (sin incluir proyectos de vivienda de interés social)</t>
  </si>
  <si>
    <t>A.6</t>
  </si>
  <si>
    <t>2.3.2.01.01.001.03.13</t>
  </si>
  <si>
    <t xml:space="preserve">Consolidación productiva del sector de energía eléctrica  </t>
  </si>
  <si>
    <t>Unidades de generación fotovoltaica de energía eléctrica instaladas</t>
  </si>
  <si>
    <t>A.7</t>
  </si>
  <si>
    <t>2.3.2.01.01.001.03.16</t>
  </si>
  <si>
    <t>Vía terciaria mejorada</t>
  </si>
  <si>
    <t>Vía terciaria mejorada y/o mantenida (Km)</t>
  </si>
  <si>
    <t>A.13 - Promoción del desarrollo</t>
  </si>
  <si>
    <t>A.13</t>
  </si>
  <si>
    <t>2.3.2.01.01.001.03.02</t>
  </si>
  <si>
    <t>ADQUISICION DE ASISTENCIA HUMANITARIA DE EMERGENCIA PARA LA POBLACION DAMNIFICADA POR EVENTOS NATURALES Y ANTROPICOS NO INTENCIONADOS EN EL DEPARTAMENTO DE ARAUCA</t>
  </si>
  <si>
    <t>NO PRESENTA</t>
  </si>
  <si>
    <t>Instancias territoriales asistidas</t>
  </si>
  <si>
    <t>A.12 - Prevención y atención de desastres</t>
  </si>
  <si>
    <t>A.12</t>
  </si>
  <si>
    <t>Servicio de orientación y comunicación a las víctimas</t>
  </si>
  <si>
    <t>Personas atendidas</t>
  </si>
  <si>
    <t>NP</t>
  </si>
  <si>
    <t>Gestión del riesgo de desastres</t>
  </si>
  <si>
    <t>A.14</t>
  </si>
  <si>
    <t>APOYO A LA IMPLEMENTACION DE ESTRATEGIAS PARA LA ATENCION ASISTENCIA INTEGRAL Y PROTECCION DE LAS PERSONAS MAYORES GARANTIZANDO LA INCLUSION Y EL BIENESTAR SOCIAL EN EL DEPARTAMENTO DE ARAUCA</t>
  </si>
  <si>
    <t>Servicios de atención y protección integral al adulto mayor</t>
  </si>
  <si>
    <t xml:space="preserve">Adultos mayores atendidos con servicios integrales </t>
  </si>
  <si>
    <t>A.14 - Atención a grupos vulnerables promoción social</t>
  </si>
  <si>
    <t>A.2 - Salud</t>
  </si>
  <si>
    <t>2.3.2.02.02.005</t>
  </si>
  <si>
    <t>APOYO A LA GESTION MEDIANTE LA ASISTENCIA TECNICA A LOS PROGRAMAS Y PROYECTOS DE VIVIENDA DE INTERES SOCIAL PRIORITARIO EN EL DEPARTAMENTO DE ARAUCA</t>
  </si>
  <si>
    <t>Servicio de asistencia técnica y jurídica en saneamiento y titulación de predios</t>
  </si>
  <si>
    <t>Entidades territoriales asistidas técnica y jurídicamente</t>
  </si>
  <si>
    <t>A.7 - Vivienda</t>
  </si>
  <si>
    <t>Servicio de apoyo a la permanencia con alimentación escolar</t>
  </si>
  <si>
    <t>Beneficiarios de la alimentación escolar</t>
  </si>
  <si>
    <t>A.18</t>
  </si>
  <si>
    <t>Servicio de prevención a violaciones de derechos humanos</t>
  </si>
  <si>
    <t>Estrategias para mejorar la seguridad y la convivencia ciudadana en desarrollo del Plan Integral de Seguridad y Convivencia Ciudadana PISCC implementadas</t>
  </si>
  <si>
    <t>A.18 - Justicia y seguridad</t>
  </si>
  <si>
    <t>A.8 - Agropecuario</t>
  </si>
  <si>
    <t>A.8</t>
  </si>
  <si>
    <t>PROYECCION DE INGRESOS 2022</t>
  </si>
  <si>
    <t>POR COMPROMETER EN VF</t>
  </si>
  <si>
    <t>Bibliotecas departamentales 5%</t>
  </si>
  <si>
    <t>bibliotecas</t>
  </si>
  <si>
    <t>Propyectos derivados de los convenios de coperacion e integracion y desarrollo del sector agropecuario</t>
  </si>
  <si>
    <t>Agropecuario</t>
  </si>
  <si>
    <t>5 %Propyectos derivados de los convenios de coperacion e integracion y desarrollo del sector agropecuario</t>
  </si>
  <si>
    <t>FUENTES DE LIBRE INVERSION</t>
  </si>
  <si>
    <t>Impuesto de Registro - Cámaras de Comercio</t>
  </si>
  <si>
    <t>Sobre Tasa a la Gasolina (CSF)</t>
  </si>
  <si>
    <t>FUENTES DE  LIBRE INVERSIÓN</t>
  </si>
  <si>
    <t>DISTRIBUCION ICLD PLAN INDICATIVO</t>
  </si>
  <si>
    <t>VF 2021</t>
  </si>
  <si>
    <t>mision empresarial y se cumplen metas con el SGR</t>
  </si>
  <si>
    <t>miradores y validacion turismo</t>
  </si>
  <si>
    <t>se cumplen metas con SGR</t>
  </si>
  <si>
    <t>tienen recursos de SGR</t>
  </si>
  <si>
    <t>tiene proyectos en SGR</t>
  </si>
  <si>
    <t>tiene recursos en SGR</t>
  </si>
  <si>
    <t>tiene recursos en sgr</t>
  </si>
  <si>
    <t>6013</t>
  </si>
  <si>
    <t>6085</t>
  </si>
  <si>
    <t>Servicio de asistencia técnica a los entes territoriales para el desarrollo turístico</t>
  </si>
  <si>
    <t>Proyectos de infraestructura turística apoyados</t>
  </si>
  <si>
    <t>PROMOCIÓN DEL DESARROLLO</t>
  </si>
  <si>
    <t xml:space="preserve">Eventos  realizados
</t>
  </si>
  <si>
    <t>Servicio de promoción turística</t>
  </si>
  <si>
    <t>PROYECCION DEL PRESUPUESTO 2022</t>
  </si>
  <si>
    <t>PPTO 2022</t>
  </si>
  <si>
    <t xml:space="preserve">Sector No </t>
  </si>
  <si>
    <t>TIPO DE GASTO</t>
  </si>
  <si>
    <t>RECURSOS LIBRE INVERSION POR DISTRIBUIR</t>
  </si>
  <si>
    <t>SALDO</t>
  </si>
  <si>
    <t>PATRIMONIO CULTURAL</t>
  </si>
  <si>
    <t>PROMOCION DE LA CULTURA</t>
  </si>
  <si>
    <t>BIBLIOTECAS</t>
  </si>
  <si>
    <t/>
  </si>
  <si>
    <t xml:space="preserve"> PROYECTOS DERIVADOS DE LOS CONVENIOOS DE COOPERACIÓN E INTEGRACIÓN Y DESARROLLO DEL SECTOR AGROPECUARIO.</t>
  </si>
  <si>
    <t>MANTENIMIENTO PLANTAS DE SACRIFICIO</t>
  </si>
  <si>
    <t>MEDIO AMBIENTE</t>
  </si>
  <si>
    <t>ADQUISICION DE PREDIOS PARA ACUEDUCTO</t>
  </si>
  <si>
    <t>FONDO DE GESTION DEL RIESGO</t>
  </si>
  <si>
    <t>NUTRICION INFANTIL</t>
  </si>
  <si>
    <t>INFRAESTRUCTURA EDUCATIVA</t>
  </si>
  <si>
    <t>10% INFRAESTRUCUTRA, FORMACIÓN Y DOTACIÓN EN EDUCACIÓN BÁSICA, MEDIA TECNICA Y SUPERIOR</t>
  </si>
  <si>
    <t>PAE</t>
  </si>
  <si>
    <t>SGP</t>
  </si>
  <si>
    <t>INFRAESTRUCTURA DEPORTIVA</t>
  </si>
  <si>
    <t>INCENTIVOS A DEPORTISTAS</t>
  </si>
  <si>
    <t>DEPORTE Y RECREACION</t>
  </si>
  <si>
    <t>70%  PARA LA FINANCIACION DE LOS CENTROS DE VIDA  (DEBE DISTRIBUIRSE EN TODOS LOS MUNICIPIOS DE ACUERDO AL NUMERO DE ANCIANOS INDIGENTES QUE ATIENDA CADA ENTE TERRITORIAL)</t>
  </si>
  <si>
    <t>30% DOTACION Y MANTENIMIENTO DE LOS CENTROS DE BIENESTAR DEL ANCIANO  (DEBE DISTRIBUIRSE EN TODOS LOS MUNICIPIOS DE ACUERDO AL NUMERO DE ANCIANOS INDIGENTES QUE ATIENDA CADA ENTE TERRITORIAL)</t>
  </si>
  <si>
    <t>INFRAESTRUCTURA SANITARIA</t>
  </si>
  <si>
    <t>AGUA POTABLE Y SANEAMIENTO BÁSICO</t>
  </si>
  <si>
    <t>PDA</t>
  </si>
  <si>
    <t>50% ELECTRIFICACION RURAL ESPECIALMENTE EN ZONAS DE DIFICIL ACCESO</t>
  </si>
  <si>
    <t>50% PROYECTOS QUE PROPENDADN POR EL USO DE ENERGÍAS RENOVEBLES NO CONVENCIONALES AL SISTEMA ENERGÉTICO NACIONAL EN ZONAS RURALES DEL DEPARTAMENTO</t>
  </si>
  <si>
    <t>10% INVESTIGACION Y ESTUDIOS  EN ASUNTOS FRONTERIZOS</t>
  </si>
  <si>
    <t>FONDO DE RENTAS</t>
  </si>
  <si>
    <t>Servicio de apoyo para la transferencia y/o implementación de metodologías de aumento de la productividad</t>
  </si>
  <si>
    <t>Unidades productivas beneficiadas en la implementación de estrategias para incrementar su productividad</t>
  </si>
  <si>
    <t>ADECUACION Y MEJORAMIENTO DE LA INFRAESTRUCTURA FISICA DE LA INSTITUCION EDUCATIVA  SANTA TERESITA SEDE PRINCIPAL Y SEDE DIVINO NIÑO, DEL MUNICIPIO DE ARAUCA, DEPARTAMENTO DE ARAUCA</t>
  </si>
  <si>
    <t>MEJORAMIENTO Y CONSTRUCCION DE OBRAS DE ARTE EN LA VEREDA EL ROSARIO CORREGIMIENTO SANTA BARBARA  MUNICIPIO DE ARAUCA DEPARTAMENTO DE ARAUCA</t>
  </si>
  <si>
    <t>ADQUISICION DE UN SERVICIO AUTOMATIZADO PARA EL CONTROL INTEGRAL Y TRAZABILIDAD DE LOS PRODUCTOS GENERADORES DE IMPUESTO AL CONSUMO EN EL DEPARTAMENTO DE ARAUCA</t>
  </si>
  <si>
    <t>ESTUDIO PARA LA IDENTIFICACION DE BRECHAS SOCIOECONOMICAS QUE CONTRIBUYAN AL MEJORAMIENTO DE LAS CONDICIONES DE VIDA DE LA POBLACION MIGRANTE  EN EL DEPARTAMENTO DE ARAUCA</t>
  </si>
  <si>
    <t>IMPLEMENTACION DE ALIANZAS ESTRATEGICAS AMBIENTALES DE POSCONSUMO EN EL MUNICIPIO DE ARAUCA, DEPARTAMENTO DE ARAUCA</t>
  </si>
  <si>
    <t>APOYO A LA PROMOCION DE LOS EVENTOS FERIALES Y DE COMERCIALIZACION DE LOS PRODUCTOS AGROPECUARIOS DEL DEPARTAMENTO DE ARAUCA ARAUCA</t>
  </si>
  <si>
    <t>APOYO A PROCESOS DE CINEMATOGRAFIA EN EL DEPARTAMENTO DE ARAUCA</t>
  </si>
  <si>
    <t>CAPACITACION EN ARTES (DIBUJO PINTURA) DIRIGIDO  A NIÑOS NIÑAS Y JOVENES DEL MUNICIPIO  DE ARAUCA</t>
  </si>
  <si>
    <t>FORMACION Y ASISTENCIA TECNICA  AL SISTEMA NACIONAL DE CULTURA EN EL DEPARTAMENTO DE ARAUCA</t>
  </si>
  <si>
    <t>ADQUISICION Y MANTENIMIENTO DE AREAS ESTRATEGIAS PARA LA CONSERVACION DE RECURSOS HIDRICOS QUE SURTEN LOS ACUEDUCTOS EN EL DEPARTAMENTO DE ARAUCA</t>
  </si>
  <si>
    <t>IMPLEMENTACION DE LA POLITICA PUBLICA DEPARTAMENTAL DE LA MUJER POR UN ARAUCA CON EQUIDAD DE GENERO PARA LAS MUJERES ARAUCA</t>
  </si>
  <si>
    <t>FORTALECIMIENTO DE LA RED DE BIBLIOTECAS PUBLICAS  DEL DEPARTAMENTO DE ARAUCA A TRAVES DE LA IMPLEMENTACION DIGITALIZACION Y SISTEMATIZACION DEL MATERIAL BIBLIOGRAFICO ARAUCA</t>
  </si>
  <si>
    <t>ASISTENCIA TECNICA MEDIANTE ENTRENADORES Y MONITORES PARA ORIENTAR LOS PROCESOS EN LOS ORGANISMOS DEPORTIVOS DEL DEPARTAMENTO DE ARAUCA</t>
  </si>
  <si>
    <t>APOYO PARA LA DIFUSION Y PROMOCION CULTURAL Y ARTISTICA EN LAS INSTITUCIONES EDUCATIVAS A TRAVES DE LA REALIZACION DE EVENTOS ESCOLARES EN EL DEPARTAMENTO DE ARAUCA</t>
  </si>
  <si>
    <t>APOYO A EVENTOS Y ACTIVIDADES RECREATIVAS Y CULTURALES EN EL SECTOR RURAL DEL DEPARTAMENTO DE ARAUCA</t>
  </si>
  <si>
    <t>FORTALECIMIENTO DE LA IDENTIDAD CULTURAL A TRAVES DE ACCIONES DE INCLUSION SOCIAL EN EL DEPARTAMENTO DE ARAUCA</t>
  </si>
  <si>
    <t>ADECUACION  Y MANTENIMIENTO DE LA INFRAESTRUCTURA FISICA CULTURAL EN EL DEPARTAMENTO DE ARAUCA</t>
  </si>
  <si>
    <t>DESARROLLO DE PROGRAMAS DE GESTION, PROTECCION Y SALVAGUARDA DEL PATRIMONIO CULTURAL EN EL DEPARTAMENTO DE ARAUCA</t>
  </si>
  <si>
    <t>APOYO AL FORTALECIMIENTO DE LA CULTURA Y LAS TRADICIONES LLANERAS DEL DEPARTAMENTO DE ARAUCA</t>
  </si>
  <si>
    <t>FORMACIÓN PARA GENERACION DE CAPACIDADES Y HABILIDADES EMPRENDIMIENTO Y LIDERAZGO A TRAVÉS DE LA APROPIACIÓN DE LA CTEI+D EN EL DEPARTAMENTO DE ARAUCA</t>
  </si>
  <si>
    <t>Servicio de gestión de oferta social para la población vulnerable</t>
  </si>
  <si>
    <t>Investigaciones y estudios en asuntos fronterizos realizados</t>
  </si>
  <si>
    <t>FORTALECIMIENTO DEL PROGRAMA DE INCENTIVOS A DEPORTISTAS Y ENTRENADORES GANADORES DE MEDALLAS EN JUEGOS INTERCOLEGIADOS Y CAMPEONATOS NACIONALES DEL DEPARTAMENTO DE ARAUCA</t>
  </si>
  <si>
    <t>Servicio de apoyo a la actividad física, la recreación y el deporte</t>
  </si>
  <si>
    <t>Estímulos entregados</t>
  </si>
  <si>
    <t>Servicio de asistencia técnica para la promoción del deporte</t>
  </si>
  <si>
    <t>Asistencias técnicas realizadas a los organismos deportivos</t>
  </si>
  <si>
    <t>2.3.2.02.01.003</t>
  </si>
  <si>
    <t>FORTALECIMIENTO Y DIVULGACION DE LAS ACCIONES DE CULTURA TIBUTARIA COMO ESTRATEGIA PARA EL CUMPLIMIENTO OPORTUNO POR PARTE DE LOS CONTRIBUYENTES DE LAS OBLIGACIONES TRIBUTARIAS ADMINISTRADAS POR EL DEPARTAMENTO  DE ARAUCA</t>
  </si>
  <si>
    <t>Servicios para fortalecer la participación ciudadana en Ciencia, Tecnología e Innovación</t>
  </si>
  <si>
    <t>Estrategias de fomento de la participación ciudadana en ciencia, tecnología e innovación implementadas</t>
  </si>
  <si>
    <t>Masificamos TICS</t>
  </si>
  <si>
    <t>Ciencia, tecnología e innovación</t>
  </si>
  <si>
    <t>Tecnologías de la Información y la Comunicación, Ciencia, Tecnología e Innovación</t>
  </si>
  <si>
    <t>Órganos colegiados e instancias del SGR fortalecidos.</t>
  </si>
  <si>
    <t>Servicio de asistencia técnica al sector cinematográfico</t>
  </si>
  <si>
    <t>Asistencias técnicas al sector cinematográfico realizadas</t>
  </si>
  <si>
    <t xml:space="preserve">Actividades culturales para la promoción de la cultura realizadas
</t>
  </si>
  <si>
    <t>Servicio de educación informal al sector artístico y cultural</t>
  </si>
  <si>
    <t>Gestores culturales capacitados</t>
  </si>
  <si>
    <t>A.9</t>
  </si>
  <si>
    <t>IMPLEMENTACION DE ACTIVIDADES CULTURALES A TRAVES DE LA COFINANCIACION DE PROYECTOS DE INVERSION EN EL DEPARTAMENTO DE ARAUCA</t>
  </si>
  <si>
    <t>Casas de la cultura adecuadas</t>
  </si>
  <si>
    <t>Servicio de salvaguardia al patrimonio inmaterial</t>
  </si>
  <si>
    <t xml:space="preserve"> Procesos de salvaguardia efectiva del patrimonio inmaterial realizados
</t>
  </si>
  <si>
    <t>Servicio de apoyo a la comercialización</t>
  </si>
  <si>
    <t>Productores apoyados para la participación en ferias comerciales</t>
  </si>
  <si>
    <t>2.3.2.02.01.000</t>
  </si>
  <si>
    <t>Servicio de prevención y control de enfermedades</t>
  </si>
  <si>
    <t>Animales atendidos</t>
  </si>
  <si>
    <t>Servicio de educación para el trabajo en el marco de la información y el conocimiento ambiental</t>
  </si>
  <si>
    <t>Obras de drenaje construida</t>
  </si>
  <si>
    <t>ASISTENCIA TECNICA</t>
  </si>
  <si>
    <t>GAS</t>
  </si>
  <si>
    <t>Consolidar el mercado de gas combustible a nivel residencial, comercial e industrial</t>
  </si>
  <si>
    <t>47</t>
  </si>
  <si>
    <t>Calidad, cobertura y fortalecimiento de la educación inicial, prescolar, básica y media</t>
  </si>
  <si>
    <t>6087</t>
  </si>
  <si>
    <t>Proyectos que cuentan con financiación de fuentes de libre inversión y de destinación específica</t>
  </si>
  <si>
    <t>Proyecto financiado solo con libre inversión</t>
  </si>
  <si>
    <t>Proyecto financiado solo con destinación específica</t>
  </si>
  <si>
    <t>Proyectos que deben ser priorizados</t>
  </si>
  <si>
    <t>6158</t>
  </si>
  <si>
    <t>6166</t>
  </si>
  <si>
    <t>6123</t>
  </si>
  <si>
    <t>6029</t>
  </si>
  <si>
    <t>estudios y diseños</t>
  </si>
  <si>
    <t xml:space="preserve">SALDO TOTAL PARA  INVERSION </t>
  </si>
  <si>
    <t xml:space="preserve">REUNIÓN FONTUR - PAOLA GARCÍA - (META) JOSÉ AL{I. SUBDIRECTOR FONTUR ES SOBRINO DE MARINA MARTINEZ (VAN AYUDAR OCN RECURSO ACTIVIDADES QU EPUEDEN APORTAR DIFUSÍ´+ON PROMOCIÓN E INFRAESTRUCTURA $2.300 MM POR MUNICIPIO, SI EL MUNICIPIO APIORTA COFINANCIACIÓN SERÍA 80/20 Y SI ES GOBERNACIÓN 60/40) MALECÓN DE CRAVO EL ADICIONAL (QUE SUMA $2 MIL ALGO) - </t>
  </si>
  <si>
    <t>Numero de acciones que impactan el resultado de la calificación  del FURAG. Modelos de gestión Implementado</t>
  </si>
  <si>
    <t>LIBRE INVERSIÓN   ELEGIBLES BANPROAR</t>
  </si>
  <si>
    <t>FORTALECIMIENTO DE LA CAPACIDAD OPERATIVA DE LOS ORGANISMOS DE SOCORRO DEL SISTEMA DE GESTION DEL RIESGO DE DESASTRES, MEDIANTE LA DOTACION DE ELEMENTOS Y EQUIPOS PARA LA RESPUESTA A EMERGENCIAS DEPARTAMENTO DE ARAUCA</t>
  </si>
  <si>
    <t>ESTUDIO Y ANALISIS PARA EL DESARROLLO DEL PLAN ESTRATEGICO  DE REUBICACION DE LA POBLACION DEL CENTRO POBLADO DE LA REINERA MUNICIPIO DE ARAUQUITA DEPARTAMENTO DE ARAUCA</t>
  </si>
  <si>
    <t>Salud Pública eficiente y oportuna</t>
  </si>
  <si>
    <t>Servicio de gestión del riesgo para abordar condiciones crónicas prevalentes</t>
  </si>
  <si>
    <t>Personas atendidas con campañas de promoción sobre condiciones crónicas prevalentes</t>
  </si>
  <si>
    <t>FORTALECIMIENTO DE LOS PROCESOS DE GESTION DE LA SALUD PUBLICA Y GESTION INTEGRAL DEL RIESGO PARA MEJORAR LOS RESULTADOS EN SALUD EN EL DEPARTAMENTO DE ARAUCA</t>
  </si>
  <si>
    <t>FORTALECIMIENTO DE LAS ACCIONES DE SEGUIMIENTO EVALUACION Y CONTROL DEL SECTOR SALUD QUE PERMITAN MEJORAR LA CAPACIDAD DE RESPUESTA DEL SISTEMA GENERAL DE SEGURIDAD SOCIAL DEL DEPARTAMENTO DE ARAUCA</t>
  </si>
  <si>
    <t>Servicio de vigilancia sanitaria e Inspección Vigilancia y Control del Sistema General de Seguridad Social en Salud</t>
  </si>
  <si>
    <t>Departamentos que realizan la vigilancia sanitaria e Inspección Vigilancia y Control de la gestión del Sistema general de Seguridad Social en Salud en su jurisdicción real y efectivamente realizados</t>
  </si>
  <si>
    <t>FORTALECIMIENTO AL MIPG A TRAVES DE LA IMPLEMENTACION DE LA POLITICA DE SERVICIO AL CLIENTE Y ATENCION AL CIUDADANO EN LA GOBERNACION DEL DEPARTAMENTO DE ARAUCA</t>
  </si>
  <si>
    <t>FORTALECIMIENTO DE LA GESTION PUBLICA EN EL MARCO DE LAS COMPETENCIAS  Y EL DESARROLLO INSTITUCIONAL EN EL DEPARTAMENTO DE ARAUCA</t>
  </si>
  <si>
    <t>APOYO PARA LA DIFUSION DE NUESTRA CULTURA MEDIANTE LA PARTICIPACION EN EVENTOS Y ACTIVIDADES ARTISTICAS EN EL DEPARTAMENTO DE ARAUCA</t>
  </si>
  <si>
    <t>APOYO A PROGRAMAS DE FORMACION EN AREAS ARTISTICA  Y CULTURAL EN EL DEPARTAMENTO DE ARAUCA</t>
  </si>
  <si>
    <t>APOYO A LA FORMACION ARTISTICA PARA EL FORTALECIMIENTO DE LA SINFONICA JUVENIL DEL DEPARTAMENTO DE ARAUCA</t>
  </si>
  <si>
    <t>SERVICIO DE ALIMENTACION ESCOLAR (PAE) EN LAS SEDES EDUCATIVAS OFICIALES PRIORIZADAS POR EL DEPARTAMENTO DE ARAUCA</t>
  </si>
  <si>
    <t>MANTENIMIENTO PERIODICO DE LA VIA MATAPALITO HACIA EL CORREGIMIENTO DE CARACOL, MUNICIPIO DE ARAUCA, DEPARTAMENTO DE ARAUCA ARAUCA</t>
  </si>
  <si>
    <t>AMPLIACION DE LA COBERTURA DEL SERVICIO DE ENERGIA ELÉCTRICA EN ZONAS RURALES NO  INTERCONECTADAS DEL DEPARTAMENTO DE ARAUCA</t>
  </si>
  <si>
    <t>FORTALECIMIENTO DEL MANEJO DE LAS FINANZAS PUBLICAS MEDIANTE LA ACTUALIZACION Y PARAMETRIZACION DEL SISTEMA DE GESTION FINANCIERA - SGF - ADMINISTRADO POR EL DEPARTAMENTO DE ARAUCA</t>
  </si>
  <si>
    <t>FORTALECIMIENTO DE LAS ESTRATEGIAS DE INSPECCION, CONTROL Y FISCALIZACION DE LOS PRODUCTOS GENERADORES DE IMPUESTO AL CONSUMO EN EL DEPARTAMENTO DE ARAUCA</t>
  </si>
  <si>
    <t>VIGENCIA FUTURA EN TRAMITE</t>
  </si>
  <si>
    <t>VIGENCIA FUTURA APROBADA ORDENANZA 068 068</t>
  </si>
  <si>
    <t>MANTENIMIENTO RUTINARIO DE VIA SECUNDARIA EN  LOS MUNICIPIOS DE ARAUCA Y CRAVO NORTE MEDIANTE LA OPERACIÓN DEL BANCO DE MAQUINARIA AMARILLA ADSCRITO A LA SECRETARIA DE INFRAESTRUCTURA FISICA DEPARTAMENTAL DE ARAUCA</t>
  </si>
  <si>
    <t>EL PROYECTO TIENE  VIGENCIA FUTURA</t>
  </si>
  <si>
    <t>Via secundaria Rehabilitada y/o mejorada o mantenida (Km)</t>
  </si>
  <si>
    <t>VIGENCIA FUTURA APROBADA ORDENANZA 068 069</t>
  </si>
  <si>
    <t>APOYO A PROCESOS DE GESTIÓN DE PROMOCIÓN DE LA INVERSIÓN EN EL DEPARTAMENTO DE ARAUCA</t>
  </si>
  <si>
    <t>DESARROLLO DE ESTRATEGIAS DE PROMOCIÓN Y ARTICULACIÓN  DEL SECTOR TURISMO EN EL DEPARTAMENTO DE ARAUCA</t>
  </si>
  <si>
    <t>CONSTRUCCIÓN DE LOS MIRADORES DE LOS MUNICIPIO DE TAME, SARAVENA Y ARAUQUITA, EN EL DEPARTAMENTO DE ARAUCA</t>
  </si>
  <si>
    <t>ESTUDIO DE VULNERABILIDAD SÍSMICA PROYECTADA PARA USO DE OFICINAS ADMINISTRATIVAS EN EL EDIFICIO TERRAZAS DEL ARAUCO MUNICIPIO DE ARAUCA DEPARTAMENTO DE ARAUCA</t>
  </si>
  <si>
    <t>IMPLEMENTACIÓN DE MECANISMOS PARA LA INVERSIÓN DE LOS RECURSOS DEL SISTEMA GENERAL DE REGALÍAS Y EL DESEMPEÑO DEL ÍNDICE DE GESTIÓN TERRITORIAL ARAUCA</t>
  </si>
  <si>
    <t>IMPLEMENTACIÓN DE ACCIONES PARA LA CREACIÓN CULTURAL Y ARTÍSTICA EN EL DEPARTAMENTO DE ARAUCA</t>
  </si>
  <si>
    <t>APOYO A LA CULTURA Y RESCATE DE NUESTRAS TRADICIONES AUTÓCTONAS MEDIANTE LA IMPLEMENTACIÓN DE MITOS CREENCIAS Y LEYENDAS EN EL DEPARTAMENTO DE ARAUCA</t>
  </si>
  <si>
    <t>SERVICIO DE ALIMENTACIÓN ESCOLAR - PAE - EN LAS SEDES EDUCATIVAS OFICIALES PRIORIZADAS POR EL DEPARTAMENTO DE ARAUCA</t>
  </si>
  <si>
    <t>TRASLADO AL PLAN DE AGUAS PDA, CONTRATO DE ADHESIÓN DE FIDUCIA MERCANTIL IRREVOCABLE DE RECAUDO, ADMINISTRACIÓN GARANTÍAS Y PAGOS; PARA EL MANEJO DE LOS RECURSOS PLANES DEPARTAMENTALES DE AGUA, DEPARTAMENTO ARAUCA</t>
  </si>
  <si>
    <t>APOYO A LA EJECUCIÓN DEL PLAN DE MASIFICACIÓN DEL SERVICIO DOMICILIARIO DE GAS COMBUSTIBLE POR REDES EN LOS MUNICIPIOS DEL DEPARTAMENTO DE ARAUCA</t>
  </si>
  <si>
    <t>ADMINISTRACIÓN Y PAGO DE LA NÓMINA DE FUNCIONARIOS ADMINISTRATIVOS VINCULADOS A LA PLANTA DE PERSONAL PARA DESARROLLAR LABORES ADMINISTRATIVAS EN LOS ESTABLECIMIENTOS EDUCATIVOS OFICIALES DEL DEPARTAMENTO DE ARAUCA</t>
  </si>
  <si>
    <t>ADMINISTRACIÓN Y PAGO DE LA NÓMINA DE   DOCENTES VINCULADOS A LA PLANTA DE PERSONAL DEL DEPARTAMENTO DE ARAUCA</t>
  </si>
  <si>
    <t>ADMINISTRACIÓN Y PAGO DE LA NÓMINA  DE DIRECTIVOS DOCENTES VINCULADOS A LA PLANTA DE PERSONAL DEL DEPARTAMENTO DE ARAUCA</t>
  </si>
  <si>
    <t>SUMINISTRO DE CALZADO Y VESTIDO DE LABOR PARA LOS DOCENTES DEL DEPARTMENTO DE ARAUCA (LEY 70 DE 1988 Y DECRETO REGLAMENTARIO 1978 DE 1989) ARAUCA</t>
  </si>
  <si>
    <t>SUMINISTRO DE CALZADO Y VESTIDO DE LABOR PARA LOS DIRECTIVOS DOCENTES DEL DEPARTMENTO DE ARAUCA (LEY 70 DE 1988 Y DECRETO REGLAMENTARIO 1978 DE 1989) ARAUCA</t>
  </si>
  <si>
    <t>FORTALECIMIENTO DE LA PRESTACION DEL SERVICIO EN LAS RESIDENCIAS ESCOLARES DEL DEPARTAMENTO DE ARAUCA</t>
  </si>
  <si>
    <t>APOYO CON ENFOQUE DIFERENCIAL A LOS ESTABLECIMIENTOS EDUCATIVOS OFICIALES DEL DEPARTAMENTO DE ARAUCA PARA GARANTIZAR LA SOSTENIBILIDAD DE LA CONECTIVIDAD  A TRAVÉS DEL PROGRAMA CONEXIÓN TOTAL, IMPLEMENTADO POR EL MEN ARAUCA</t>
  </si>
  <si>
    <t>SERVICIO DE PERSONAL DE APOYO PARA LA POBLACIÓN CON NECESIDADES EDUCATIVAS ESPECIALES "NEE" Y CAPACIDADES EXCEPCIONALES EN ESTABLECIMIENTOS EDUCATIVOS OFICIALES DEL DEPARTAMENTO DE   ARAUCA</t>
  </si>
  <si>
    <t>APOYO PARA LA ATENCIÓN A LA POBLACIÓN ATENDIDA BAJO EL SISTEMA DE RESPONSABILIDAD PENAL ADOLESCENTES "SRPA" EN ESTABLECIMIENTOS EDUCATIVOS OFICIALES DEL DEPARTAMENTO DE ARAUCA</t>
  </si>
  <si>
    <t>CONTRATACIÓN DE LA PRESTACIÓN DEL SERVICIO PÚBLICO EDUCATIVO PARA LA ATENCIÓN DE LA POBLACIÓN INDIGENA EN EDAD ESCOLAR (CIRCULAR 02 DEL 18 DE ENERO DE 2018, EXPEDIDA POR EL MEN - ORIENTACIONES SOBRE APLICACIÓN DEL CAPITULO 4 DEL TITULO 1, DE LA PARTE 3, DEL LIBRO 2 DEL DECRETO 1075 DE 2015)</t>
  </si>
  <si>
    <t xml:space="preserve">PRESTACIÓN DE SERVICIO DE ASEO PARA LOS ESTABLECIMIENTOS EDUCATIVOS OFICIALES DEL DEPARTAMENTO DE ARAUCA </t>
  </si>
  <si>
    <t xml:space="preserve">PRESTACIÓN DE SERVICIO DE VIGILANCIA PARA LOS ESTABLECIMIENTOS EDUCATIVOS OFICIALES DEL DEPARTAMENTO DE ARAUCA </t>
  </si>
  <si>
    <t>MEJORAMIENTO DE LA CALIDAD EDUCATIVA PARA EL FUNCIONAMIENTO BÁSICO DE LOS ESTABLECIMIENTOS EDUCATIVOS OFICIALES DEL DEPARTAMENTO DE ARAUCA</t>
  </si>
  <si>
    <t>ADMINISTRACIÓN PARA EL PAGO DE LA NÓMINA DE PENSIONADOS NACIONALIZADOS DOCENTES Y ADMINISTRATIVOS QUE SE FINANCIAN CON RECURSOS DE CANCELACIONES-SGPEDUCACIÓN. (LEY 431975 LEY 911989 Y LEY 1001993)</t>
  </si>
  <si>
    <t>Estudios de pre inversión e inversión</t>
  </si>
  <si>
    <t xml:space="preserve">Estudios o diseños realizados </t>
  </si>
  <si>
    <t>Vivienda, ciudad y territorio</t>
  </si>
  <si>
    <t>Sanidad agropecuaria e inocuidad agroalimentaria</t>
  </si>
  <si>
    <t>Obras y medidas de adecuación hidráulica.</t>
  </si>
  <si>
    <t>Áreas estratégicas para la conservación del recurso hídrico adquiridas  (En hectáreas)</t>
  </si>
  <si>
    <t>Gestión integral del recurso hídrico</t>
  </si>
  <si>
    <t>Campañas realizadas (Política Pública de Educación Ambiental)</t>
  </si>
  <si>
    <t>servicio de apoyo financiero para la financiación de proyectos de infraestructura para el servicio publico de gas</t>
  </si>
  <si>
    <t>Municipios beneficiados</t>
  </si>
  <si>
    <t>Participación ciudadana, política, respeto por los derechos humanos y diversidad de creencias</t>
  </si>
  <si>
    <t>36</t>
  </si>
  <si>
    <t>Servicio de promoción a la participación ciudadana</t>
  </si>
  <si>
    <t>Iniciativas para la promoción de la participación ciudadana y política de mujeres implementadas</t>
  </si>
  <si>
    <t>6177</t>
  </si>
  <si>
    <t>6178</t>
  </si>
  <si>
    <t>6169</t>
  </si>
  <si>
    <t>6181</t>
  </si>
  <si>
    <t xml:space="preserve">PLAN OPERATIVO ANUAL DE INVERSIONES </t>
  </si>
  <si>
    <t>VERSIÓN: 03</t>
  </si>
  <si>
    <t>FECHA: 22/01/2021</t>
  </si>
  <si>
    <t xml:space="preserve">CONSECUTIVO No. </t>
  </si>
  <si>
    <t>VIGENCIA FISCAL:</t>
  </si>
  <si>
    <t>DESCRIPCIÓN:</t>
  </si>
  <si>
    <t>06102021-1</t>
  </si>
  <si>
    <t>01 DE ENERO AL 31 DE DICIEMBRE DE 2022</t>
  </si>
  <si>
    <t>PRESUPUESTO GASTOS DE INVERSIÓN VIGENCIA FISCAL 2022</t>
  </si>
  <si>
    <t>PROYECTÓ</t>
  </si>
  <si>
    <t>DIGITÓ</t>
  </si>
  <si>
    <t>REVISÓ</t>
  </si>
  <si>
    <t>FIRMA</t>
  </si>
  <si>
    <t>LIBIA KARELIA GALVIS RODRIGUEZ</t>
  </si>
  <si>
    <t xml:space="preserve">CARGO </t>
  </si>
  <si>
    <t>Profesional Universitario SEPLAD</t>
  </si>
  <si>
    <t>Fecha: 06/10/2021</t>
  </si>
  <si>
    <t>Jóvenes con futuro</t>
  </si>
  <si>
    <t>IMPLEMENTACION DE LA POLITICA DE JUVENTUD EN EL DEPARTAMENTO DE ARAUCA</t>
  </si>
  <si>
    <t>Servicio de protección para el restablecimiento de derechos de niños, niñas, adolescentes y jóvenes</t>
  </si>
  <si>
    <t>Implementación de la política publica de juventud.</t>
  </si>
  <si>
    <t>ADQUISICION DE UN SERVICIO AUTOMATIZADO PARA EL CONTROL INTEGRAL Y TRAZABILIDAD DE LOS PRODUCTOS GENERADOS DE IMPUESTO AL CONSUMO EN EL DEPARTAMENTO DE ARAUCA</t>
  </si>
  <si>
    <t>VIGENCIA FUTURA APROBADA ORDENANZA 070 DE 2021</t>
  </si>
  <si>
    <t>Tasa prodeporte y recreación</t>
  </si>
  <si>
    <t>FORTALECIMIENTO DE LAS ESTRATEGIAS DE ADMINISTRACIÓN CONTROL FISCALIZACIÓN Y DETERMINACIÓN OFICIAL DE LOS TRIBUTOS ADMINISTRADOS POR EL DEPARTAMENTO DE ARAUCA</t>
  </si>
  <si>
    <t>Servicio de mantenimiento a la infraestructura deportiva</t>
  </si>
  <si>
    <t>Infraestructura deportiva mantenida</t>
  </si>
  <si>
    <t>MEJORAMIENTO Y MANTENIMIENTO DE LA INFRAESTRUCTURA DEPORTIVA EN EL MUNICIPIO DE CRAVO NORTE DEPARTAMENTO DE ARAUCA</t>
  </si>
  <si>
    <t>APOYO PARA EL MEJORAMIENTO DE SEDES DE EDUCACIÓN INICIAL EN EL DEPARTAMENTO DE ARAUCA</t>
  </si>
  <si>
    <t>Infraestructura para educación inicial mejorada</t>
  </si>
  <si>
    <t>Sedes para la educación inicial mejoradas</t>
  </si>
  <si>
    <t>AMPLIACIÓN DE LAS REDES DE ALCANTARILLADO SANITARIO EN EL ÁREA URBANA DEL MUNICIPIO DE TAME DEPARTAMENTO DE ARAUCA</t>
  </si>
  <si>
    <t>6042</t>
  </si>
  <si>
    <t xml:space="preserve">Alcantarillados ampliados </t>
  </si>
  <si>
    <t xml:space="preserve">Personas beneficiadas con proyectos que mejoran provisión, calidad y/o continuidad de los servicios de alcantarillado </t>
  </si>
  <si>
    <t>05112021-3</t>
  </si>
  <si>
    <t>Fecha: 05/11/2021</t>
  </si>
  <si>
    <t>Secretario de Planeacion Departamental</t>
  </si>
  <si>
    <t>URIEL PEÑA GARCIA</t>
  </si>
  <si>
    <t>WILSON FERNADO RAMIREZ BANGUERO</t>
  </si>
  <si>
    <t>JAHYL HERNÁNDEZ TRUJILLO</t>
  </si>
  <si>
    <t>Secretario de Gobierno y Seguridad ciudadana</t>
  </si>
  <si>
    <t>Director INDER</t>
  </si>
  <si>
    <t>Secretario General y Desarrollo Institucional</t>
  </si>
  <si>
    <t>EDGAR ALONSO REYES CHAPARRO</t>
  </si>
  <si>
    <t>MARICEL ORTIZ RAMIREZ</t>
  </si>
  <si>
    <t>Secretario de Hacienda Departamental</t>
  </si>
  <si>
    <t>Secretaria de Educación Departamental</t>
  </si>
  <si>
    <t>MAGDA JULIETA GOMEZ CUEVAS</t>
  </si>
  <si>
    <t>MIGUEL ANGEL GUERRERO GARCÍA</t>
  </si>
  <si>
    <t xml:space="preserve">EDGAR ALEXANDER CONTRERAS </t>
  </si>
  <si>
    <t>Secretario de Desarrollo agropecuario y Sostenible</t>
  </si>
  <si>
    <t>Secretario de Infraestructura Física</t>
  </si>
  <si>
    <t>Director UAESA</t>
  </si>
  <si>
    <t>ERIKA PARALES PEREZ</t>
  </si>
  <si>
    <t>Secretario de Desarrollo Social</t>
  </si>
  <si>
    <t>Documentos de investigación realizados</t>
  </si>
  <si>
    <t>Acompañamiento familiar y comunitario</t>
  </si>
  <si>
    <t>Servicio de planificación económica social y estadistica de la administración publica</t>
  </si>
  <si>
    <t>Fortalecimiento institucional general</t>
  </si>
  <si>
    <t>Servicios generales de planeación y estadistica</t>
  </si>
  <si>
    <t>Inversion orientada a la prestación del servicio directo para la adecuada atención y apoyo a madres/padres cabeza de hogar</t>
  </si>
  <si>
    <t>Servicio de implementación sistemas de gestión</t>
  </si>
  <si>
    <t>Festión y desempeño institucional</t>
  </si>
  <si>
    <t>Servicios de Consultoria en administración del recurso humano</t>
  </si>
  <si>
    <t>066</t>
  </si>
  <si>
    <t>Fortalecimiento institucional - General</t>
  </si>
  <si>
    <t>Otros servicios generales - No especificados</t>
  </si>
  <si>
    <t>Fortalecimiento institucional</t>
  </si>
  <si>
    <t>Formación de profesionales y deportistas: incluye todas las acciones orientadas a mejorar los niveles competitivos del atleta, mediante el fortalecimiento de sus condiciones psicosociales, y del capital humano responsable de su rendimiento, con la promoción e investigación del deporte</t>
  </si>
  <si>
    <t>Servicios de promoción de eventos deportivos y recreativos</t>
  </si>
  <si>
    <t>Educación fisica, deporte y recreación - general</t>
  </si>
  <si>
    <t>Servicios recreativos y deportivos</t>
  </si>
  <si>
    <t>Deporte y recración</t>
  </si>
  <si>
    <t>Servicio de apoyo a la actividad fisica, la recreacion y el deporte</t>
  </si>
  <si>
    <t>Servicios deportivos y promoción de la actividad física: incluye los espacios recreativos y deportivos que promueven el acceso de los niños, niñas y adolescentes a los servicios deportivos, recreativos y de actividad física. Involucra los procesos de iniciación, fundamentación y perfeccionamiento deportivo, así como el aprovechamiento del deporte con fines de esparcimiento, recreación y desarrollo físico de la comunidad, igualmente contempla las prácticas desarrolladas dentro del programa de competencias deportivas “Supérate-Intercolegiados”.</t>
  </si>
  <si>
    <t>A.4,1</t>
  </si>
  <si>
    <t>Servicio de educacion informal</t>
  </si>
  <si>
    <t>Gestión y desempeño institucional</t>
  </si>
  <si>
    <t>Servicios de la administración pública relacionados conasuntos económicos comerciales y laborales</t>
  </si>
  <si>
    <t>Fortalecimiento institucional - general</t>
  </si>
  <si>
    <t>Investigacion y desarrollo: asuntos economicos, comerciales y laborales en general</t>
  </si>
  <si>
    <t>A.17,2</t>
  </si>
  <si>
    <t>Actividades de asistencia técnica y capacitación institucional para el fortalecimiento de la administración local en el desarrollo de sus competencias legales</t>
  </si>
  <si>
    <t>Servicio de apoyo para la transferencia y/o implementación de metodologias de aumento de la productividad</t>
  </si>
  <si>
    <t>Instrumentos para mejorar la capacidad técnica y metrológica en los diferentes sectores productivos: Incluye instrumentos de transferencia tecnología para el desarrollo de capacidades empresariales y gerenciales de adopción y adaptación del conocimiento y tecnología existente.</t>
  </si>
  <si>
    <t>64134
63111</t>
  </si>
  <si>
    <t>Servicios de transporte aero turistico
Servicios de alojamiento en hoteles</t>
  </si>
  <si>
    <t>Transporte - transporte aéreo</t>
  </si>
  <si>
    <t>Transporte aereo: servicio de transporte aéreo</t>
  </si>
  <si>
    <t>Estudios de preinversion</t>
  </si>
  <si>
    <t>Gestion y desempéño institucional</t>
  </si>
  <si>
    <t>Otros servicios de cosultoria cientifica y tecica n.c.p</t>
  </si>
  <si>
    <t>Fortaleciiento institucional - general</t>
  </si>
  <si>
    <t>Investigación básica</t>
  </si>
  <si>
    <t>Actividades de asistencia tecnica y capacitacion institucional para el fortalecimiento de la admiistación local en el desarrollo de sus competencias legales</t>
  </si>
  <si>
    <t>Servicio de asistencia técnica y juridica en saneamiento y titulación de predios</t>
  </si>
  <si>
    <t>Soluciones de Vivienda: incluye los procesos relacionados a la construcción de vivienda de interés social y/o prioritario nueva o en sitio propio y el mejoramiento de vivienda (VIS y estructural).</t>
  </si>
  <si>
    <t>Servicios de la administración pública relacionados con la vivienda e infraestructura de servicios públicos</t>
  </si>
  <si>
    <t>Vivienda - general</t>
  </si>
  <si>
    <t>Vivienda y servicios comunitarios - no clasificados</t>
  </si>
  <si>
    <t>A,7</t>
  </si>
  <si>
    <t>Recursos orientados a la financiacion de los planes, proyectos y actividades, con el objeto de promover la adquisición, construcción y mejoramiento de la vivienda</t>
  </si>
  <si>
    <t>Eventos de promoción de actividades culturales realizados</t>
  </si>
  <si>
    <t>Prácticas artísticas y culturales: incluye todas las estrategias encaminadas al desarrollo de los procesos de investigación, formación, experimentación, creación, producción, circulación, comunicación, difusión y apropiación de prácticas artísticas y culturales.</t>
  </si>
  <si>
    <t>Otros servicios de artes escenicas, eventos culturales y de entretenimiento en vivo.</t>
  </si>
  <si>
    <t>Servicios culturales</t>
  </si>
  <si>
    <t>A.5.1</t>
  </si>
  <si>
    <t>Recursos orientados a la financiación de actividades y estímulos realizados por la entidad territorial para fomentar, apoyar y difundir eventos y expresiones artísticas y culturales.</t>
  </si>
  <si>
    <t>Materiales de lectura disponibles en bibliotecas publicas y espacios no convencionales</t>
  </si>
  <si>
    <t>Fomento al acceso y la promoción de la lectura y la escritura: incluye acciones para fortalecer la oferta y el acceso a libros y otros contenidos y medios para la lectura, el desarrollo de estrategias y programas de lectura y la promoción y estímulo a la escritura creativa, el uso y apropiación de TIC en las bibliotecas públicas, las familias y los espacios no convencionales.</t>
  </si>
  <si>
    <t>Servicios de bibliotecas</t>
  </si>
  <si>
    <t>A.5.6.1</t>
  </si>
  <si>
    <t>Gastos dirigidos al suministro de libros, mobiliario y demás elementos requeridos  para el desarrollo de las actividades propias de las bibliotecas municipales.</t>
  </si>
  <si>
    <t>Asistencia técnica al sector cinematográfico realizadas</t>
  </si>
  <si>
    <t>Fomento a la gestión cultural territorial: incluye acciones de asesoría y acompañamiento a la institucionalidad cultural, espacios de participación y gestores culturales de los departamentos y municipios del país, en temas relacionados con procesos de planeación, formulación de proyectos, fuentes de financiación, formación y participación ciudadana. También incluye la coordinación de la Red Nacional de Bibliotecas Públicas y la promoción de su crecimiento, modernización y sostenibilidad.</t>
  </si>
  <si>
    <t>Servicio de educación artistica y cultural</t>
  </si>
  <si>
    <t>Actividades culturales para la promoción de la cultura realizadas</t>
  </si>
  <si>
    <t>Servicios de educación media técnica vocacional</t>
  </si>
  <si>
    <t>A.5.2</t>
  </si>
  <si>
    <t>Recursos orientados a la financiación de actividades realizadas por la entidad territorial en las áreas de formación, capacitación e investigación artística y cultural.</t>
  </si>
  <si>
    <t>Servicios de promoción de actividades culturales</t>
  </si>
  <si>
    <t>Servicio de educación para la formación y el trabajo</t>
  </si>
  <si>
    <t>Servicios de edcuación media técnica vocacional</t>
  </si>
  <si>
    <t>Servicios de preservación al patrimonio material muebl</t>
  </si>
  <si>
    <t xml:space="preserve">Protección del patrimonio material: incluye acciones orientadas a proteger y reconocer bienes muebles e inmuebles que, por sus valores de autenticidad, originalidad, estéticos, artísticos y técnicos son representativos para la nación, constituyéndose además en testimonio vivo de su historia y de su cultura. Este incluye la protección y salvaguardia del patrimonio antropológico, arqueológico e histórico (vestigios de la gente que vivió en la época colonial, republicana e incluso en épocas más recientes, objetos prehispánicos, antiguas áreas de habitación, terrazas de cultivo, caminos, cementerios, restos animales y vegetales, y arte rupestre). </t>
  </si>
  <si>
    <t>Servicio de producción de peliculas cinematográficas, videos, programas de televisión y radio.</t>
  </si>
  <si>
    <t>A.5.3</t>
  </si>
  <si>
    <t>Recursos orientados a la financiación de actividades y planes de protección orientados a la conservación y rehabilitación del patrimonio cultural.</t>
  </si>
  <si>
    <t>Estrategias para garantizar el acceso y la permanencia</t>
  </si>
  <si>
    <t>Servicios generales de construcción de otros edificios no residenciales</t>
  </si>
  <si>
    <t>Educación general</t>
  </si>
  <si>
    <t>Construcción</t>
  </si>
  <si>
    <t>A,1,2,3</t>
  </si>
  <si>
    <t>Mantenimiento de la infraestructura educativa</t>
  </si>
  <si>
    <t>Capacitación y acompañamiento técnico integral: acciones en acompañamiento técnico a pequeños productores rurales. El acompañamiento técnico incluye además de la capacitación en temas productivos, el acompañamiento en el eslabón de comercialización y buenas prácticas agropecuarias</t>
  </si>
  <si>
    <t>Comercio al por mayor (excepto el realizado a cambio de una retribución o por contrata) de productos de origen agropecuario</t>
  </si>
  <si>
    <t>Desarrollo agropecuario, silvicultura y pesca - general</t>
  </si>
  <si>
    <t>Asuntos económicos - no clasificados: otros bienes producidos</t>
  </si>
  <si>
    <t>A,8,8</t>
  </si>
  <si>
    <t>Inversión orientada al desarrollo de programas y proyectos en el marco del plan agropecuario</t>
  </si>
  <si>
    <t>Servicios de control de parasitos para espacies de interés agropecuario</t>
  </si>
  <si>
    <t>Prevención, inspección, vigilancia y control de plagas y enfermedades: Incluye las acciones para mejorar las condiciones de sanidad e inocuidad de las cadenas productivas. Además, contempla estrategias para prevención del ingreso y salida de enfermedades y plagas del territorio nacional.</t>
  </si>
  <si>
    <t>Otros sevicios de cia de animales</t>
  </si>
  <si>
    <t>Desarrollo agropecuario, silvicultura y pesca - pecuario</t>
  </si>
  <si>
    <t>Agricultura:semovientes</t>
  </si>
  <si>
    <t>A.8,5</t>
  </si>
  <si>
    <t>Inversiones orientadas al desarrollo de programas y proyectos que tengan el objetivo de prestar asistencia técnica agropecuaria de forma directa en el aea rural del Municipio</t>
  </si>
  <si>
    <t>Planificación y manejo del recurso hídrico</t>
  </si>
  <si>
    <t>Servicios inmobiiiarios relativos a bienes inmuebles propios o arrendados</t>
  </si>
  <si>
    <t>Administración y protección del medio ambiente - conservación</t>
  </si>
  <si>
    <t>Protección del medio ambiente - no clasificados</t>
  </si>
  <si>
    <t>A,10,8</t>
  </si>
  <si>
    <t>Recursos orientados a la conservación, protección, restauración y aprovechamiento de los recursos naturales y del medio ambiente de la entidad territorial</t>
  </si>
  <si>
    <t>Información cientifica</t>
  </si>
  <si>
    <t>Servicios de ingenieria en proyectos de gestión de residuos (peligrosos y no peligrosos)</t>
  </si>
  <si>
    <t>Administración y protección del medio ambiente - manejo</t>
  </si>
  <si>
    <t>Manejo de residuos</t>
  </si>
  <si>
    <t>A,3,12</t>
  </si>
  <si>
    <t>Sumatoria de los recursos destinados por la entidad territorial para financiar actividades de recolección de los residuos solidos, así como las complementarias de transporte, tratamiento, aprovechamiento y disposición final de los residios sólidos</t>
  </si>
  <si>
    <t>Via terciaria mejorada</t>
  </si>
  <si>
    <t>Infraestructura de la red terciaria: incluye el inventario de la red vial terciaria, la construcción, mejoramiento, rehabilitación y operación</t>
  </si>
  <si>
    <t>Carreteras (excepto carreteras elevadas); calles</t>
  </si>
  <si>
    <t>Transporte - red terciaria vial - caminos vecinales</t>
  </si>
  <si>
    <t>Transporte por carretera: servicio de transporte terrestre</t>
  </si>
  <si>
    <t>A.9.2</t>
  </si>
  <si>
    <t>Mejoramiento de vias</t>
  </si>
  <si>
    <t>via terciaria mejorada</t>
  </si>
  <si>
    <t>infraestructura vial terciaria: incluye el inventario de la red vial terciaria, la construccion, mejoramiento, rehabilitacion y operación</t>
  </si>
  <si>
    <t>Carrreteras (excepro carreteras elevadas); calles</t>
  </si>
  <si>
    <t>transporte - red vial terciaria - caminos vecinales</t>
  </si>
  <si>
    <t>transporte por carretera: servicio de transporte</t>
  </si>
  <si>
    <t>Infraestructura de la red vial secundaria: incluye la construcción, mejoramiento rehabilitación y operación</t>
  </si>
  <si>
    <t>Transporte - General</t>
  </si>
  <si>
    <t>Transpote por carretera: Servicio de transporte terrestre</t>
  </si>
  <si>
    <t>A,9,4</t>
  </si>
  <si>
    <t>Conservcación continua que se realiza en v´´ias pavimentadas o no (a intervalos menores de un año)  de las zonas laterales y a intervenciones de emergencias en la carretera, con el fin de mantener las condiciones óptimas parala transitabilidad en la via.</t>
  </si>
  <si>
    <t>Gestión para el acceso al Agua Potable: Incluye las acciones para buscar la cobertura, calidad y continuidad en el acceso de la población a agua potable, en las zonas urbanas y rurales del país.</t>
  </si>
  <si>
    <t>Acueductos y otros conductos de suministro de agua, excepto gasoductos</t>
  </si>
  <si>
    <t>021</t>
  </si>
  <si>
    <t>Agua potable y saneamiento básico - General</t>
  </si>
  <si>
    <t>Abastecimiento d agua</t>
  </si>
  <si>
    <t>Sumatoria de recursos orientados al desarrollo de actividades y proyectos para asegurar el acceso con calidad de la población al servicio de agua potable y saneamiento básico.</t>
  </si>
  <si>
    <t>Apoyo a la generación, transmisión, distribución, comercialización y ampliación de cobertura de energía eléctrica</t>
  </si>
  <si>
    <t>Energía Eléctrica</t>
  </si>
  <si>
    <t>089</t>
  </si>
  <si>
    <t>Sector Eléctrico - Distribución Eléctrica</t>
  </si>
  <si>
    <t>Electricidad</t>
  </si>
  <si>
    <t>A.6.6</t>
  </si>
  <si>
    <t>Recursos orientados a la financiación de obras de electrificación rural</t>
  </si>
  <si>
    <t>Unidades de Generación Fotovoltaica de energía eléctrica instalada</t>
  </si>
  <si>
    <t>Generación de energía por fuentes no convencionales y renovables</t>
  </si>
  <si>
    <t>2.3.2.01.01.001.03.15</t>
  </si>
  <si>
    <t>087</t>
  </si>
  <si>
    <t>Sector Eléctrico - Generación Eléctrica</t>
  </si>
  <si>
    <t>Inspección y vigilancia</t>
  </si>
  <si>
    <t>Comercio al por mayor (excepto el realizado a cambio de una retribución o por contrata) de prendas de vestir, articulos de piel y accesorios de vestir</t>
  </si>
  <si>
    <t>Educación - general</t>
  </si>
  <si>
    <t>Educación: no clasificados</t>
  </si>
  <si>
    <t>A.1.1,9,2</t>
  </si>
  <si>
    <t>Suministro de calzado y vestido de labor para los directivos docentes conforme a lo dispuesto en el decreto 1978 de 1989</t>
  </si>
  <si>
    <t>Inspeccion y vigilancia</t>
  </si>
  <si>
    <t>Servicios generales de otros edificios no residenciales</t>
  </si>
  <si>
    <t>Educación - General</t>
  </si>
  <si>
    <t>A.1,6,3</t>
  </si>
  <si>
    <t>Recursos apliucados a pproyectosde adecuación, mejoramiento y construcción de infraestructura educativa que garantice la adecuada atención de la población atendida bajo la modalidad de internado</t>
  </si>
  <si>
    <t>Servicios de acceso a internet de banda ancha</t>
  </si>
  <si>
    <t>Educación no definible por nivel</t>
  </si>
  <si>
    <t>A,1,4,3</t>
  </si>
  <si>
    <t>Aplicación de los recursos asignados paa el mejoramiento y mantenimiento de la conectividad en los establecimientos educativos estatales.</t>
  </si>
  <si>
    <t>Servicios de la administración publica relacionados con la educación</t>
  </si>
  <si>
    <t>A.1,5</t>
  </si>
  <si>
    <t>Aplicación de recursos adicioales asignados a las entidades territoriales certificadas para mejorar la atención de la población con necesidades educativas especiales (excepto baja visión y baja audición) en establecimientos educativos oficiales</t>
  </si>
  <si>
    <t>Servicios de limpieza general</t>
  </si>
  <si>
    <t>002</t>
  </si>
  <si>
    <t>Educación: No clasificados</t>
  </si>
  <si>
    <t>A.1.1.6</t>
  </si>
  <si>
    <t>Valor de los contratos realizados por la entidad territorial certificada  para la prestación del servicio de aseo de los establecimientos educativos</t>
  </si>
  <si>
    <t>Servicios de protección (guardias de seguridad)</t>
  </si>
  <si>
    <t>A.1.1.7</t>
  </si>
  <si>
    <t>Valor de los contratos realizados por la entidad territorial certificada para la prestación del servicio de vigilancia de los establecimientos educativos</t>
  </si>
  <si>
    <t>A.1.2.3</t>
  </si>
  <si>
    <t>Recursos destinados a la ejecución de obras de conservación preventiva y correctiva y mejoramiento de los establecimientos  educativos  con el objeto de que puedan funcionar adecuadamente, sin modificar la infraestructura existente.</t>
  </si>
  <si>
    <t>2.3.1.01.01.001.01</t>
  </si>
  <si>
    <t>Servicios de la administración pública relacionada con la educación</t>
  </si>
  <si>
    <t>Sector de inversión orientado a garantizar el pleno cumplimiento de el derecho a la educacion en condiciones de equidad para toda la poblacion</t>
  </si>
  <si>
    <t>Servicio de apoyo financiero para proyectos de convivencia y seguridad ciudadana</t>
  </si>
  <si>
    <t>Seguridad ciudadana: Corresponde al conjunto de acciones integrales que buscan proteger de manera efectiva a los ciudadanos, tanto de los delitos como de los comportamientos que afectan su integridad física y material, dentro del marco del respeto a las normas establecidas.</t>
  </si>
  <si>
    <t>Servicios de la administración pública y relacionados con otros asuntos de orden público y seguridad</t>
  </si>
  <si>
    <t>Orden publico y seguridad - no clasificados</t>
  </si>
  <si>
    <t>A,18,4</t>
  </si>
  <si>
    <t>Gasttos efectuados con recurso del fondo territorial de seguridad para el fortalecimiento de la seguridad ciudadana y la preservación del orden público de conformidad ley 418/97 modificada por las leyes 548/99, 782/021106/06 1421 y 1430/10 y 1738/14</t>
  </si>
  <si>
    <t>Servicio de vigilancia sanitaria e inspección vigilancia y control del sistema general de seguridad social en salud</t>
  </si>
  <si>
    <t>Inspeccion vigilancia y control en salud pública</t>
  </si>
  <si>
    <t>Servicios de la administración pública relacionados con la salud</t>
  </si>
  <si>
    <t>Salud - general</t>
  </si>
  <si>
    <t>Servicios generales de personal</t>
  </si>
  <si>
    <t>A.2,2,23,2</t>
  </si>
  <si>
    <t>Vigilancia y control en salud pública</t>
  </si>
  <si>
    <t>Promoción de la salud</t>
  </si>
  <si>
    <t>Servicios de la admiistración pública relacionados con la salud</t>
  </si>
  <si>
    <t>Salud - acciones de salud pública</t>
  </si>
  <si>
    <t>Servicio de educación informal</t>
  </si>
  <si>
    <t>Servicios de la administración pública relacionados co asuntos economicos, comerciales y laborales</t>
  </si>
  <si>
    <t>Investigación y desarrollo, asuntos economicos, comeciales y laborales en general</t>
  </si>
  <si>
    <t>Fortalecimiento en la prevención del riesgo de emergencias: Recursos dirigidos a la puesta en marcha de planes estratégicos, así como la definición de lineamientos para la gestión del riesgo de desastres a través del conocimiento del riesgo, la reducción del mismo y el manejo de desastres asociados con fenómenos de origen natural, socionatural, tecnológico y humano no intencional.</t>
  </si>
  <si>
    <t>Servicios de defensa civil</t>
  </si>
  <si>
    <t>Prevención y atención de desastres - general</t>
  </si>
  <si>
    <t>Defensa civil</t>
  </si>
  <si>
    <t>A.12,7</t>
  </si>
  <si>
    <t>Fortalecimiento de los comités de pevención y atención de desastres</t>
  </si>
  <si>
    <t>Emergencias y desastres atendidas</t>
  </si>
  <si>
    <t>Atención y recuperación ante situaciones de desastre y emergencias y declaratorias de calamidad pública: Recursos encaminados para adelantar acciones que permitan la reacción oportuna de las entidades territoriales ante situaciones de emergencia, desastre y declaratorias calamidad pública, así como para las actividades y proyectos relacionados con la la rehabilitación y la reconstrucción postdesastres.</t>
  </si>
  <si>
    <t>Comercio al por menor de productos alimenticios n.c.p, en establecimientos no especializados</t>
  </si>
  <si>
    <t>Pevención y atención de desastres - general</t>
  </si>
  <si>
    <t>Protección social - no clasificados</t>
  </si>
  <si>
    <t>A.12,6,1</t>
  </si>
  <si>
    <t>Recursos destinados a la ayuda humanitaria en situaciones declaradas de desastres</t>
  </si>
  <si>
    <t>Intervencions de promoción de derechos y prevención de su vulneración para la niñez y adolecencia.</t>
  </si>
  <si>
    <t>Otros tipos de servicios educativos y de formación, n.c.p</t>
  </si>
  <si>
    <t>Desarrollo comunitario - asistencia directa a la comunidad</t>
  </si>
  <si>
    <t>Familia y niñez</t>
  </si>
  <si>
    <t>Atención a grupos vulnerables - promoción social</t>
  </si>
  <si>
    <t>Servicios de la administracion publica</t>
  </si>
  <si>
    <t>Prooción social - no clasificados</t>
  </si>
  <si>
    <t>A.14,19</t>
  </si>
  <si>
    <t>Atencióon y apoyo a la mujer</t>
  </si>
  <si>
    <t>Atención integral al adulto mayor</t>
  </si>
  <si>
    <t>Servicios de atención residencial para personas mayores</t>
  </si>
  <si>
    <t>Atención a grupos vulnerables</t>
  </si>
  <si>
    <t>Tercera edad</t>
  </si>
  <si>
    <t>A,14,4</t>
  </si>
  <si>
    <t>Programas de apoyo orientados a mejorar las condiciones de vida de los adultos mayores en condiciones de vulnerabilidad</t>
  </si>
  <si>
    <t>2.3.2.01.01.001.03.18</t>
  </si>
  <si>
    <t>4301004</t>
  </si>
  <si>
    <t>Servicio de mantenimiento a la infraestructura deportiva (4301004)</t>
  </si>
  <si>
    <t>Infraestructura en parques recreativos y/o espacios lúdicos: incluye infraestructura municipal, que implica la construcción de escenarios adecuados para la práctica de la actividad física, la recreación y el deporte, procurando que en lo posible sea una infraestructura multimodal que permita la práctica de diversos deportes y actividades.</t>
  </si>
  <si>
    <t>54270</t>
  </si>
  <si>
    <t>Servicios generales de construcción de instalaciones al aire libre para deportes y esparcimiento</t>
  </si>
  <si>
    <t>070</t>
  </si>
  <si>
    <t>Educación Física, Deporte y Recreación - General</t>
  </si>
  <si>
    <t>7081</t>
  </si>
  <si>
    <t>A.4.2</t>
  </si>
  <si>
    <t>CONSTRUCCIÓN, MANTENIMIENTO Y/O ADECUACIÓN DE LOS ESCENARIOS DEPORTIVOS Y RECREATIVOS</t>
  </si>
  <si>
    <t>A.14.5.4</t>
  </si>
  <si>
    <t>A.17.2</t>
  </si>
  <si>
    <t>A.4.1</t>
  </si>
  <si>
    <t>3502039</t>
  </si>
  <si>
    <t>Servicio de asistencia técnica a los entes territoriales para el desarrollo turístico (3502039)</t>
  </si>
  <si>
    <t>Instrumentos de Política de desarrollo productivo: Herramientas para el aumento de productividad a nivel regional y nacional. De igual manera, incluye instrumentos para la competitividad de los sectores de servicios: promoción de formalización y capacitación, mejora de la información del sector servicios, entre otros.</t>
  </si>
  <si>
    <t>Viajes de Familiarización realizados</t>
  </si>
  <si>
    <t>3904016</t>
  </si>
  <si>
    <t>Servicios para fortalecer la participación ciudadana en Ciencia, Tecnología e Innovación (3904016)</t>
  </si>
  <si>
    <t>Apropiación Social de la CTeI: Incluye el apoyo al desarrollo de procesos intencionados de comprensión e intervención en las relaciones entre ciencia, tecnología y sociedad, para ampliar las dinámicas de generación, circulación y uso del conocimiento científico-tecnológico entre los sectores académicos, productivos, estatales, incluyendo activamente a las comunidades y grupos de interés de la sociedad civil, con el fin de dar sentido y usar la CTeI en sus contextos, y así propiciar procesos de transformación social.</t>
  </si>
  <si>
    <t>Proyectos con estudios y diseños de pre inversión e inversión.</t>
  </si>
  <si>
    <t>4599006</t>
  </si>
  <si>
    <t>Estudios de preinversión (4599006)</t>
  </si>
  <si>
    <t>Gestión y desempeño institucional:</t>
  </si>
  <si>
    <t>4502022</t>
  </si>
  <si>
    <t>Servicio de asistencia técnica (4502022)</t>
  </si>
  <si>
    <t>4599031</t>
  </si>
  <si>
    <t>Servicio de asistencia técnica (4599031)</t>
  </si>
  <si>
    <t>Promoción de la participación ciudadana: Recursos destinados a socializar, promover e incentivar los mecanismos de participacion ciudana  y la interlocución con los espacios de participación ciudadana</t>
  </si>
  <si>
    <t>3301018</t>
  </si>
  <si>
    <t>Casas de la cultura adecuadas (3301018)</t>
  </si>
  <si>
    <t>Fortalecimiento de la Infraestructura Cultural: incluye construcción, adecuación y/o dotación de infraestructura cultural en el país.</t>
  </si>
  <si>
    <t>2201052</t>
  </si>
  <si>
    <t>Infraestructura educativa mejorada (2201052)</t>
  </si>
  <si>
    <t>2201028</t>
  </si>
  <si>
    <t>Servicio de apoyo a la permanencia con alimentación escolar (2201028)</t>
  </si>
  <si>
    <t>Estrategias para garantizar el acceso y  la permanencia</t>
  </si>
  <si>
    <t>2201023</t>
  </si>
  <si>
    <t>Infraestructura para educación inicial mejorada (2201023)</t>
  </si>
  <si>
    <t>3203047</t>
  </si>
  <si>
    <t>Obras y medidas de adecuación hidráulica. (3203047)</t>
  </si>
  <si>
    <t xml:space="preserve">Vía Secundaria Rehabilitada </t>
  </si>
  <si>
    <t>Vía secundaria rehabilitada y/o mejorada y/o mantenida (Km)</t>
  </si>
  <si>
    <t>2402018</t>
  </si>
  <si>
    <t>Vía secundaria rehabilitada (2402018)</t>
  </si>
  <si>
    <t>4003016</t>
  </si>
  <si>
    <t>Acueductos ampliados (4003016)</t>
  </si>
  <si>
    <t>4003019</t>
  </si>
  <si>
    <t>Alcantarillados ampliados (4003019)</t>
  </si>
  <si>
    <t>Gestión para el Saneamiento Básico: incluye las acciones para buscar la cobertura, calidad y continuidad en el acceso de la población a saneamiento básico, en las zonas urbanas y rurales del país.</t>
  </si>
  <si>
    <t>2101011</t>
  </si>
  <si>
    <t>Servicio de apoyo financiero para la financiación de proyectos de infraestructura para el servicio público de gas (2101011)</t>
  </si>
  <si>
    <t>21011</t>
  </si>
  <si>
    <t>Ampliación y conectividad de la red de distribución de gas combustible</t>
  </si>
  <si>
    <t>2201015</t>
  </si>
  <si>
    <t>Servicio de monitoreo y seguimiento a la gestión del sector educativo (2201015)</t>
  </si>
  <si>
    <t>4102037</t>
  </si>
  <si>
    <t>Servicio de protección para el restablecimiento de derechos de niños, niñas, adolescentes y jóvenes (4102037)</t>
  </si>
  <si>
    <t>4103050</t>
  </si>
  <si>
    <t>Servicio de acompañamiento familiar y comunitario para la superación de la pobreza (4103050)</t>
  </si>
  <si>
    <t>4104008</t>
  </si>
  <si>
    <t>Servicio de atención y protección integral al adulto mayor (4104008)</t>
  </si>
  <si>
    <t>2.3.2.02.02.008</t>
  </si>
  <si>
    <t>2.3.2.01.03.001</t>
  </si>
  <si>
    <t>2.3.2.01.01.001.03.14</t>
  </si>
  <si>
    <t>2.3.2.02.01.002</t>
  </si>
  <si>
    <t>2.3.1.02.01.001.01</t>
  </si>
  <si>
    <t>2.3.2.01.01.003.02</t>
  </si>
  <si>
    <t>Servicios de transporte aéreo de pasajeros, excepto los servicios de aerotaxi</t>
  </si>
  <si>
    <t>53290</t>
  </si>
  <si>
    <t>Otras obras de ingeniería civil</t>
  </si>
  <si>
    <t>83117</t>
  </si>
  <si>
    <t>Servicios de gestión de desarrollo empresarial</t>
  </si>
  <si>
    <t>Otros servicios de cosultoria cientifica y tecnica n.c.p</t>
  </si>
  <si>
    <t>83990</t>
  </si>
  <si>
    <t>Otros servicios profesionales, técnicos y empresariales n.c.p.</t>
  </si>
  <si>
    <t>62129</t>
  </si>
  <si>
    <t>Comercio al por menor de productos alimenticios n.c.p., en establecimientos no especializados</t>
  </si>
  <si>
    <t>53253</t>
  </si>
  <si>
    <t>Alcantarillado y plantas de tratamiento de agua</t>
  </si>
  <si>
    <t>065</t>
  </si>
  <si>
    <t>Desarrollo Turístico</t>
  </si>
  <si>
    <t>029</t>
  </si>
  <si>
    <t>Ciencia y Tecnología - General</t>
  </si>
  <si>
    <t>095</t>
  </si>
  <si>
    <t>Vivienda - General</t>
  </si>
  <si>
    <t>069</t>
  </si>
  <si>
    <t>Fortalecimiento Institucional - Programas orientados al desarrollo eficientes de las competencias</t>
  </si>
  <si>
    <t>048</t>
  </si>
  <si>
    <t>024</t>
  </si>
  <si>
    <t>Agua Potable y Saneamiento Básico - Alcantarillado</t>
  </si>
  <si>
    <t>094</t>
  </si>
  <si>
    <t>Sector Petróleo y Gas - Gas</t>
  </si>
  <si>
    <t>Fortalecimiento Institucional - General</t>
  </si>
  <si>
    <t>028</t>
  </si>
  <si>
    <t>Atención a Grupos Vulnerables</t>
  </si>
  <si>
    <t>70473</t>
  </si>
  <si>
    <t>7013398</t>
  </si>
  <si>
    <t>Otros servicios generales - no especificados</t>
  </si>
  <si>
    <t>7014</t>
  </si>
  <si>
    <t>70131</t>
  </si>
  <si>
    <t>7082</t>
  </si>
  <si>
    <t>7098</t>
  </si>
  <si>
    <t>7052</t>
  </si>
  <si>
    <t>Manejo de aguas residuales</t>
  </si>
  <si>
    <t>7043206</t>
  </si>
  <si>
    <t>Petróleo y gas natural: Gas Natural</t>
  </si>
  <si>
    <t>A.1.1.1</t>
  </si>
  <si>
    <t xml:space="preserve">PAGO DE PERSONAL </t>
  </si>
  <si>
    <t>A.1.1.10.1</t>
  </si>
  <si>
    <t xml:space="preserve">CONTRATOS PARA LA PRESTACIÓN DEL SERVICIO EDUCATIVO </t>
  </si>
  <si>
    <t>MANTENIMIENTO DE INFRAESTRUCTURA EDUCATIVA</t>
  </si>
  <si>
    <t>A.1.2.10</t>
  </si>
  <si>
    <t>ALIMENTACIÓN ESCOLAR</t>
  </si>
  <si>
    <t>A.13.5</t>
  </si>
  <si>
    <t>PROMOCIÓN DEL DESARROLLO TURÍSTICO</t>
  </si>
  <si>
    <t>A.13.11</t>
  </si>
  <si>
    <t>PROYECTOS INTEGRALES DE CIENCIA, TECNOLOGÍA E INNOVACIÓN</t>
  </si>
  <si>
    <t>PROGRAMAS DE CAPACITACIÓN Y ASISTENCIA TÉCNICA ORIENTADOS AL DESARROLLO EFICIENTE DE LAS COMPETENCIAS DE LEY</t>
  </si>
  <si>
    <t>A.3.11</t>
  </si>
  <si>
    <t>SERVICIO DE ALCANTARILLADO</t>
  </si>
  <si>
    <t>FOMENTO, APOYO Y DIFUSIÓN DE EVENTOS Y EXPRESIONES ARTÍSTICAS Y CULTURALES</t>
  </si>
  <si>
    <t>A.5.5</t>
  </si>
  <si>
    <t>CONSTRUCCIÓN, MANTENIMIENTO Y ADECUACIÓN DE LA INFRAESTRUCTURA ARTÍSTICA Y CULTURAL</t>
  </si>
  <si>
    <t>A.6.7</t>
  </si>
  <si>
    <t>DISTRIBUCIÓN DE GAS COMBUSTIBLE</t>
  </si>
  <si>
    <t>7000</t>
  </si>
  <si>
    <t>7001</t>
  </si>
  <si>
    <t>7002</t>
  </si>
  <si>
    <t>7003</t>
  </si>
  <si>
    <t>7004</t>
  </si>
  <si>
    <t>7005</t>
  </si>
  <si>
    <t>7006</t>
  </si>
  <si>
    <t>7007</t>
  </si>
  <si>
    <t>7008</t>
  </si>
  <si>
    <t>7009</t>
  </si>
  <si>
    <t>7010</t>
  </si>
  <si>
    <t>7011</t>
  </si>
  <si>
    <t>7012</t>
  </si>
  <si>
    <t>7013</t>
  </si>
  <si>
    <t>7015</t>
  </si>
  <si>
    <t>7016</t>
  </si>
  <si>
    <t>7017</t>
  </si>
  <si>
    <t>7018</t>
  </si>
  <si>
    <t>7019</t>
  </si>
  <si>
    <t>7020</t>
  </si>
  <si>
    <t>7021</t>
  </si>
  <si>
    <t>7022</t>
  </si>
  <si>
    <t>7023</t>
  </si>
  <si>
    <t>7024</t>
  </si>
  <si>
    <t>7025</t>
  </si>
  <si>
    <t>7026</t>
  </si>
  <si>
    <t>7027</t>
  </si>
  <si>
    <t>7028</t>
  </si>
  <si>
    <t>7029</t>
  </si>
  <si>
    <t>7030</t>
  </si>
  <si>
    <t>7031</t>
  </si>
  <si>
    <t>7032</t>
  </si>
  <si>
    <t>7033</t>
  </si>
  <si>
    <t>7034</t>
  </si>
  <si>
    <t>7035</t>
  </si>
  <si>
    <t>7036</t>
  </si>
  <si>
    <t>7037</t>
  </si>
  <si>
    <t>7038</t>
  </si>
  <si>
    <t>7039</t>
  </si>
  <si>
    <t>7040</t>
  </si>
  <si>
    <t>7041</t>
  </si>
  <si>
    <t>7042</t>
  </si>
  <si>
    <t>7043</t>
  </si>
  <si>
    <t>7044</t>
  </si>
  <si>
    <t>7045</t>
  </si>
  <si>
    <t>7046</t>
  </si>
  <si>
    <t>7047</t>
  </si>
  <si>
    <t>7048</t>
  </si>
  <si>
    <t>7049</t>
  </si>
  <si>
    <t>7050</t>
  </si>
  <si>
    <t>7051</t>
  </si>
  <si>
    <t>7053</t>
  </si>
  <si>
    <t>7054</t>
  </si>
  <si>
    <t>7055</t>
  </si>
  <si>
    <t>7056</t>
  </si>
  <si>
    <t>7057</t>
  </si>
  <si>
    <t>7058</t>
  </si>
  <si>
    <t>7059</t>
  </si>
  <si>
    <t>7060</t>
  </si>
  <si>
    <t>7061</t>
  </si>
  <si>
    <t>7062</t>
  </si>
  <si>
    <t>Campañas de gestión del riesgo para temas de consumo, aprovechamiento biológico, calidad e inocuidad de los alimentos implementadas</t>
  </si>
  <si>
    <t>Acueductos construidos</t>
  </si>
  <si>
    <t>Personas beneficiadas con acceso al servicio de agua</t>
  </si>
  <si>
    <t>Alcantarillados construidos</t>
  </si>
  <si>
    <t>Personas beneficiadas con acceso al servicio de alcantarillado</t>
  </si>
  <si>
    <t>Servicio de Aseo</t>
  </si>
  <si>
    <t>Usuarios con acceso al servicio de aseo</t>
  </si>
  <si>
    <t>Servicios de educación informal en
agua potable y saneamiento básico</t>
  </si>
  <si>
    <t>Personas capacitadas</t>
  </si>
  <si>
    <t>Servicios de asistencia técnica en manejo de residuos solidos</t>
  </si>
  <si>
    <t>Personas asistidas técnicamente en manejo de residuos sólidos</t>
  </si>
  <si>
    <t>Pueblos indígenas beneficiados con alimentación escolar</t>
  </si>
  <si>
    <t>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</si>
</sst>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 _€_-;\-* #,##0.00\ _€_-;_-* &quot;-&quot;??\ _€_-;_-@_-"/>
    <numFmt numFmtId="166" formatCode="_(&quot;$&quot;\ * #,##0.00_);_(&quot;$&quot;\ * \(#,##0.00\);_(&quot;$&quot;\ * &quot;-&quot;??_);_(@_)"/>
    <numFmt numFmtId="167" formatCode="_(* #,##0.00_);_(* \(#,##0.00\);_(* &quot;-&quot;??_);_(@_)"/>
    <numFmt numFmtId="168" formatCode="_-&quot;$&quot;* #,##0.00_-;\-&quot;$&quot;* #,##0.00_-;_-&quot;$&quot;* &quot;-&quot;??_-;_-@"/>
    <numFmt numFmtId="169" formatCode="_-&quot;$&quot;* #,##0_-;\-&quot;$&quot;* #,##0_-;_-&quot;$&quot;* &quot;-&quot;??_-;_-@_-"/>
    <numFmt numFmtId="170" formatCode="_(* #,##0_);_(* \(#,##0\);_(* &quot;-&quot;??_);_(@_)"/>
    <numFmt numFmtId="171" formatCode="_ * #,##0.00_ ;_ * \-#,##0.00_ ;_ * &quot;-&quot;??_ ;_ @_ "/>
    <numFmt numFmtId="172" formatCode="_-[$$-409]* #,##0.00_ ;_-[$$-409]* \-#,##0.00\ ;_-[$$-409]* &quot;-&quot;??_ ;_-@_ "/>
    <numFmt numFmtId="173" formatCode="#,##0.000000"/>
    <numFmt numFmtId="174" formatCode="_([$$-409]* #,##0.00_);_([$$-409]* \(#,##0.00\);_([$$-409]* &quot;-&quot;??_);_(@_)"/>
    <numFmt numFmtId="175" formatCode="_-&quot;$&quot;* #,##0_-;\-&quot;$&quot;* #,##0_-;_-&quot;$&quot;* &quot;-&quot;_-;_-@"/>
    <numFmt numFmtId="176" formatCode="_-&quot;$&quot;* #,##0.00_-;\-&quot;$&quot;* #,##0.00_-;_-&quot;$&quot;* &quot;-&quot;_-;_-@"/>
    <numFmt numFmtId="177" formatCode="_-&quot;$&quot;\ * #,##0.00_-;\-&quot;$&quot;\ * #,##0.00_-;_-&quot;$&quot;\ * &quot;-&quot;??_-;_-@"/>
    <numFmt numFmtId="178" formatCode="_ &quot;$&quot;\ * #,##0.00_ ;_ &quot;$&quot;\ * \-#,##0.00_ ;_ &quot;$&quot;\ * &quot;-&quot;??_ ;_ @_ "/>
    <numFmt numFmtId="179" formatCode="_-&quot;$&quot;\ * #,##0.00_-;\-&quot;$&quot;\ * #,##0.00_-;_-&quot;$&quot;\ * &quot;-&quot;_-;_-@_-"/>
    <numFmt numFmtId="180" formatCode="0.000%"/>
    <numFmt numFmtId="181" formatCode="_ * #,##0_ ;_ * \-#,##0_ ;_ * &quot;-&quot;_ ;_ @_ "/>
    <numFmt numFmtId="182" formatCode="_-* #,##0.00\ _p_t_a_-;\-* #,##0.00\ _p_t_a_-;_-* &quot;-&quot;??\ _p_t_a_-;_-@_-"/>
  </numFmts>
  <fonts count="106" x14ac:knownFonts="1">
    <font>
      <sz val="11"/>
      <color theme="1"/>
      <name val="Calibri"/>
      <family val="2"/>
      <scheme val="minor"/>
    </font>
    <font>
      <sz val="11"/>
      <color theme="1"/>
      <name val="Calibri"/>
      <family val="2"/>
      <scheme val="minor"/>
    </font>
    <font>
      <sz val="12"/>
      <color rgb="FF000000"/>
      <name val="Calibri"/>
      <family val="2"/>
    </font>
    <font>
      <b/>
      <sz val="24"/>
      <name val="Calibri"/>
      <family val="2"/>
    </font>
    <font>
      <sz val="12"/>
      <name val="Calibri"/>
      <family val="2"/>
    </font>
    <font>
      <b/>
      <sz val="11"/>
      <name val="Calibri"/>
      <family val="2"/>
    </font>
    <font>
      <b/>
      <sz val="12"/>
      <name val="Calibri"/>
      <family val="2"/>
    </font>
    <font>
      <i/>
      <sz val="10"/>
      <name val="Calibri"/>
      <family val="2"/>
    </font>
    <font>
      <i/>
      <sz val="11"/>
      <name val="Calibri"/>
      <family val="2"/>
    </font>
    <font>
      <b/>
      <i/>
      <sz val="10"/>
      <name val="Calibri"/>
      <family val="2"/>
    </font>
    <font>
      <b/>
      <i/>
      <sz val="11"/>
      <name val="Calibri"/>
      <family val="2"/>
    </font>
    <font>
      <sz val="10"/>
      <name val="Arial Narrow"/>
      <family val="2"/>
    </font>
    <font>
      <b/>
      <sz val="11"/>
      <color rgb="FFFF0000"/>
      <name val="Calibri"/>
      <family val="2"/>
    </font>
    <font>
      <i/>
      <sz val="10"/>
      <color rgb="FFFF0000"/>
      <name val="Calibri"/>
      <family val="2"/>
    </font>
    <font>
      <sz val="11"/>
      <name val="Calibri"/>
      <family val="2"/>
    </font>
    <font>
      <b/>
      <sz val="14"/>
      <name val="Calibri"/>
      <family val="2"/>
    </font>
    <font>
      <sz val="12"/>
      <name val="Courier"/>
      <family val="3"/>
    </font>
    <font>
      <b/>
      <sz val="8"/>
      <name val="Arial Narrow"/>
      <family val="2"/>
    </font>
    <font>
      <sz val="8"/>
      <name val="Arial Narrow"/>
      <family val="2"/>
    </font>
    <font>
      <sz val="8"/>
      <name val="Courier"/>
      <family val="3"/>
    </font>
    <font>
      <b/>
      <sz val="8"/>
      <name val="Courier"/>
      <family val="3"/>
    </font>
    <font>
      <sz val="10"/>
      <name val="Arial"/>
      <family val="2"/>
    </font>
    <font>
      <sz val="7"/>
      <name val="Arial Narrow"/>
      <family val="2"/>
    </font>
    <font>
      <sz val="12"/>
      <name val="Arial Narrow"/>
      <family val="2"/>
    </font>
    <font>
      <sz val="6"/>
      <name val="Courier"/>
      <family val="3"/>
    </font>
    <font>
      <sz val="10"/>
      <name val="Arial"/>
      <family val="2"/>
    </font>
    <font>
      <sz val="10"/>
      <color indexed="8"/>
      <name val="Arial"/>
      <family val="2"/>
    </font>
    <font>
      <sz val="8"/>
      <color indexed="8"/>
      <name val="Arial"/>
      <family val="2"/>
    </font>
    <font>
      <sz val="12"/>
      <color indexed="8"/>
      <name val="Arial"/>
      <family val="2"/>
    </font>
    <font>
      <b/>
      <sz val="12"/>
      <color indexed="8"/>
      <name val="Arial"/>
      <family val="2"/>
    </font>
    <font>
      <b/>
      <sz val="12"/>
      <name val="Arial Narrow"/>
      <family val="2"/>
    </font>
    <font>
      <b/>
      <sz val="8"/>
      <color indexed="8"/>
      <name val="Arial"/>
      <family val="2"/>
    </font>
    <font>
      <b/>
      <sz val="5"/>
      <color indexed="8"/>
      <name val="ARIAL"/>
      <family val="2"/>
    </font>
    <font>
      <b/>
      <sz val="7"/>
      <color indexed="8"/>
      <name val="Arial"/>
      <family val="2"/>
    </font>
    <font>
      <sz val="8"/>
      <name val="Arial"/>
      <family val="2"/>
    </font>
    <font>
      <sz val="8"/>
      <color rgb="FF00B0F0"/>
      <name val="Arial Narrow"/>
      <family val="2"/>
    </font>
    <font>
      <sz val="11"/>
      <name val="Arial Narrow"/>
      <family val="2"/>
    </font>
    <font>
      <b/>
      <sz val="8"/>
      <name val="Arial"/>
      <family val="2"/>
    </font>
    <font>
      <u val="singleAccounting"/>
      <sz val="8"/>
      <name val="Arial"/>
      <family val="2"/>
    </font>
    <font>
      <b/>
      <sz val="12"/>
      <name val="Arial"/>
      <family val="2"/>
    </font>
    <font>
      <b/>
      <sz val="12"/>
      <color indexed="9"/>
      <name val="Arial"/>
      <family val="2"/>
    </font>
    <font>
      <b/>
      <sz val="14"/>
      <color indexed="8"/>
      <name val="Arial Narrow"/>
      <family val="2"/>
    </font>
    <font>
      <sz val="14"/>
      <color indexed="8"/>
      <name val="Arial Narrow"/>
      <family val="2"/>
    </font>
    <font>
      <sz val="12"/>
      <color indexed="12"/>
      <name val="Arial Narrow"/>
      <family val="2"/>
    </font>
    <font>
      <sz val="14"/>
      <color indexed="12"/>
      <name val="Arial Narrow"/>
      <family val="2"/>
    </font>
    <font>
      <sz val="14"/>
      <color indexed="8"/>
      <name val="Courier"/>
      <family val="3"/>
    </font>
    <font>
      <sz val="14"/>
      <color indexed="12"/>
      <name val="Courier"/>
      <family val="3"/>
    </font>
    <font>
      <sz val="12"/>
      <color indexed="12"/>
      <name val="Courier"/>
      <family val="3"/>
    </font>
    <font>
      <sz val="14"/>
      <name val="Courier"/>
      <family val="3"/>
    </font>
    <font>
      <sz val="14"/>
      <color indexed="8"/>
      <name val="Arial"/>
      <family val="2"/>
    </font>
    <font>
      <sz val="14"/>
      <name val="Arial"/>
      <family val="2"/>
    </font>
    <font>
      <b/>
      <sz val="10"/>
      <name val="Arial Narrow"/>
      <family val="2"/>
    </font>
    <font>
      <b/>
      <sz val="7"/>
      <name val="Arial Narrow"/>
      <family val="2"/>
    </font>
    <font>
      <sz val="8"/>
      <color indexed="8"/>
      <name val="Arial Narrow"/>
      <family val="2"/>
    </font>
    <font>
      <b/>
      <sz val="10"/>
      <color rgb="FF000000"/>
      <name val="Arial"/>
      <family val="2"/>
    </font>
    <font>
      <b/>
      <sz val="10"/>
      <name val="Arial"/>
      <family val="2"/>
    </font>
    <font>
      <i/>
      <sz val="10"/>
      <color rgb="FF000000"/>
      <name val="Arial"/>
      <family val="2"/>
    </font>
    <font>
      <b/>
      <sz val="10"/>
      <name val="Calibri"/>
      <family val="2"/>
    </font>
    <font>
      <b/>
      <sz val="11"/>
      <color theme="0"/>
      <name val="Calibri"/>
      <family val="2"/>
      <scheme val="minor"/>
    </font>
    <font>
      <sz val="12"/>
      <name val="Arial"/>
      <family val="2"/>
    </font>
    <font>
      <b/>
      <sz val="12"/>
      <color theme="0"/>
      <name val="Arial"/>
      <family val="2"/>
    </font>
    <font>
      <sz val="12"/>
      <color theme="1"/>
      <name val="Arial"/>
      <family val="2"/>
    </font>
    <font>
      <b/>
      <sz val="8"/>
      <name val="Calibri"/>
      <family val="2"/>
    </font>
    <font>
      <sz val="8"/>
      <name val="Calibri"/>
      <family val="2"/>
    </font>
    <font>
      <b/>
      <i/>
      <sz val="11"/>
      <color theme="1"/>
      <name val="Calibri"/>
      <family val="2"/>
      <scheme val="minor"/>
    </font>
    <font>
      <b/>
      <sz val="14"/>
      <color theme="1"/>
      <name val="Arial"/>
      <family val="2"/>
    </font>
    <font>
      <b/>
      <sz val="26"/>
      <color theme="1"/>
      <name val="Britannic Bold"/>
      <family val="2"/>
    </font>
    <font>
      <sz val="11"/>
      <color theme="1"/>
      <name val="Calibri"/>
      <family val="2"/>
    </font>
    <font>
      <sz val="11"/>
      <color rgb="FF000000"/>
      <name val="Calibri"/>
      <family val="2"/>
    </font>
    <font>
      <sz val="12"/>
      <color rgb="FFFF0000"/>
      <name val="Arial"/>
      <family val="2"/>
    </font>
    <font>
      <b/>
      <u/>
      <sz val="11"/>
      <color theme="0"/>
      <name val="Calibri"/>
      <family val="2"/>
      <scheme val="minor"/>
    </font>
    <font>
      <sz val="11"/>
      <color rgb="FFFF0000"/>
      <name val="Calibri"/>
      <family val="2"/>
    </font>
    <font>
      <sz val="10"/>
      <name val="Arial"/>
      <family val="2"/>
    </font>
    <font>
      <sz val="11"/>
      <color indexed="8"/>
      <name val="Calibri"/>
      <family val="2"/>
    </font>
    <font>
      <sz val="12"/>
      <color indexed="8"/>
      <name val="Calibri"/>
      <family val="2"/>
    </font>
    <font>
      <sz val="11"/>
      <color theme="1"/>
      <name val="Arial"/>
      <family val="2"/>
    </font>
    <font>
      <b/>
      <sz val="11"/>
      <color theme="0"/>
      <name val="Arial"/>
      <family val="2"/>
    </font>
    <font>
      <i/>
      <sz val="10"/>
      <name val="Arial"/>
      <family val="2"/>
    </font>
    <font>
      <sz val="10"/>
      <color rgb="FF000000"/>
      <name val="Arial"/>
      <family val="2"/>
    </font>
    <font>
      <b/>
      <sz val="14"/>
      <name val="Arial"/>
      <family val="2"/>
    </font>
    <font>
      <b/>
      <sz val="14"/>
      <color theme="0"/>
      <name val="Arial"/>
      <family val="2"/>
    </font>
    <font>
      <sz val="14"/>
      <color theme="1"/>
      <name val="Arial"/>
      <family val="2"/>
    </font>
    <font>
      <b/>
      <sz val="15"/>
      <color theme="0"/>
      <name val="Arial"/>
      <family val="2"/>
    </font>
    <font>
      <b/>
      <sz val="15"/>
      <color rgb="FFFF0000"/>
      <name val="Arial"/>
      <family val="2"/>
    </font>
    <font>
      <sz val="16"/>
      <name val="Arial"/>
      <family val="2"/>
    </font>
    <font>
      <b/>
      <sz val="12"/>
      <color theme="1"/>
      <name val="Arial"/>
      <family val="2"/>
    </font>
    <font>
      <sz val="8"/>
      <name val="Calibri"/>
      <family val="2"/>
      <scheme val="minor"/>
    </font>
    <font>
      <sz val="10"/>
      <color indexed="81"/>
      <name val="Calibri"/>
      <family val="2"/>
    </font>
    <font>
      <b/>
      <sz val="10"/>
      <color indexed="81"/>
      <name val="Calibri"/>
      <family val="2"/>
    </font>
    <font>
      <b/>
      <sz val="16"/>
      <name val="Arial"/>
      <family val="2"/>
    </font>
    <font>
      <b/>
      <sz val="14"/>
      <color rgb="FFFFFFFF"/>
      <name val="Arial"/>
      <family val="2"/>
    </font>
    <font>
      <b/>
      <sz val="15"/>
      <color rgb="FF000000"/>
      <name val="Arial"/>
      <family val="2"/>
    </font>
    <font>
      <sz val="15"/>
      <name val="Arial"/>
      <family val="2"/>
    </font>
    <font>
      <b/>
      <sz val="12"/>
      <color rgb="FFFFFFFF"/>
      <name val="Arial"/>
      <family val="2"/>
    </font>
    <font>
      <sz val="12"/>
      <color theme="0"/>
      <name val="Arial"/>
      <family val="2"/>
    </font>
    <font>
      <b/>
      <sz val="15"/>
      <name val="Arial"/>
      <family val="2"/>
    </font>
    <font>
      <sz val="15"/>
      <color theme="1"/>
      <name val="Arial"/>
      <family val="2"/>
    </font>
    <font>
      <b/>
      <sz val="15"/>
      <color theme="1"/>
      <name val="Arial"/>
      <family val="2"/>
    </font>
    <font>
      <b/>
      <sz val="9"/>
      <color indexed="81"/>
      <name val="Tahoma"/>
      <family val="2"/>
    </font>
    <font>
      <sz val="11"/>
      <name val="Arial"/>
      <family val="2"/>
    </font>
    <font>
      <b/>
      <sz val="11"/>
      <name val="Arial"/>
      <family val="2"/>
    </font>
    <font>
      <b/>
      <sz val="10"/>
      <color theme="0"/>
      <name val="Arial"/>
      <family val="2"/>
    </font>
    <font>
      <sz val="14"/>
      <name val="Calibri"/>
      <family val="2"/>
    </font>
    <font>
      <sz val="10"/>
      <color theme="1"/>
      <name val="Arial Narrow"/>
      <family val="2"/>
    </font>
    <font>
      <sz val="10"/>
      <name val="Arial Nova Cond Light"/>
      <family val="2"/>
    </font>
    <font>
      <b/>
      <sz val="10"/>
      <color theme="1"/>
      <name val="Arial Narrow"/>
      <family val="2"/>
    </font>
  </fonts>
  <fills count="58">
    <fill>
      <patternFill patternType="none"/>
    </fill>
    <fill>
      <patternFill patternType="gray125"/>
    </fill>
    <fill>
      <patternFill patternType="solid">
        <fgColor rgb="FFFFFF00"/>
        <bgColor rgb="FFFFFF00"/>
      </patternFill>
    </fill>
    <fill>
      <patternFill patternType="solid">
        <fgColor theme="5" tint="0.79998168889431442"/>
        <bgColor indexed="64"/>
      </patternFill>
    </fill>
    <fill>
      <patternFill patternType="solid">
        <fgColor rgb="FFFF99FF"/>
        <bgColor indexed="64"/>
      </patternFill>
    </fill>
    <fill>
      <patternFill patternType="solid">
        <fgColor rgb="FFFFFF00"/>
        <bgColor indexed="64"/>
      </patternFill>
    </fill>
    <fill>
      <patternFill patternType="solid">
        <fgColor rgb="FFBDD6EE"/>
        <bgColor rgb="FFBDD6EE"/>
      </patternFill>
    </fill>
    <fill>
      <patternFill patternType="solid">
        <fgColor rgb="FFA8D08D"/>
        <bgColor rgb="FFA8D08D"/>
      </patternFill>
    </fill>
    <fill>
      <patternFill patternType="solid">
        <fgColor rgb="FF7030A0"/>
        <bgColor indexed="64"/>
      </patternFill>
    </fill>
    <fill>
      <patternFill patternType="solid">
        <fgColor rgb="FF00B0F0"/>
        <bgColor indexed="64"/>
      </patternFill>
    </fill>
    <fill>
      <patternFill patternType="solid">
        <fgColor rgb="FF00CC99"/>
        <bgColor indexed="64"/>
      </patternFill>
    </fill>
    <fill>
      <patternFill patternType="solid">
        <fgColor rgb="FFFFC000"/>
        <bgColor rgb="FFFFC000"/>
      </patternFill>
    </fill>
    <fill>
      <patternFill patternType="solid">
        <fgColor rgb="FF00FF00"/>
        <bgColor indexed="64"/>
      </patternFill>
    </fill>
    <fill>
      <patternFill patternType="solid">
        <fgColor theme="0" tint="-0.14999847407452621"/>
        <bgColor indexed="64"/>
      </patternFill>
    </fill>
    <fill>
      <patternFill patternType="solid">
        <fgColor indexed="13"/>
        <bgColor indexed="64"/>
      </patternFill>
    </fill>
    <fill>
      <patternFill patternType="solid">
        <fgColor indexed="4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lightTrellis">
        <fgColor indexed="26"/>
        <bgColor indexed="26"/>
      </patternFill>
    </fill>
    <fill>
      <patternFill patternType="solid">
        <fgColor theme="5" tint="0.39997558519241921"/>
        <bgColor indexed="64"/>
      </patternFill>
    </fill>
    <fill>
      <patternFill patternType="solid">
        <fgColor theme="7" tint="0.59999389629810485"/>
        <bgColor indexed="64"/>
      </patternFill>
    </fill>
    <fill>
      <patternFill patternType="solid">
        <fgColor rgb="FF0D3F6A"/>
        <bgColor rgb="FFCCFFCC"/>
      </patternFill>
    </fill>
    <fill>
      <patternFill patternType="solid">
        <fgColor rgb="FF0D3F6A"/>
        <bgColor indexed="64"/>
      </patternFill>
    </fill>
    <fill>
      <patternFill patternType="solid">
        <fgColor rgb="FFB6DDE8"/>
        <bgColor rgb="FFB6DDE8"/>
      </patternFill>
    </fill>
    <fill>
      <patternFill patternType="solid">
        <fgColor rgb="FFFFFFFF"/>
        <bgColor rgb="FFFFFFFF"/>
      </patternFill>
    </fill>
    <fill>
      <patternFill patternType="solid">
        <fgColor rgb="FF8DB3E2"/>
        <bgColor rgb="FF8DB3E2"/>
      </patternFill>
    </fill>
    <fill>
      <patternFill patternType="solid">
        <fgColor rgb="FFAFCAEB"/>
        <bgColor rgb="FFAFCAEB"/>
      </patternFill>
    </fill>
    <fill>
      <patternFill patternType="solid">
        <fgColor rgb="FFFBD4B4"/>
        <bgColor rgb="FFFBD4B4"/>
      </patternFill>
    </fill>
    <fill>
      <patternFill patternType="solid">
        <fgColor theme="7" tint="0.39997558519241921"/>
        <bgColor rgb="FFFABF8F"/>
      </patternFill>
    </fill>
    <fill>
      <patternFill patternType="solid">
        <fgColor theme="7" tint="0.39997558519241921"/>
        <bgColor rgb="FFFFFFFF"/>
      </patternFill>
    </fill>
    <fill>
      <patternFill patternType="solid">
        <fgColor theme="7" tint="0.39997558519241921"/>
        <bgColor indexed="64"/>
      </patternFill>
    </fill>
    <fill>
      <patternFill patternType="solid">
        <fgColor rgb="FFFABF8F"/>
        <bgColor rgb="FFFABF8F"/>
      </patternFill>
    </fill>
    <fill>
      <patternFill patternType="solid">
        <fgColor theme="7" tint="0.39997558519241921"/>
        <bgColor rgb="FFFBD4B4"/>
      </patternFill>
    </fill>
    <fill>
      <patternFill patternType="solid">
        <fgColor rgb="FFFF00FF"/>
        <bgColor rgb="FFFF00FF"/>
      </patternFill>
    </fill>
    <fill>
      <patternFill patternType="solid">
        <fgColor rgb="FF92D050"/>
        <bgColor indexed="64"/>
      </patternFill>
    </fill>
    <fill>
      <patternFill patternType="solid">
        <fgColor theme="0"/>
        <bgColor indexed="64"/>
      </patternFill>
    </fill>
    <fill>
      <patternFill patternType="solid">
        <fgColor rgb="FFFF0000"/>
        <bgColor indexed="64"/>
      </patternFill>
    </fill>
    <fill>
      <patternFill patternType="solid">
        <fgColor rgb="FFFFD966"/>
        <bgColor indexed="64"/>
      </patternFill>
    </fill>
    <fill>
      <patternFill patternType="solid">
        <fgColor rgb="FFFABF8F"/>
        <bgColor indexed="64"/>
      </patternFill>
    </fill>
    <fill>
      <patternFill patternType="solid">
        <fgColor rgb="FFFFC000"/>
        <bgColor indexed="64"/>
      </patternFill>
    </fill>
    <fill>
      <patternFill patternType="solid">
        <fgColor theme="3" tint="-0.499984740745262"/>
        <bgColor indexed="64"/>
      </patternFill>
    </fill>
    <fill>
      <patternFill patternType="solid">
        <fgColor theme="9" tint="0.39997558519241921"/>
        <bgColor indexed="64"/>
      </patternFill>
    </fill>
    <fill>
      <patternFill patternType="solid">
        <fgColor theme="7" tint="0.59999389629810485"/>
        <bgColor rgb="FFFBD4B4"/>
      </patternFill>
    </fill>
    <fill>
      <patternFill patternType="solid">
        <fgColor theme="8"/>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2060"/>
        <bgColor rgb="FFFFC000"/>
      </patternFill>
    </fill>
    <fill>
      <patternFill patternType="solid">
        <fgColor rgb="FF002060"/>
        <bgColor rgb="FF000000"/>
      </patternFill>
    </fill>
    <fill>
      <patternFill patternType="solid">
        <fgColor rgb="FF002060"/>
        <bgColor indexed="64"/>
      </patternFill>
    </fill>
    <fill>
      <patternFill patternType="solid">
        <fgColor rgb="FF00FF00"/>
        <bgColor rgb="FFCCFFCC"/>
      </patternFill>
    </fill>
    <fill>
      <patternFill patternType="solid">
        <fgColor rgb="FF00FFFF"/>
        <bgColor rgb="FFCCFFCC"/>
      </patternFill>
    </fill>
    <fill>
      <patternFill patternType="solid">
        <fgColor rgb="FFFF33CC"/>
        <bgColor indexed="64"/>
      </patternFill>
    </fill>
    <fill>
      <patternFill patternType="solid">
        <fgColor rgb="FF00B0F0"/>
        <bgColor rgb="FFFFFFFF"/>
      </patternFill>
    </fill>
    <fill>
      <patternFill patternType="solid">
        <fgColor theme="7" tint="-0.249977111117893"/>
        <bgColor indexed="64"/>
      </patternFill>
    </fill>
    <fill>
      <patternFill patternType="solid">
        <fgColor theme="9" tint="-0.499984740745262"/>
        <bgColor indexed="64"/>
      </patternFill>
    </fill>
    <fill>
      <patternFill patternType="solid">
        <fgColor theme="2"/>
        <bgColor indexed="64"/>
      </patternFill>
    </fill>
    <fill>
      <patternFill patternType="solid">
        <fgColor theme="5" tint="-0.249977111117893"/>
        <bgColor indexed="64"/>
      </patternFill>
    </fill>
    <fill>
      <patternFill patternType="solid">
        <fgColor rgb="FF0D3F6A"/>
        <bgColor rgb="FF0D3F6A"/>
      </patternFill>
    </fill>
  </fills>
  <borders count="8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indexed="39"/>
      </top>
      <bottom style="thin">
        <color indexed="39"/>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double">
        <color indexed="39"/>
      </right>
      <top style="medium">
        <color auto="1"/>
      </top>
      <bottom style="medium">
        <color auto="1"/>
      </bottom>
      <diagonal/>
    </border>
    <border>
      <left style="double">
        <color indexed="39"/>
      </left>
      <right/>
      <top style="medium">
        <color auto="1"/>
      </top>
      <bottom style="medium">
        <color auto="1"/>
      </bottom>
      <diagonal/>
    </border>
    <border>
      <left/>
      <right/>
      <top style="medium">
        <color auto="1"/>
      </top>
      <bottom style="medium">
        <color auto="1"/>
      </bottom>
      <diagonal/>
    </border>
    <border>
      <left style="double">
        <color indexed="39"/>
      </left>
      <right style="double">
        <color indexed="39"/>
      </right>
      <top/>
      <bottom/>
      <diagonal/>
    </border>
    <border>
      <left style="double">
        <color indexed="39"/>
      </left>
      <right/>
      <top style="double">
        <color indexed="39"/>
      </top>
      <bottom/>
      <diagonal/>
    </border>
    <border>
      <left/>
      <right/>
      <top style="double">
        <color indexed="39"/>
      </top>
      <bottom/>
      <diagonal/>
    </border>
    <border>
      <left/>
      <right style="double">
        <color indexed="39"/>
      </right>
      <top style="double">
        <color indexed="39"/>
      </top>
      <bottom/>
      <diagonal/>
    </border>
    <border>
      <left style="double">
        <color indexed="39"/>
      </left>
      <right/>
      <top/>
      <bottom/>
      <diagonal/>
    </border>
    <border>
      <left/>
      <right style="double">
        <color indexed="39"/>
      </right>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double">
        <color indexed="39"/>
      </right>
      <top/>
      <bottom style="thin">
        <color auto="1"/>
      </bottom>
      <diagonal/>
    </border>
    <border>
      <left style="double">
        <color indexed="12"/>
      </left>
      <right/>
      <top style="double">
        <color indexed="12"/>
      </top>
      <bottom style="double">
        <color indexed="12"/>
      </bottom>
      <diagonal/>
    </border>
    <border>
      <left/>
      <right/>
      <top/>
      <bottom style="double">
        <color indexed="12"/>
      </bottom>
      <diagonal/>
    </border>
    <border>
      <left/>
      <right style="double">
        <color indexed="39"/>
      </right>
      <top/>
      <bottom style="double">
        <color indexed="12"/>
      </bottom>
      <diagonal/>
    </border>
    <border>
      <left style="double">
        <color indexed="12"/>
      </left>
      <right/>
      <top style="double">
        <color indexed="12"/>
      </top>
      <bottom/>
      <diagonal/>
    </border>
    <border>
      <left/>
      <right/>
      <top style="double">
        <color indexed="12"/>
      </top>
      <bottom/>
      <diagonal/>
    </border>
    <border>
      <left/>
      <right/>
      <top style="double">
        <color indexed="12"/>
      </top>
      <bottom style="medium">
        <color auto="1"/>
      </bottom>
      <diagonal/>
    </border>
    <border>
      <left/>
      <right style="double">
        <color indexed="39"/>
      </right>
      <top style="double">
        <color indexed="12"/>
      </top>
      <bottom/>
      <diagonal/>
    </border>
    <border>
      <left style="double">
        <color indexed="12"/>
      </left>
      <right/>
      <top/>
      <bottom/>
      <diagonal/>
    </border>
    <border>
      <left style="double">
        <color indexed="12"/>
      </left>
      <right/>
      <top/>
      <bottom style="double">
        <color indexed="12"/>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rgb="FF000000"/>
      </right>
      <top style="thin">
        <color rgb="FF000000"/>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thin">
        <color rgb="FF000000"/>
      </bottom>
      <diagonal/>
    </border>
    <border>
      <left/>
      <right/>
      <top style="thin">
        <color rgb="FF000000"/>
      </top>
      <bottom style="thin">
        <color rgb="FF000000"/>
      </bottom>
      <diagonal/>
    </border>
    <border>
      <left/>
      <right style="thin">
        <color auto="1"/>
      </right>
      <top/>
      <bottom/>
      <diagonal/>
    </border>
    <border>
      <left/>
      <right style="double">
        <color indexed="39"/>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auto="1"/>
      </right>
      <top style="thin">
        <color rgb="FF000000"/>
      </top>
      <bottom style="thin">
        <color rgb="FF000000"/>
      </bottom>
      <diagonal/>
    </border>
    <border>
      <left/>
      <right style="thin">
        <color rgb="FF000000"/>
      </right>
      <top/>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s>
  <cellStyleXfs count="111">
    <xf numFmtId="0" fontId="0" fillId="0" borderId="0"/>
    <xf numFmtId="0" fontId="2" fillId="0" borderId="0"/>
    <xf numFmtId="0" fontId="16" fillId="0" borderId="0"/>
    <xf numFmtId="9" fontId="21" fillId="0" borderId="0" applyFont="0" applyFill="0" applyBorder="0" applyAlignment="0" applyProtection="0"/>
    <xf numFmtId="167" fontId="21" fillId="0" borderId="0" applyFont="0" applyFill="0" applyBorder="0" applyAlignment="0" applyProtection="0"/>
    <xf numFmtId="0" fontId="25" fillId="0" borderId="0">
      <alignment vertical="top"/>
    </xf>
    <xf numFmtId="0" fontId="26" fillId="0" borderId="0">
      <alignment vertical="top"/>
    </xf>
    <xf numFmtId="0" fontId="21" fillId="0" borderId="0">
      <alignment vertical="top"/>
    </xf>
    <xf numFmtId="0" fontId="1" fillId="0" borderId="0"/>
    <xf numFmtId="0" fontId="26" fillId="0" borderId="0">
      <alignment vertical="top"/>
    </xf>
    <xf numFmtId="166" fontId="1"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9" fontId="1" fillId="0" borderId="0" applyFont="0" applyFill="0" applyBorder="0" applyAlignment="0" applyProtection="0"/>
    <xf numFmtId="0" fontId="2" fillId="0" borderId="0"/>
    <xf numFmtId="164" fontId="1" fillId="0" borderId="0" applyFont="0" applyFill="0" applyBorder="0" applyAlignment="0" applyProtection="0"/>
    <xf numFmtId="178" fontId="21" fillId="0" borderId="0" applyFont="0" applyFill="0" applyBorder="0" applyAlignment="0" applyProtection="0"/>
    <xf numFmtId="9" fontId="2" fillId="0" borderId="0" applyFont="0" applyFill="0" applyBorder="0" applyAlignment="0" applyProtection="0"/>
    <xf numFmtId="167" fontId="1" fillId="0" borderId="0" applyFont="0" applyFill="0" applyBorder="0" applyAlignment="0" applyProtection="0"/>
    <xf numFmtId="42" fontId="1" fillId="0" borderId="0" applyFont="0" applyFill="0" applyBorder="0" applyAlignment="0" applyProtection="0"/>
    <xf numFmtId="167" fontId="1" fillId="0" borderId="0" applyFont="0" applyFill="0" applyBorder="0" applyAlignment="0" applyProtection="0"/>
    <xf numFmtId="0" fontId="72" fillId="0" borderId="0"/>
    <xf numFmtId="41" fontId="74" fillId="0" borderId="0" applyFont="0" applyFill="0" applyBorder="0" applyAlignment="0" applyProtection="0"/>
    <xf numFmtId="41" fontId="74" fillId="0" borderId="0" applyFont="0" applyFill="0" applyBorder="0" applyAlignment="0" applyProtection="0"/>
    <xf numFmtId="41" fontId="74" fillId="0" borderId="0" applyFont="0" applyFill="0" applyBorder="0" applyAlignment="0" applyProtection="0"/>
    <xf numFmtId="181" fontId="21"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1" fillId="0" borderId="0" applyFont="0" applyFill="0" applyBorder="0" applyAlignment="0" applyProtection="0"/>
    <xf numFmtId="171" fontId="21"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182" fontId="21"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2" fontId="73" fillId="0" borderId="0" applyFont="0" applyFill="0" applyBorder="0" applyAlignment="0" applyProtection="0"/>
    <xf numFmtId="42"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4" fontId="73" fillId="0" borderId="0" applyFont="0" applyFill="0" applyBorder="0" applyAlignment="0" applyProtection="0"/>
    <xf numFmtId="166"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0" fontId="75" fillId="0" borderId="0"/>
    <xf numFmtId="0" fontId="21" fillId="0" borderId="0"/>
    <xf numFmtId="0" fontId="16" fillId="0" borderId="0"/>
    <xf numFmtId="0" fontId="1" fillId="0" borderId="0"/>
    <xf numFmtId="0" fontId="21" fillId="0" borderId="0">
      <alignment vertical="top"/>
    </xf>
    <xf numFmtId="9" fontId="74" fillId="0" borderId="0" applyFont="0" applyFill="0" applyBorder="0" applyAlignment="0" applyProtection="0"/>
    <xf numFmtId="9" fontId="74"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0" fontId="2" fillId="0" borderId="0"/>
    <xf numFmtId="0" fontId="21" fillId="0" borderId="0">
      <alignment vertical="top"/>
    </xf>
    <xf numFmtId="42" fontId="16"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41" fontId="1" fillId="0" borderId="0" applyFont="0" applyFill="0" applyBorder="0" applyAlignment="0" applyProtection="0"/>
    <xf numFmtId="0" fontId="68" fillId="0" borderId="0"/>
  </cellStyleXfs>
  <cellXfs count="1416">
    <xf numFmtId="0" fontId="0" fillId="0" borderId="0" xfId="0"/>
    <xf numFmtId="0" fontId="4" fillId="0" borderId="0" xfId="1" applyFont="1" applyAlignment="1"/>
    <xf numFmtId="0" fontId="4" fillId="0" borderId="0" xfId="1" applyFont="1"/>
    <xf numFmtId="0" fontId="4" fillId="0" borderId="0" xfId="1" applyFont="1" applyAlignment="1">
      <alignment horizontal="center" wrapText="1"/>
    </xf>
    <xf numFmtId="168" fontId="5" fillId="0" borderId="1" xfId="1" applyNumberFormat="1" applyFont="1" applyFill="1" applyBorder="1"/>
    <xf numFmtId="168" fontId="6" fillId="0" borderId="3" xfId="1" applyNumberFormat="1" applyFont="1" applyFill="1" applyBorder="1"/>
    <xf numFmtId="168" fontId="4" fillId="0" borderId="1" xfId="1" applyNumberFormat="1" applyFont="1" applyFill="1" applyBorder="1"/>
    <xf numFmtId="168" fontId="6" fillId="0" borderId="1" xfId="1" applyNumberFormat="1" applyFont="1" applyFill="1" applyBorder="1"/>
    <xf numFmtId="168" fontId="5" fillId="0" borderId="1" xfId="1" applyNumberFormat="1" applyFont="1" applyFill="1" applyBorder="1" applyAlignment="1">
      <alignment vertical="top"/>
    </xf>
    <xf numFmtId="164" fontId="4" fillId="0" borderId="0" xfId="1" applyNumberFormat="1" applyFont="1"/>
    <xf numFmtId="0" fontId="16" fillId="0" borderId="0" xfId="2"/>
    <xf numFmtId="0" fontId="16" fillId="0" borderId="5" xfId="2" applyBorder="1"/>
    <xf numFmtId="0" fontId="17" fillId="0" borderId="6" xfId="2" applyFont="1" applyBorder="1" applyAlignment="1">
      <alignment horizontal="center"/>
    </xf>
    <xf numFmtId="0" fontId="17" fillId="0" borderId="0" xfId="2" applyFont="1" applyBorder="1" applyAlignment="1">
      <alignment horizontal="center"/>
    </xf>
    <xf numFmtId="0" fontId="19" fillId="0" borderId="7" xfId="2" applyFont="1" applyBorder="1"/>
    <xf numFmtId="0" fontId="19" fillId="0" borderId="5" xfId="2" applyFont="1" applyBorder="1"/>
    <xf numFmtId="0" fontId="16" fillId="0" borderId="8" xfId="2" applyBorder="1"/>
    <xf numFmtId="0" fontId="17" fillId="0" borderId="9" xfId="2" applyFont="1" applyBorder="1" applyAlignment="1">
      <alignment horizontal="center"/>
    </xf>
    <xf numFmtId="0" fontId="19" fillId="0" borderId="10" xfId="2" applyFont="1" applyBorder="1"/>
    <xf numFmtId="0" fontId="19" fillId="0" borderId="11" xfId="2" applyFont="1" applyBorder="1"/>
    <xf numFmtId="0" fontId="17" fillId="0" borderId="12" xfId="2" applyFont="1" applyBorder="1" applyAlignment="1">
      <alignment horizontal="center"/>
    </xf>
    <xf numFmtId="0" fontId="16" fillId="0" borderId="16" xfId="2" applyBorder="1"/>
    <xf numFmtId="0" fontId="17" fillId="0" borderId="17" xfId="2" applyFont="1" applyBorder="1"/>
    <xf numFmtId="0" fontId="17" fillId="0" borderId="18" xfId="2" applyFont="1" applyBorder="1" applyAlignment="1">
      <alignment horizontal="center"/>
    </xf>
    <xf numFmtId="9" fontId="17" fillId="0" borderId="18" xfId="2" applyNumberFormat="1" applyFont="1" applyBorder="1" applyAlignment="1">
      <alignment horizontal="center"/>
    </xf>
    <xf numFmtId="0" fontId="17" fillId="0" borderId="18" xfId="2" applyFont="1" applyBorder="1" applyAlignment="1">
      <alignment horizontal="center" wrapText="1"/>
    </xf>
    <xf numFmtId="0" fontId="17" fillId="0" borderId="19" xfId="2" applyFont="1" applyBorder="1" applyAlignment="1">
      <alignment horizontal="center" wrapText="1"/>
    </xf>
    <xf numFmtId="0" fontId="17" fillId="0" borderId="17" xfId="2" applyFont="1" applyBorder="1" applyAlignment="1">
      <alignment horizontal="center" wrapText="1"/>
    </xf>
    <xf numFmtId="0" fontId="17" fillId="0" borderId="20" xfId="2" applyFont="1" applyBorder="1" applyAlignment="1">
      <alignment horizontal="center" wrapText="1"/>
    </xf>
    <xf numFmtId="0" fontId="17" fillId="0" borderId="21" xfId="2" applyFont="1" applyBorder="1" applyAlignment="1">
      <alignment wrapText="1"/>
    </xf>
    <xf numFmtId="0" fontId="17" fillId="0" borderId="5" xfId="2" applyFont="1" applyBorder="1" applyAlignment="1">
      <alignment wrapText="1"/>
    </xf>
    <xf numFmtId="0" fontId="20" fillId="0" borderId="8" xfId="2" applyFont="1" applyBorder="1"/>
    <xf numFmtId="0" fontId="17" fillId="14" borderId="22" xfId="2" applyFont="1" applyFill="1" applyBorder="1" applyAlignment="1">
      <alignment horizontal="center" wrapText="1"/>
    </xf>
    <xf numFmtId="9" fontId="18" fillId="14" borderId="22" xfId="3" applyFont="1" applyFill="1" applyBorder="1" applyAlignment="1">
      <alignment horizontal="center"/>
    </xf>
    <xf numFmtId="9" fontId="18" fillId="14" borderId="23" xfId="3" applyFont="1" applyFill="1" applyBorder="1" applyAlignment="1">
      <alignment horizontal="center"/>
    </xf>
    <xf numFmtId="9" fontId="17" fillId="0" borderId="24" xfId="2" applyNumberFormat="1" applyFont="1" applyBorder="1" applyAlignment="1">
      <alignment horizontal="center"/>
    </xf>
    <xf numFmtId="0" fontId="18" fillId="0" borderId="25" xfId="2" applyFont="1" applyBorder="1"/>
    <xf numFmtId="0" fontId="18" fillId="0" borderId="22" xfId="2" applyFont="1" applyBorder="1" applyAlignment="1">
      <alignment wrapText="1"/>
    </xf>
    <xf numFmtId="3" fontId="18" fillId="15" borderId="22" xfId="4" applyNumberFormat="1" applyFont="1" applyFill="1" applyBorder="1"/>
    <xf numFmtId="3" fontId="18" fillId="16" borderId="23" xfId="4" applyNumberFormat="1" applyFont="1" applyFill="1" applyBorder="1"/>
    <xf numFmtId="3" fontId="19" fillId="16" borderId="24" xfId="2" applyNumberFormat="1" applyFont="1" applyFill="1" applyBorder="1"/>
    <xf numFmtId="3" fontId="18" fillId="13" borderId="26" xfId="4" applyNumberFormat="1" applyFont="1" applyFill="1" applyBorder="1"/>
    <xf numFmtId="3" fontId="18" fillId="0" borderId="26" xfId="4" applyNumberFormat="1" applyFont="1" applyFill="1" applyBorder="1"/>
    <xf numFmtId="3" fontId="18" fillId="15" borderId="26" xfId="4" applyNumberFormat="1" applyFont="1" applyFill="1" applyBorder="1"/>
    <xf numFmtId="3" fontId="18" fillId="15" borderId="27" xfId="4" applyNumberFormat="1" applyFont="1" applyFill="1" applyBorder="1"/>
    <xf numFmtId="3" fontId="18" fillId="0" borderId="27" xfId="4" applyNumberFormat="1" applyFont="1" applyFill="1" applyBorder="1"/>
    <xf numFmtId="0" fontId="16" fillId="0" borderId="28" xfId="2" applyBorder="1"/>
    <xf numFmtId="0" fontId="17" fillId="0" borderId="29" xfId="2" applyFont="1" applyBorder="1" applyAlignment="1">
      <alignment wrapText="1"/>
    </xf>
    <xf numFmtId="3" fontId="17" fillId="0" borderId="30" xfId="2" applyNumberFormat="1" applyFont="1" applyBorder="1"/>
    <xf numFmtId="3" fontId="18" fillId="0" borderId="30" xfId="2" applyNumberFormat="1" applyFont="1" applyBorder="1"/>
    <xf numFmtId="3" fontId="18" fillId="0" borderId="31" xfId="2" applyNumberFormat="1" applyFont="1" applyBorder="1"/>
    <xf numFmtId="3" fontId="18" fillId="0" borderId="29" xfId="2" applyNumberFormat="1" applyFont="1" applyBorder="1"/>
    <xf numFmtId="3" fontId="18" fillId="0" borderId="32" xfId="2" applyNumberFormat="1" applyFont="1" applyBorder="1"/>
    <xf numFmtId="0" fontId="18" fillId="0" borderId="0" xfId="2" applyFont="1"/>
    <xf numFmtId="170" fontId="17" fillId="0" borderId="0" xfId="4" applyNumberFormat="1" applyFont="1"/>
    <xf numFmtId="167" fontId="18" fillId="0" borderId="0" xfId="4" applyFont="1"/>
    <xf numFmtId="171" fontId="18" fillId="0" borderId="0" xfId="2" applyNumberFormat="1" applyFont="1"/>
    <xf numFmtId="167" fontId="18" fillId="0" borderId="0" xfId="2" applyNumberFormat="1" applyFont="1"/>
    <xf numFmtId="0" fontId="19" fillId="0" borderId="0" xfId="2" applyFont="1"/>
    <xf numFmtId="167" fontId="22" fillId="0" borderId="0" xfId="2" applyNumberFormat="1" applyFont="1"/>
    <xf numFmtId="4" fontId="18" fillId="0" borderId="0" xfId="2" applyNumberFormat="1" applyFont="1"/>
    <xf numFmtId="0" fontId="18" fillId="0" borderId="0" xfId="2" applyFont="1" applyBorder="1"/>
    <xf numFmtId="0" fontId="23" fillId="0" borderId="0" xfId="2" applyFont="1"/>
    <xf numFmtId="4" fontId="24" fillId="0" borderId="0" xfId="2" applyNumberFormat="1" applyFont="1"/>
    <xf numFmtId="4" fontId="19" fillId="0" borderId="0" xfId="2" applyNumberFormat="1" applyFont="1"/>
    <xf numFmtId="0" fontId="30" fillId="0" borderId="16" xfId="2" applyFont="1" applyBorder="1" applyAlignment="1">
      <alignment horizontal="center" vertical="center" wrapText="1"/>
    </xf>
    <xf numFmtId="0" fontId="28" fillId="18" borderId="16" xfId="2" applyFont="1" applyFill="1" applyBorder="1" applyAlignment="1" applyProtection="1">
      <alignment horizontal="center"/>
    </xf>
    <xf numFmtId="0" fontId="23" fillId="0" borderId="16" xfId="2" applyFont="1" applyBorder="1"/>
    <xf numFmtId="0" fontId="30" fillId="0" borderId="16" xfId="2" applyFont="1" applyFill="1" applyBorder="1" applyAlignment="1">
      <alignment horizontal="center" vertical="center" wrapText="1"/>
    </xf>
    <xf numFmtId="0" fontId="27" fillId="0" borderId="16" xfId="2" applyFont="1" applyFill="1" applyBorder="1" applyAlignment="1" applyProtection="1">
      <alignment horizontal="center"/>
    </xf>
    <xf numFmtId="0" fontId="31" fillId="0" borderId="16" xfId="2" applyFont="1" applyFill="1" applyBorder="1" applyAlignment="1" applyProtection="1">
      <alignment horizontal="center"/>
    </xf>
    <xf numFmtId="0" fontId="31" fillId="0" borderId="16" xfId="2" applyFont="1" applyFill="1" applyBorder="1" applyAlignment="1" applyProtection="1">
      <alignment horizontal="center" wrapText="1"/>
    </xf>
    <xf numFmtId="0" fontId="32" fillId="0" borderId="16" xfId="2" applyFont="1" applyFill="1" applyBorder="1" applyAlignment="1" applyProtection="1">
      <alignment horizontal="center" wrapText="1"/>
    </xf>
    <xf numFmtId="0" fontId="33" fillId="0" borderId="16" xfId="2" applyFont="1" applyFill="1" applyBorder="1" applyAlignment="1" applyProtection="1">
      <alignment horizontal="center" wrapText="1"/>
    </xf>
    <xf numFmtId="9" fontId="31" fillId="0" borderId="16" xfId="3" applyFont="1" applyFill="1" applyBorder="1" applyAlignment="1">
      <alignment horizontal="center" wrapText="1"/>
    </xf>
    <xf numFmtId="0" fontId="23" fillId="0" borderId="0" xfId="2" applyFont="1" applyFill="1"/>
    <xf numFmtId="0" fontId="27" fillId="0" borderId="16" xfId="2" applyFont="1" applyFill="1" applyBorder="1" applyAlignment="1">
      <alignment horizontal="center"/>
    </xf>
    <xf numFmtId="0" fontId="31" fillId="0" borderId="16" xfId="2" applyFont="1" applyFill="1" applyBorder="1" applyAlignment="1">
      <alignment horizontal="center"/>
    </xf>
    <xf numFmtId="9" fontId="31" fillId="0" borderId="16" xfId="3" applyFont="1" applyFill="1" applyBorder="1" applyAlignment="1">
      <alignment horizontal="center"/>
    </xf>
    <xf numFmtId="0" fontId="23" fillId="0" borderId="33" xfId="2" applyFont="1" applyFill="1" applyBorder="1"/>
    <xf numFmtId="170" fontId="29" fillId="0" borderId="34" xfId="2" applyNumberFormat="1" applyFont="1" applyFill="1" applyBorder="1" applyAlignment="1" applyProtection="1">
      <alignment horizontal="center" vertical="center"/>
    </xf>
    <xf numFmtId="39" fontId="31" fillId="0" borderId="35" xfId="2" applyNumberFormat="1" applyFont="1" applyFill="1" applyBorder="1" applyAlignment="1" applyProtection="1">
      <alignment horizontal="center" vertical="center"/>
    </xf>
    <xf numFmtId="0" fontId="29" fillId="0" borderId="35" xfId="2" applyFont="1" applyFill="1" applyBorder="1" applyAlignment="1" applyProtection="1">
      <alignment horizontal="center" vertical="center"/>
    </xf>
    <xf numFmtId="0" fontId="29" fillId="0" borderId="15" xfId="2" applyFont="1" applyFill="1" applyBorder="1" applyAlignment="1" applyProtection="1">
      <alignment horizontal="center" vertical="center"/>
    </xf>
    <xf numFmtId="0" fontId="18" fillId="0" borderId="17" xfId="2" applyFont="1" applyFill="1" applyBorder="1"/>
    <xf numFmtId="0" fontId="31" fillId="0" borderId="18" xfId="2" applyFont="1" applyFill="1" applyBorder="1" applyAlignment="1" applyProtection="1"/>
    <xf numFmtId="167" fontId="27" fillId="0" borderId="18" xfId="4" applyFont="1" applyFill="1" applyBorder="1"/>
    <xf numFmtId="167" fontId="27" fillId="0" borderId="20" xfId="4" applyFont="1" applyFill="1" applyBorder="1"/>
    <xf numFmtId="0" fontId="18" fillId="0" borderId="22" xfId="2" applyFont="1" applyFill="1" applyBorder="1"/>
    <xf numFmtId="0" fontId="27" fillId="0" borderId="26" xfId="2" applyFont="1" applyFill="1" applyBorder="1" applyAlignment="1" applyProtection="1"/>
    <xf numFmtId="167" fontId="27" fillId="0" borderId="26" xfId="4" applyFont="1" applyFill="1" applyBorder="1" applyProtection="1"/>
    <xf numFmtId="167" fontId="27" fillId="0" borderId="23" xfId="4" applyFont="1" applyFill="1" applyBorder="1" applyProtection="1"/>
    <xf numFmtId="0" fontId="27" fillId="0" borderId="26" xfId="2" applyFont="1" applyFill="1" applyBorder="1" applyAlignment="1" applyProtection="1">
      <alignment wrapText="1"/>
    </xf>
    <xf numFmtId="3" fontId="34" fillId="0" borderId="26" xfId="4" applyNumberFormat="1" applyFont="1" applyFill="1" applyBorder="1" applyProtection="1"/>
    <xf numFmtId="170" fontId="34" fillId="0" borderId="26" xfId="4" applyNumberFormat="1" applyFont="1" applyFill="1" applyBorder="1" applyProtection="1"/>
    <xf numFmtId="4" fontId="34" fillId="0" borderId="26" xfId="4" applyNumberFormat="1" applyFont="1" applyFill="1" applyBorder="1" applyProtection="1"/>
    <xf numFmtId="4" fontId="34" fillId="0" borderId="23" xfId="4" applyNumberFormat="1" applyFont="1" applyFill="1" applyBorder="1" applyProtection="1"/>
    <xf numFmtId="4" fontId="23" fillId="0" borderId="0" xfId="2" applyNumberFormat="1" applyFont="1" applyFill="1"/>
    <xf numFmtId="4" fontId="34" fillId="0" borderId="36" xfId="4" applyNumberFormat="1" applyFont="1" applyFill="1" applyBorder="1" applyProtection="1"/>
    <xf numFmtId="4" fontId="27" fillId="0" borderId="26" xfId="6" applyNumberFormat="1" applyFont="1" applyFill="1" applyBorder="1" applyAlignment="1">
      <alignment vertical="center" wrapText="1"/>
    </xf>
    <xf numFmtId="167" fontId="34" fillId="0" borderId="26" xfId="4" applyFont="1" applyFill="1" applyBorder="1" applyProtection="1"/>
    <xf numFmtId="0" fontId="31" fillId="0" borderId="26" xfId="2" applyFont="1" applyFill="1" applyBorder="1" applyAlignment="1" applyProtection="1">
      <alignment wrapText="1"/>
    </xf>
    <xf numFmtId="170" fontId="23" fillId="0" borderId="0" xfId="2" applyNumberFormat="1" applyFont="1" applyFill="1"/>
    <xf numFmtId="0" fontId="27" fillId="0" borderId="26" xfId="2" applyFont="1" applyFill="1" applyBorder="1" applyAlignment="1">
      <alignment wrapText="1"/>
    </xf>
    <xf numFmtId="0" fontId="31" fillId="0" borderId="26" xfId="2" applyFont="1" applyFill="1" applyBorder="1" applyAlignment="1" applyProtection="1">
      <alignment horizontal="left" wrapText="1"/>
    </xf>
    <xf numFmtId="0" fontId="18" fillId="0" borderId="29" xfId="2" applyFont="1" applyFill="1" applyBorder="1"/>
    <xf numFmtId="0" fontId="27" fillId="0" borderId="30" xfId="2" applyFont="1" applyFill="1" applyBorder="1" applyAlignment="1" applyProtection="1">
      <alignment wrapText="1"/>
    </xf>
    <xf numFmtId="3" fontId="34" fillId="0" borderId="30" xfId="4" applyNumberFormat="1" applyFont="1" applyFill="1" applyBorder="1" applyProtection="1"/>
    <xf numFmtId="167" fontId="34" fillId="0" borderId="30" xfId="4" applyFont="1" applyFill="1" applyBorder="1" applyProtection="1"/>
    <xf numFmtId="170" fontId="34" fillId="0" borderId="30" xfId="4" applyNumberFormat="1" applyFont="1" applyFill="1" applyBorder="1" applyProtection="1"/>
    <xf numFmtId="4" fontId="34" fillId="0" borderId="30" xfId="4" applyNumberFormat="1" applyFont="1" applyFill="1" applyBorder="1" applyProtection="1"/>
    <xf numFmtId="4" fontId="34" fillId="0" borderId="32" xfId="4" applyNumberFormat="1" applyFont="1" applyFill="1" applyBorder="1" applyProtection="1"/>
    <xf numFmtId="0" fontId="36" fillId="0" borderId="16" xfId="2" applyFont="1" applyFill="1" applyBorder="1" applyAlignment="1">
      <alignment vertical="center"/>
    </xf>
    <xf numFmtId="0" fontId="31" fillId="0" borderId="16" xfId="2" applyFont="1" applyFill="1" applyBorder="1" applyAlignment="1" applyProtection="1">
      <alignment horizontal="center" vertical="center"/>
    </xf>
    <xf numFmtId="4" fontId="37" fillId="0" borderId="16" xfId="4" applyNumberFormat="1" applyFont="1" applyFill="1" applyBorder="1" applyAlignment="1" applyProtection="1">
      <alignment vertical="center"/>
    </xf>
    <xf numFmtId="4" fontId="36" fillId="0" borderId="0" xfId="2" applyNumberFormat="1" applyFont="1" applyFill="1" applyAlignment="1">
      <alignment vertical="center"/>
    </xf>
    <xf numFmtId="0" fontId="36" fillId="0" borderId="0" xfId="2" applyFont="1" applyFill="1" applyAlignment="1">
      <alignment vertical="center"/>
    </xf>
    <xf numFmtId="0" fontId="27" fillId="0" borderId="0" xfId="2" applyFont="1" applyFill="1" applyBorder="1" applyAlignment="1" applyProtection="1">
      <alignment horizontal="center" vertical="center"/>
    </xf>
    <xf numFmtId="170" fontId="34" fillId="0" borderId="0" xfId="4" applyNumberFormat="1" applyFont="1" applyFill="1" applyBorder="1" applyAlignment="1" applyProtection="1">
      <alignment vertical="center"/>
    </xf>
    <xf numFmtId="167" fontId="34" fillId="0" borderId="0" xfId="4" applyFont="1" applyFill="1" applyBorder="1" applyAlignment="1" applyProtection="1">
      <alignment vertical="center"/>
    </xf>
    <xf numFmtId="0" fontId="23" fillId="0" borderId="0" xfId="2" applyFont="1" applyFill="1" applyBorder="1"/>
    <xf numFmtId="0" fontId="27" fillId="0" borderId="37" xfId="2" applyFont="1" applyFill="1" applyBorder="1" applyAlignment="1" applyProtection="1">
      <alignment horizontal="center"/>
    </xf>
    <xf numFmtId="37" fontId="34" fillId="0" borderId="38" xfId="2" applyNumberFormat="1" applyFont="1" applyFill="1" applyBorder="1" applyProtection="1"/>
    <xf numFmtId="171" fontId="34" fillId="0" borderId="38" xfId="2" applyNumberFormat="1" applyFont="1" applyFill="1" applyBorder="1" applyAlignment="1">
      <alignment horizontal="center" vertical="center" wrapText="1"/>
    </xf>
    <xf numFmtId="4" fontId="34" fillId="0" borderId="39" xfId="2" applyNumberFormat="1" applyFont="1" applyFill="1" applyBorder="1" applyAlignment="1">
      <alignment horizontal="justify" wrapText="1"/>
    </xf>
    <xf numFmtId="4" fontId="23" fillId="0" borderId="0" xfId="2" applyNumberFormat="1" applyFont="1" applyFill="1" applyBorder="1"/>
    <xf numFmtId="0" fontId="27" fillId="0" borderId="40" xfId="2" applyFont="1" applyFill="1" applyBorder="1" applyAlignment="1" applyProtection="1">
      <alignment horizontal="center"/>
    </xf>
    <xf numFmtId="0" fontId="34" fillId="0" borderId="0" xfId="2" applyFont="1" applyFill="1" applyBorder="1"/>
    <xf numFmtId="4" fontId="34" fillId="0" borderId="0" xfId="2" applyNumberFormat="1" applyFont="1" applyFill="1" applyBorder="1"/>
    <xf numFmtId="9" fontId="34" fillId="0" borderId="0" xfId="2" applyNumberFormat="1" applyFont="1" applyFill="1" applyBorder="1" applyAlignment="1" applyProtection="1">
      <alignment horizontal="right"/>
    </xf>
    <xf numFmtId="4" fontId="34" fillId="0" borderId="41" xfId="2" applyNumberFormat="1" applyFont="1" applyFill="1" applyBorder="1" applyAlignment="1" applyProtection="1">
      <alignment horizontal="justify" wrapText="1"/>
    </xf>
    <xf numFmtId="37" fontId="27" fillId="0" borderId="0" xfId="2" applyNumberFormat="1" applyFont="1" applyFill="1" applyBorder="1" applyProtection="1"/>
    <xf numFmtId="4" fontId="27" fillId="0" borderId="0" xfId="2" applyNumberFormat="1" applyFont="1" applyFill="1" applyBorder="1" applyProtection="1"/>
    <xf numFmtId="171" fontId="38" fillId="0" borderId="0" xfId="2" applyNumberFormat="1" applyFont="1" applyFill="1" applyBorder="1" applyAlignment="1">
      <alignment horizontal="center"/>
    </xf>
    <xf numFmtId="4" fontId="38" fillId="0" borderId="41" xfId="2" applyNumberFormat="1" applyFont="1" applyFill="1" applyBorder="1" applyAlignment="1">
      <alignment horizontal="justify" wrapText="1"/>
    </xf>
    <xf numFmtId="167" fontId="23" fillId="0" borderId="0" xfId="2" applyNumberFormat="1" applyFont="1" applyFill="1" applyBorder="1"/>
    <xf numFmtId="0" fontId="23" fillId="0" borderId="0" xfId="2" applyFont="1" applyBorder="1"/>
    <xf numFmtId="0" fontId="27" fillId="0" borderId="40" xfId="2" applyFont="1" applyFill="1" applyBorder="1" applyAlignment="1" applyProtection="1">
      <alignment horizontal="left"/>
    </xf>
    <xf numFmtId="173" fontId="23" fillId="0" borderId="0" xfId="2" applyNumberFormat="1" applyFont="1" applyBorder="1"/>
    <xf numFmtId="4" fontId="23" fillId="0" borderId="0" xfId="2" applyNumberFormat="1" applyFont="1" applyBorder="1"/>
    <xf numFmtId="0" fontId="19" fillId="0" borderId="43" xfId="2" applyFont="1" applyBorder="1" applyAlignment="1">
      <alignment wrapText="1"/>
    </xf>
    <xf numFmtId="0" fontId="19" fillId="0" borderId="44" xfId="2" applyFont="1" applyBorder="1" applyAlignment="1">
      <alignment wrapText="1"/>
    </xf>
    <xf numFmtId="0" fontId="19" fillId="0" borderId="45" xfId="2" applyFont="1" applyBorder="1" applyAlignment="1">
      <alignment wrapText="1"/>
    </xf>
    <xf numFmtId="0" fontId="31" fillId="0" borderId="46" xfId="2" applyFont="1" applyFill="1" applyBorder="1" applyAlignment="1" applyProtection="1">
      <alignment horizontal="center"/>
    </xf>
    <xf numFmtId="37" fontId="31" fillId="0" borderId="47" xfId="2" applyNumberFormat="1" applyFont="1" applyFill="1" applyBorder="1" applyProtection="1"/>
    <xf numFmtId="0" fontId="29" fillId="0" borderId="49" xfId="2" applyFont="1" applyFill="1" applyBorder="1" applyAlignment="1" applyProtection="1">
      <alignment horizontal="center"/>
    </xf>
    <xf numFmtId="37" fontId="29" fillId="0" borderId="50" xfId="2" applyNumberFormat="1" applyFont="1" applyFill="1" applyBorder="1" applyProtection="1"/>
    <xf numFmtId="37" fontId="39" fillId="0" borderId="50" xfId="2" applyNumberFormat="1" applyFont="1" applyFill="1" applyBorder="1" applyAlignment="1" applyProtection="1">
      <alignment horizontal="center"/>
    </xf>
    <xf numFmtId="39" fontId="39" fillId="0" borderId="50" xfId="2" applyNumberFormat="1" applyFont="1" applyFill="1" applyBorder="1" applyAlignment="1">
      <alignment horizontal="center"/>
    </xf>
    <xf numFmtId="39" fontId="40" fillId="0" borderId="52" xfId="2" applyNumberFormat="1" applyFont="1" applyFill="1" applyBorder="1" applyAlignment="1">
      <alignment horizontal="center"/>
    </xf>
    <xf numFmtId="167" fontId="23" fillId="0" borderId="0" xfId="4" applyFont="1" applyBorder="1"/>
    <xf numFmtId="37" fontId="23" fillId="0" borderId="0" xfId="2" applyNumberFormat="1" applyFont="1" applyBorder="1"/>
    <xf numFmtId="165" fontId="23" fillId="0" borderId="0" xfId="2" applyNumberFormat="1" applyFont="1" applyBorder="1"/>
    <xf numFmtId="0" fontId="43" fillId="0" borderId="0" xfId="2" applyFont="1"/>
    <xf numFmtId="0" fontId="44" fillId="0" borderId="0" xfId="2" applyFont="1"/>
    <xf numFmtId="171" fontId="43" fillId="0" borderId="0" xfId="2" applyNumberFormat="1" applyFont="1"/>
    <xf numFmtId="167" fontId="43" fillId="0" borderId="0" xfId="2" applyNumberFormat="1" applyFont="1"/>
    <xf numFmtId="167" fontId="46" fillId="0" borderId="0" xfId="4" applyFont="1"/>
    <xf numFmtId="0" fontId="46" fillId="0" borderId="0" xfId="2" applyFont="1"/>
    <xf numFmtId="171" fontId="47" fillId="0" borderId="0" xfId="2" applyNumberFormat="1" applyFont="1"/>
    <xf numFmtId="0" fontId="47" fillId="0" borderId="0" xfId="2" applyFont="1"/>
    <xf numFmtId="167" fontId="48" fillId="0" borderId="0" xfId="4" applyFont="1"/>
    <xf numFmtId="0" fontId="48" fillId="0" borderId="0" xfId="2" applyFont="1"/>
    <xf numFmtId="39" fontId="16" fillId="0" borderId="0" xfId="2" applyNumberFormat="1"/>
    <xf numFmtId="167" fontId="48" fillId="0" borderId="0" xfId="2" applyNumberFormat="1" applyFont="1"/>
    <xf numFmtId="171" fontId="23" fillId="0" borderId="0" xfId="2" applyNumberFormat="1" applyFont="1"/>
    <xf numFmtId="171" fontId="16" fillId="0" borderId="0" xfId="2" applyNumberFormat="1"/>
    <xf numFmtId="171" fontId="48" fillId="0" borderId="0" xfId="2" applyNumberFormat="1" applyFont="1"/>
    <xf numFmtId="167" fontId="23" fillId="0" borderId="0" xfId="2" applyNumberFormat="1" applyFont="1"/>
    <xf numFmtId="165" fontId="23" fillId="0" borderId="0" xfId="2" applyNumberFormat="1" applyFont="1"/>
    <xf numFmtId="0" fontId="49" fillId="0" borderId="0" xfId="2" applyFont="1" applyFill="1" applyBorder="1" applyAlignment="1" applyProtection="1">
      <alignment horizontal="center"/>
    </xf>
    <xf numFmtId="37" fontId="49" fillId="0" borderId="0" xfId="2" applyNumberFormat="1" applyFont="1" applyFill="1" applyBorder="1" applyProtection="1"/>
    <xf numFmtId="0" fontId="49" fillId="0" borderId="0" xfId="2" applyFont="1" applyFill="1" applyBorder="1"/>
    <xf numFmtId="0" fontId="50" fillId="0" borderId="0" xfId="2" applyFont="1"/>
    <xf numFmtId="0" fontId="11" fillId="0" borderId="0" xfId="2" applyFont="1"/>
    <xf numFmtId="0" fontId="30" fillId="0" borderId="0" xfId="2" applyFont="1" applyAlignment="1">
      <alignment horizontal="center"/>
    </xf>
    <xf numFmtId="0" fontId="30" fillId="0" borderId="0" xfId="2" applyFont="1" applyFill="1" applyAlignment="1">
      <alignment horizontal="center"/>
    </xf>
    <xf numFmtId="0" fontId="11" fillId="0" borderId="16" xfId="2" applyFont="1" applyBorder="1"/>
    <xf numFmtId="0" fontId="18" fillId="17" borderId="16" xfId="2" applyFont="1" applyFill="1" applyBorder="1"/>
    <xf numFmtId="0" fontId="18" fillId="0" borderId="16" xfId="2" applyFont="1" applyFill="1" applyBorder="1"/>
    <xf numFmtId="0" fontId="52" fillId="17" borderId="16" xfId="2" applyFont="1" applyFill="1" applyBorder="1" applyAlignment="1">
      <alignment horizontal="center" vertical="center" wrapText="1"/>
    </xf>
    <xf numFmtId="0" fontId="51" fillId="0" borderId="16" xfId="2" applyFont="1" applyBorder="1" applyAlignment="1">
      <alignment wrapText="1"/>
    </xf>
    <xf numFmtId="0" fontId="51" fillId="0" borderId="16" xfId="2" applyFont="1" applyBorder="1"/>
    <xf numFmtId="0" fontId="17" fillId="0" borderId="16" xfId="2" applyFont="1" applyBorder="1" applyAlignment="1">
      <alignment wrapText="1"/>
    </xf>
    <xf numFmtId="0" fontId="17" fillId="0" borderId="16" xfId="2" applyFont="1" applyFill="1" applyBorder="1" applyAlignment="1">
      <alignment wrapText="1"/>
    </xf>
    <xf numFmtId="9" fontId="17" fillId="0" borderId="16" xfId="2" applyNumberFormat="1" applyFont="1" applyBorder="1" applyAlignment="1">
      <alignment horizontal="center" vertical="justify"/>
    </xf>
    <xf numFmtId="0" fontId="17" fillId="0" borderId="16" xfId="2" applyFont="1" applyBorder="1" applyAlignment="1">
      <alignment horizontal="justify" vertical="center"/>
    </xf>
    <xf numFmtId="0" fontId="17" fillId="0" borderId="16" xfId="2" applyFont="1" applyBorder="1" applyAlignment="1">
      <alignment horizontal="center" vertical="justify"/>
    </xf>
    <xf numFmtId="0" fontId="17" fillId="0" borderId="16" xfId="2" applyFont="1" applyBorder="1" applyAlignment="1">
      <alignment horizontal="center" wrapText="1"/>
    </xf>
    <xf numFmtId="0" fontId="17" fillId="0" borderId="16" xfId="2" applyFont="1" applyBorder="1" applyAlignment="1">
      <alignment horizontal="center" vertical="justify" wrapText="1"/>
    </xf>
    <xf numFmtId="0" fontId="18" fillId="0" borderId="17" xfId="2" applyFont="1" applyBorder="1"/>
    <xf numFmtId="49" fontId="18" fillId="0" borderId="18" xfId="2" applyNumberFormat="1" applyFont="1" applyFill="1" applyBorder="1" applyAlignment="1">
      <alignment wrapText="1"/>
    </xf>
    <xf numFmtId="167" fontId="18" fillId="0" borderId="18" xfId="4" applyFont="1" applyFill="1" applyBorder="1"/>
    <xf numFmtId="0" fontId="11" fillId="0" borderId="20" xfId="2" applyFont="1" applyFill="1" applyBorder="1"/>
    <xf numFmtId="0" fontId="11" fillId="0" borderId="0" xfId="2" applyFont="1" applyFill="1"/>
    <xf numFmtId="0" fontId="18" fillId="0" borderId="22" xfId="2" applyFont="1" applyBorder="1"/>
    <xf numFmtId="49" fontId="18" fillId="0" borderId="26" xfId="2" applyNumberFormat="1" applyFont="1" applyFill="1" applyBorder="1" applyAlignment="1">
      <alignment wrapText="1"/>
    </xf>
    <xf numFmtId="39" fontId="18" fillId="0" borderId="26" xfId="4" applyNumberFormat="1" applyFont="1" applyFill="1" applyBorder="1"/>
    <xf numFmtId="167" fontId="18" fillId="0" borderId="26" xfId="4" applyFont="1" applyFill="1" applyBorder="1"/>
    <xf numFmtId="0" fontId="11" fillId="0" borderId="23" xfId="2" applyFont="1" applyFill="1" applyBorder="1"/>
    <xf numFmtId="0" fontId="18" fillId="0" borderId="26" xfId="2" applyFont="1" applyFill="1" applyBorder="1" applyAlignment="1">
      <alignment wrapText="1"/>
    </xf>
    <xf numFmtId="167" fontId="17" fillId="0" borderId="26" xfId="4" applyFont="1" applyFill="1" applyBorder="1"/>
    <xf numFmtId="39" fontId="11" fillId="0" borderId="23" xfId="2" applyNumberFormat="1" applyFont="1" applyFill="1" applyBorder="1"/>
    <xf numFmtId="0" fontId="11" fillId="0" borderId="22" xfId="2" applyFont="1" applyFill="1" applyBorder="1"/>
    <xf numFmtId="49" fontId="18" fillId="0" borderId="26" xfId="2" applyNumberFormat="1" applyFont="1" applyFill="1" applyBorder="1" applyAlignment="1">
      <alignment horizontal="justify" vertical="justify" wrapText="1"/>
    </xf>
    <xf numFmtId="39" fontId="11" fillId="0" borderId="0" xfId="2" applyNumberFormat="1" applyFont="1" applyFill="1"/>
    <xf numFmtId="0" fontId="53" fillId="0" borderId="26" xfId="9" applyFont="1" applyFill="1" applyBorder="1" applyAlignment="1">
      <alignment horizontal="left" vertical="center" wrapText="1"/>
    </xf>
    <xf numFmtId="0" fontId="17" fillId="0" borderId="26" xfId="2" applyFont="1" applyFill="1" applyBorder="1" applyAlignment="1">
      <alignment wrapText="1"/>
    </xf>
    <xf numFmtId="167" fontId="17" fillId="0" borderId="26" xfId="2" applyNumberFormat="1" applyFont="1" applyFill="1" applyBorder="1"/>
    <xf numFmtId="4" fontId="17" fillId="0" borderId="23" xfId="2" applyNumberFormat="1" applyFont="1" applyFill="1" applyBorder="1"/>
    <xf numFmtId="0" fontId="11" fillId="0" borderId="29" xfId="2" applyFont="1" applyBorder="1"/>
    <xf numFmtId="0" fontId="17" fillId="0" borderId="30" xfId="2" applyFont="1" applyBorder="1" applyAlignment="1">
      <alignment wrapText="1"/>
    </xf>
    <xf numFmtId="167" fontId="17" fillId="0" borderId="30" xfId="2" applyNumberFormat="1" applyFont="1" applyFill="1" applyBorder="1"/>
    <xf numFmtId="167" fontId="17" fillId="0" borderId="30" xfId="4" applyFont="1" applyBorder="1"/>
    <xf numFmtId="0" fontId="11" fillId="0" borderId="32" xfId="2" applyFont="1" applyBorder="1"/>
    <xf numFmtId="0" fontId="18" fillId="0" borderId="0" xfId="2" applyFont="1" applyFill="1"/>
    <xf numFmtId="171" fontId="18" fillId="0" borderId="0" xfId="2" applyNumberFormat="1" applyFont="1" applyFill="1" applyBorder="1"/>
    <xf numFmtId="167" fontId="18" fillId="0" borderId="0" xfId="4" applyFont="1" applyBorder="1"/>
    <xf numFmtId="167" fontId="11" fillId="0" borderId="0" xfId="2" applyNumberFormat="1" applyFont="1"/>
    <xf numFmtId="167" fontId="11" fillId="0" borderId="0" xfId="4" applyFont="1" applyBorder="1"/>
    <xf numFmtId="167" fontId="51" fillId="0" borderId="0" xfId="4" applyFont="1" applyBorder="1"/>
    <xf numFmtId="0" fontId="11" fillId="0" borderId="0" xfId="2" applyFont="1" applyBorder="1"/>
    <xf numFmtId="0" fontId="11" fillId="0" borderId="0" xfId="2" applyFont="1" applyFill="1" applyBorder="1"/>
    <xf numFmtId="4" fontId="11" fillId="0" borderId="0" xfId="2" applyNumberFormat="1" applyFont="1"/>
    <xf numFmtId="167" fontId="11" fillId="0" borderId="0" xfId="2" applyNumberFormat="1" applyFont="1" applyBorder="1"/>
    <xf numFmtId="4" fontId="11" fillId="0" borderId="0" xfId="2" applyNumberFormat="1" applyFont="1" applyBorder="1"/>
    <xf numFmtId="167" fontId="18" fillId="0" borderId="0" xfId="2" applyNumberFormat="1" applyFont="1" applyFill="1" applyBorder="1"/>
    <xf numFmtId="4" fontId="51" fillId="0" borderId="0" xfId="2" applyNumberFormat="1" applyFont="1" applyBorder="1"/>
    <xf numFmtId="167" fontId="11" fillId="0" borderId="0" xfId="4" applyFont="1"/>
    <xf numFmtId="167" fontId="4" fillId="0" borderId="0" xfId="1" applyNumberFormat="1" applyFont="1"/>
    <xf numFmtId="166" fontId="4" fillId="0" borderId="0" xfId="1" applyNumberFormat="1" applyFont="1"/>
    <xf numFmtId="0" fontId="4" fillId="0" borderId="26" xfId="1" applyFont="1" applyBorder="1" applyAlignment="1">
      <alignment wrapText="1"/>
    </xf>
    <xf numFmtId="0" fontId="9" fillId="0" borderId="1" xfId="1" applyFont="1" applyFill="1" applyBorder="1" applyAlignment="1">
      <alignment wrapText="1"/>
    </xf>
    <xf numFmtId="0" fontId="5" fillId="0" borderId="1" xfId="1" applyFont="1" applyFill="1" applyBorder="1" applyAlignment="1">
      <alignment wrapText="1"/>
    </xf>
    <xf numFmtId="168" fontId="6" fillId="0" borderId="3" xfId="1" applyNumberFormat="1" applyFont="1" applyFill="1" applyBorder="1" applyAlignment="1">
      <alignment wrapText="1"/>
    </xf>
    <xf numFmtId="168" fontId="6" fillId="0" borderId="1" xfId="1" applyNumberFormat="1" applyFont="1" applyFill="1" applyBorder="1" applyAlignment="1">
      <alignment wrapText="1"/>
    </xf>
    <xf numFmtId="172" fontId="59" fillId="0" borderId="0" xfId="14" applyNumberFormat="1" applyFont="1" applyAlignment="1">
      <alignment vertical="center"/>
    </xf>
    <xf numFmtId="0" fontId="59" fillId="0" borderId="0" xfId="14" applyFont="1" applyAlignment="1">
      <alignment vertical="center"/>
    </xf>
    <xf numFmtId="49" fontId="60" fillId="21" borderId="56" xfId="14" applyNumberFormat="1" applyFont="1" applyFill="1" applyBorder="1" applyAlignment="1">
      <alignment horizontal="center" vertical="center" wrapText="1"/>
    </xf>
    <xf numFmtId="1" fontId="60" fillId="21" borderId="56" xfId="14" applyNumberFormat="1" applyFont="1" applyFill="1" applyBorder="1" applyAlignment="1">
      <alignment horizontal="center" vertical="center" wrapText="1"/>
    </xf>
    <xf numFmtId="0" fontId="60" fillId="21" borderId="56" xfId="14" applyFont="1" applyFill="1" applyBorder="1" applyAlignment="1">
      <alignment horizontal="center" vertical="center" wrapText="1"/>
    </xf>
    <xf numFmtId="172" fontId="39" fillId="23" borderId="63" xfId="14" applyNumberFormat="1" applyFont="1" applyFill="1" applyBorder="1" applyAlignment="1">
      <alignment horizontal="center" vertical="center" wrapText="1"/>
    </xf>
    <xf numFmtId="0" fontId="39" fillId="0" borderId="0" xfId="14" applyFont="1" applyAlignment="1">
      <alignment horizontal="center" vertical="center" wrapText="1"/>
    </xf>
    <xf numFmtId="49" fontId="39" fillId="21" borderId="26" xfId="14" applyNumberFormat="1" applyFont="1" applyFill="1" applyBorder="1" applyAlignment="1">
      <alignment horizontal="center" vertical="center" wrapText="1"/>
    </xf>
    <xf numFmtId="172" fontId="39" fillId="23" borderId="26" xfId="14" applyNumberFormat="1" applyFont="1" applyFill="1" applyBorder="1" applyAlignment="1">
      <alignment horizontal="center" vertical="center" wrapText="1"/>
    </xf>
    <xf numFmtId="176" fontId="39" fillId="6" borderId="26" xfId="14" applyNumberFormat="1" applyFont="1" applyFill="1" applyBorder="1" applyAlignment="1">
      <alignment horizontal="center" vertical="center" wrapText="1"/>
    </xf>
    <xf numFmtId="49" fontId="39" fillId="2" borderId="26" xfId="14" applyNumberFormat="1" applyFont="1" applyFill="1" applyBorder="1" applyAlignment="1">
      <alignment horizontal="center" vertical="center" wrapText="1"/>
    </xf>
    <xf numFmtId="1" fontId="39" fillId="2" borderId="26" xfId="14" applyNumberFormat="1" applyFont="1" applyFill="1" applyBorder="1" applyAlignment="1">
      <alignment horizontal="center" vertical="center" wrapText="1"/>
    </xf>
    <xf numFmtId="49" fontId="59" fillId="2" borderId="26" xfId="14" applyNumberFormat="1" applyFont="1" applyFill="1" applyBorder="1" applyAlignment="1">
      <alignment horizontal="center" vertical="center" wrapText="1"/>
    </xf>
    <xf numFmtId="0" fontId="39" fillId="2" borderId="26" xfId="14" applyFont="1" applyFill="1" applyBorder="1" applyAlignment="1">
      <alignment horizontal="left" vertical="center" wrapText="1"/>
    </xf>
    <xf numFmtId="172" fontId="39" fillId="0" borderId="26" xfId="14" applyNumberFormat="1" applyFont="1" applyBorder="1" applyAlignment="1">
      <alignment vertical="center" wrapText="1"/>
    </xf>
    <xf numFmtId="176" fontId="59" fillId="0" borderId="26" xfId="14" applyNumberFormat="1" applyFont="1" applyBorder="1" applyAlignment="1">
      <alignment horizontal="right" vertical="center" wrapText="1"/>
    </xf>
    <xf numFmtId="176" fontId="39" fillId="0" borderId="26" xfId="14" applyNumberFormat="1" applyFont="1" applyBorder="1" applyAlignment="1">
      <alignment vertical="center" wrapText="1"/>
    </xf>
    <xf numFmtId="0" fontId="39" fillId="0" borderId="0" xfId="14" applyFont="1" applyBorder="1" applyAlignment="1">
      <alignment vertical="center" wrapText="1"/>
    </xf>
    <xf numFmtId="0" fontId="59" fillId="0" borderId="0" xfId="14" applyFont="1" applyAlignment="1">
      <alignment vertical="center" wrapText="1"/>
    </xf>
    <xf numFmtId="49" fontId="39" fillId="25" borderId="26" xfId="14" applyNumberFormat="1" applyFont="1" applyFill="1" applyBorder="1" applyAlignment="1">
      <alignment horizontal="center" vertical="center" wrapText="1"/>
    </xf>
    <xf numFmtId="1" fontId="59" fillId="25" borderId="26" xfId="14" applyNumberFormat="1" applyFont="1" applyFill="1" applyBorder="1" applyAlignment="1">
      <alignment horizontal="center" vertical="center" wrapText="1"/>
    </xf>
    <xf numFmtId="49" fontId="59" fillId="25" borderId="26" xfId="14" applyNumberFormat="1" applyFont="1" applyFill="1" applyBorder="1" applyAlignment="1">
      <alignment horizontal="center" vertical="center" wrapText="1"/>
    </xf>
    <xf numFmtId="0" fontId="39" fillId="25" borderId="26" xfId="14" applyFont="1" applyFill="1" applyBorder="1" applyAlignment="1">
      <alignment horizontal="left" vertical="center" wrapText="1"/>
    </xf>
    <xf numFmtId="172" fontId="59" fillId="0" borderId="26" xfId="14" applyNumberFormat="1" applyFont="1" applyBorder="1" applyAlignment="1">
      <alignment vertical="center" wrapText="1"/>
    </xf>
    <xf numFmtId="176" fontId="59" fillId="0" borderId="26" xfId="14" applyNumberFormat="1" applyFont="1" applyBorder="1" applyAlignment="1">
      <alignment vertical="center" wrapText="1"/>
    </xf>
    <xf numFmtId="0" fontId="59" fillId="0" borderId="0" xfId="14" applyFont="1" applyBorder="1" applyAlignment="1">
      <alignment vertical="center" wrapText="1"/>
    </xf>
    <xf numFmtId="49" fontId="39" fillId="26" borderId="26" xfId="14" applyNumberFormat="1" applyFont="1" applyFill="1" applyBorder="1" applyAlignment="1">
      <alignment horizontal="center" vertical="center" wrapText="1"/>
    </xf>
    <xf numFmtId="1" fontId="39" fillId="26" borderId="26" xfId="14" applyNumberFormat="1" applyFont="1" applyFill="1" applyBorder="1" applyAlignment="1">
      <alignment horizontal="center" vertical="center" wrapText="1"/>
    </xf>
    <xf numFmtId="49" fontId="59" fillId="26" borderId="26" xfId="14" applyNumberFormat="1" applyFont="1" applyFill="1" applyBorder="1" applyAlignment="1">
      <alignment horizontal="center" vertical="center" wrapText="1"/>
    </xf>
    <xf numFmtId="49" fontId="39" fillId="26" borderId="26" xfId="14" applyNumberFormat="1" applyFont="1" applyFill="1" applyBorder="1" applyAlignment="1">
      <alignment horizontal="left" vertical="center" wrapText="1"/>
    </xf>
    <xf numFmtId="49" fontId="39" fillId="27" borderId="26" xfId="14" applyNumberFormat="1" applyFont="1" applyFill="1" applyBorder="1" applyAlignment="1">
      <alignment horizontal="center" vertical="center" wrapText="1"/>
    </xf>
    <xf numFmtId="1" fontId="59" fillId="27" borderId="26" xfId="14" applyNumberFormat="1" applyFont="1" applyFill="1" applyBorder="1" applyAlignment="1">
      <alignment horizontal="center" vertical="center" wrapText="1"/>
    </xf>
    <xf numFmtId="49" fontId="59" fillId="27" borderId="26" xfId="14" applyNumberFormat="1" applyFont="1" applyFill="1" applyBorder="1" applyAlignment="1">
      <alignment horizontal="center" vertical="center" wrapText="1"/>
    </xf>
    <xf numFmtId="176" fontId="59" fillId="24" borderId="26" xfId="14" applyNumberFormat="1" applyFont="1" applyFill="1" applyBorder="1" applyAlignment="1">
      <alignment vertical="center" wrapText="1"/>
    </xf>
    <xf numFmtId="0" fontId="59" fillId="24" borderId="0" xfId="14" applyFont="1" applyFill="1" applyBorder="1" applyAlignment="1">
      <alignment vertical="center" wrapText="1"/>
    </xf>
    <xf numFmtId="49" fontId="39" fillId="28" borderId="26" xfId="14" applyNumberFormat="1" applyFont="1" applyFill="1" applyBorder="1" applyAlignment="1">
      <alignment horizontal="center" vertical="center" wrapText="1"/>
    </xf>
    <xf numFmtId="49" fontId="59" fillId="28" borderId="26" xfId="14" applyNumberFormat="1" applyFont="1" applyFill="1" applyBorder="1" applyAlignment="1">
      <alignment horizontal="center" vertical="center" wrapText="1"/>
    </xf>
    <xf numFmtId="0" fontId="39" fillId="28" borderId="26" xfId="14" applyFont="1" applyFill="1" applyBorder="1" applyAlignment="1">
      <alignment horizontal="left" vertical="center" wrapText="1"/>
    </xf>
    <xf numFmtId="49" fontId="59" fillId="0" borderId="26" xfId="11" applyNumberFormat="1" applyFont="1" applyFill="1" applyBorder="1" applyAlignment="1">
      <alignment horizontal="center" vertical="center" wrapText="1"/>
    </xf>
    <xf numFmtId="1" fontId="59" fillId="0" borderId="26" xfId="14" applyNumberFormat="1" applyFont="1" applyFill="1" applyBorder="1" applyAlignment="1">
      <alignment horizontal="center" vertical="center" wrapText="1"/>
    </xf>
    <xf numFmtId="49" fontId="59" fillId="0" borderId="26" xfId="14" applyNumberFormat="1" applyFont="1" applyFill="1" applyBorder="1" applyAlignment="1">
      <alignment horizontal="center" vertical="center" wrapText="1"/>
    </xf>
    <xf numFmtId="176" fontId="59" fillId="0" borderId="26" xfId="14" applyNumberFormat="1" applyFont="1" applyFill="1" applyBorder="1" applyAlignment="1">
      <alignment vertical="center" wrapText="1"/>
    </xf>
    <xf numFmtId="0" fontId="59" fillId="0" borderId="0" xfId="14" applyFont="1" applyFill="1" applyBorder="1" applyAlignment="1">
      <alignment vertical="center" wrapText="1"/>
    </xf>
    <xf numFmtId="0" fontId="59" fillId="0" borderId="0" xfId="14" applyFont="1" applyFill="1" applyAlignment="1">
      <alignment vertical="center" wrapText="1"/>
    </xf>
    <xf numFmtId="0" fontId="59" fillId="0" borderId="0" xfId="14" applyFont="1" applyFill="1" applyAlignment="1">
      <alignment vertical="center"/>
    </xf>
    <xf numFmtId="1" fontId="39" fillId="28" borderId="26" xfId="14" applyNumberFormat="1" applyFont="1" applyFill="1" applyBorder="1" applyAlignment="1">
      <alignment horizontal="center" vertical="center" wrapText="1"/>
    </xf>
    <xf numFmtId="0" fontId="59" fillId="29" borderId="0" xfId="14" applyFont="1" applyFill="1" applyBorder="1" applyAlignment="1">
      <alignment vertical="center" wrapText="1"/>
    </xf>
    <xf numFmtId="0" fontId="59" fillId="30" borderId="0" xfId="14" applyFont="1" applyFill="1" applyAlignment="1">
      <alignment vertical="center" wrapText="1"/>
    </xf>
    <xf numFmtId="0" fontId="59" fillId="30" borderId="0" xfId="14" applyFont="1" applyFill="1" applyAlignment="1">
      <alignment vertical="center"/>
    </xf>
    <xf numFmtId="1" fontId="59" fillId="2" borderId="26" xfId="14" applyNumberFormat="1" applyFont="1" applyFill="1" applyBorder="1" applyAlignment="1">
      <alignment horizontal="center" vertical="center" wrapText="1"/>
    </xf>
    <xf numFmtId="49" fontId="39" fillId="31" borderId="26" xfId="14" applyNumberFormat="1" applyFont="1" applyFill="1" applyBorder="1" applyAlignment="1">
      <alignment horizontal="center" vertical="center" wrapText="1"/>
    </xf>
    <xf numFmtId="1" fontId="39" fillId="31" borderId="26" xfId="14" applyNumberFormat="1" applyFont="1" applyFill="1" applyBorder="1" applyAlignment="1">
      <alignment horizontal="center" vertical="center" wrapText="1"/>
    </xf>
    <xf numFmtId="49" fontId="59" fillId="31" borderId="26" xfId="14" applyNumberFormat="1" applyFont="1" applyFill="1" applyBorder="1" applyAlignment="1">
      <alignment horizontal="center" vertical="center" wrapText="1"/>
    </xf>
    <xf numFmtId="49" fontId="39" fillId="31" borderId="26" xfId="14" applyNumberFormat="1" applyFont="1" applyFill="1" applyBorder="1" applyAlignment="1">
      <alignment horizontal="left" vertical="center" wrapText="1"/>
    </xf>
    <xf numFmtId="49" fontId="39" fillId="32" borderId="26" xfId="14" applyNumberFormat="1" applyFont="1" applyFill="1" applyBorder="1" applyAlignment="1">
      <alignment horizontal="center" vertical="center" wrapText="1"/>
    </xf>
    <xf numFmtId="1" fontId="59" fillId="32" borderId="26" xfId="14" applyNumberFormat="1" applyFont="1" applyFill="1" applyBorder="1" applyAlignment="1">
      <alignment horizontal="center" vertical="center" wrapText="1"/>
    </xf>
    <xf numFmtId="49" fontId="59" fillId="32" borderId="26" xfId="14" applyNumberFormat="1" applyFont="1" applyFill="1" applyBorder="1" applyAlignment="1">
      <alignment horizontal="center" vertical="center" wrapText="1"/>
    </xf>
    <xf numFmtId="0" fontId="39" fillId="32" borderId="26" xfId="14" applyFont="1" applyFill="1" applyBorder="1" applyAlignment="1">
      <alignment horizontal="left" vertical="center" wrapText="1"/>
    </xf>
    <xf numFmtId="1" fontId="39" fillId="25" borderId="26" xfId="14" applyNumberFormat="1" applyFont="1" applyFill="1" applyBorder="1" applyAlignment="1">
      <alignment horizontal="center" vertical="center" wrapText="1"/>
    </xf>
    <xf numFmtId="1" fontId="59" fillId="31" borderId="26" xfId="14" applyNumberFormat="1" applyFont="1" applyFill="1" applyBorder="1" applyAlignment="1">
      <alignment horizontal="center" vertical="center" wrapText="1"/>
    </xf>
    <xf numFmtId="0" fontId="39" fillId="31" borderId="26" xfId="14" applyFont="1" applyFill="1" applyBorder="1" applyAlignment="1">
      <alignment horizontal="left" vertical="center" wrapText="1"/>
    </xf>
    <xf numFmtId="172" fontId="59" fillId="0" borderId="0" xfId="14" applyNumberFormat="1" applyFont="1" applyBorder="1" applyAlignment="1">
      <alignment vertical="center" wrapText="1"/>
    </xf>
    <xf numFmtId="172" fontId="59" fillId="33" borderId="0" xfId="14" applyNumberFormat="1" applyFont="1" applyFill="1" applyBorder="1" applyAlignment="1">
      <alignment vertical="center" wrapText="1"/>
    </xf>
    <xf numFmtId="177" fontId="59" fillId="0" borderId="0" xfId="14" applyNumberFormat="1" applyFont="1" applyBorder="1" applyAlignment="1">
      <alignment vertical="center" wrapText="1"/>
    </xf>
    <xf numFmtId="172" fontId="59" fillId="0" borderId="0" xfId="14" applyNumberFormat="1" applyFont="1" applyFill="1" applyBorder="1" applyAlignment="1">
      <alignment vertical="center" wrapText="1"/>
    </xf>
    <xf numFmtId="177" fontId="59" fillId="0" borderId="0" xfId="14" applyNumberFormat="1" applyFont="1" applyFill="1" applyBorder="1" applyAlignment="1">
      <alignment vertical="center" wrapText="1"/>
    </xf>
    <xf numFmtId="176" fontId="59" fillId="0" borderId="26" xfId="1" applyNumberFormat="1" applyFont="1" applyFill="1" applyBorder="1" applyAlignment="1">
      <alignment vertical="center"/>
    </xf>
    <xf numFmtId="4" fontId="23" fillId="0" borderId="26" xfId="16" applyNumberFormat="1" applyFont="1" applyFill="1" applyBorder="1" applyAlignment="1">
      <alignment horizontal="right" vertical="center"/>
    </xf>
    <xf numFmtId="1" fontId="39" fillId="31" borderId="26" xfId="14" applyNumberFormat="1" applyFont="1" applyFill="1" applyBorder="1" applyAlignment="1">
      <alignment horizontal="left" vertical="center" wrapText="1"/>
    </xf>
    <xf numFmtId="176" fontId="39" fillId="24" borderId="26" xfId="14" applyNumberFormat="1" applyFont="1" applyFill="1" applyBorder="1" applyAlignment="1">
      <alignment vertical="center" wrapText="1"/>
    </xf>
    <xf numFmtId="0" fontId="39" fillId="24" borderId="0" xfId="14" applyFont="1" applyFill="1" applyBorder="1" applyAlignment="1">
      <alignment vertical="center" wrapText="1"/>
    </xf>
    <xf numFmtId="176" fontId="59" fillId="0" borderId="26" xfId="15" applyNumberFormat="1" applyFont="1" applyFill="1" applyBorder="1" applyAlignment="1">
      <alignment vertical="center" wrapText="1"/>
    </xf>
    <xf numFmtId="0" fontId="59" fillId="0" borderId="26" xfId="14" applyFont="1" applyFill="1" applyBorder="1" applyAlignment="1">
      <alignment vertical="center" wrapText="1"/>
    </xf>
    <xf numFmtId="0" fontId="59" fillId="0" borderId="26" xfId="14" applyFont="1" applyFill="1" applyBorder="1" applyAlignment="1">
      <alignment vertical="center"/>
    </xf>
    <xf numFmtId="0" fontId="59" fillId="0" borderId="0" xfId="14" applyFont="1" applyFill="1" applyBorder="1" applyAlignment="1">
      <alignment vertical="center"/>
    </xf>
    <xf numFmtId="1" fontId="39" fillId="32" borderId="26" xfId="14" applyNumberFormat="1" applyFont="1" applyFill="1" applyBorder="1" applyAlignment="1">
      <alignment horizontal="center" vertical="center" wrapText="1"/>
    </xf>
    <xf numFmtId="49" fontId="39" fillId="2" borderId="26" xfId="14" applyNumberFormat="1" applyFont="1" applyFill="1" applyBorder="1" applyAlignment="1">
      <alignment horizontal="left" vertical="center" wrapText="1"/>
    </xf>
    <xf numFmtId="4" fontId="23" fillId="0" borderId="66" xfId="16" applyNumberFormat="1" applyFont="1" applyFill="1" applyBorder="1" applyAlignment="1">
      <alignment horizontal="right" vertical="center"/>
    </xf>
    <xf numFmtId="176" fontId="39" fillId="0" borderId="26" xfId="14" applyNumberFormat="1" applyFont="1" applyBorder="1" applyAlignment="1">
      <alignment vertical="center"/>
    </xf>
    <xf numFmtId="0" fontId="39" fillId="0" borderId="0" xfId="14" applyFont="1" applyAlignment="1">
      <alignment vertical="center"/>
    </xf>
    <xf numFmtId="176" fontId="59" fillId="0" borderId="26" xfId="14" applyNumberFormat="1" applyFont="1" applyBorder="1" applyAlignment="1">
      <alignment vertical="center"/>
    </xf>
    <xf numFmtId="0" fontId="59" fillId="0" borderId="0" xfId="14" applyFont="1" applyBorder="1" applyAlignment="1">
      <alignment vertical="center"/>
    </xf>
    <xf numFmtId="172" fontId="59" fillId="0" borderId="0" xfId="14" applyNumberFormat="1" applyFont="1" applyAlignment="1">
      <alignment vertical="center" wrapText="1"/>
    </xf>
    <xf numFmtId="177" fontId="59" fillId="0" borderId="0" xfId="14" applyNumberFormat="1" applyFont="1" applyAlignment="1">
      <alignment vertical="center" wrapText="1"/>
    </xf>
    <xf numFmtId="172" fontId="59" fillId="24" borderId="0" xfId="14" applyNumberFormat="1" applyFont="1" applyFill="1" applyBorder="1" applyAlignment="1">
      <alignment vertical="center" wrapText="1"/>
    </xf>
    <xf numFmtId="177" fontId="59" fillId="24" borderId="0" xfId="14" applyNumberFormat="1" applyFont="1" applyFill="1" applyBorder="1" applyAlignment="1">
      <alignment vertical="center" wrapText="1"/>
    </xf>
    <xf numFmtId="176" fontId="59" fillId="0" borderId="66" xfId="14" applyNumberFormat="1" applyFont="1" applyFill="1" applyBorder="1" applyAlignment="1">
      <alignment vertical="center" wrapText="1"/>
    </xf>
    <xf numFmtId="0" fontId="39" fillId="0" borderId="0" xfId="14" applyFont="1" applyAlignment="1">
      <alignment vertical="center" wrapText="1"/>
    </xf>
    <xf numFmtId="176" fontId="59" fillId="0" borderId="26" xfId="14" applyNumberFormat="1" applyFont="1" applyFill="1" applyBorder="1" applyAlignment="1">
      <alignment horizontal="center" vertical="center" wrapText="1"/>
    </xf>
    <xf numFmtId="4" fontId="59" fillId="0" borderId="66" xfId="1" applyNumberFormat="1" applyFont="1" applyFill="1" applyBorder="1" applyAlignment="1">
      <alignment horizontal="right" vertical="center" wrapText="1"/>
    </xf>
    <xf numFmtId="172" fontId="60" fillId="21" borderId="3" xfId="14" applyNumberFormat="1" applyFont="1" applyFill="1" applyBorder="1" applyAlignment="1">
      <alignment vertical="center" wrapText="1"/>
    </xf>
    <xf numFmtId="0" fontId="60" fillId="21" borderId="0" xfId="14" applyFont="1" applyFill="1" applyBorder="1" applyAlignment="1">
      <alignment vertical="center" wrapText="1"/>
    </xf>
    <xf numFmtId="0" fontId="60" fillId="22" borderId="0" xfId="14" applyFont="1" applyFill="1" applyAlignment="1">
      <alignment vertical="center" wrapText="1"/>
    </xf>
    <xf numFmtId="0" fontId="60" fillId="22" borderId="0" xfId="14" applyFont="1" applyFill="1" applyAlignment="1">
      <alignment vertical="center"/>
    </xf>
    <xf numFmtId="49" fontId="59" fillId="0" borderId="0" xfId="14" applyNumberFormat="1" applyFont="1" applyAlignment="1">
      <alignment horizontal="center" vertical="center" wrapText="1"/>
    </xf>
    <xf numFmtId="1" fontId="59" fillId="0" borderId="0" xfId="14" applyNumberFormat="1" applyFont="1" applyAlignment="1">
      <alignment horizontal="center" vertical="center" wrapText="1"/>
    </xf>
    <xf numFmtId="166" fontId="59" fillId="24" borderId="0" xfId="14" applyNumberFormat="1" applyFont="1" applyFill="1" applyBorder="1" applyAlignment="1">
      <alignment horizontal="left" vertical="center" wrapText="1"/>
    </xf>
    <xf numFmtId="166" fontId="59" fillId="0" borderId="0" xfId="14" applyNumberFormat="1" applyFont="1" applyFill="1" applyBorder="1" applyAlignment="1">
      <alignment horizontal="left" vertical="center" wrapText="1"/>
    </xf>
    <xf numFmtId="175" fontId="59" fillId="0" borderId="0" xfId="14" applyNumberFormat="1" applyFont="1" applyAlignment="1">
      <alignment vertical="center" wrapText="1"/>
    </xf>
    <xf numFmtId="1" fontId="59" fillId="0" borderId="0" xfId="14" applyNumberFormat="1" applyFont="1" applyFill="1" applyBorder="1" applyAlignment="1">
      <alignment horizontal="center" vertical="center" wrapText="1"/>
    </xf>
    <xf numFmtId="49" fontId="59" fillId="0" borderId="0" xfId="14" applyNumberFormat="1" applyFont="1" applyFill="1" applyBorder="1" applyAlignment="1">
      <alignment horizontal="center" vertical="center" wrapText="1"/>
    </xf>
    <xf numFmtId="0" fontId="59" fillId="0" borderId="0" xfId="14" applyFont="1" applyAlignment="1">
      <alignment horizontal="left" vertical="center"/>
    </xf>
    <xf numFmtId="172" fontId="59" fillId="35" borderId="0" xfId="14" applyNumberFormat="1" applyFont="1" applyFill="1" applyBorder="1" applyAlignment="1">
      <alignment vertical="center"/>
    </xf>
    <xf numFmtId="1" fontId="59" fillId="0" borderId="0" xfId="14" applyNumberFormat="1" applyFont="1" applyAlignment="1">
      <alignment horizontal="center" vertical="center"/>
    </xf>
    <xf numFmtId="0" fontId="59" fillId="35" borderId="0" xfId="14" applyFont="1" applyFill="1" applyBorder="1" applyAlignment="1">
      <alignment horizontal="left" vertical="center"/>
    </xf>
    <xf numFmtId="0" fontId="63" fillId="0" borderId="67" xfId="14" applyFont="1" applyBorder="1"/>
    <xf numFmtId="175" fontId="39" fillId="6" borderId="1" xfId="14" applyNumberFormat="1" applyFont="1" applyFill="1" applyBorder="1" applyAlignment="1">
      <alignment horizontal="center" vertical="center" wrapText="1"/>
    </xf>
    <xf numFmtId="175" fontId="39" fillId="7" borderId="1" xfId="14" applyNumberFormat="1" applyFont="1" applyFill="1" applyBorder="1" applyAlignment="1">
      <alignment horizontal="center" vertical="center" wrapText="1"/>
    </xf>
    <xf numFmtId="175" fontId="39" fillId="2" borderId="1" xfId="14" applyNumberFormat="1" applyFont="1" applyFill="1" applyBorder="1" applyAlignment="1">
      <alignment horizontal="center" vertical="center" wrapText="1"/>
    </xf>
    <xf numFmtId="175" fontId="39" fillId="11" borderId="1" xfId="14" applyNumberFormat="1" applyFont="1" applyFill="1" applyBorder="1" applyAlignment="1">
      <alignment horizontal="center" vertical="center" wrapText="1"/>
    </xf>
    <xf numFmtId="0" fontId="0" fillId="35" borderId="0" xfId="0" applyFill="1" applyAlignment="1">
      <alignment horizontal="center"/>
    </xf>
    <xf numFmtId="49" fontId="64" fillId="35" borderId="0" xfId="0" applyNumberFormat="1" applyFont="1" applyFill="1" applyAlignment="1">
      <alignment horizontal="center"/>
    </xf>
    <xf numFmtId="0" fontId="0" fillId="35" borderId="0" xfId="0" applyFill="1" applyAlignment="1">
      <alignment wrapText="1"/>
    </xf>
    <xf numFmtId="167" fontId="1" fillId="35" borderId="0" xfId="18" applyFont="1" applyFill="1"/>
    <xf numFmtId="0" fontId="0" fillId="35" borderId="0" xfId="0" applyFill="1" applyAlignment="1">
      <alignment horizontal="center" vertical="center"/>
    </xf>
    <xf numFmtId="1" fontId="0" fillId="35" borderId="0" xfId="0" applyNumberFormat="1" applyFill="1" applyAlignment="1">
      <alignment horizontal="center" wrapText="1"/>
    </xf>
    <xf numFmtId="0" fontId="0" fillId="35" borderId="0" xfId="0" applyFill="1" applyAlignment="1">
      <alignment horizontal="center" wrapText="1"/>
    </xf>
    <xf numFmtId="0" fontId="0" fillId="35" borderId="0" xfId="0" applyFill="1"/>
    <xf numFmtId="1" fontId="66" fillId="35" borderId="61" xfId="0" applyNumberFormat="1" applyFont="1" applyFill="1" applyBorder="1" applyAlignment="1">
      <alignment horizontal="center" vertical="center" wrapText="1"/>
    </xf>
    <xf numFmtId="0" fontId="0" fillId="0" borderId="0" xfId="0" applyAlignment="1">
      <alignment wrapText="1"/>
    </xf>
    <xf numFmtId="0" fontId="0" fillId="0" borderId="0" xfId="0" applyFill="1"/>
    <xf numFmtId="0" fontId="0" fillId="35" borderId="0" xfId="0" applyFill="1" applyBorder="1"/>
    <xf numFmtId="0" fontId="67" fillId="36" borderId="66" xfId="0" applyFont="1" applyFill="1" applyBorder="1" applyAlignment="1">
      <alignment horizontal="center" vertical="center" wrapText="1"/>
    </xf>
    <xf numFmtId="0" fontId="67" fillId="5" borderId="66" xfId="0" applyFont="1" applyFill="1" applyBorder="1" applyAlignment="1">
      <alignment horizontal="center" vertical="center" wrapText="1"/>
    </xf>
    <xf numFmtId="0" fontId="0" fillId="34" borderId="0" xfId="0" applyFill="1"/>
    <xf numFmtId="0" fontId="67" fillId="30" borderId="66" xfId="0" applyFont="1" applyFill="1" applyBorder="1" applyAlignment="1">
      <alignment horizontal="center" vertical="center" wrapText="1"/>
    </xf>
    <xf numFmtId="1" fontId="0" fillId="0" borderId="0" xfId="0" applyNumberFormat="1" applyAlignment="1">
      <alignment horizontal="center"/>
    </xf>
    <xf numFmtId="0" fontId="0" fillId="0" borderId="0" xfId="0" applyAlignment="1">
      <alignment horizontal="center" wrapText="1"/>
    </xf>
    <xf numFmtId="167" fontId="1" fillId="0" borderId="0" xfId="18" applyFont="1"/>
    <xf numFmtId="0" fontId="0" fillId="0" borderId="0" xfId="0" applyAlignment="1">
      <alignment horizontal="center"/>
    </xf>
    <xf numFmtId="0" fontId="0" fillId="0" borderId="0" xfId="0" applyFill="1" applyAlignment="1">
      <alignment horizontal="center"/>
    </xf>
    <xf numFmtId="0" fontId="0" fillId="0" borderId="0" xfId="0" applyAlignment="1">
      <alignment horizontal="center" vertical="center"/>
    </xf>
    <xf numFmtId="1" fontId="0" fillId="0" borderId="0" xfId="0" applyNumberFormat="1" applyAlignment="1">
      <alignment horizontal="center" wrapText="1"/>
    </xf>
    <xf numFmtId="168" fontId="5" fillId="0" borderId="3" xfId="1" applyNumberFormat="1" applyFont="1" applyFill="1" applyBorder="1"/>
    <xf numFmtId="168" fontId="4" fillId="0" borderId="3" xfId="1" applyNumberFormat="1" applyFont="1" applyFill="1" applyBorder="1"/>
    <xf numFmtId="168" fontId="5" fillId="0" borderId="0" xfId="1" applyNumberFormat="1" applyFont="1" applyFill="1" applyBorder="1"/>
    <xf numFmtId="168" fontId="5" fillId="0" borderId="3" xfId="1" applyNumberFormat="1" applyFont="1" applyFill="1" applyBorder="1" applyAlignment="1">
      <alignment vertical="top"/>
    </xf>
    <xf numFmtId="44" fontId="4" fillId="0" borderId="0" xfId="1" applyNumberFormat="1" applyFont="1"/>
    <xf numFmtId="166" fontId="59" fillId="0" borderId="56" xfId="10" applyFont="1" applyFill="1" applyBorder="1" applyAlignment="1">
      <alignment horizontal="left" vertical="center" wrapText="1"/>
    </xf>
    <xf numFmtId="166" fontId="61" fillId="0" borderId="56" xfId="10" applyFont="1" applyFill="1" applyBorder="1" applyAlignment="1">
      <alignment horizontal="justify" vertical="center" wrapText="1"/>
    </xf>
    <xf numFmtId="166" fontId="59" fillId="24" borderId="0" xfId="10" applyFont="1" applyFill="1" applyBorder="1" applyAlignment="1">
      <alignment horizontal="left" vertical="center" wrapText="1"/>
    </xf>
    <xf numFmtId="166" fontId="59" fillId="35" borderId="0" xfId="10" applyFont="1" applyFill="1" applyBorder="1" applyAlignment="1">
      <alignment horizontal="left" vertical="center"/>
    </xf>
    <xf numFmtId="166" fontId="59" fillId="0" borderId="0" xfId="10" applyFont="1" applyAlignment="1">
      <alignment horizontal="left" vertical="center"/>
    </xf>
    <xf numFmtId="0" fontId="66" fillId="35" borderId="62" xfId="0" applyFont="1" applyFill="1" applyBorder="1" applyAlignment="1">
      <alignment horizontal="center" vertical="center" wrapText="1"/>
    </xf>
    <xf numFmtId="49" fontId="59" fillId="0" borderId="56" xfId="14" applyNumberFormat="1" applyFont="1" applyFill="1" applyBorder="1" applyAlignment="1">
      <alignment horizontal="center" vertical="center" wrapText="1"/>
    </xf>
    <xf numFmtId="176" fontId="59" fillId="0" borderId="56" xfId="14" applyNumberFormat="1" applyFont="1" applyFill="1" applyBorder="1" applyAlignment="1">
      <alignment vertical="center" wrapText="1"/>
    </xf>
    <xf numFmtId="49" fontId="59" fillId="0" borderId="56" xfId="11" applyNumberFormat="1" applyFont="1" applyFill="1" applyBorder="1" applyAlignment="1">
      <alignment horizontal="center" vertical="center" wrapText="1"/>
    </xf>
    <xf numFmtId="176" fontId="69" fillId="0" borderId="26" xfId="14" applyNumberFormat="1" applyFont="1" applyFill="1" applyBorder="1" applyAlignment="1">
      <alignment vertical="center" wrapText="1"/>
    </xf>
    <xf numFmtId="1" fontId="58" fillId="40" borderId="56" xfId="0" applyNumberFormat="1" applyFont="1" applyFill="1" applyBorder="1" applyAlignment="1">
      <alignment horizontal="center" vertical="center" wrapText="1"/>
    </xf>
    <xf numFmtId="0" fontId="58" fillId="40" borderId="56" xfId="0" applyFont="1" applyFill="1" applyBorder="1" applyAlignment="1">
      <alignment horizontal="center" vertical="center" wrapText="1"/>
    </xf>
    <xf numFmtId="167" fontId="58" fillId="40" borderId="56" xfId="18" applyFont="1" applyFill="1" applyBorder="1" applyAlignment="1">
      <alignment horizontal="center" vertical="center" wrapText="1"/>
    </xf>
    <xf numFmtId="0" fontId="58" fillId="40" borderId="56" xfId="0" applyFont="1" applyFill="1" applyBorder="1" applyAlignment="1">
      <alignment horizontal="center" vertical="center"/>
    </xf>
    <xf numFmtId="1" fontId="67" fillId="35" borderId="56" xfId="0" applyNumberFormat="1" applyFont="1" applyFill="1" applyBorder="1" applyAlignment="1">
      <alignment horizontal="center" vertical="center"/>
    </xf>
    <xf numFmtId="1" fontId="67" fillId="0" borderId="56" xfId="0" applyNumberFormat="1" applyFont="1" applyFill="1" applyBorder="1" applyAlignment="1">
      <alignment horizontal="center" vertical="center"/>
    </xf>
    <xf numFmtId="0" fontId="67" fillId="0" borderId="56" xfId="0" applyNumberFormat="1" applyFont="1" applyFill="1" applyBorder="1" applyAlignment="1">
      <alignment vertical="center" wrapText="1"/>
    </xf>
    <xf numFmtId="167" fontId="67" fillId="0" borderId="56" xfId="18" applyFont="1" applyFill="1" applyBorder="1" applyAlignment="1">
      <alignment vertical="center"/>
    </xf>
    <xf numFmtId="0" fontId="67" fillId="0" borderId="56" xfId="0" applyFont="1" applyFill="1" applyBorder="1" applyAlignment="1">
      <alignment horizontal="center" vertical="center"/>
    </xf>
    <xf numFmtId="14" fontId="68" fillId="0" borderId="56" xfId="0" applyNumberFormat="1" applyFont="1" applyFill="1" applyBorder="1" applyAlignment="1">
      <alignment horizontal="center" vertical="center"/>
    </xf>
    <xf numFmtId="1" fontId="67" fillId="0" borderId="56" xfId="0" applyNumberFormat="1" applyFont="1" applyFill="1" applyBorder="1" applyAlignment="1">
      <alignment horizontal="center" vertical="center" wrapText="1"/>
    </xf>
    <xf numFmtId="0" fontId="67" fillId="0" borderId="56" xfId="0" applyFont="1" applyFill="1" applyBorder="1" applyAlignment="1">
      <alignment horizontal="center" vertical="center" wrapText="1"/>
    </xf>
    <xf numFmtId="14" fontId="67" fillId="0" borderId="56" xfId="0" applyNumberFormat="1" applyFont="1" applyFill="1" applyBorder="1" applyAlignment="1">
      <alignment horizontal="center" vertical="center" wrapText="1"/>
    </xf>
    <xf numFmtId="1" fontId="67" fillId="34" borderId="56" xfId="0" applyNumberFormat="1" applyFont="1" applyFill="1" applyBorder="1" applyAlignment="1">
      <alignment horizontal="center" vertical="center" wrapText="1"/>
    </xf>
    <xf numFmtId="0" fontId="0" fillId="36" borderId="56" xfId="0" applyFill="1" applyBorder="1" applyAlignment="1">
      <alignment horizontal="center" vertical="center"/>
    </xf>
    <xf numFmtId="1" fontId="67" fillId="36" borderId="56" xfId="0" applyNumberFormat="1" applyFont="1" applyFill="1" applyBorder="1" applyAlignment="1">
      <alignment horizontal="center" vertical="center" wrapText="1"/>
    </xf>
    <xf numFmtId="0" fontId="0" fillId="34" borderId="56" xfId="0" applyFill="1" applyBorder="1" applyAlignment="1">
      <alignment horizontal="center" vertical="center"/>
    </xf>
    <xf numFmtId="14" fontId="67" fillId="0" borderId="56" xfId="0" applyNumberFormat="1" applyFont="1" applyFill="1" applyBorder="1" applyAlignment="1">
      <alignment horizontal="center" vertical="center"/>
    </xf>
    <xf numFmtId="14" fontId="67" fillId="36" borderId="56" xfId="0" applyNumberFormat="1" applyFont="1" applyFill="1" applyBorder="1" applyAlignment="1">
      <alignment horizontal="center" vertical="center" wrapText="1"/>
    </xf>
    <xf numFmtId="0" fontId="0" fillId="30" borderId="56" xfId="0" applyFill="1" applyBorder="1" applyAlignment="1">
      <alignment horizontal="center" vertical="center"/>
    </xf>
    <xf numFmtId="0" fontId="0" fillId="5" borderId="56" xfId="0" applyFill="1" applyBorder="1" applyAlignment="1">
      <alignment horizontal="center" vertical="center" wrapText="1"/>
    </xf>
    <xf numFmtId="0" fontId="0" fillId="5" borderId="0" xfId="0" applyFill="1"/>
    <xf numFmtId="1" fontId="67" fillId="30" borderId="56" xfId="0" applyNumberFormat="1" applyFont="1" applyFill="1" applyBorder="1" applyAlignment="1">
      <alignment horizontal="center" vertical="center" wrapText="1"/>
    </xf>
    <xf numFmtId="0" fontId="67" fillId="5" borderId="56" xfId="0" applyFont="1" applyFill="1" applyBorder="1" applyAlignment="1">
      <alignment horizontal="center" vertical="center"/>
    </xf>
    <xf numFmtId="0" fontId="67" fillId="5" borderId="56" xfId="0" applyNumberFormat="1" applyFont="1" applyFill="1" applyBorder="1" applyAlignment="1">
      <alignment vertical="center" wrapText="1"/>
    </xf>
    <xf numFmtId="14" fontId="68" fillId="5" borderId="56" xfId="0" applyNumberFormat="1" applyFont="1" applyFill="1" applyBorder="1" applyAlignment="1">
      <alignment horizontal="center" vertical="center"/>
    </xf>
    <xf numFmtId="1" fontId="67" fillId="5" borderId="56" xfId="0" applyNumberFormat="1" applyFont="1" applyFill="1" applyBorder="1" applyAlignment="1">
      <alignment horizontal="center" vertical="center" wrapText="1"/>
    </xf>
    <xf numFmtId="0" fontId="67" fillId="5" borderId="56" xfId="0" applyFont="1" applyFill="1" applyBorder="1" applyAlignment="1">
      <alignment horizontal="center" vertical="center" wrapText="1"/>
    </xf>
    <xf numFmtId="14" fontId="67" fillId="5" borderId="56" xfId="0" applyNumberFormat="1" applyFont="1" applyFill="1" applyBorder="1" applyAlignment="1">
      <alignment horizontal="center" vertical="center" wrapText="1"/>
    </xf>
    <xf numFmtId="14" fontId="67" fillId="5" borderId="56" xfId="0" applyNumberFormat="1" applyFont="1" applyFill="1" applyBorder="1" applyAlignment="1">
      <alignment horizontal="center" vertical="center"/>
    </xf>
    <xf numFmtId="0" fontId="67" fillId="36" borderId="56" xfId="0" applyFont="1" applyFill="1" applyBorder="1" applyAlignment="1">
      <alignment horizontal="center" vertical="center" wrapText="1"/>
    </xf>
    <xf numFmtId="0" fontId="67" fillId="0" borderId="56" xfId="0" applyFont="1" applyFill="1" applyBorder="1" applyAlignment="1">
      <alignment horizontal="center" wrapText="1"/>
    </xf>
    <xf numFmtId="0" fontId="0" fillId="34" borderId="56" xfId="0" applyFill="1" applyBorder="1" applyAlignment="1">
      <alignment horizontal="center" vertical="center" wrapText="1"/>
    </xf>
    <xf numFmtId="0" fontId="0" fillId="36" borderId="56" xfId="0" applyFill="1" applyBorder="1" applyAlignment="1">
      <alignment horizontal="center" vertical="center" wrapText="1"/>
    </xf>
    <xf numFmtId="14" fontId="67" fillId="34" borderId="56" xfId="0" applyNumberFormat="1" applyFont="1" applyFill="1" applyBorder="1" applyAlignment="1">
      <alignment horizontal="center" vertical="center" wrapText="1"/>
    </xf>
    <xf numFmtId="0" fontId="0" fillId="0" borderId="56" xfId="0" applyBorder="1" applyAlignment="1">
      <alignment horizontal="center" vertical="center" wrapText="1"/>
    </xf>
    <xf numFmtId="0" fontId="0" fillId="5" borderId="56" xfId="0" applyFill="1" applyBorder="1" applyAlignment="1">
      <alignment horizontal="center" vertical="center"/>
    </xf>
    <xf numFmtId="167" fontId="1" fillId="0" borderId="56" xfId="18" applyFont="1" applyFill="1" applyBorder="1" applyAlignment="1">
      <alignment vertical="center"/>
    </xf>
    <xf numFmtId="0" fontId="4" fillId="0" borderId="0" xfId="1" applyFont="1" applyFill="1" applyAlignment="1">
      <alignment wrapText="1"/>
    </xf>
    <xf numFmtId="168" fontId="4" fillId="0" borderId="0" xfId="1" applyNumberFormat="1" applyFont="1" applyFill="1"/>
    <xf numFmtId="0" fontId="7" fillId="0" borderId="1" xfId="1" applyFont="1" applyFill="1" applyBorder="1" applyAlignment="1">
      <alignment wrapText="1"/>
    </xf>
    <xf numFmtId="168" fontId="10" fillId="0" borderId="1" xfId="1" applyNumberFormat="1" applyFont="1" applyFill="1" applyBorder="1"/>
    <xf numFmtId="168" fontId="8" fillId="0" borderId="1" xfId="1" applyNumberFormat="1" applyFont="1" applyFill="1" applyBorder="1"/>
    <xf numFmtId="0" fontId="7" fillId="0" borderId="1" xfId="1" applyFont="1" applyFill="1" applyBorder="1" applyAlignment="1">
      <alignment horizontal="left" vertical="top" wrapText="1"/>
    </xf>
    <xf numFmtId="0" fontId="9" fillId="0" borderId="1" xfId="1" applyFont="1" applyFill="1" applyBorder="1" applyAlignment="1">
      <alignment horizontal="left" vertical="top" wrapText="1"/>
    </xf>
    <xf numFmtId="0" fontId="5" fillId="0" borderId="1" xfId="1" applyFont="1" applyFill="1" applyBorder="1" applyAlignment="1">
      <alignment horizontal="left" vertical="top" wrapText="1"/>
    </xf>
    <xf numFmtId="168" fontId="14" fillId="0" borderId="1" xfId="1" applyNumberFormat="1" applyFont="1" applyFill="1" applyBorder="1"/>
    <xf numFmtId="0" fontId="8" fillId="0" borderId="1" xfId="1" applyFont="1" applyFill="1" applyBorder="1" applyAlignment="1">
      <alignment horizontal="left" vertical="top" wrapText="1"/>
    </xf>
    <xf numFmtId="0" fontId="14" fillId="0" borderId="1" xfId="1" applyFont="1" applyFill="1" applyBorder="1" applyAlignment="1">
      <alignment horizontal="left" vertical="top" wrapText="1"/>
    </xf>
    <xf numFmtId="0" fontId="14" fillId="0" borderId="1" xfId="1" applyFont="1" applyFill="1" applyBorder="1" applyAlignment="1">
      <alignment wrapText="1"/>
    </xf>
    <xf numFmtId="0" fontId="4" fillId="0" borderId="0" xfId="1" applyFont="1" applyFill="1" applyAlignment="1"/>
    <xf numFmtId="168" fontId="4" fillId="0" borderId="0" xfId="1" applyNumberFormat="1" applyFont="1" applyFill="1" applyAlignment="1">
      <alignment wrapText="1"/>
    </xf>
    <xf numFmtId="0" fontId="4" fillId="0" borderId="26" xfId="1" applyFont="1" applyFill="1" applyBorder="1" applyAlignment="1">
      <alignment wrapText="1"/>
    </xf>
    <xf numFmtId="168" fontId="4" fillId="0" borderId="26" xfId="1" applyNumberFormat="1" applyFont="1" applyFill="1" applyBorder="1"/>
    <xf numFmtId="164" fontId="4" fillId="0" borderId="0" xfId="1" applyNumberFormat="1" applyFont="1" applyFill="1"/>
    <xf numFmtId="0" fontId="4" fillId="0" borderId="0" xfId="1" applyFont="1" applyFill="1"/>
    <xf numFmtId="169" fontId="4" fillId="0" borderId="0" xfId="1" applyNumberFormat="1" applyFont="1" applyFill="1"/>
    <xf numFmtId="174" fontId="4" fillId="0" borderId="0" xfId="1" applyNumberFormat="1" applyFont="1" applyFill="1"/>
    <xf numFmtId="0" fontId="57" fillId="0" borderId="0" xfId="1" applyFont="1" applyFill="1" applyBorder="1" applyAlignment="1">
      <alignment horizontal="center" vertical="center" wrapText="1"/>
    </xf>
    <xf numFmtId="0" fontId="4" fillId="0" borderId="56" xfId="1" applyFont="1" applyFill="1" applyBorder="1" applyAlignment="1">
      <alignment wrapText="1"/>
    </xf>
    <xf numFmtId="166" fontId="4" fillId="0" borderId="56" xfId="10" applyFont="1" applyFill="1" applyBorder="1"/>
    <xf numFmtId="0" fontId="4" fillId="0" borderId="0" xfId="1" applyFont="1" applyFill="1" applyBorder="1"/>
    <xf numFmtId="166" fontId="4" fillId="0" borderId="0" xfId="1" applyNumberFormat="1" applyFont="1" applyFill="1" applyAlignment="1">
      <alignment wrapText="1"/>
    </xf>
    <xf numFmtId="0" fontId="5" fillId="30" borderId="1" xfId="1" applyFont="1" applyFill="1" applyBorder="1" applyAlignment="1">
      <alignment wrapText="1"/>
    </xf>
    <xf numFmtId="168" fontId="6" fillId="30" borderId="2" xfId="1" applyNumberFormat="1" applyFont="1" applyFill="1" applyBorder="1"/>
    <xf numFmtId="168" fontId="6" fillId="30" borderId="3" xfId="1" applyNumberFormat="1" applyFont="1" applyFill="1" applyBorder="1" applyAlignment="1">
      <alignment wrapText="1"/>
    </xf>
    <xf numFmtId="168" fontId="5" fillId="20" borderId="1" xfId="1" applyNumberFormat="1" applyFont="1" applyFill="1" applyBorder="1" applyAlignment="1">
      <alignment horizontal="center" wrapText="1"/>
    </xf>
    <xf numFmtId="168" fontId="5" fillId="20" borderId="2" xfId="1" applyNumberFormat="1" applyFont="1" applyFill="1" applyBorder="1" applyAlignment="1">
      <alignment horizontal="center" wrapText="1"/>
    </xf>
    <xf numFmtId="168" fontId="5" fillId="20" borderId="68" xfId="1" applyNumberFormat="1" applyFont="1" applyFill="1" applyBorder="1" applyAlignment="1">
      <alignment horizontal="center" wrapText="1"/>
    </xf>
    <xf numFmtId="0" fontId="6" fillId="20" borderId="3" xfId="1" applyFont="1" applyFill="1" applyBorder="1" applyAlignment="1">
      <alignment horizontal="center" wrapText="1"/>
    </xf>
    <xf numFmtId="168" fontId="6" fillId="30" borderId="1" xfId="1" applyNumberFormat="1" applyFont="1" applyFill="1" applyBorder="1"/>
    <xf numFmtId="168" fontId="6" fillId="30" borderId="1" xfId="1" applyNumberFormat="1" applyFont="1" applyFill="1" applyBorder="1" applyAlignment="1">
      <alignment wrapText="1"/>
    </xf>
    <xf numFmtId="0" fontId="15" fillId="20" borderId="2" xfId="1" applyFont="1" applyFill="1" applyBorder="1" applyAlignment="1">
      <alignment wrapText="1"/>
    </xf>
    <xf numFmtId="168" fontId="15" fillId="20" borderId="1" xfId="1" applyNumberFormat="1" applyFont="1" applyFill="1" applyBorder="1"/>
    <xf numFmtId="168" fontId="15" fillId="20" borderId="1" xfId="1" applyNumberFormat="1" applyFont="1" applyFill="1" applyBorder="1" applyAlignment="1">
      <alignment wrapText="1"/>
    </xf>
    <xf numFmtId="0" fontId="6" fillId="0" borderId="0" xfId="1" applyFont="1" applyFill="1" applyBorder="1" applyAlignment="1">
      <alignment wrapText="1"/>
    </xf>
    <xf numFmtId="0" fontId="21" fillId="0" borderId="26" xfId="7" applyFont="1" applyFill="1" applyBorder="1" applyAlignment="1">
      <alignment horizontal="left" vertical="center" wrapText="1"/>
    </xf>
    <xf numFmtId="4" fontId="21" fillId="0" borderId="26" xfId="7" applyNumberFormat="1" applyFont="1" applyFill="1" applyBorder="1" applyAlignment="1">
      <alignment horizontal="left" vertical="center" wrapText="1"/>
    </xf>
    <xf numFmtId="4" fontId="21" fillId="0" borderId="56" xfId="7" applyNumberFormat="1" applyFont="1" applyFill="1" applyBorder="1" applyAlignment="1">
      <alignment horizontal="left" vertical="center" wrapText="1"/>
    </xf>
    <xf numFmtId="172" fontId="21" fillId="0" borderId="26" xfId="1" applyNumberFormat="1" applyFont="1" applyFill="1" applyBorder="1" applyAlignment="1">
      <alignment horizontal="left" vertical="center" wrapText="1"/>
    </xf>
    <xf numFmtId="172" fontId="21" fillId="0" borderId="55" xfId="1" applyNumberFormat="1" applyFont="1" applyFill="1" applyBorder="1" applyAlignment="1">
      <alignment horizontal="left" vertical="center" wrapText="1"/>
    </xf>
    <xf numFmtId="0" fontId="21" fillId="0" borderId="1" xfId="1" applyFont="1" applyFill="1" applyBorder="1" applyAlignment="1">
      <alignment wrapText="1"/>
    </xf>
    <xf numFmtId="179" fontId="4" fillId="0" borderId="56" xfId="19" applyNumberFormat="1" applyFont="1" applyFill="1" applyBorder="1"/>
    <xf numFmtId="44" fontId="4" fillId="0" borderId="0" xfId="1" applyNumberFormat="1" applyFont="1" applyFill="1" applyAlignment="1">
      <alignment wrapText="1"/>
    </xf>
    <xf numFmtId="44" fontId="4" fillId="0" borderId="0" xfId="1" applyNumberFormat="1" applyFont="1" applyFill="1" applyBorder="1"/>
    <xf numFmtId="0" fontId="6" fillId="20" borderId="26" xfId="1" applyFont="1" applyFill="1" applyBorder="1" applyAlignment="1">
      <alignment wrapText="1"/>
    </xf>
    <xf numFmtId="172" fontId="55" fillId="20" borderId="26" xfId="1" applyNumberFormat="1" applyFont="1" applyFill="1" applyBorder="1" applyAlignment="1">
      <alignment horizontal="center" vertical="center" wrapText="1"/>
    </xf>
    <xf numFmtId="1" fontId="55" fillId="20" borderId="26" xfId="11" applyNumberFormat="1" applyFont="1" applyFill="1" applyBorder="1" applyAlignment="1">
      <alignment horizontal="center" vertical="center" wrapText="1"/>
    </xf>
    <xf numFmtId="0" fontId="55" fillId="30" borderId="26" xfId="7" applyFont="1" applyFill="1" applyBorder="1" applyAlignment="1">
      <alignment horizontal="center" vertical="center" wrapText="1"/>
    </xf>
    <xf numFmtId="4" fontId="55" fillId="30" borderId="26" xfId="7" applyNumberFormat="1" applyFont="1" applyFill="1" applyBorder="1" applyAlignment="1">
      <alignment horizontal="center" vertical="center" wrapText="1"/>
    </xf>
    <xf numFmtId="172" fontId="55" fillId="30" borderId="26" xfId="1" applyNumberFormat="1" applyFont="1" applyFill="1" applyBorder="1" applyAlignment="1">
      <alignment horizontal="center" vertical="center" wrapText="1"/>
    </xf>
    <xf numFmtId="172" fontId="55" fillId="30" borderId="55" xfId="1" applyNumberFormat="1" applyFont="1" applyFill="1" applyBorder="1" applyAlignment="1">
      <alignment horizontal="center" vertical="center"/>
    </xf>
    <xf numFmtId="0" fontId="57" fillId="30" borderId="56" xfId="1" applyFont="1" applyFill="1" applyBorder="1" applyAlignment="1">
      <alignment horizontal="center" vertical="center" wrapText="1"/>
    </xf>
    <xf numFmtId="0" fontId="6" fillId="30" borderId="56" xfId="1" applyFont="1" applyFill="1" applyBorder="1" applyAlignment="1">
      <alignment wrapText="1"/>
    </xf>
    <xf numFmtId="166" fontId="6" fillId="30" borderId="56" xfId="10" applyFont="1" applyFill="1" applyBorder="1"/>
    <xf numFmtId="0" fontId="6" fillId="30" borderId="26" xfId="1" applyFont="1" applyFill="1" applyBorder="1" applyAlignment="1">
      <alignment wrapText="1"/>
    </xf>
    <xf numFmtId="0" fontId="0" fillId="35" borderId="0" xfId="0" applyFill="1" applyAlignment="1">
      <alignment horizontal="center" vertical="center" wrapText="1"/>
    </xf>
    <xf numFmtId="0" fontId="70" fillId="40" borderId="56" xfId="0" applyFont="1" applyFill="1" applyBorder="1" applyAlignment="1">
      <alignment horizontal="center" vertical="center" wrapText="1"/>
    </xf>
    <xf numFmtId="0" fontId="0" fillId="0" borderId="0" xfId="0" applyAlignment="1">
      <alignment horizontal="center" vertical="center" wrapText="1"/>
    </xf>
    <xf numFmtId="0" fontId="66" fillId="35" borderId="44" xfId="0" applyFont="1" applyFill="1" applyBorder="1" applyAlignment="1">
      <alignment horizontal="center" vertical="center" wrapText="1"/>
    </xf>
    <xf numFmtId="0" fontId="66" fillId="35" borderId="0" xfId="0" applyFont="1" applyFill="1" applyBorder="1" applyAlignment="1">
      <alignment horizontal="center" vertical="center" wrapText="1"/>
    </xf>
    <xf numFmtId="1" fontId="14" fillId="0" borderId="56" xfId="0" applyNumberFormat="1" applyFont="1" applyFill="1" applyBorder="1" applyAlignment="1">
      <alignment horizontal="center" vertical="center" wrapText="1"/>
    </xf>
    <xf numFmtId="1" fontId="4" fillId="0" borderId="56" xfId="19" applyNumberFormat="1" applyFont="1" applyFill="1" applyBorder="1" applyAlignment="1">
      <alignment horizontal="center"/>
    </xf>
    <xf numFmtId="1" fontId="59" fillId="0" borderId="56" xfId="10" applyNumberFormat="1" applyFont="1" applyFill="1" applyBorder="1" applyAlignment="1">
      <alignment horizontal="center" vertical="center" wrapText="1"/>
    </xf>
    <xf numFmtId="1" fontId="59" fillId="0" borderId="0" xfId="10" applyNumberFormat="1" applyFont="1" applyAlignment="1">
      <alignment horizontal="center" vertical="center"/>
    </xf>
    <xf numFmtId="1" fontId="61" fillId="0" borderId="56" xfId="10" applyNumberFormat="1" applyFont="1" applyFill="1" applyBorder="1" applyAlignment="1">
      <alignment horizontal="center" vertical="center" wrapText="1"/>
    </xf>
    <xf numFmtId="1" fontId="6" fillId="30" borderId="56" xfId="10" applyNumberFormat="1" applyFont="1" applyFill="1" applyBorder="1" applyAlignment="1">
      <alignment horizontal="center"/>
    </xf>
    <xf numFmtId="0" fontId="3" fillId="0" borderId="0" xfId="1" applyFont="1" applyFill="1" applyAlignment="1"/>
    <xf numFmtId="1" fontId="3" fillId="0" borderId="0" xfId="1" applyNumberFormat="1" applyFont="1" applyFill="1" applyAlignment="1"/>
    <xf numFmtId="1" fontId="4" fillId="0" borderId="0" xfId="1" applyNumberFormat="1" applyFont="1" applyFill="1"/>
    <xf numFmtId="1" fontId="57" fillId="30" borderId="56" xfId="1" applyNumberFormat="1" applyFont="1" applyFill="1" applyBorder="1" applyAlignment="1">
      <alignment horizontal="center" vertical="center" wrapText="1"/>
    </xf>
    <xf numFmtId="1" fontId="4" fillId="0" borderId="56" xfId="19" applyNumberFormat="1" applyFont="1" applyFill="1" applyBorder="1"/>
    <xf numFmtId="1" fontId="4" fillId="0" borderId="0" xfId="1" applyNumberFormat="1" applyFont="1" applyFill="1" applyAlignment="1"/>
    <xf numFmtId="1" fontId="6" fillId="30" borderId="56" xfId="10" applyNumberFormat="1" applyFont="1" applyFill="1" applyBorder="1"/>
    <xf numFmtId="10" fontId="4" fillId="0" borderId="56" xfId="13" applyNumberFormat="1" applyFont="1" applyFill="1" applyBorder="1"/>
    <xf numFmtId="10" fontId="6" fillId="30" borderId="56" xfId="13" applyNumberFormat="1" applyFont="1" applyFill="1" applyBorder="1"/>
    <xf numFmtId="0" fontId="17" fillId="17" borderId="16" xfId="2" applyFont="1" applyFill="1" applyBorder="1" applyAlignment="1">
      <alignment horizontal="center" vertical="center" wrapText="1"/>
    </xf>
    <xf numFmtId="0" fontId="18" fillId="0" borderId="0" xfId="2" applyFont="1" applyAlignment="1">
      <alignment horizontal="center"/>
    </xf>
    <xf numFmtId="0" fontId="17" fillId="13" borderId="13" xfId="2" applyFont="1" applyFill="1" applyBorder="1" applyAlignment="1">
      <alignment horizontal="center" wrapText="1"/>
    </xf>
    <xf numFmtId="0" fontId="42" fillId="0" borderId="0" xfId="2" applyFont="1" applyFill="1" applyBorder="1" applyAlignment="1">
      <alignment horizontal="center"/>
    </xf>
    <xf numFmtId="0" fontId="45" fillId="0" borderId="0" xfId="2" applyFont="1" applyFill="1" applyBorder="1" applyAlignment="1">
      <alignment horizontal="center"/>
    </xf>
    <xf numFmtId="1" fontId="4" fillId="0" borderId="56" xfId="19" applyNumberFormat="1" applyFont="1" applyFill="1" applyBorder="1" applyAlignment="1">
      <alignment wrapText="1"/>
    </xf>
    <xf numFmtId="1" fontId="3" fillId="0" borderId="0" xfId="1" applyNumberFormat="1" applyFont="1" applyFill="1" applyAlignment="1">
      <alignment wrapText="1"/>
    </xf>
    <xf numFmtId="1" fontId="4" fillId="0" borderId="0" xfId="1" applyNumberFormat="1" applyFont="1" applyFill="1" applyAlignment="1">
      <alignment wrapText="1"/>
    </xf>
    <xf numFmtId="1" fontId="6" fillId="30" borderId="56" xfId="10" applyNumberFormat="1" applyFont="1" applyFill="1" applyBorder="1" applyAlignment="1">
      <alignment wrapText="1"/>
    </xf>
    <xf numFmtId="167" fontId="55" fillId="30" borderId="26" xfId="20" applyFont="1" applyFill="1" applyBorder="1" applyAlignment="1">
      <alignment horizontal="center" vertical="center"/>
    </xf>
    <xf numFmtId="167" fontId="21" fillId="0" borderId="26" xfId="20" applyFont="1" applyFill="1" applyBorder="1" applyAlignment="1">
      <alignment horizontal="center" vertical="center"/>
    </xf>
    <xf numFmtId="167" fontId="21" fillId="0" borderId="56" xfId="20" applyFont="1" applyFill="1" applyBorder="1" applyAlignment="1">
      <alignment horizontal="center" vertical="center"/>
    </xf>
    <xf numFmtId="167" fontId="21" fillId="0" borderId="1" xfId="20" applyFont="1" applyFill="1" applyBorder="1"/>
    <xf numFmtId="167" fontId="55" fillId="30" borderId="26" xfId="20" applyFont="1" applyFill="1" applyBorder="1" applyAlignment="1"/>
    <xf numFmtId="167" fontId="55" fillId="0" borderId="26" xfId="20" applyFont="1" applyFill="1" applyBorder="1" applyAlignment="1">
      <alignment horizontal="center" vertical="center"/>
    </xf>
    <xf numFmtId="167" fontId="55" fillId="30" borderId="56" xfId="20" applyFont="1" applyFill="1" applyBorder="1" applyAlignment="1">
      <alignment horizontal="center" vertical="center"/>
    </xf>
    <xf numFmtId="167" fontId="6" fillId="20" borderId="26" xfId="20" applyFont="1" applyFill="1" applyBorder="1"/>
    <xf numFmtId="167" fontId="4" fillId="0" borderId="0" xfId="20" applyFont="1" applyFill="1"/>
    <xf numFmtId="167" fontId="4" fillId="0" borderId="26" xfId="20" applyFont="1" applyFill="1" applyBorder="1"/>
    <xf numFmtId="167" fontId="6" fillId="0" borderId="0" xfId="20" applyFont="1" applyFill="1" applyBorder="1"/>
    <xf numFmtId="167" fontId="3" fillId="0" borderId="0" xfId="20" applyFont="1" applyFill="1" applyAlignment="1"/>
    <xf numFmtId="167" fontId="57" fillId="30" borderId="56" xfId="20" applyFont="1" applyFill="1" applyBorder="1" applyAlignment="1">
      <alignment horizontal="center" vertical="center" wrapText="1"/>
    </xf>
    <xf numFmtId="167" fontId="57" fillId="34" borderId="56" xfId="20" applyFont="1" applyFill="1" applyBorder="1" applyAlignment="1">
      <alignment horizontal="center" vertical="center" wrapText="1"/>
    </xf>
    <xf numFmtId="167" fontId="57" fillId="5" borderId="56" xfId="20" applyFont="1" applyFill="1" applyBorder="1" applyAlignment="1">
      <alignment horizontal="center" vertical="center" wrapText="1"/>
    </xf>
    <xf numFmtId="167" fontId="4" fillId="0" borderId="56" xfId="20" applyFont="1" applyFill="1" applyBorder="1"/>
    <xf numFmtId="167" fontId="59" fillId="0" borderId="56" xfId="20" applyFont="1" applyFill="1" applyBorder="1" applyAlignment="1">
      <alignment horizontal="left" vertical="center" wrapText="1"/>
    </xf>
    <xf numFmtId="167" fontId="61" fillId="0" borderId="56" xfId="20" applyFont="1" applyFill="1" applyBorder="1" applyAlignment="1">
      <alignment horizontal="justify" vertical="center" wrapText="1"/>
    </xf>
    <xf numFmtId="167" fontId="6" fillId="30" borderId="56" xfId="20" applyFont="1" applyFill="1" applyBorder="1"/>
    <xf numFmtId="167" fontId="6" fillId="34" borderId="56" xfId="20" applyFont="1" applyFill="1" applyBorder="1"/>
    <xf numFmtId="167" fontId="6" fillId="5" borderId="56" xfId="20" applyFont="1" applyFill="1" applyBorder="1"/>
    <xf numFmtId="167" fontId="4" fillId="0" borderId="0" xfId="20" applyFont="1" applyFill="1" applyAlignment="1"/>
    <xf numFmtId="10" fontId="6" fillId="0" borderId="0" xfId="1" applyNumberFormat="1" applyFont="1" applyFill="1" applyAlignment="1"/>
    <xf numFmtId="10" fontId="3" fillId="0" borderId="0" xfId="1" applyNumberFormat="1" applyFont="1" applyFill="1" applyAlignment="1"/>
    <xf numFmtId="10" fontId="4" fillId="0" borderId="0" xfId="1" applyNumberFormat="1" applyFont="1" applyFill="1"/>
    <xf numFmtId="10" fontId="57" fillId="30" borderId="56" xfId="1" applyNumberFormat="1" applyFont="1" applyFill="1" applyBorder="1" applyAlignment="1">
      <alignment horizontal="center" vertical="center" wrapText="1"/>
    </xf>
    <xf numFmtId="10" fontId="4" fillId="0" borderId="56" xfId="1" applyNumberFormat="1" applyFont="1" applyFill="1" applyBorder="1"/>
    <xf numFmtId="10" fontId="4" fillId="0" borderId="0" xfId="1" applyNumberFormat="1" applyFont="1" applyFill="1" applyAlignment="1"/>
    <xf numFmtId="9" fontId="18" fillId="14" borderId="26" xfId="2" applyNumberFormat="1" applyFont="1" applyFill="1" applyBorder="1"/>
    <xf numFmtId="0" fontId="18" fillId="14" borderId="26" xfId="2" applyFont="1" applyFill="1" applyBorder="1"/>
    <xf numFmtId="9" fontId="18" fillId="14" borderId="26" xfId="3" applyFont="1" applyFill="1" applyBorder="1" applyAlignment="1">
      <alignment horizontal="center"/>
    </xf>
    <xf numFmtId="9" fontId="18" fillId="14" borderId="61" xfId="3" applyFont="1" applyFill="1" applyBorder="1" applyAlignment="1">
      <alignment horizontal="center"/>
    </xf>
    <xf numFmtId="3" fontId="18" fillId="16" borderId="24" xfId="2" applyNumberFormat="1" applyFont="1" applyFill="1" applyBorder="1"/>
    <xf numFmtId="39" fontId="18" fillId="0" borderId="18" xfId="4" applyNumberFormat="1" applyFont="1" applyFill="1" applyBorder="1"/>
    <xf numFmtId="0" fontId="67" fillId="19" borderId="56" xfId="0" applyNumberFormat="1" applyFont="1" applyFill="1" applyBorder="1" applyAlignment="1">
      <alignment vertical="center" wrapText="1"/>
    </xf>
    <xf numFmtId="180" fontId="1" fillId="0" borderId="0" xfId="13" applyNumberFormat="1" applyFont="1"/>
    <xf numFmtId="167" fontId="0" fillId="0" borderId="0" xfId="18" applyFont="1"/>
    <xf numFmtId="167" fontId="0" fillId="35" borderId="0" xfId="20" applyFont="1" applyFill="1"/>
    <xf numFmtId="167" fontId="0" fillId="35" borderId="0" xfId="20" applyFont="1" applyFill="1" applyAlignment="1">
      <alignment wrapText="1"/>
    </xf>
    <xf numFmtId="14" fontId="67" fillId="5" borderId="56" xfId="0" applyNumberFormat="1" applyFont="1" applyFill="1" applyBorder="1" applyAlignment="1">
      <alignment vertical="center" wrapText="1"/>
    </xf>
    <xf numFmtId="167" fontId="0" fillId="5" borderId="0" xfId="20" applyFont="1" applyFill="1"/>
    <xf numFmtId="167" fontId="57" fillId="30" borderId="26" xfId="20" applyFont="1" applyFill="1" applyBorder="1" applyAlignment="1">
      <alignment horizontal="center" vertical="center" wrapText="1"/>
    </xf>
    <xf numFmtId="167" fontId="57" fillId="34" borderId="26" xfId="20" applyFont="1" applyFill="1" applyBorder="1" applyAlignment="1">
      <alignment horizontal="center" vertical="center" wrapText="1"/>
    </xf>
    <xf numFmtId="167" fontId="6" fillId="30" borderId="26" xfId="20" applyFont="1" applyFill="1" applyBorder="1"/>
    <xf numFmtId="167" fontId="6" fillId="34" borderId="26" xfId="20" applyFont="1" applyFill="1" applyBorder="1"/>
    <xf numFmtId="167" fontId="4" fillId="36" borderId="56" xfId="20" applyFont="1" applyFill="1" applyBorder="1"/>
    <xf numFmtId="167" fontId="4" fillId="5" borderId="26" xfId="20" applyFont="1" applyFill="1" applyBorder="1"/>
    <xf numFmtId="0" fontId="67" fillId="35" borderId="56" xfId="0" applyNumberFormat="1" applyFont="1" applyFill="1" applyBorder="1" applyAlignment="1">
      <alignment vertical="center" wrapText="1"/>
    </xf>
    <xf numFmtId="0" fontId="71" fillId="5" borderId="56" xfId="0" applyNumberFormat="1" applyFont="1" applyFill="1" applyBorder="1" applyAlignment="1">
      <alignment vertical="center" wrapText="1"/>
    </xf>
    <xf numFmtId="167" fontId="4" fillId="5" borderId="56" xfId="20" applyFont="1" applyFill="1" applyBorder="1"/>
    <xf numFmtId="167" fontId="59" fillId="0" borderId="26" xfId="20" applyFont="1" applyFill="1" applyBorder="1" applyAlignment="1">
      <alignment horizontal="left" vertical="center" wrapText="1"/>
    </xf>
    <xf numFmtId="167" fontId="59" fillId="0" borderId="0" xfId="20" applyFont="1" applyFill="1" applyAlignment="1">
      <alignment horizontal="left" vertical="center"/>
    </xf>
    <xf numFmtId="167" fontId="61" fillId="0" borderId="26" xfId="20" applyFont="1" applyFill="1" applyBorder="1" applyAlignment="1">
      <alignment horizontal="justify" vertical="center" wrapText="1"/>
    </xf>
    <xf numFmtId="167" fontId="4" fillId="34" borderId="26" xfId="20" applyFont="1" applyFill="1" applyBorder="1"/>
    <xf numFmtId="167" fontId="4" fillId="36" borderId="26" xfId="20" applyFont="1" applyFill="1" applyBorder="1"/>
    <xf numFmtId="167" fontId="4" fillId="34" borderId="56" xfId="20" applyFont="1" applyFill="1" applyBorder="1"/>
    <xf numFmtId="0" fontId="39" fillId="38" borderId="26" xfId="0" applyFont="1" applyFill="1" applyBorder="1" applyAlignment="1">
      <alignment vertical="center" wrapText="1"/>
    </xf>
    <xf numFmtId="0" fontId="39" fillId="37" borderId="26" xfId="0" applyFont="1" applyFill="1" applyBorder="1" applyAlignment="1">
      <alignment vertical="center" wrapText="1"/>
    </xf>
    <xf numFmtId="49" fontId="39" fillId="21" borderId="56" xfId="14" applyNumberFormat="1" applyFont="1" applyFill="1" applyBorder="1" applyAlignment="1">
      <alignment horizontal="center" vertical="center" wrapText="1"/>
    </xf>
    <xf numFmtId="49" fontId="39" fillId="2" borderId="56" xfId="14" applyNumberFormat="1" applyFont="1" applyFill="1" applyBorder="1" applyAlignment="1">
      <alignment horizontal="center" vertical="center" wrapText="1"/>
    </xf>
    <xf numFmtId="49" fontId="39" fillId="25" borderId="56" xfId="14" applyNumberFormat="1" applyFont="1" applyFill="1" applyBorder="1" applyAlignment="1">
      <alignment horizontal="center" vertical="center" wrapText="1"/>
    </xf>
    <xf numFmtId="49" fontId="39" fillId="26" borderId="56" xfId="14" applyNumberFormat="1" applyFont="1" applyFill="1" applyBorder="1" applyAlignment="1">
      <alignment horizontal="center" vertical="center" wrapText="1"/>
    </xf>
    <xf numFmtId="49" fontId="39" fillId="27" borderId="56" xfId="14" applyNumberFormat="1" applyFont="1" applyFill="1" applyBorder="1" applyAlignment="1">
      <alignment horizontal="center" vertical="center" wrapText="1"/>
    </xf>
    <xf numFmtId="49" fontId="39" fillId="28" borderId="56" xfId="14" applyNumberFormat="1" applyFont="1" applyFill="1" applyBorder="1" applyAlignment="1">
      <alignment horizontal="center" vertical="center" wrapText="1"/>
    </xf>
    <xf numFmtId="49" fontId="39" fillId="31" borderId="56" xfId="14" applyNumberFormat="1" applyFont="1" applyFill="1" applyBorder="1" applyAlignment="1">
      <alignment horizontal="center" vertical="center" wrapText="1"/>
    </xf>
    <xf numFmtId="49" fontId="39" fillId="32" borderId="56" xfId="14" applyNumberFormat="1" applyFont="1" applyFill="1" applyBorder="1" applyAlignment="1">
      <alignment horizontal="center" vertical="center" wrapText="1"/>
    </xf>
    <xf numFmtId="172" fontId="59" fillId="0" borderId="56" xfId="14" applyNumberFormat="1" applyFont="1" applyBorder="1" applyAlignment="1">
      <alignment vertical="center" wrapText="1"/>
    </xf>
    <xf numFmtId="176" fontId="59" fillId="24" borderId="56" xfId="14" applyNumberFormat="1" applyFont="1" applyFill="1" applyBorder="1" applyAlignment="1">
      <alignment vertical="center" wrapText="1"/>
    </xf>
    <xf numFmtId="49" fontId="39" fillId="42" borderId="56" xfId="14" applyNumberFormat="1" applyFont="1" applyFill="1" applyBorder="1" applyAlignment="1">
      <alignment horizontal="center" vertical="center" wrapText="1"/>
    </xf>
    <xf numFmtId="1" fontId="59" fillId="42" borderId="56" xfId="14" applyNumberFormat="1" applyFont="1" applyFill="1" applyBorder="1" applyAlignment="1">
      <alignment horizontal="center" vertical="center" wrapText="1"/>
    </xf>
    <xf numFmtId="49" fontId="59" fillId="42" borderId="56" xfId="14" applyNumberFormat="1" applyFont="1" applyFill="1" applyBorder="1" applyAlignment="1">
      <alignment horizontal="center" vertical="center" wrapText="1"/>
    </xf>
    <xf numFmtId="0" fontId="39" fillId="42" borderId="56" xfId="14" applyFont="1" applyFill="1" applyBorder="1" applyAlignment="1">
      <alignment horizontal="left" vertical="center" wrapText="1"/>
    </xf>
    <xf numFmtId="176" fontId="59" fillId="0" borderId="56" xfId="14" applyNumberFormat="1" applyFont="1" applyBorder="1" applyAlignment="1">
      <alignment vertical="center" wrapText="1"/>
    </xf>
    <xf numFmtId="176" fontId="39" fillId="24" borderId="56" xfId="14" applyNumberFormat="1" applyFont="1" applyFill="1" applyBorder="1" applyAlignment="1">
      <alignment vertical="center" wrapText="1"/>
    </xf>
    <xf numFmtId="176" fontId="59" fillId="0" borderId="56" xfId="15" applyNumberFormat="1" applyFont="1" applyFill="1" applyBorder="1" applyAlignment="1">
      <alignment vertical="center" wrapText="1"/>
    </xf>
    <xf numFmtId="176" fontId="59" fillId="0" borderId="56" xfId="14" applyNumberFormat="1" applyFont="1" applyBorder="1" applyAlignment="1">
      <alignment vertical="center"/>
    </xf>
    <xf numFmtId="175" fontId="39" fillId="11" borderId="2" xfId="14" applyNumberFormat="1" applyFont="1" applyFill="1" applyBorder="1" applyAlignment="1">
      <alignment horizontal="center" vertical="center" wrapText="1"/>
    </xf>
    <xf numFmtId="0" fontId="63" fillId="0" borderId="67" xfId="14" applyFont="1" applyBorder="1"/>
    <xf numFmtId="0" fontId="63" fillId="0" borderId="67" xfId="14" applyFont="1" applyBorder="1"/>
    <xf numFmtId="176" fontId="39" fillId="0" borderId="56" xfId="14" applyNumberFormat="1" applyFont="1" applyBorder="1" applyAlignment="1">
      <alignment vertical="center" wrapText="1"/>
    </xf>
    <xf numFmtId="176" fontId="59" fillId="0" borderId="56" xfId="1" applyNumberFormat="1" applyFont="1" applyFill="1" applyBorder="1" applyAlignment="1">
      <alignment vertical="center"/>
    </xf>
    <xf numFmtId="176" fontId="39" fillId="0" borderId="56" xfId="14" applyNumberFormat="1" applyFont="1" applyBorder="1" applyAlignment="1">
      <alignment vertical="center"/>
    </xf>
    <xf numFmtId="176" fontId="59" fillId="0" borderId="56" xfId="14" applyNumberFormat="1" applyFont="1" applyFill="1" applyBorder="1" applyAlignment="1">
      <alignment horizontal="center" vertical="center" wrapText="1"/>
    </xf>
    <xf numFmtId="176" fontId="59" fillId="0" borderId="72" xfId="1" applyNumberFormat="1" applyFont="1" applyFill="1" applyBorder="1" applyAlignment="1">
      <alignment vertical="center"/>
    </xf>
    <xf numFmtId="176" fontId="39" fillId="24" borderId="72" xfId="14" applyNumberFormat="1" applyFont="1" applyFill="1" applyBorder="1" applyAlignment="1">
      <alignment vertical="center" wrapText="1"/>
    </xf>
    <xf numFmtId="176" fontId="59" fillId="0" borderId="72" xfId="14" applyNumberFormat="1" applyFont="1" applyFill="1" applyBorder="1" applyAlignment="1">
      <alignment vertical="center" wrapText="1"/>
    </xf>
    <xf numFmtId="176" fontId="59" fillId="24" borderId="72" xfId="14" applyNumberFormat="1" applyFont="1" applyFill="1" applyBorder="1" applyAlignment="1">
      <alignment vertical="center" wrapText="1"/>
    </xf>
    <xf numFmtId="176" fontId="59" fillId="0" borderId="72" xfId="14" applyNumberFormat="1" applyFont="1" applyBorder="1" applyAlignment="1">
      <alignment vertical="center" wrapText="1"/>
    </xf>
    <xf numFmtId="176" fontId="39" fillId="0" borderId="72" xfId="14" applyNumberFormat="1" applyFont="1" applyBorder="1" applyAlignment="1">
      <alignment vertical="center" wrapText="1"/>
    </xf>
    <xf numFmtId="176" fontId="39" fillId="6" borderId="72" xfId="14" applyNumberFormat="1" applyFont="1" applyFill="1" applyBorder="1" applyAlignment="1">
      <alignment horizontal="center" vertical="center" wrapText="1"/>
    </xf>
    <xf numFmtId="176" fontId="39" fillId="0" borderId="72" xfId="14" applyNumberFormat="1" applyFont="1" applyBorder="1" applyAlignment="1">
      <alignment vertical="center"/>
    </xf>
    <xf numFmtId="176" fontId="59" fillId="0" borderId="72" xfId="14" applyNumberFormat="1" applyFont="1" applyBorder="1" applyAlignment="1">
      <alignment vertical="center"/>
    </xf>
    <xf numFmtId="176" fontId="59" fillId="0" borderId="72" xfId="14" applyNumberFormat="1" applyFont="1" applyFill="1" applyBorder="1" applyAlignment="1">
      <alignment horizontal="center" vertical="center" wrapText="1"/>
    </xf>
    <xf numFmtId="176" fontId="59" fillId="0" borderId="72" xfId="14" applyNumberFormat="1" applyFont="1" applyBorder="1" applyAlignment="1">
      <alignment horizontal="right" vertical="center" wrapText="1"/>
    </xf>
    <xf numFmtId="1" fontId="60" fillId="21" borderId="72" xfId="14" applyNumberFormat="1" applyFont="1" applyFill="1" applyBorder="1" applyAlignment="1">
      <alignment horizontal="center" vertical="center" wrapText="1"/>
    </xf>
    <xf numFmtId="1" fontId="39" fillId="2" borderId="72" xfId="14" applyNumberFormat="1" applyFont="1" applyFill="1" applyBorder="1" applyAlignment="1">
      <alignment horizontal="center" vertical="center" wrapText="1"/>
    </xf>
    <xf numFmtId="1" fontId="59" fillId="25" borderId="72" xfId="14" applyNumberFormat="1" applyFont="1" applyFill="1" applyBorder="1" applyAlignment="1">
      <alignment horizontal="center" vertical="center" wrapText="1"/>
    </xf>
    <xf numFmtId="1" fontId="39" fillId="26" borderId="72" xfId="14" applyNumberFormat="1" applyFont="1" applyFill="1" applyBorder="1" applyAlignment="1">
      <alignment horizontal="center" vertical="center" wrapText="1"/>
    </xf>
    <xf numFmtId="1" fontId="59" fillId="27" borderId="72" xfId="14" applyNumberFormat="1" applyFont="1" applyFill="1" applyBorder="1" applyAlignment="1">
      <alignment horizontal="center" vertical="center" wrapText="1"/>
    </xf>
    <xf numFmtId="1" fontId="59" fillId="42" borderId="72" xfId="14" applyNumberFormat="1" applyFont="1" applyFill="1" applyBorder="1" applyAlignment="1">
      <alignment horizontal="center" vertical="center" wrapText="1"/>
    </xf>
    <xf numFmtId="1" fontId="59" fillId="0" borderId="72" xfId="14" applyNumberFormat="1" applyFont="1" applyFill="1" applyBorder="1" applyAlignment="1">
      <alignment horizontal="center" vertical="center" wrapText="1"/>
    </xf>
    <xf numFmtId="1" fontId="39" fillId="28" borderId="72" xfId="14" applyNumberFormat="1" applyFont="1" applyFill="1" applyBorder="1" applyAlignment="1">
      <alignment horizontal="center" vertical="center" wrapText="1"/>
    </xf>
    <xf numFmtId="1" fontId="69" fillId="0" borderId="72" xfId="14" applyNumberFormat="1" applyFont="1" applyFill="1" applyBorder="1" applyAlignment="1">
      <alignment horizontal="center" vertical="center" wrapText="1"/>
    </xf>
    <xf numFmtId="1" fontId="59" fillId="2" borderId="72" xfId="14" applyNumberFormat="1" applyFont="1" applyFill="1" applyBorder="1" applyAlignment="1">
      <alignment horizontal="center" vertical="center" wrapText="1"/>
    </xf>
    <xf numFmtId="1" fontId="39" fillId="31" borderId="72" xfId="14" applyNumberFormat="1" applyFont="1" applyFill="1" applyBorder="1" applyAlignment="1">
      <alignment horizontal="center" vertical="center" wrapText="1"/>
    </xf>
    <xf numFmtId="1" fontId="59" fillId="32" borderId="72" xfId="14" applyNumberFormat="1" applyFont="1" applyFill="1" applyBorder="1" applyAlignment="1">
      <alignment horizontal="center" vertical="center" wrapText="1"/>
    </xf>
    <xf numFmtId="1" fontId="61" fillId="0" borderId="72" xfId="0" applyNumberFormat="1" applyFont="1" applyFill="1" applyBorder="1" applyAlignment="1">
      <alignment horizontal="center" vertical="center" wrapText="1"/>
    </xf>
    <xf numFmtId="1" fontId="39" fillId="25" borderId="72" xfId="14" applyNumberFormat="1" applyFont="1" applyFill="1" applyBorder="1" applyAlignment="1">
      <alignment horizontal="center" vertical="center" wrapText="1"/>
    </xf>
    <xf numFmtId="1" fontId="59" fillId="31" borderId="72" xfId="14" applyNumberFormat="1" applyFont="1" applyFill="1" applyBorder="1" applyAlignment="1">
      <alignment horizontal="center" vertical="center" wrapText="1"/>
    </xf>
    <xf numFmtId="1" fontId="61" fillId="0" borderId="72" xfId="0" applyNumberFormat="1" applyFont="1" applyBorder="1" applyAlignment="1">
      <alignment horizontal="center" vertical="center" wrapText="1"/>
    </xf>
    <xf numFmtId="49" fontId="59" fillId="0" borderId="72" xfId="14" applyNumberFormat="1" applyFont="1" applyFill="1" applyBorder="1" applyAlignment="1">
      <alignment horizontal="center" vertical="center" wrapText="1"/>
    </xf>
    <xf numFmtId="1" fontId="39" fillId="32" borderId="72" xfId="14" applyNumberFormat="1" applyFont="1" applyFill="1" applyBorder="1" applyAlignment="1">
      <alignment horizontal="center" vertical="center" wrapText="1"/>
    </xf>
    <xf numFmtId="1" fontId="59" fillId="0" borderId="72" xfId="0" applyNumberFormat="1" applyFont="1" applyBorder="1" applyAlignment="1">
      <alignment horizontal="center" vertical="center" wrapText="1"/>
    </xf>
    <xf numFmtId="49" fontId="60" fillId="21" borderId="72" xfId="14" applyNumberFormat="1" applyFont="1" applyFill="1" applyBorder="1" applyAlignment="1">
      <alignment horizontal="center" vertical="center" wrapText="1"/>
    </xf>
    <xf numFmtId="49" fontId="59" fillId="2" borderId="72" xfId="14" applyNumberFormat="1" applyFont="1" applyFill="1" applyBorder="1" applyAlignment="1">
      <alignment horizontal="center" vertical="center" wrapText="1"/>
    </xf>
    <xf numFmtId="49" fontId="59" fillId="25" borderId="72" xfId="14" applyNumberFormat="1" applyFont="1" applyFill="1" applyBorder="1" applyAlignment="1">
      <alignment horizontal="center" vertical="center" wrapText="1"/>
    </xf>
    <xf numFmtId="49" fontId="59" fillId="26" borderId="72" xfId="14" applyNumberFormat="1" applyFont="1" applyFill="1" applyBorder="1" applyAlignment="1">
      <alignment horizontal="center" vertical="center" wrapText="1"/>
    </xf>
    <xf numFmtId="49" fontId="59" fillId="27" borderId="72" xfId="14" applyNumberFormat="1" applyFont="1" applyFill="1" applyBorder="1" applyAlignment="1">
      <alignment horizontal="center" vertical="center" wrapText="1"/>
    </xf>
    <xf numFmtId="49" fontId="59" fillId="42" borderId="72" xfId="14" applyNumberFormat="1" applyFont="1" applyFill="1" applyBorder="1" applyAlignment="1">
      <alignment horizontal="center" vertical="center" wrapText="1"/>
    </xf>
    <xf numFmtId="49" fontId="59" fillId="28" borderId="72" xfId="14" applyNumberFormat="1" applyFont="1" applyFill="1" applyBorder="1" applyAlignment="1">
      <alignment horizontal="center" vertical="center" wrapText="1"/>
    </xf>
    <xf numFmtId="49" fontId="59" fillId="31" borderId="72" xfId="14" applyNumberFormat="1" applyFont="1" applyFill="1" applyBorder="1" applyAlignment="1">
      <alignment horizontal="center" vertical="center" wrapText="1"/>
    </xf>
    <xf numFmtId="49" fontId="59" fillId="32" borderId="72" xfId="14" applyNumberFormat="1" applyFont="1" applyFill="1" applyBorder="1" applyAlignment="1">
      <alignment horizontal="center" vertical="center" wrapText="1"/>
    </xf>
    <xf numFmtId="49" fontId="59" fillId="35" borderId="65" xfId="14" applyNumberFormat="1" applyFont="1" applyFill="1" applyBorder="1" applyAlignment="1">
      <alignment horizontal="center" vertical="center" wrapText="1"/>
    </xf>
    <xf numFmtId="0" fontId="60" fillId="48" borderId="0" xfId="14" applyFont="1" applyFill="1" applyAlignment="1">
      <alignment horizontal="center" vertical="center" wrapText="1"/>
    </xf>
    <xf numFmtId="176" fontId="39" fillId="6" borderId="74" xfId="14" applyNumberFormat="1" applyFont="1" applyFill="1" applyBorder="1" applyAlignment="1">
      <alignment horizontal="center" vertical="center" wrapText="1"/>
    </xf>
    <xf numFmtId="176" fontId="39" fillId="0" borderId="74" xfId="14" applyNumberFormat="1" applyFont="1" applyBorder="1" applyAlignment="1">
      <alignment vertical="center" wrapText="1"/>
    </xf>
    <xf numFmtId="176" fontId="59" fillId="0" borderId="74" xfId="14" applyNumberFormat="1" applyFont="1" applyBorder="1" applyAlignment="1">
      <alignment vertical="center" wrapText="1"/>
    </xf>
    <xf numFmtId="176" fontId="59" fillId="24" borderId="74" xfId="14" applyNumberFormat="1" applyFont="1" applyFill="1" applyBorder="1" applyAlignment="1">
      <alignment vertical="center" wrapText="1"/>
    </xf>
    <xf numFmtId="176" fontId="59" fillId="0" borderId="74" xfId="14" applyNumberFormat="1" applyFont="1" applyFill="1" applyBorder="1" applyAlignment="1">
      <alignment vertical="center" wrapText="1"/>
    </xf>
    <xf numFmtId="176" fontId="59" fillId="8" borderId="74" xfId="14" applyNumberFormat="1" applyFont="1" applyFill="1" applyBorder="1" applyAlignment="1">
      <alignment vertical="center" wrapText="1"/>
    </xf>
    <xf numFmtId="176" fontId="39" fillId="24" borderId="74" xfId="14" applyNumberFormat="1" applyFont="1" applyFill="1" applyBorder="1" applyAlignment="1">
      <alignment vertical="center" wrapText="1"/>
    </xf>
    <xf numFmtId="4" fontId="23" fillId="0" borderId="74" xfId="16" applyNumberFormat="1" applyFont="1" applyFill="1" applyBorder="1" applyAlignment="1">
      <alignment horizontal="right" vertical="center"/>
    </xf>
    <xf numFmtId="176" fontId="39" fillId="0" borderId="74" xfId="14" applyNumberFormat="1" applyFont="1" applyBorder="1" applyAlignment="1">
      <alignment vertical="center"/>
    </xf>
    <xf numFmtId="176" fontId="59" fillId="0" borderId="74" xfId="14" applyNumberFormat="1" applyFont="1" applyBorder="1" applyAlignment="1">
      <alignment vertical="center"/>
    </xf>
    <xf numFmtId="176" fontId="59" fillId="0" borderId="74" xfId="1" applyNumberFormat="1" applyFont="1" applyFill="1" applyBorder="1" applyAlignment="1">
      <alignment vertical="center"/>
    </xf>
    <xf numFmtId="176" fontId="59" fillId="0" borderId="74" xfId="14" applyNumberFormat="1" applyFont="1" applyFill="1" applyBorder="1" applyAlignment="1">
      <alignment horizontal="center" vertical="center" wrapText="1"/>
    </xf>
    <xf numFmtId="175" fontId="60" fillId="46" borderId="66" xfId="14" applyNumberFormat="1" applyFont="1" applyFill="1" applyBorder="1" applyAlignment="1">
      <alignment horizontal="center" vertical="center" wrapText="1"/>
    </xf>
    <xf numFmtId="49" fontId="76" fillId="47" borderId="66" xfId="0" applyNumberFormat="1" applyFont="1" applyFill="1" applyBorder="1" applyAlignment="1">
      <alignment horizontal="center" vertical="center" wrapText="1"/>
    </xf>
    <xf numFmtId="0" fontId="60" fillId="47" borderId="66" xfId="14" applyFont="1" applyFill="1" applyBorder="1" applyAlignment="1">
      <alignment horizontal="center" vertical="center" wrapText="1"/>
    </xf>
    <xf numFmtId="0" fontId="39" fillId="0" borderId="72" xfId="14" applyFont="1" applyBorder="1" applyAlignment="1">
      <alignment horizontal="center" vertical="center" wrapText="1"/>
    </xf>
    <xf numFmtId="0" fontId="39" fillId="0" borderId="72" xfId="14" applyFont="1" applyBorder="1" applyAlignment="1">
      <alignment vertical="center" wrapText="1"/>
    </xf>
    <xf numFmtId="0" fontId="59" fillId="0" borderId="72" xfId="14" applyFont="1" applyBorder="1" applyAlignment="1">
      <alignment vertical="center" wrapText="1"/>
    </xf>
    <xf numFmtId="0" fontId="59" fillId="24" borderId="72" xfId="14" applyFont="1" applyFill="1" applyBorder="1" applyAlignment="1">
      <alignment vertical="center" wrapText="1"/>
    </xf>
    <xf numFmtId="0" fontId="59" fillId="0" borderId="72" xfId="14" applyFont="1" applyFill="1" applyBorder="1" applyAlignment="1">
      <alignment vertical="center" wrapText="1"/>
    </xf>
    <xf numFmtId="0" fontId="59" fillId="29" borderId="72" xfId="14" applyFont="1" applyFill="1" applyBorder="1" applyAlignment="1">
      <alignment vertical="center" wrapText="1"/>
    </xf>
    <xf numFmtId="172" fontId="59" fillId="0" borderId="72" xfId="14" applyNumberFormat="1" applyFont="1" applyBorder="1" applyAlignment="1">
      <alignment vertical="center" wrapText="1"/>
    </xf>
    <xf numFmtId="172" fontId="59" fillId="0" borderId="72" xfId="14" applyNumberFormat="1" applyFont="1" applyFill="1" applyBorder="1" applyAlignment="1">
      <alignment vertical="center" wrapText="1"/>
    </xf>
    <xf numFmtId="0" fontId="39" fillId="24" borderId="72" xfId="14" applyFont="1" applyFill="1" applyBorder="1" applyAlignment="1">
      <alignment vertical="center" wrapText="1"/>
    </xf>
    <xf numFmtId="176" fontId="59" fillId="39" borderId="72" xfId="14" applyNumberFormat="1" applyFont="1" applyFill="1" applyBorder="1" applyAlignment="1">
      <alignment vertical="center" wrapText="1"/>
    </xf>
    <xf numFmtId="176" fontId="59" fillId="39" borderId="72" xfId="14" applyNumberFormat="1" applyFont="1" applyFill="1" applyBorder="1" applyAlignment="1">
      <alignment horizontal="center" vertical="center" wrapText="1"/>
    </xf>
    <xf numFmtId="0" fontId="59" fillId="39" borderId="72" xfId="14" applyNumberFormat="1" applyFont="1" applyFill="1" applyBorder="1" applyAlignment="1">
      <alignment horizontal="center" vertical="center" wrapText="1"/>
    </xf>
    <xf numFmtId="176" fontId="59" fillId="19" borderId="72" xfId="14" applyNumberFormat="1" applyFont="1" applyFill="1" applyBorder="1" applyAlignment="1">
      <alignment vertical="center" wrapText="1"/>
    </xf>
    <xf numFmtId="49" fontId="39" fillId="44" borderId="72" xfId="0" applyNumberFormat="1" applyFont="1" applyFill="1" applyBorder="1" applyAlignment="1">
      <alignment horizontal="center" vertical="center" wrapText="1"/>
    </xf>
    <xf numFmtId="0" fontId="59" fillId="39" borderId="72" xfId="14" applyFont="1" applyFill="1" applyBorder="1" applyAlignment="1">
      <alignment vertical="center" wrapText="1"/>
    </xf>
    <xf numFmtId="49" fontId="59" fillId="39" borderId="72" xfId="14" applyNumberFormat="1" applyFont="1" applyFill="1" applyBorder="1" applyAlignment="1">
      <alignment horizontal="center" vertical="center" wrapText="1"/>
    </xf>
    <xf numFmtId="0" fontId="59" fillId="39" borderId="72" xfId="20" applyNumberFormat="1" applyFont="1" applyFill="1" applyBorder="1" applyAlignment="1">
      <alignment horizontal="center" vertical="center" wrapText="1"/>
    </xf>
    <xf numFmtId="176" fontId="59" fillId="19" borderId="72" xfId="14" applyNumberFormat="1" applyFont="1" applyFill="1" applyBorder="1" applyAlignment="1">
      <alignment horizontal="center" vertical="center" wrapText="1"/>
    </xf>
    <xf numFmtId="0" fontId="39" fillId="45" borderId="72" xfId="14" applyFont="1" applyFill="1" applyBorder="1" applyAlignment="1">
      <alignment horizontal="center" vertical="center" wrapText="1"/>
    </xf>
    <xf numFmtId="0" fontId="59" fillId="39" borderId="72" xfId="14" applyFont="1" applyFill="1" applyBorder="1" applyAlignment="1">
      <alignment horizontal="center" vertical="center" wrapText="1"/>
    </xf>
    <xf numFmtId="0" fontId="39" fillId="43" borderId="72" xfId="14" applyFont="1" applyFill="1" applyBorder="1" applyAlignment="1">
      <alignment horizontal="center" vertical="center" wrapText="1"/>
    </xf>
    <xf numFmtId="0" fontId="39" fillId="0" borderId="72" xfId="14" applyFont="1" applyBorder="1" applyAlignment="1">
      <alignment vertical="center"/>
    </xf>
    <xf numFmtId="0" fontId="59" fillId="0" borderId="72" xfId="14" applyFont="1" applyBorder="1" applyAlignment="1">
      <alignment vertical="center"/>
    </xf>
    <xf numFmtId="172" fontId="60" fillId="21" borderId="72" xfId="14" applyNumberFormat="1" applyFont="1" applyFill="1" applyBorder="1" applyAlignment="1">
      <alignment vertical="center" wrapText="1"/>
    </xf>
    <xf numFmtId="0" fontId="60" fillId="21" borderId="72" xfId="14" applyFont="1" applyFill="1" applyBorder="1" applyAlignment="1">
      <alignment vertical="center" wrapText="1"/>
    </xf>
    <xf numFmtId="176" fontId="59" fillId="8" borderId="72" xfId="14" applyNumberFormat="1" applyFont="1" applyFill="1" applyBorder="1" applyAlignment="1">
      <alignment vertical="center" wrapText="1"/>
    </xf>
    <xf numFmtId="49" fontId="59" fillId="0" borderId="72" xfId="11" applyNumberFormat="1" applyFont="1" applyFill="1" applyBorder="1" applyAlignment="1">
      <alignment horizontal="center" vertical="center" wrapText="1"/>
    </xf>
    <xf numFmtId="0" fontId="59" fillId="0" borderId="72" xfId="1" applyFont="1" applyFill="1" applyBorder="1" applyAlignment="1">
      <alignment vertical="center" wrapText="1"/>
    </xf>
    <xf numFmtId="176" fontId="69" fillId="0" borderId="72" xfId="14" applyNumberFormat="1" applyFont="1" applyFill="1" applyBorder="1" applyAlignment="1">
      <alignment vertical="center" wrapText="1"/>
    </xf>
    <xf numFmtId="176" fontId="59" fillId="35" borderId="72" xfId="14" applyNumberFormat="1" applyFont="1" applyFill="1" applyBorder="1" applyAlignment="1">
      <alignment vertical="center" wrapText="1"/>
    </xf>
    <xf numFmtId="166" fontId="59" fillId="0" borderId="72" xfId="10" applyFont="1" applyFill="1" applyBorder="1" applyAlignment="1">
      <alignment horizontal="left" vertical="center" wrapText="1"/>
    </xf>
    <xf numFmtId="0" fontId="4" fillId="0" borderId="0" xfId="104" applyFont="1" applyAlignment="1">
      <alignment wrapText="1"/>
    </xf>
    <xf numFmtId="0" fontId="4" fillId="0" borderId="0" xfId="104" applyFont="1"/>
    <xf numFmtId="168" fontId="4" fillId="0" borderId="0" xfId="104" applyNumberFormat="1" applyFont="1"/>
    <xf numFmtId="168" fontId="5" fillId="0" borderId="1" xfId="104" applyNumberFormat="1" applyFont="1" applyBorder="1" applyAlignment="1">
      <alignment horizontal="center" wrapText="1"/>
    </xf>
    <xf numFmtId="168" fontId="5" fillId="0" borderId="2" xfId="104" applyNumberFormat="1" applyFont="1" applyBorder="1" applyAlignment="1">
      <alignment horizontal="center" wrapText="1"/>
    </xf>
    <xf numFmtId="0" fontId="6" fillId="0" borderId="3" xfId="104" applyFont="1" applyBorder="1" applyAlignment="1">
      <alignment horizontal="center" wrapText="1"/>
    </xf>
    <xf numFmtId="0" fontId="4" fillId="0" borderId="0" xfId="104" applyFont="1" applyAlignment="1">
      <alignment horizontal="center" wrapText="1"/>
    </xf>
    <xf numFmtId="0" fontId="5" fillId="2" borderId="1" xfId="104" applyFont="1" applyFill="1" applyBorder="1" applyAlignment="1">
      <alignment wrapText="1"/>
    </xf>
    <xf numFmtId="168" fontId="6" fillId="2" borderId="2" xfId="104" applyNumberFormat="1" applyFont="1" applyFill="1" applyBorder="1"/>
    <xf numFmtId="168" fontId="6" fillId="2" borderId="3" xfId="104" applyNumberFormat="1" applyFont="1" applyFill="1" applyBorder="1" applyAlignment="1">
      <alignment wrapText="1"/>
    </xf>
    <xf numFmtId="0" fontId="5" fillId="3" borderId="1" xfId="104" applyFont="1" applyFill="1" applyBorder="1" applyAlignment="1">
      <alignment wrapText="1"/>
    </xf>
    <xf numFmtId="168" fontId="5" fillId="4" borderId="1" xfId="104" applyNumberFormat="1" applyFont="1" applyFill="1" applyBorder="1"/>
    <xf numFmtId="168" fontId="5" fillId="0" borderId="1" xfId="104" applyNumberFormat="1" applyFont="1" applyBorder="1"/>
    <xf numFmtId="168" fontId="6" fillId="0" borderId="3" xfId="104" applyNumberFormat="1" applyFont="1" applyBorder="1" applyAlignment="1">
      <alignment wrapText="1"/>
    </xf>
    <xf numFmtId="0" fontId="7" fillId="3" borderId="1" xfId="104" applyFont="1" applyFill="1" applyBorder="1" applyAlignment="1">
      <alignment wrapText="1"/>
    </xf>
    <xf numFmtId="168" fontId="4" fillId="0" borderId="1" xfId="104" applyNumberFormat="1" applyFont="1" applyBorder="1"/>
    <xf numFmtId="0" fontId="9" fillId="3" borderId="1" xfId="104" applyFont="1" applyFill="1" applyBorder="1" applyAlignment="1">
      <alignment wrapText="1"/>
    </xf>
    <xf numFmtId="168" fontId="10" fillId="19" borderId="1" xfId="104" applyNumberFormat="1" applyFont="1" applyFill="1" applyBorder="1"/>
    <xf numFmtId="168" fontId="6" fillId="0" borderId="1" xfId="104" applyNumberFormat="1" applyFont="1" applyBorder="1"/>
    <xf numFmtId="168" fontId="8" fillId="19" borderId="1" xfId="104" applyNumberFormat="1" applyFont="1" applyFill="1" applyBorder="1"/>
    <xf numFmtId="168" fontId="8" fillId="4" borderId="1" xfId="104" applyNumberFormat="1" applyFont="1" applyFill="1" applyBorder="1"/>
    <xf numFmtId="168" fontId="6" fillId="0" borderId="3" xfId="104" applyNumberFormat="1" applyFont="1" applyBorder="1"/>
    <xf numFmtId="0" fontId="7" fillId="3" borderId="1" xfId="104" applyFont="1" applyFill="1" applyBorder="1" applyAlignment="1">
      <alignment horizontal="left" vertical="top" wrapText="1"/>
    </xf>
    <xf numFmtId="168" fontId="4" fillId="4" borderId="1" xfId="104" applyNumberFormat="1" applyFont="1" applyFill="1" applyBorder="1"/>
    <xf numFmtId="0" fontId="9" fillId="3" borderId="1" xfId="104" applyFont="1" applyFill="1" applyBorder="1" applyAlignment="1">
      <alignment horizontal="left" vertical="top" wrapText="1"/>
    </xf>
    <xf numFmtId="168" fontId="6" fillId="19" borderId="1" xfId="104" applyNumberFormat="1" applyFont="1" applyFill="1" applyBorder="1"/>
    <xf numFmtId="168" fontId="4" fillId="19" borderId="1" xfId="104" applyNumberFormat="1" applyFont="1" applyFill="1" applyBorder="1"/>
    <xf numFmtId="0" fontId="5" fillId="6" borderId="1" xfId="104" applyFont="1" applyFill="1" applyBorder="1" applyAlignment="1">
      <alignment wrapText="1"/>
    </xf>
    <xf numFmtId="168" fontId="6" fillId="6" borderId="1" xfId="104" applyNumberFormat="1" applyFont="1" applyFill="1" applyBorder="1"/>
    <xf numFmtId="168" fontId="6" fillId="6" borderId="1" xfId="104" applyNumberFormat="1" applyFont="1" applyFill="1" applyBorder="1" applyAlignment="1">
      <alignment wrapText="1"/>
    </xf>
    <xf numFmtId="0" fontId="12" fillId="3" borderId="1" xfId="104" applyFont="1" applyFill="1" applyBorder="1" applyAlignment="1">
      <alignment wrapText="1"/>
    </xf>
    <xf numFmtId="168" fontId="5" fillId="5" borderId="1" xfId="104" applyNumberFormat="1" applyFont="1" applyFill="1" applyBorder="1"/>
    <xf numFmtId="168" fontId="6" fillId="0" borderId="1" xfId="104" applyNumberFormat="1" applyFont="1" applyBorder="1" applyAlignment="1">
      <alignment wrapText="1"/>
    </xf>
    <xf numFmtId="0" fontId="12" fillId="3" borderId="1" xfId="104" applyFont="1" applyFill="1" applyBorder="1" applyAlignment="1">
      <alignment horizontal="left" vertical="top" wrapText="1"/>
    </xf>
    <xf numFmtId="168" fontId="4" fillId="5" borderId="1" xfId="104" applyNumberFormat="1" applyFont="1" applyFill="1" applyBorder="1"/>
    <xf numFmtId="168" fontId="5" fillId="0" borderId="1" xfId="104" applyNumberFormat="1" applyFont="1" applyBorder="1" applyAlignment="1">
      <alignment vertical="top"/>
    </xf>
    <xf numFmtId="0" fontId="5" fillId="7" borderId="1" xfId="104" applyFont="1" applyFill="1" applyBorder="1" applyAlignment="1">
      <alignment wrapText="1"/>
    </xf>
    <xf numFmtId="168" fontId="6" fillId="7" borderId="1" xfId="104" applyNumberFormat="1" applyFont="1" applyFill="1" applyBorder="1"/>
    <xf numFmtId="168" fontId="6" fillId="7" borderId="1" xfId="104" applyNumberFormat="1" applyFont="1" applyFill="1" applyBorder="1" applyAlignment="1">
      <alignment wrapText="1"/>
    </xf>
    <xf numFmtId="168" fontId="4" fillId="8" borderId="1" xfId="104" applyNumberFormat="1" applyFont="1" applyFill="1" applyBorder="1"/>
    <xf numFmtId="0" fontId="13" fillId="3" borderId="1" xfId="104" applyFont="1" applyFill="1" applyBorder="1" applyAlignment="1">
      <alignment wrapText="1"/>
    </xf>
    <xf numFmtId="168" fontId="4" fillId="9" borderId="1" xfId="104" applyNumberFormat="1" applyFont="1" applyFill="1" applyBorder="1"/>
    <xf numFmtId="168" fontId="4" fillId="10" borderId="1" xfId="104" applyNumberFormat="1" applyFont="1" applyFill="1" applyBorder="1"/>
    <xf numFmtId="168" fontId="5" fillId="10" borderId="1" xfId="104" applyNumberFormat="1" applyFont="1" applyFill="1" applyBorder="1"/>
    <xf numFmtId="0" fontId="5" fillId="11" borderId="1" xfId="104" applyFont="1" applyFill="1" applyBorder="1" applyAlignment="1">
      <alignment wrapText="1"/>
    </xf>
    <xf numFmtId="168" fontId="6" fillId="11" borderId="1" xfId="104" applyNumberFormat="1" applyFont="1" applyFill="1" applyBorder="1"/>
    <xf numFmtId="168" fontId="6" fillId="11" borderId="1" xfId="104" applyNumberFormat="1" applyFont="1" applyFill="1" applyBorder="1" applyAlignment="1">
      <alignment wrapText="1"/>
    </xf>
    <xf numFmtId="164" fontId="4" fillId="0" borderId="0" xfId="104" applyNumberFormat="1" applyFont="1"/>
    <xf numFmtId="168" fontId="8" fillId="12" borderId="1" xfId="104" applyNumberFormat="1" applyFont="1" applyFill="1" applyBorder="1"/>
    <xf numFmtId="0" fontId="5" fillId="3" borderId="1" xfId="104" applyFont="1" applyFill="1" applyBorder="1" applyAlignment="1">
      <alignment horizontal="left" vertical="top" wrapText="1"/>
    </xf>
    <xf numFmtId="168" fontId="5" fillId="12" borderId="1" xfId="104" applyNumberFormat="1" applyFont="1" applyFill="1" applyBorder="1"/>
    <xf numFmtId="168" fontId="14" fillId="12" borderId="1" xfId="104" applyNumberFormat="1" applyFont="1" applyFill="1" applyBorder="1"/>
    <xf numFmtId="0" fontId="14" fillId="3" borderId="1" xfId="104" applyFont="1" applyFill="1" applyBorder="1" applyAlignment="1">
      <alignment horizontal="left" vertical="top" wrapText="1"/>
    </xf>
    <xf numFmtId="168" fontId="4" fillId="12" borderId="1" xfId="104" applyNumberFormat="1" applyFont="1" applyFill="1" applyBorder="1"/>
    <xf numFmtId="0" fontId="14" fillId="3" borderId="1" xfId="104" applyFont="1" applyFill="1" applyBorder="1" applyAlignment="1">
      <alignment wrapText="1"/>
    </xf>
    <xf numFmtId="0" fontId="4" fillId="0" borderId="1" xfId="104" applyFont="1" applyBorder="1" applyAlignment="1">
      <alignment wrapText="1"/>
    </xf>
    <xf numFmtId="0" fontId="15" fillId="0" borderId="2" xfId="104" applyFont="1" applyBorder="1" applyAlignment="1">
      <alignment wrapText="1"/>
    </xf>
    <xf numFmtId="168" fontId="15" fillId="0" borderId="1" xfId="104" applyNumberFormat="1" applyFont="1" applyBorder="1"/>
    <xf numFmtId="168" fontId="15" fillId="0" borderId="1" xfId="104" applyNumberFormat="1" applyFont="1" applyBorder="1" applyAlignment="1">
      <alignment wrapText="1"/>
    </xf>
    <xf numFmtId="168" fontId="4" fillId="0" borderId="0" xfId="104" applyNumberFormat="1" applyFont="1" applyAlignment="1">
      <alignment wrapText="1"/>
    </xf>
    <xf numFmtId="168" fontId="4" fillId="0" borderId="72" xfId="104" applyNumberFormat="1" applyFont="1" applyBorder="1"/>
    <xf numFmtId="0" fontId="6" fillId="0" borderId="72" xfId="104" applyFont="1" applyBorder="1" applyAlignment="1">
      <alignment wrapText="1"/>
    </xf>
    <xf numFmtId="168" fontId="6" fillId="0" borderId="72" xfId="104" applyNumberFormat="1" applyFont="1" applyBorder="1"/>
    <xf numFmtId="167" fontId="4" fillId="0" borderId="0" xfId="104" applyNumberFormat="1" applyFont="1"/>
    <xf numFmtId="0" fontId="4" fillId="0" borderId="72" xfId="104" applyFont="1" applyBorder="1" applyAlignment="1">
      <alignment wrapText="1"/>
    </xf>
    <xf numFmtId="169" fontId="4" fillId="0" borderId="0" xfId="104" applyNumberFormat="1" applyFont="1"/>
    <xf numFmtId="172" fontId="54" fillId="0" borderId="74" xfId="104" applyNumberFormat="1" applyFont="1" applyBorder="1" applyAlignment="1">
      <alignment horizontal="center" vertical="center" wrapText="1"/>
    </xf>
    <xf numFmtId="1" fontId="54" fillId="0" borderId="72" xfId="11" applyNumberFormat="1" applyFont="1" applyFill="1" applyBorder="1" applyAlignment="1">
      <alignment horizontal="center" vertical="center" wrapText="1"/>
    </xf>
    <xf numFmtId="0" fontId="55" fillId="0" borderId="74" xfId="105" applyFont="1" applyBorder="1" applyAlignment="1">
      <alignment horizontal="center" vertical="center" wrapText="1"/>
    </xf>
    <xf numFmtId="42" fontId="54" fillId="0" borderId="72" xfId="106" applyFont="1" applyBorder="1" applyAlignment="1">
      <alignment horizontal="center" vertical="center"/>
    </xf>
    <xf numFmtId="0" fontId="77" fillId="0" borderId="74" xfId="105" applyFont="1" applyBorder="1" applyAlignment="1">
      <alignment horizontal="left" vertical="center" wrapText="1"/>
    </xf>
    <xf numFmtId="42" fontId="78" fillId="0" borderId="72" xfId="106" applyFont="1" applyBorder="1" applyAlignment="1">
      <alignment horizontal="center" vertical="center"/>
    </xf>
    <xf numFmtId="42" fontId="4" fillId="0" borderId="72" xfId="106" applyFont="1" applyBorder="1"/>
    <xf numFmtId="4" fontId="55" fillId="0" borderId="74" xfId="105" applyNumberFormat="1" applyFont="1" applyBorder="1" applyAlignment="1">
      <alignment horizontal="center" vertical="center" wrapText="1"/>
    </xf>
    <xf numFmtId="4" fontId="77" fillId="0" borderId="74" xfId="105" applyNumberFormat="1" applyFont="1" applyBorder="1" applyAlignment="1">
      <alignment horizontal="left" vertical="center" wrapText="1"/>
    </xf>
    <xf numFmtId="0" fontId="7" fillId="0" borderId="2" xfId="104" applyFont="1" applyBorder="1" applyAlignment="1">
      <alignment wrapText="1"/>
    </xf>
    <xf numFmtId="42" fontId="14" fillId="0" borderId="72" xfId="106" applyFont="1" applyBorder="1"/>
    <xf numFmtId="0" fontId="14" fillId="0" borderId="2" xfId="104" applyFont="1" applyBorder="1" applyAlignment="1">
      <alignment wrapText="1"/>
    </xf>
    <xf numFmtId="42" fontId="54" fillId="0" borderId="72" xfId="106" applyFont="1" applyFill="1" applyBorder="1" applyAlignment="1"/>
    <xf numFmtId="172" fontId="56" fillId="0" borderId="74" xfId="104" applyNumberFormat="1" applyFont="1" applyBorder="1" applyAlignment="1">
      <alignment horizontal="left" vertical="center" wrapText="1"/>
    </xf>
    <xf numFmtId="172" fontId="56" fillId="0" borderId="73" xfId="104" applyNumberFormat="1" applyFont="1" applyBorder="1" applyAlignment="1">
      <alignment horizontal="left" vertical="center" wrapText="1"/>
    </xf>
    <xf numFmtId="172" fontId="54" fillId="0" borderId="73" xfId="104" applyNumberFormat="1" applyFont="1" applyBorder="1" applyAlignment="1">
      <alignment horizontal="center" vertical="center"/>
    </xf>
    <xf numFmtId="0" fontId="57" fillId="20" borderId="72" xfId="104" applyFont="1" applyFill="1" applyBorder="1" applyAlignment="1">
      <alignment horizontal="center" vertical="center" wrapText="1"/>
    </xf>
    <xf numFmtId="167" fontId="4" fillId="0" borderId="72" xfId="4" applyFont="1" applyBorder="1"/>
    <xf numFmtId="167" fontId="4" fillId="0" borderId="72" xfId="4" applyFont="1" applyBorder="1" applyAlignment="1">
      <alignment wrapText="1"/>
    </xf>
    <xf numFmtId="44" fontId="4" fillId="0" borderId="72" xfId="104" applyNumberFormat="1" applyFont="1" applyBorder="1" applyAlignment="1">
      <alignment wrapText="1"/>
    </xf>
    <xf numFmtId="166" fontId="4" fillId="0" borderId="72" xfId="107" applyFont="1" applyBorder="1"/>
    <xf numFmtId="0" fontId="59" fillId="0" borderId="72" xfId="14" applyFont="1" applyFill="1" applyBorder="1" applyAlignment="1">
      <alignment horizontal="left" vertical="center" wrapText="1"/>
    </xf>
    <xf numFmtId="0" fontId="3" fillId="0" borderId="0" xfId="104" applyFont="1"/>
    <xf numFmtId="0" fontId="3" fillId="0" borderId="0" xfId="104" applyFont="1" applyAlignment="1">
      <alignment horizontal="left"/>
    </xf>
    <xf numFmtId="167" fontId="3" fillId="0" borderId="0" xfId="108" applyFont="1" applyFill="1" applyAlignment="1"/>
    <xf numFmtId="0" fontId="4" fillId="0" borderId="0" xfId="104" applyFont="1" applyAlignment="1">
      <alignment horizontal="left" wrapText="1"/>
    </xf>
    <xf numFmtId="167" fontId="4" fillId="0" borderId="0" xfId="108" applyFont="1" applyFill="1"/>
    <xf numFmtId="0" fontId="57" fillId="30" borderId="72" xfId="104" applyFont="1" applyFill="1" applyBorder="1" applyAlignment="1">
      <alignment horizontal="left" vertical="center" wrapText="1"/>
    </xf>
    <xf numFmtId="167" fontId="57" fillId="30" borderId="72" xfId="108" applyFont="1" applyFill="1" applyBorder="1" applyAlignment="1">
      <alignment horizontal="left" vertical="center" wrapText="1"/>
    </xf>
    <xf numFmtId="179" fontId="57" fillId="30" borderId="72" xfId="106" applyNumberFormat="1" applyFont="1" applyFill="1" applyBorder="1" applyAlignment="1">
      <alignment horizontal="left" vertical="center" wrapText="1"/>
    </xf>
    <xf numFmtId="0" fontId="6" fillId="0" borderId="72" xfId="104" applyFont="1" applyBorder="1" applyAlignment="1">
      <alignment vertical="center" wrapText="1"/>
    </xf>
    <xf numFmtId="0" fontId="6" fillId="0" borderId="72" xfId="104" applyFont="1" applyBorder="1" applyAlignment="1">
      <alignment horizontal="left" vertical="center" wrapText="1"/>
    </xf>
    <xf numFmtId="0" fontId="4" fillId="0" borderId="72" xfId="104" applyFont="1" applyFill="1" applyBorder="1" applyAlignment="1">
      <alignment horizontal="left" vertical="center" wrapText="1"/>
    </xf>
    <xf numFmtId="167" fontId="4" fillId="0" borderId="72" xfId="108" applyFont="1" applyFill="1" applyBorder="1" applyAlignment="1">
      <alignment horizontal="left" vertical="center"/>
    </xf>
    <xf numFmtId="0" fontId="4" fillId="34" borderId="72" xfId="104" applyFont="1" applyFill="1" applyBorder="1" applyAlignment="1">
      <alignment horizontal="left" vertical="center" wrapText="1"/>
    </xf>
    <xf numFmtId="165" fontId="4" fillId="0" borderId="0" xfId="104" applyNumberFormat="1" applyFont="1"/>
    <xf numFmtId="0" fontId="6" fillId="30" borderId="72" xfId="104" applyFont="1" applyFill="1" applyBorder="1" applyAlignment="1">
      <alignment wrapText="1"/>
    </xf>
    <xf numFmtId="0" fontId="6" fillId="30" borderId="72" xfId="104" applyFont="1" applyFill="1" applyBorder="1" applyAlignment="1">
      <alignment horizontal="left" wrapText="1"/>
    </xf>
    <xf numFmtId="179" fontId="6" fillId="30" borderId="72" xfId="106" applyNumberFormat="1" applyFont="1" applyFill="1" applyBorder="1"/>
    <xf numFmtId="167" fontId="4" fillId="0" borderId="0" xfId="108" applyFont="1" applyFill="1" applyAlignment="1"/>
    <xf numFmtId="167" fontId="4" fillId="4" borderId="72" xfId="108" applyFont="1" applyFill="1" applyBorder="1" applyAlignment="1">
      <alignment horizontal="left" vertical="center"/>
    </xf>
    <xf numFmtId="175" fontId="62" fillId="6" borderId="67" xfId="14" applyNumberFormat="1" applyFont="1" applyFill="1" applyBorder="1" applyAlignment="1">
      <alignment horizontal="center" vertical="center" wrapText="1"/>
    </xf>
    <xf numFmtId="49" fontId="59" fillId="35" borderId="72" xfId="14" applyNumberFormat="1" applyFont="1" applyFill="1" applyBorder="1" applyAlignment="1">
      <alignment horizontal="center" vertical="center" wrapText="1"/>
    </xf>
    <xf numFmtId="4" fontId="59" fillId="0" borderId="72" xfId="1" applyNumberFormat="1" applyFont="1" applyFill="1" applyBorder="1" applyAlignment="1">
      <alignment horizontal="right" vertical="center" wrapText="1"/>
    </xf>
    <xf numFmtId="176" fontId="59" fillId="5" borderId="72" xfId="14" applyNumberFormat="1" applyFont="1" applyFill="1" applyBorder="1" applyAlignment="1">
      <alignment vertical="center" wrapText="1"/>
    </xf>
    <xf numFmtId="49" fontId="39" fillId="32" borderId="72" xfId="14" applyNumberFormat="1" applyFont="1" applyFill="1" applyBorder="1" applyAlignment="1">
      <alignment horizontal="center" vertical="center" wrapText="1"/>
    </xf>
    <xf numFmtId="4" fontId="23" fillId="0" borderId="72" xfId="16" applyNumberFormat="1" applyFont="1" applyFill="1" applyBorder="1" applyAlignment="1">
      <alignment horizontal="right" vertical="center"/>
    </xf>
    <xf numFmtId="49" fontId="39" fillId="25" borderId="72" xfId="14" applyNumberFormat="1" applyFont="1" applyFill="1" applyBorder="1" applyAlignment="1">
      <alignment horizontal="center" vertical="center" wrapText="1"/>
    </xf>
    <xf numFmtId="1" fontId="59" fillId="0" borderId="26" xfId="14" applyNumberFormat="1" applyFont="1" applyFill="1" applyBorder="1" applyAlignment="1">
      <alignment horizontal="center" vertical="center"/>
    </xf>
    <xf numFmtId="49" fontId="59" fillId="36" borderId="72" xfId="14" applyNumberFormat="1" applyFont="1" applyFill="1" applyBorder="1" applyAlignment="1">
      <alignment horizontal="center" vertical="center" wrapText="1"/>
    </xf>
    <xf numFmtId="0" fontId="6" fillId="0" borderId="72" xfId="104" applyFont="1" applyBorder="1" applyAlignment="1">
      <alignment vertical="center" wrapText="1"/>
    </xf>
    <xf numFmtId="1" fontId="59" fillId="0" borderId="72" xfId="14" applyNumberFormat="1" applyFont="1" applyFill="1" applyBorder="1" applyAlignment="1">
      <alignment horizontal="center" vertical="center"/>
    </xf>
    <xf numFmtId="41" fontId="4" fillId="0" borderId="72" xfId="109" applyFont="1" applyFill="1" applyBorder="1" applyAlignment="1">
      <alignment horizontal="left" vertical="center" wrapText="1"/>
    </xf>
    <xf numFmtId="41" fontId="4" fillId="4" borderId="72" xfId="109" applyFont="1" applyFill="1" applyBorder="1" applyAlignment="1">
      <alignment horizontal="right" vertical="center"/>
    </xf>
    <xf numFmtId="41" fontId="59" fillId="0" borderId="72" xfId="109" applyFont="1" applyFill="1" applyBorder="1" applyAlignment="1">
      <alignment horizontal="left" vertical="center" wrapText="1"/>
    </xf>
    <xf numFmtId="41" fontId="3" fillId="0" borderId="0" xfId="109" applyFont="1" applyFill="1" applyAlignment="1">
      <alignment wrapText="1"/>
    </xf>
    <xf numFmtId="41" fontId="4" fillId="0" borderId="0" xfId="109" applyFont="1" applyFill="1" applyAlignment="1">
      <alignment wrapText="1"/>
    </xf>
    <xf numFmtId="41" fontId="57" fillId="30" borderId="72" xfId="109" applyFont="1" applyFill="1" applyBorder="1" applyAlignment="1">
      <alignment horizontal="left" vertical="center" wrapText="1"/>
    </xf>
    <xf numFmtId="41" fontId="4" fillId="0" borderId="72" xfId="109" applyFont="1" applyFill="1" applyBorder="1" applyAlignment="1">
      <alignment horizontal="left" vertical="center"/>
    </xf>
    <xf numFmtId="41" fontId="61" fillId="0" borderId="72" xfId="109" applyFont="1" applyFill="1" applyBorder="1" applyAlignment="1">
      <alignment horizontal="left" vertical="center" wrapText="1"/>
    </xf>
    <xf numFmtId="41" fontId="6" fillId="30" borderId="72" xfId="109" applyFont="1" applyFill="1" applyBorder="1"/>
    <xf numFmtId="0" fontId="39" fillId="32" borderId="72" xfId="14" applyFont="1" applyFill="1" applyBorder="1" applyAlignment="1">
      <alignment horizontal="left" vertical="center" wrapText="1"/>
    </xf>
    <xf numFmtId="44" fontId="59" fillId="0" borderId="0" xfId="14" applyNumberFormat="1" applyFont="1" applyFill="1" applyBorder="1" applyAlignment="1">
      <alignment vertical="center" wrapText="1"/>
    </xf>
    <xf numFmtId="166" fontId="39" fillId="49" borderId="56" xfId="10" applyFont="1" applyFill="1" applyBorder="1" applyAlignment="1">
      <alignment horizontal="center" vertical="center" wrapText="1"/>
    </xf>
    <xf numFmtId="166" fontId="39" fillId="50" borderId="56" xfId="10" applyFont="1" applyFill="1" applyBorder="1" applyAlignment="1">
      <alignment horizontal="center" vertical="center" wrapText="1"/>
    </xf>
    <xf numFmtId="0" fontId="59" fillId="51" borderId="72" xfId="1" applyFont="1" applyFill="1" applyBorder="1" applyAlignment="1">
      <alignment horizontal="left" vertical="center" wrapText="1"/>
    </xf>
    <xf numFmtId="0" fontId="59" fillId="51" borderId="72" xfId="1" applyFont="1" applyFill="1" applyBorder="1" applyAlignment="1">
      <alignment vertical="center" wrapText="1"/>
    </xf>
    <xf numFmtId="166" fontId="59" fillId="52" borderId="72" xfId="10" applyFont="1" applyFill="1" applyBorder="1" applyAlignment="1">
      <alignment horizontal="left" vertical="center" wrapText="1"/>
    </xf>
    <xf numFmtId="166" fontId="59" fillId="24" borderId="72" xfId="10" applyFont="1" applyFill="1" applyBorder="1" applyAlignment="1">
      <alignment horizontal="left" vertical="center" wrapText="1"/>
    </xf>
    <xf numFmtId="166" fontId="39" fillId="49" borderId="72" xfId="10" applyFont="1" applyFill="1" applyBorder="1" applyAlignment="1">
      <alignment horizontal="center" vertical="center" wrapText="1"/>
    </xf>
    <xf numFmtId="166" fontId="39" fillId="50" borderId="72" xfId="10" applyFont="1" applyFill="1" applyBorder="1" applyAlignment="1">
      <alignment horizontal="center" vertical="center" wrapText="1"/>
    </xf>
    <xf numFmtId="0" fontId="6" fillId="0" borderId="72" xfId="104" applyFont="1" applyBorder="1" applyAlignment="1">
      <alignment vertical="center" wrapText="1"/>
    </xf>
    <xf numFmtId="42" fontId="59" fillId="0" borderId="0" xfId="19" applyFont="1" applyFill="1" applyBorder="1" applyAlignment="1">
      <alignment horizontal="left" vertical="center" wrapText="1"/>
    </xf>
    <xf numFmtId="176" fontId="59" fillId="0" borderId="72" xfId="15" applyNumberFormat="1" applyFont="1" applyFill="1" applyBorder="1" applyAlignment="1">
      <alignment vertical="center" wrapText="1"/>
    </xf>
    <xf numFmtId="0" fontId="39" fillId="0" borderId="72" xfId="14" applyFont="1" applyBorder="1" applyAlignment="1">
      <alignment horizontal="center" vertical="center" wrapText="1"/>
    </xf>
    <xf numFmtId="0" fontId="4" fillId="4" borderId="74" xfId="104" applyFont="1" applyFill="1" applyBorder="1" applyAlignment="1">
      <alignment wrapText="1"/>
    </xf>
    <xf numFmtId="0" fontId="4" fillId="19" borderId="74" xfId="104" applyFont="1" applyFill="1" applyBorder="1" applyAlignment="1">
      <alignment wrapText="1"/>
    </xf>
    <xf numFmtId="168" fontId="4" fillId="9" borderId="74" xfId="104" applyNumberFormat="1" applyFont="1" applyFill="1" applyBorder="1"/>
    <xf numFmtId="168" fontId="4" fillId="8" borderId="74" xfId="104" applyNumberFormat="1" applyFont="1" applyFill="1" applyBorder="1"/>
    <xf numFmtId="168" fontId="4" fillId="12" borderId="74" xfId="104" applyNumberFormat="1" applyFont="1" applyFill="1" applyBorder="1"/>
    <xf numFmtId="0" fontId="4" fillId="5" borderId="74" xfId="104" applyFont="1" applyFill="1" applyBorder="1" applyAlignment="1">
      <alignment wrapText="1"/>
    </xf>
    <xf numFmtId="0" fontId="6" fillId="0" borderId="74" xfId="104" applyFont="1" applyBorder="1" applyAlignment="1">
      <alignment wrapText="1"/>
    </xf>
    <xf numFmtId="168" fontId="4" fillId="0" borderId="72" xfId="104" applyNumberFormat="1" applyFont="1" applyFill="1" applyBorder="1"/>
    <xf numFmtId="168" fontId="6" fillId="0" borderId="72" xfId="104" applyNumberFormat="1" applyFont="1" applyFill="1" applyBorder="1"/>
    <xf numFmtId="164" fontId="39" fillId="0" borderId="0" xfId="14" applyNumberFormat="1" applyFont="1" applyAlignment="1">
      <alignment horizontal="center" vertical="center" wrapText="1"/>
    </xf>
    <xf numFmtId="49" fontId="39" fillId="21" borderId="72" xfId="14" applyNumberFormat="1" applyFont="1" applyFill="1" applyBorder="1" applyAlignment="1">
      <alignment horizontal="center" vertical="center" wrapText="1"/>
    </xf>
    <xf numFmtId="172" fontId="39" fillId="23" borderId="72" xfId="14" applyNumberFormat="1" applyFont="1" applyFill="1" applyBorder="1" applyAlignment="1">
      <alignment horizontal="center" vertical="center" wrapText="1"/>
    </xf>
    <xf numFmtId="1" fontId="79" fillId="21" borderId="26" xfId="14" applyNumberFormat="1" applyFont="1" applyFill="1" applyBorder="1" applyAlignment="1">
      <alignment horizontal="center" vertical="center" wrapText="1"/>
    </xf>
    <xf numFmtId="1" fontId="79" fillId="21" borderId="72" xfId="14" applyNumberFormat="1" applyFont="1" applyFill="1" applyBorder="1" applyAlignment="1">
      <alignment horizontal="center" vertical="center" wrapText="1"/>
    </xf>
    <xf numFmtId="49" fontId="79" fillId="21" borderId="26" xfId="14" applyNumberFormat="1" applyFont="1" applyFill="1" applyBorder="1" applyAlignment="1">
      <alignment horizontal="center" vertical="center" wrapText="1"/>
    </xf>
    <xf numFmtId="49" fontId="79" fillId="21" borderId="66" xfId="14" applyNumberFormat="1" applyFont="1" applyFill="1" applyBorder="1" applyAlignment="1">
      <alignment horizontal="center" vertical="center" wrapText="1"/>
    </xf>
    <xf numFmtId="49" fontId="79" fillId="21" borderId="72" xfId="14" applyNumberFormat="1" applyFont="1" applyFill="1" applyBorder="1" applyAlignment="1">
      <alignment horizontal="center" vertical="center" wrapText="1"/>
    </xf>
    <xf numFmtId="49" fontId="79" fillId="21" borderId="64" xfId="14" applyNumberFormat="1" applyFont="1" applyFill="1" applyBorder="1" applyAlignment="1">
      <alignment horizontal="center" vertical="center" wrapText="1"/>
    </xf>
    <xf numFmtId="49" fontId="79" fillId="21" borderId="65" xfId="14" applyNumberFormat="1" applyFont="1" applyFill="1" applyBorder="1" applyAlignment="1">
      <alignment horizontal="center" vertical="center" wrapText="1"/>
    </xf>
    <xf numFmtId="166" fontId="79" fillId="2" borderId="56" xfId="10" applyFont="1" applyFill="1" applyBorder="1" applyAlignment="1">
      <alignment horizontal="left" vertical="center" wrapText="1"/>
    </xf>
    <xf numFmtId="166" fontId="79" fillId="25" borderId="56" xfId="10" applyFont="1" applyFill="1" applyBorder="1" applyAlignment="1">
      <alignment horizontal="left" vertical="center" wrapText="1"/>
    </xf>
    <xf numFmtId="166" fontId="79" fillId="26" borderId="56" xfId="10" applyFont="1" applyFill="1" applyBorder="1" applyAlignment="1">
      <alignment horizontal="left" vertical="center" wrapText="1"/>
    </xf>
    <xf numFmtId="166" fontId="79" fillId="27" borderId="56" xfId="10" applyFont="1" applyFill="1" applyBorder="1" applyAlignment="1">
      <alignment horizontal="left" vertical="center" wrapText="1"/>
    </xf>
    <xf numFmtId="166" fontId="79" fillId="42" borderId="56" xfId="10" applyFont="1" applyFill="1" applyBorder="1" applyAlignment="1">
      <alignment horizontal="left" vertical="center" wrapText="1"/>
    </xf>
    <xf numFmtId="166" fontId="79" fillId="28" borderId="56" xfId="10" applyFont="1" applyFill="1" applyBorder="1" applyAlignment="1">
      <alignment horizontal="left" vertical="center" wrapText="1"/>
    </xf>
    <xf numFmtId="166" fontId="50" fillId="0" borderId="72" xfId="10" applyFont="1" applyFill="1" applyBorder="1" applyAlignment="1">
      <alignment vertical="center" wrapText="1"/>
    </xf>
    <xf numFmtId="42" fontId="50" fillId="0" borderId="72" xfId="19" applyFont="1" applyFill="1" applyBorder="1" applyAlignment="1">
      <alignment vertical="center" wrapText="1"/>
    </xf>
    <xf numFmtId="166" fontId="50" fillId="0" borderId="56" xfId="10" applyFont="1" applyFill="1" applyBorder="1" applyAlignment="1">
      <alignment vertical="center" wrapText="1"/>
    </xf>
    <xf numFmtId="166" fontId="79" fillId="31" borderId="56" xfId="10" applyFont="1" applyFill="1" applyBorder="1" applyAlignment="1">
      <alignment horizontal="left" vertical="center" wrapText="1"/>
    </xf>
    <xf numFmtId="166" fontId="79" fillId="32" borderId="56" xfId="10" applyFont="1" applyFill="1" applyBorder="1" applyAlignment="1">
      <alignment horizontal="left" vertical="center" wrapText="1"/>
    </xf>
    <xf numFmtId="166" fontId="81" fillId="0" borderId="72" xfId="10" applyFont="1" applyFill="1" applyBorder="1" applyAlignment="1">
      <alignment horizontal="justify" vertical="center" wrapText="1"/>
    </xf>
    <xf numFmtId="42" fontId="50" fillId="0" borderId="72" xfId="19" applyFont="1" applyFill="1" applyBorder="1" applyAlignment="1">
      <alignment horizontal="left" vertical="center" wrapText="1"/>
    </xf>
    <xf numFmtId="166" fontId="50" fillId="0" borderId="56" xfId="10" applyFont="1" applyFill="1" applyBorder="1" applyAlignment="1">
      <alignment horizontal="left" vertical="center" wrapText="1"/>
    </xf>
    <xf numFmtId="166" fontId="50" fillId="0" borderId="72" xfId="10" applyFont="1" applyFill="1" applyBorder="1" applyAlignment="1">
      <alignment horizontal="left" vertical="center" wrapText="1"/>
    </xf>
    <xf numFmtId="49" fontId="50" fillId="31" borderId="26" xfId="14" applyNumberFormat="1" applyFont="1" applyFill="1" applyBorder="1" applyAlignment="1">
      <alignment horizontal="center" vertical="center" wrapText="1"/>
    </xf>
    <xf numFmtId="166" fontId="50" fillId="0" borderId="26" xfId="10" applyFont="1" applyFill="1" applyBorder="1" applyAlignment="1">
      <alignment horizontal="left" vertical="center" wrapText="1"/>
    </xf>
    <xf numFmtId="42" fontId="50" fillId="0" borderId="65" xfId="19" applyFont="1" applyFill="1" applyBorder="1" applyAlignment="1">
      <alignment horizontal="justify" vertical="center" wrapText="1"/>
    </xf>
    <xf numFmtId="166" fontId="50" fillId="0" borderId="65" xfId="10" applyFont="1" applyFill="1" applyBorder="1" applyAlignment="1">
      <alignment horizontal="justify" vertical="center" wrapText="1"/>
    </xf>
    <xf numFmtId="166" fontId="50" fillId="0" borderId="72" xfId="10" applyFont="1" applyBorder="1" applyAlignment="1">
      <alignment horizontal="justify" vertical="center" wrapText="1"/>
    </xf>
    <xf numFmtId="166" fontId="50" fillId="0" borderId="26" xfId="10" applyFont="1" applyFill="1" applyBorder="1" applyAlignment="1">
      <alignment vertical="center" wrapText="1"/>
    </xf>
    <xf numFmtId="42" fontId="50" fillId="0" borderId="0" xfId="19" applyFont="1" applyFill="1" applyAlignment="1">
      <alignment vertical="center"/>
    </xf>
    <xf numFmtId="166" fontId="65" fillId="38" borderId="56" xfId="10" applyFont="1" applyFill="1" applyBorder="1" applyAlignment="1">
      <alignment vertical="center" wrapText="1"/>
    </xf>
    <xf numFmtId="166" fontId="65" fillId="37" borderId="56" xfId="10" applyFont="1" applyFill="1" applyBorder="1" applyAlignment="1">
      <alignment vertical="center" wrapText="1"/>
    </xf>
    <xf numFmtId="166" fontId="81" fillId="0" borderId="56" xfId="10" applyFont="1" applyFill="1" applyBorder="1" applyAlignment="1">
      <alignment vertical="center" wrapText="1"/>
    </xf>
    <xf numFmtId="166" fontId="81" fillId="0" borderId="56" xfId="10" applyFont="1" applyBorder="1" applyAlignment="1">
      <alignment vertical="center" wrapText="1"/>
    </xf>
    <xf numFmtId="166" fontId="82" fillId="54" borderId="66" xfId="10" applyFont="1" applyFill="1" applyBorder="1" applyAlignment="1">
      <alignment vertical="center" wrapText="1"/>
    </xf>
    <xf numFmtId="166" fontId="82" fillId="21" borderId="64" xfId="10" applyFont="1" applyFill="1" applyBorder="1" applyAlignment="1">
      <alignment vertical="center" wrapText="1"/>
    </xf>
    <xf numFmtId="166" fontId="83" fillId="53" borderId="65" xfId="10" applyFont="1" applyFill="1" applyBorder="1" applyAlignment="1">
      <alignment vertical="center" wrapText="1"/>
    </xf>
    <xf numFmtId="166" fontId="82" fillId="53" borderId="65" xfId="10" applyFont="1" applyFill="1" applyBorder="1" applyAlignment="1">
      <alignment vertical="center" wrapText="1"/>
    </xf>
    <xf numFmtId="166" fontId="50" fillId="51" borderId="56" xfId="10" applyFont="1" applyFill="1" applyBorder="1" applyAlignment="1">
      <alignment horizontal="left" vertical="center" wrapText="1"/>
    </xf>
    <xf numFmtId="166" fontId="50" fillId="51" borderId="72" xfId="10" applyFont="1" applyFill="1" applyBorder="1" applyAlignment="1">
      <alignment horizontal="left" vertical="center" wrapText="1"/>
    </xf>
    <xf numFmtId="0" fontId="50" fillId="0" borderId="72" xfId="14" applyFont="1" applyFill="1" applyBorder="1" applyAlignment="1">
      <alignment vertical="center"/>
    </xf>
    <xf numFmtId="42" fontId="60" fillId="21" borderId="56" xfId="19" applyFont="1" applyFill="1" applyBorder="1" applyAlignment="1">
      <alignment horizontal="center" vertical="center" wrapText="1"/>
    </xf>
    <xf numFmtId="42" fontId="82" fillId="54" borderId="66" xfId="19" applyFont="1" applyFill="1" applyBorder="1" applyAlignment="1">
      <alignment vertical="center" wrapText="1"/>
    </xf>
    <xf numFmtId="42" fontId="82" fillId="21" borderId="64" xfId="19" applyFont="1" applyFill="1" applyBorder="1" applyAlignment="1">
      <alignment vertical="center" wrapText="1"/>
    </xf>
    <xf numFmtId="42" fontId="79" fillId="2" borderId="56" xfId="19" applyFont="1" applyFill="1" applyBorder="1" applyAlignment="1">
      <alignment horizontal="left" vertical="center" wrapText="1"/>
    </xf>
    <xf numFmtId="42" fontId="79" fillId="25" borderId="56" xfId="19" applyFont="1" applyFill="1" applyBorder="1" applyAlignment="1">
      <alignment horizontal="left" vertical="center" wrapText="1"/>
    </xf>
    <xf numFmtId="42" fontId="79" fillId="26" borderId="56" xfId="19" applyFont="1" applyFill="1" applyBorder="1" applyAlignment="1">
      <alignment horizontal="left" vertical="center" wrapText="1"/>
    </xf>
    <xf numFmtId="42" fontId="79" fillId="27" borderId="56" xfId="19" applyFont="1" applyFill="1" applyBorder="1" applyAlignment="1">
      <alignment horizontal="left" vertical="center" wrapText="1"/>
    </xf>
    <xf numFmtId="42" fontId="79" fillId="42" borderId="56" xfId="19" applyFont="1" applyFill="1" applyBorder="1" applyAlignment="1">
      <alignment horizontal="left" vertical="center" wrapText="1"/>
    </xf>
    <xf numFmtId="42" fontId="79" fillId="28" borderId="56" xfId="19" applyFont="1" applyFill="1" applyBorder="1" applyAlignment="1">
      <alignment horizontal="left" vertical="center" wrapText="1"/>
    </xf>
    <xf numFmtId="42" fontId="79" fillId="31" borderId="56" xfId="19" applyFont="1" applyFill="1" applyBorder="1" applyAlignment="1">
      <alignment horizontal="left" vertical="center" wrapText="1"/>
    </xf>
    <xf numFmtId="42" fontId="79" fillId="32" borderId="56" xfId="19" applyFont="1" applyFill="1" applyBorder="1" applyAlignment="1">
      <alignment horizontal="left" vertical="center" wrapText="1"/>
    </xf>
    <xf numFmtId="42" fontId="81" fillId="0" borderId="72" xfId="19" applyFont="1" applyFill="1" applyBorder="1" applyAlignment="1">
      <alignment horizontal="justify" vertical="center" wrapText="1"/>
    </xf>
    <xf numFmtId="42" fontId="50" fillId="0" borderId="56" xfId="19" applyFont="1" applyFill="1" applyBorder="1" applyAlignment="1">
      <alignment horizontal="left" vertical="center" wrapText="1"/>
    </xf>
    <xf numFmtId="42" fontId="50" fillId="0" borderId="72" xfId="19" applyFont="1" applyFill="1" applyBorder="1" applyAlignment="1">
      <alignment vertical="center"/>
    </xf>
    <xf numFmtId="42" fontId="50" fillId="31" borderId="26" xfId="19" applyFont="1" applyFill="1" applyBorder="1" applyAlignment="1">
      <alignment horizontal="center" vertical="center" wrapText="1"/>
    </xf>
    <xf numFmtId="42" fontId="50" fillId="0" borderId="26" xfId="19" applyFont="1" applyFill="1" applyBorder="1" applyAlignment="1">
      <alignment horizontal="left" vertical="center" wrapText="1"/>
    </xf>
    <xf numFmtId="42" fontId="50" fillId="0" borderId="56" xfId="19" applyFont="1" applyFill="1" applyBorder="1" applyAlignment="1">
      <alignment vertical="center" wrapText="1"/>
    </xf>
    <xf numFmtId="42" fontId="50" fillId="0" borderId="26" xfId="19" applyFont="1" applyFill="1" applyBorder="1" applyAlignment="1">
      <alignment vertical="center" wrapText="1"/>
    </xf>
    <xf numFmtId="42" fontId="65" fillId="38" borderId="56" xfId="19" applyFont="1" applyFill="1" applyBorder="1" applyAlignment="1">
      <alignment vertical="center" wrapText="1"/>
    </xf>
    <xf numFmtId="42" fontId="65" fillId="37" borderId="56" xfId="19" applyFont="1" applyFill="1" applyBorder="1" applyAlignment="1">
      <alignment vertical="center" wrapText="1"/>
    </xf>
    <xf numFmtId="42" fontId="81" fillId="0" borderId="56" xfId="19" applyFont="1" applyFill="1" applyBorder="1" applyAlignment="1">
      <alignment vertical="center" wrapText="1"/>
    </xf>
    <xf numFmtId="42" fontId="59" fillId="24" borderId="0" xfId="19" applyFont="1" applyFill="1" applyBorder="1" applyAlignment="1">
      <alignment horizontal="left" vertical="center" wrapText="1"/>
    </xf>
    <xf numFmtId="42" fontId="59" fillId="35" borderId="0" xfId="19" applyFont="1" applyFill="1" applyBorder="1" applyAlignment="1">
      <alignment horizontal="left" vertical="center"/>
    </xf>
    <xf numFmtId="42" fontId="59" fillId="0" borderId="0" xfId="19" applyFont="1" applyAlignment="1">
      <alignment horizontal="left" vertical="center"/>
    </xf>
    <xf numFmtId="42" fontId="39" fillId="32" borderId="72" xfId="19" applyFont="1" applyFill="1" applyBorder="1" applyAlignment="1">
      <alignment horizontal="left" vertical="center" wrapText="1"/>
    </xf>
    <xf numFmtId="166" fontId="39" fillId="32" borderId="72" xfId="10" applyFont="1" applyFill="1" applyBorder="1" applyAlignment="1">
      <alignment horizontal="left" vertical="center" wrapText="1"/>
    </xf>
    <xf numFmtId="44" fontId="59" fillId="0" borderId="0" xfId="14" applyNumberFormat="1" applyFont="1" applyAlignment="1">
      <alignment vertical="center" wrapText="1"/>
    </xf>
    <xf numFmtId="172" fontId="59" fillId="33" borderId="0" xfId="14" applyNumberFormat="1" applyFont="1" applyFill="1" applyAlignment="1">
      <alignment vertical="center" wrapText="1"/>
    </xf>
    <xf numFmtId="172" fontId="59" fillId="24" borderId="0" xfId="14" applyNumberFormat="1" applyFont="1" applyFill="1" applyAlignment="1">
      <alignment vertical="center" wrapText="1"/>
    </xf>
    <xf numFmtId="177" fontId="59" fillId="24" borderId="0" xfId="14" applyNumberFormat="1" applyFont="1" applyFill="1" applyAlignment="1">
      <alignment vertical="center" wrapText="1"/>
    </xf>
    <xf numFmtId="0" fontId="59" fillId="24" borderId="0" xfId="14" applyFont="1" applyFill="1" applyAlignment="1">
      <alignment vertical="center" wrapText="1"/>
    </xf>
    <xf numFmtId="49" fontId="59" fillId="0" borderId="72" xfId="14" applyNumberFormat="1" applyFont="1" applyBorder="1" applyAlignment="1">
      <alignment horizontal="center" vertical="center" wrapText="1"/>
    </xf>
    <xf numFmtId="42" fontId="59" fillId="0" borderId="72" xfId="19" applyFont="1" applyBorder="1" applyAlignment="1">
      <alignment horizontal="justify" vertical="center" wrapText="1"/>
    </xf>
    <xf numFmtId="166" fontId="59" fillId="0" borderId="72" xfId="10" applyFont="1" applyBorder="1" applyAlignment="1">
      <alignment horizontal="justify" vertical="center" wrapText="1"/>
    </xf>
    <xf numFmtId="166" fontId="84" fillId="0" borderId="72" xfId="10" applyFont="1" applyBorder="1" applyAlignment="1">
      <alignment horizontal="justify" vertical="center" wrapText="1"/>
    </xf>
    <xf numFmtId="44" fontId="4" fillId="0" borderId="0" xfId="104" applyNumberFormat="1" applyFont="1"/>
    <xf numFmtId="176" fontId="59" fillId="5" borderId="26" xfId="14" applyNumberFormat="1" applyFont="1" applyFill="1" applyBorder="1" applyAlignment="1">
      <alignment vertical="center" wrapText="1"/>
    </xf>
    <xf numFmtId="179" fontId="50" fillId="0" borderId="72" xfId="19" applyNumberFormat="1" applyFont="1" applyBorder="1" applyAlignment="1">
      <alignment horizontal="justify" vertical="center" wrapText="1"/>
    </xf>
    <xf numFmtId="166" fontId="81" fillId="55" borderId="56" xfId="10" applyFont="1" applyFill="1" applyBorder="1" applyAlignment="1">
      <alignment vertical="center" wrapText="1"/>
    </xf>
    <xf numFmtId="179" fontId="50" fillId="0" borderId="72" xfId="19" applyNumberFormat="1" applyFont="1" applyFill="1" applyBorder="1" applyAlignment="1">
      <alignment vertical="center" wrapText="1"/>
    </xf>
    <xf numFmtId="1" fontId="59" fillId="56" borderId="72" xfId="14" applyNumberFormat="1" applyFont="1" applyFill="1" applyBorder="1" applyAlignment="1">
      <alignment horizontal="center" vertical="center" wrapText="1"/>
    </xf>
    <xf numFmtId="49" fontId="59" fillId="0" borderId="72" xfId="14" applyNumberFormat="1" applyFont="1" applyFill="1" applyBorder="1" applyAlignment="1">
      <alignment horizontal="left" vertical="center" wrapText="1"/>
    </xf>
    <xf numFmtId="49" fontId="61" fillId="0" borderId="26" xfId="14" applyNumberFormat="1" applyFont="1" applyFill="1" applyBorder="1" applyAlignment="1">
      <alignment horizontal="center" vertical="center" wrapText="1"/>
    </xf>
    <xf numFmtId="49" fontId="61" fillId="0" borderId="56" xfId="14" applyNumberFormat="1" applyFont="1" applyFill="1" applyBorder="1" applyAlignment="1">
      <alignment horizontal="center" vertical="center" wrapText="1"/>
    </xf>
    <xf numFmtId="49" fontId="59" fillId="0" borderId="72" xfId="96" applyNumberFormat="1" applyFont="1" applyFill="1" applyBorder="1" applyAlignment="1">
      <alignment horizontal="center" vertical="center" wrapText="1"/>
    </xf>
    <xf numFmtId="49" fontId="59" fillId="35" borderId="65" xfId="14" applyNumberFormat="1" applyFont="1" applyFill="1" applyBorder="1" applyAlignment="1">
      <alignment horizontal="left" vertical="center" wrapText="1"/>
    </xf>
    <xf numFmtId="0" fontId="85" fillId="25" borderId="26" xfId="14" applyFont="1" applyFill="1" applyBorder="1" applyAlignment="1">
      <alignment horizontal="left" vertical="center" wrapText="1"/>
    </xf>
    <xf numFmtId="49" fontId="85" fillId="26" borderId="26" xfId="14" applyNumberFormat="1" applyFont="1" applyFill="1" applyBorder="1" applyAlignment="1">
      <alignment horizontal="left" vertical="center" wrapText="1"/>
    </xf>
    <xf numFmtId="0" fontId="85" fillId="27" borderId="26" xfId="14" applyFont="1" applyFill="1" applyBorder="1" applyAlignment="1">
      <alignment horizontal="left" vertical="center" wrapText="1"/>
    </xf>
    <xf numFmtId="0" fontId="59" fillId="35" borderId="26" xfId="1" applyFont="1" applyFill="1" applyBorder="1" applyAlignment="1">
      <alignment vertical="center" wrapText="1"/>
    </xf>
    <xf numFmtId="166" fontId="50" fillId="35" borderId="56" xfId="10" applyFont="1" applyFill="1" applyBorder="1" applyAlignment="1">
      <alignment vertical="center" wrapText="1"/>
    </xf>
    <xf numFmtId="42" fontId="50" fillId="35" borderId="56" xfId="19" applyFont="1" applyFill="1" applyBorder="1" applyAlignment="1">
      <alignment vertical="center" wrapText="1"/>
    </xf>
    <xf numFmtId="0" fontId="61" fillId="35" borderId="72" xfId="1" applyFont="1" applyFill="1" applyBorder="1" applyAlignment="1">
      <alignment vertical="center" wrapText="1"/>
    </xf>
    <xf numFmtId="0" fontId="59" fillId="51" borderId="72" xfId="14" applyFont="1" applyFill="1" applyBorder="1" applyAlignment="1">
      <alignment horizontal="left" vertical="center" wrapText="1"/>
    </xf>
    <xf numFmtId="1" fontId="59" fillId="51" borderId="26" xfId="14" applyNumberFormat="1" applyFont="1" applyFill="1" applyBorder="1" applyAlignment="1">
      <alignment horizontal="center" vertical="center" wrapText="1"/>
    </xf>
    <xf numFmtId="0" fontId="59" fillId="51" borderId="26" xfId="14" applyFont="1" applyFill="1" applyBorder="1" applyAlignment="1">
      <alignment horizontal="left" vertical="center" wrapText="1"/>
    </xf>
    <xf numFmtId="49" fontId="59" fillId="51" borderId="72" xfId="14" applyNumberFormat="1" applyFont="1" applyFill="1" applyBorder="1" applyAlignment="1">
      <alignment horizontal="center" vertical="center" wrapText="1"/>
    </xf>
    <xf numFmtId="0" fontId="59" fillId="35" borderId="72" xfId="14" applyFont="1" applyFill="1" applyBorder="1" applyAlignment="1">
      <alignment horizontal="left" vertical="center" wrapText="1"/>
    </xf>
    <xf numFmtId="1" fontId="59" fillId="35" borderId="26" xfId="14" applyNumberFormat="1" applyFont="1" applyFill="1" applyBorder="1" applyAlignment="1">
      <alignment horizontal="center" vertical="center" wrapText="1"/>
    </xf>
    <xf numFmtId="0" fontId="59" fillId="35" borderId="26" xfId="14" applyFont="1" applyFill="1" applyBorder="1" applyAlignment="1">
      <alignment horizontal="left" vertical="center" wrapText="1"/>
    </xf>
    <xf numFmtId="166" fontId="81" fillId="35" borderId="72" xfId="10" applyFont="1" applyFill="1" applyBorder="1" applyAlignment="1">
      <alignment horizontal="left" vertical="center" wrapText="1"/>
    </xf>
    <xf numFmtId="0" fontId="59" fillId="35" borderId="72" xfId="1" applyFont="1" applyFill="1" applyBorder="1" applyAlignment="1">
      <alignment horizontal="left" vertical="center" wrapText="1"/>
    </xf>
    <xf numFmtId="0" fontId="59" fillId="35" borderId="72" xfId="1" applyFont="1" applyFill="1" applyBorder="1" applyAlignment="1">
      <alignment vertical="center" wrapText="1"/>
    </xf>
    <xf numFmtId="166" fontId="50" fillId="35" borderId="72" xfId="10" applyFont="1" applyFill="1" applyBorder="1" applyAlignment="1">
      <alignment vertical="center" wrapText="1"/>
    </xf>
    <xf numFmtId="0" fontId="59" fillId="35" borderId="65" xfId="0" applyFont="1" applyFill="1" applyBorder="1" applyAlignment="1">
      <alignment horizontal="justify" vertical="center" wrapText="1"/>
    </xf>
    <xf numFmtId="166" fontId="50" fillId="12" borderId="56" xfId="10" applyFont="1" applyFill="1" applyBorder="1" applyAlignment="1">
      <alignment vertical="center" wrapText="1"/>
    </xf>
    <xf numFmtId="1" fontId="61" fillId="35" borderId="72" xfId="0" applyNumberFormat="1" applyFont="1" applyFill="1" applyBorder="1" applyAlignment="1">
      <alignment horizontal="center" vertical="center" wrapText="1"/>
    </xf>
    <xf numFmtId="42" fontId="83" fillId="35" borderId="65" xfId="19" applyFont="1" applyFill="1" applyBorder="1" applyAlignment="1">
      <alignment vertical="center" wrapText="1"/>
    </xf>
    <xf numFmtId="1" fontId="61" fillId="0" borderId="72" xfId="14" applyNumberFormat="1" applyFont="1" applyFill="1" applyBorder="1" applyAlignment="1">
      <alignment horizontal="center" vertical="center" wrapText="1"/>
    </xf>
    <xf numFmtId="1" fontId="59" fillId="35" borderId="72" xfId="14" applyNumberFormat="1" applyFont="1" applyFill="1" applyBorder="1" applyAlignment="1">
      <alignment horizontal="center" vertical="center" wrapText="1"/>
    </xf>
    <xf numFmtId="1" fontId="69" fillId="35" borderId="72" xfId="14" applyNumberFormat="1" applyFont="1" applyFill="1" applyBorder="1" applyAlignment="1">
      <alignment horizontal="center" vertical="center" wrapText="1"/>
    </xf>
    <xf numFmtId="49" fontId="61" fillId="0" borderId="72" xfId="14" applyNumberFormat="1" applyFont="1" applyFill="1" applyBorder="1" applyAlignment="1">
      <alignment horizontal="center" vertical="center" wrapText="1"/>
    </xf>
    <xf numFmtId="0" fontId="61" fillId="35" borderId="26" xfId="1" applyFont="1" applyFill="1" applyBorder="1" applyAlignment="1">
      <alignment vertical="center" wrapText="1"/>
    </xf>
    <xf numFmtId="1" fontId="61" fillId="35" borderId="72" xfId="14" applyNumberFormat="1" applyFont="1" applyFill="1" applyBorder="1" applyAlignment="1">
      <alignment horizontal="center" vertical="center" wrapText="1"/>
    </xf>
    <xf numFmtId="49" fontId="61" fillId="35" borderId="72" xfId="14" applyNumberFormat="1" applyFont="1" applyFill="1" applyBorder="1" applyAlignment="1">
      <alignment horizontal="center" vertical="center" wrapText="1"/>
    </xf>
    <xf numFmtId="0" fontId="61" fillId="0" borderId="72" xfId="0" applyFont="1" applyFill="1" applyBorder="1" applyAlignment="1">
      <alignment horizontal="justify" vertical="center" wrapText="1"/>
    </xf>
    <xf numFmtId="1" fontId="59" fillId="0" borderId="72" xfId="0" applyNumberFormat="1" applyFont="1" applyFill="1" applyBorder="1" applyAlignment="1">
      <alignment horizontal="center" vertical="center" wrapText="1"/>
    </xf>
    <xf numFmtId="0" fontId="61" fillId="35" borderId="72" xfId="14" applyFont="1" applyFill="1" applyBorder="1" applyAlignment="1">
      <alignment horizontal="left" vertical="center" wrapText="1"/>
    </xf>
    <xf numFmtId="0" fontId="59" fillId="0" borderId="26" xfId="1" applyFont="1" applyFill="1" applyBorder="1" applyAlignment="1">
      <alignment horizontal="left" vertical="center" wrapText="1"/>
    </xf>
    <xf numFmtId="0" fontId="59" fillId="0" borderId="72" xfId="1" applyFont="1" applyFill="1" applyBorder="1" applyAlignment="1">
      <alignment horizontal="left" vertical="center" wrapText="1"/>
    </xf>
    <xf numFmtId="0" fontId="59" fillId="0" borderId="26" xfId="1" applyFont="1" applyFill="1" applyBorder="1" applyAlignment="1">
      <alignment vertical="center" wrapText="1"/>
    </xf>
    <xf numFmtId="0" fontId="59" fillId="0" borderId="72" xfId="0" applyFont="1" applyFill="1" applyBorder="1" applyAlignment="1">
      <alignment horizontal="justify" vertical="center" wrapText="1"/>
    </xf>
    <xf numFmtId="0" fontId="61" fillId="0" borderId="26" xfId="1" applyFont="1" applyFill="1" applyBorder="1" applyAlignment="1">
      <alignment vertical="center" wrapText="1"/>
    </xf>
    <xf numFmtId="0" fontId="59" fillId="0" borderId="26" xfId="0" applyFont="1" applyFill="1" applyBorder="1" applyAlignment="1">
      <alignment vertical="center" wrapText="1"/>
    </xf>
    <xf numFmtId="1" fontId="69" fillId="0" borderId="26" xfId="14" applyNumberFormat="1" applyFont="1" applyFill="1" applyBorder="1" applyAlignment="1">
      <alignment horizontal="center" vertical="center" wrapText="1"/>
    </xf>
    <xf numFmtId="172" fontId="59" fillId="0" borderId="0" xfId="110" applyNumberFormat="1" applyFont="1" applyAlignment="1">
      <alignment vertical="center"/>
    </xf>
    <xf numFmtId="0" fontId="68" fillId="0" borderId="0" xfId="110"/>
    <xf numFmtId="0" fontId="59" fillId="0" borderId="0" xfId="110" applyFont="1" applyAlignment="1">
      <alignment horizontal="center" vertical="center"/>
    </xf>
    <xf numFmtId="172" fontId="59" fillId="0" borderId="0" xfId="110" applyNumberFormat="1" applyFont="1" applyAlignment="1">
      <alignment vertical="center" wrapText="1"/>
    </xf>
    <xf numFmtId="49" fontId="59" fillId="0" borderId="57" xfId="110" applyNumberFormat="1" applyFont="1" applyBorder="1" applyAlignment="1">
      <alignment horizontal="center" vertical="center" wrapText="1"/>
    </xf>
    <xf numFmtId="49" fontId="59" fillId="0" borderId="58" xfId="110" applyNumberFormat="1" applyFont="1" applyBorder="1" applyAlignment="1">
      <alignment horizontal="center" vertical="center" wrapText="1"/>
    </xf>
    <xf numFmtId="1" fontId="59" fillId="0" borderId="58" xfId="110" applyNumberFormat="1" applyFont="1" applyBorder="1" applyAlignment="1">
      <alignment horizontal="center" vertical="center" wrapText="1"/>
    </xf>
    <xf numFmtId="166" fontId="59" fillId="24" borderId="58" xfId="110" applyNumberFormat="1" applyFont="1" applyFill="1" applyBorder="1" applyAlignment="1">
      <alignment horizontal="left" vertical="center" wrapText="1"/>
    </xf>
    <xf numFmtId="172" fontId="59" fillId="0" borderId="59" xfId="110" applyNumberFormat="1" applyFont="1" applyBorder="1" applyAlignment="1">
      <alignment horizontal="left" vertical="center" wrapText="1"/>
    </xf>
    <xf numFmtId="49" fontId="59" fillId="0" borderId="42" xfId="110" applyNumberFormat="1" applyFont="1" applyBorder="1" applyAlignment="1">
      <alignment horizontal="center" vertical="center" wrapText="1"/>
    </xf>
    <xf numFmtId="172" fontId="59" fillId="0" borderId="69" xfId="110" applyNumberFormat="1" applyFont="1" applyBorder="1" applyAlignment="1">
      <alignment horizontal="left" vertical="center" wrapText="1"/>
    </xf>
    <xf numFmtId="1" fontId="59" fillId="0" borderId="67" xfId="110" applyNumberFormat="1" applyFont="1" applyBorder="1" applyAlignment="1">
      <alignment horizontal="center" vertical="center" wrapText="1"/>
    </xf>
    <xf numFmtId="49" fontId="59" fillId="0" borderId="67" xfId="110" applyNumberFormat="1" applyFont="1" applyBorder="1" applyAlignment="1">
      <alignment horizontal="center" vertical="center" wrapText="1"/>
    </xf>
    <xf numFmtId="166" fontId="59" fillId="0" borderId="0" xfId="110" applyNumberFormat="1" applyFont="1" applyAlignment="1">
      <alignment horizontal="left" vertical="center" wrapText="1"/>
    </xf>
    <xf numFmtId="49" fontId="93" fillId="57" borderId="2" xfId="110" applyNumberFormat="1" applyFont="1" applyFill="1" applyBorder="1" applyAlignment="1">
      <alignment horizontal="center" vertical="center" wrapText="1"/>
    </xf>
    <xf numFmtId="166" fontId="59" fillId="0" borderId="79" xfId="110" applyNumberFormat="1" applyFont="1" applyBorder="1" applyAlignment="1">
      <alignment horizontal="center" vertical="center" wrapText="1"/>
    </xf>
    <xf numFmtId="166" fontId="59" fillId="0" borderId="79" xfId="110" applyNumberFormat="1" applyFont="1" applyBorder="1" applyAlignment="1">
      <alignment vertical="center" wrapText="1"/>
    </xf>
    <xf numFmtId="49" fontId="59" fillId="0" borderId="44" xfId="110" applyNumberFormat="1" applyFont="1" applyBorder="1" applyAlignment="1">
      <alignment horizontal="center" vertical="center" wrapText="1"/>
    </xf>
    <xf numFmtId="1" fontId="59" fillId="0" borderId="44" xfId="110" applyNumberFormat="1" applyFont="1" applyBorder="1" applyAlignment="1">
      <alignment horizontal="center" vertical="center" wrapText="1"/>
    </xf>
    <xf numFmtId="0" fontId="59" fillId="0" borderId="44" xfId="110" applyFont="1" applyBorder="1" applyAlignment="1">
      <alignment vertical="center"/>
    </xf>
    <xf numFmtId="166" fontId="59" fillId="0" borderId="44" xfId="110" applyNumberFormat="1" applyFont="1" applyBorder="1" applyAlignment="1">
      <alignment horizontal="left" vertical="center" wrapText="1"/>
    </xf>
    <xf numFmtId="0" fontId="59" fillId="0" borderId="60" xfId="110" applyFont="1" applyBorder="1" applyAlignment="1">
      <alignment vertical="center"/>
    </xf>
    <xf numFmtId="172" fontId="80" fillId="21" borderId="63" xfId="14" applyNumberFormat="1" applyFont="1" applyFill="1" applyBorder="1" applyAlignment="1">
      <alignment vertical="center" wrapText="1"/>
    </xf>
    <xf numFmtId="49" fontId="59" fillId="0" borderId="0" xfId="110" applyNumberFormat="1" applyFont="1" applyBorder="1" applyAlignment="1">
      <alignment horizontal="center" vertical="center" wrapText="1"/>
    </xf>
    <xf numFmtId="1" fontId="59" fillId="0" borderId="0" xfId="110" applyNumberFormat="1" applyFont="1" applyBorder="1" applyAlignment="1">
      <alignment horizontal="center" vertical="center" wrapText="1"/>
    </xf>
    <xf numFmtId="166" fontId="59" fillId="24" borderId="0" xfId="110" applyNumberFormat="1" applyFont="1" applyFill="1" applyBorder="1" applyAlignment="1">
      <alignment horizontal="left" vertical="center" wrapText="1"/>
    </xf>
    <xf numFmtId="49" fontId="59" fillId="0" borderId="74" xfId="110" applyNumberFormat="1" applyFont="1" applyBorder="1" applyAlignment="1">
      <alignment horizontal="center" vertical="center" wrapText="1"/>
    </xf>
    <xf numFmtId="49" fontId="59" fillId="0" borderId="73" xfId="110" applyNumberFormat="1" applyFont="1" applyBorder="1" applyAlignment="1">
      <alignment horizontal="center" vertical="center" wrapText="1"/>
    </xf>
    <xf numFmtId="1" fontId="59" fillId="0" borderId="73" xfId="110" applyNumberFormat="1" applyFont="1" applyBorder="1" applyAlignment="1">
      <alignment horizontal="center" vertical="center" wrapText="1"/>
    </xf>
    <xf numFmtId="166" fontId="59" fillId="24" borderId="73" xfId="110" applyNumberFormat="1" applyFont="1" applyFill="1" applyBorder="1" applyAlignment="1">
      <alignment horizontal="left" vertical="center" wrapText="1"/>
    </xf>
    <xf numFmtId="172" fontId="59" fillId="0" borderId="73" xfId="110" applyNumberFormat="1" applyFont="1" applyBorder="1" applyAlignment="1">
      <alignment horizontal="left" vertical="center" wrapText="1"/>
    </xf>
    <xf numFmtId="172" fontId="59" fillId="0" borderId="73" xfId="110" applyNumberFormat="1" applyFont="1" applyBorder="1" applyAlignment="1">
      <alignment vertical="center" wrapText="1"/>
    </xf>
    <xf numFmtId="172" fontId="59" fillId="0" borderId="71" xfId="110" applyNumberFormat="1" applyFont="1" applyBorder="1" applyAlignment="1">
      <alignment vertical="center" wrapText="1"/>
    </xf>
    <xf numFmtId="172" fontId="59" fillId="0" borderId="58" xfId="110" applyNumberFormat="1" applyFont="1" applyBorder="1" applyAlignment="1">
      <alignment vertical="center" wrapText="1"/>
    </xf>
    <xf numFmtId="172" fontId="59" fillId="0" borderId="59" xfId="110" applyNumberFormat="1" applyFont="1" applyBorder="1" applyAlignment="1">
      <alignment vertical="center" wrapText="1"/>
    </xf>
    <xf numFmtId="172" fontId="59" fillId="0" borderId="0" xfId="110" applyNumberFormat="1" applyFont="1" applyBorder="1" applyAlignment="1">
      <alignment vertical="center" wrapText="1"/>
    </xf>
    <xf numFmtId="172" fontId="59" fillId="0" borderId="69" xfId="110" applyNumberFormat="1" applyFont="1" applyBorder="1" applyAlignment="1">
      <alignment vertical="center" wrapText="1"/>
    </xf>
    <xf numFmtId="49" fontId="79" fillId="0" borderId="0" xfId="110" applyNumberFormat="1" applyFont="1" applyBorder="1" applyAlignment="1">
      <alignment vertical="center" wrapText="1"/>
    </xf>
    <xf numFmtId="0" fontId="59" fillId="0" borderId="0" xfId="110" applyFont="1" applyBorder="1" applyAlignment="1">
      <alignment vertical="center"/>
    </xf>
    <xf numFmtId="0" fontId="68" fillId="0" borderId="0" xfId="110" applyBorder="1"/>
    <xf numFmtId="166" fontId="59" fillId="0" borderId="0" xfId="110" applyNumberFormat="1" applyFont="1" applyBorder="1" applyAlignment="1">
      <alignment horizontal="left" vertical="center" wrapText="1"/>
    </xf>
    <xf numFmtId="166" fontId="59" fillId="0" borderId="69" xfId="110" applyNumberFormat="1" applyFont="1" applyBorder="1" applyAlignment="1">
      <alignment horizontal="left" vertical="center" wrapText="1"/>
    </xf>
    <xf numFmtId="49" fontId="59" fillId="0" borderId="0" xfId="110" applyNumberFormat="1" applyFont="1" applyBorder="1" applyAlignment="1">
      <alignment vertical="center" wrapText="1"/>
    </xf>
    <xf numFmtId="166" fontId="59" fillId="0" borderId="60" xfId="110" applyNumberFormat="1" applyFont="1" applyBorder="1" applyAlignment="1">
      <alignment horizontal="left" vertical="center" wrapText="1"/>
    </xf>
    <xf numFmtId="166" fontId="59" fillId="0" borderId="72" xfId="110" applyNumberFormat="1" applyFont="1" applyBorder="1" applyAlignment="1">
      <alignment horizontal="left" vertical="center" wrapText="1"/>
    </xf>
    <xf numFmtId="49" fontId="59" fillId="0" borderId="68" xfId="110" applyNumberFormat="1" applyFont="1" applyBorder="1" applyAlignment="1">
      <alignment vertical="center" wrapText="1"/>
    </xf>
    <xf numFmtId="49" fontId="59" fillId="0" borderId="3" xfId="110" applyNumberFormat="1" applyFont="1" applyBorder="1" applyAlignment="1">
      <alignment vertical="center" wrapText="1"/>
    </xf>
    <xf numFmtId="175" fontId="62" fillId="6" borderId="67" xfId="14" applyNumberFormat="1" applyFont="1" applyFill="1" applyBorder="1" applyAlignment="1">
      <alignment horizontal="center" vertical="center" wrapText="1"/>
    </xf>
    <xf numFmtId="0" fontId="63" fillId="0" borderId="67" xfId="14" applyFont="1" applyBorder="1"/>
    <xf numFmtId="49" fontId="79" fillId="0" borderId="42" xfId="110" applyNumberFormat="1" applyFont="1" applyBorder="1" applyAlignment="1">
      <alignment vertical="center"/>
    </xf>
    <xf numFmtId="49" fontId="79" fillId="0" borderId="0" xfId="110" applyNumberFormat="1" applyFont="1" applyBorder="1" applyAlignment="1">
      <alignment vertical="center"/>
    </xf>
    <xf numFmtId="49" fontId="59" fillId="0" borderId="42" xfId="110" applyNumberFormat="1" applyFont="1" applyBorder="1" applyAlignment="1">
      <alignment vertical="center"/>
    </xf>
    <xf numFmtId="49" fontId="59" fillId="0" borderId="0" xfId="110" applyNumberFormat="1" applyFont="1" applyBorder="1" applyAlignment="1">
      <alignment vertical="center"/>
    </xf>
    <xf numFmtId="49" fontId="59" fillId="0" borderId="0" xfId="110" applyNumberFormat="1" applyFont="1" applyBorder="1" applyAlignment="1">
      <alignment vertical="top" wrapText="1"/>
    </xf>
    <xf numFmtId="49" fontId="39" fillId="0" borderId="0" xfId="110" applyNumberFormat="1" applyFont="1" applyBorder="1" applyAlignment="1">
      <alignment vertical="center" wrapText="1"/>
    </xf>
    <xf numFmtId="172" fontId="59" fillId="0" borderId="0" xfId="110" applyNumberFormat="1" applyFont="1" applyBorder="1" applyAlignment="1">
      <alignment horizontal="center" vertical="center" wrapText="1"/>
    </xf>
    <xf numFmtId="172" fontId="39" fillId="0" borderId="0" xfId="110" applyNumberFormat="1" applyFont="1" applyBorder="1" applyAlignment="1">
      <alignment horizontal="center" vertical="center" wrapText="1"/>
    </xf>
    <xf numFmtId="0" fontId="68" fillId="0" borderId="42" xfId="110" applyBorder="1"/>
    <xf numFmtId="0" fontId="94" fillId="51" borderId="72" xfId="14" applyFont="1" applyFill="1" applyBorder="1" applyAlignment="1">
      <alignment horizontal="left" vertical="center" wrapText="1"/>
    </xf>
    <xf numFmtId="49" fontId="94" fillId="51" borderId="72" xfId="14" applyNumberFormat="1" applyFont="1" applyFill="1" applyBorder="1" applyAlignment="1">
      <alignment vertical="center" wrapText="1"/>
    </xf>
    <xf numFmtId="0" fontId="94" fillId="51" borderId="72" xfId="1" applyFont="1" applyFill="1" applyBorder="1" applyAlignment="1">
      <alignment horizontal="left" vertical="center" wrapText="1"/>
    </xf>
    <xf numFmtId="49" fontId="94" fillId="51" borderId="72" xfId="14" applyNumberFormat="1" applyFont="1" applyFill="1" applyBorder="1" applyAlignment="1">
      <alignment horizontal="left" vertical="center" wrapText="1"/>
    </xf>
    <xf numFmtId="0" fontId="94" fillId="51" borderId="72" xfId="1" applyFont="1" applyFill="1" applyBorder="1" applyAlignment="1">
      <alignment vertical="center" wrapText="1"/>
    </xf>
    <xf numFmtId="49" fontId="59" fillId="0" borderId="72" xfId="14" applyNumberFormat="1" applyFont="1" applyFill="1" applyBorder="1" applyAlignment="1">
      <alignment vertical="center" wrapText="1"/>
    </xf>
    <xf numFmtId="42" fontId="96" fillId="0" borderId="72" xfId="19" applyFont="1" applyFill="1" applyBorder="1" applyAlignment="1">
      <alignment horizontal="justify" vertical="center" wrapText="1"/>
    </xf>
    <xf numFmtId="42" fontId="92" fillId="0" borderId="72" xfId="19" applyFont="1" applyFill="1" applyBorder="1" applyAlignment="1">
      <alignment vertical="center" wrapText="1"/>
    </xf>
    <xf numFmtId="42" fontId="92" fillId="0" borderId="72" xfId="19" applyFont="1" applyFill="1" applyBorder="1" applyAlignment="1">
      <alignment vertical="center"/>
    </xf>
    <xf numFmtId="42" fontId="92" fillId="0" borderId="72" xfId="19" applyFont="1" applyFill="1" applyBorder="1" applyAlignment="1">
      <alignment horizontal="left" vertical="center" wrapText="1"/>
    </xf>
    <xf numFmtId="179" fontId="92" fillId="0" borderId="72" xfId="19" applyNumberFormat="1" applyFont="1" applyFill="1" applyBorder="1" applyAlignment="1">
      <alignment vertical="center" wrapText="1"/>
    </xf>
    <xf numFmtId="42" fontId="92" fillId="0" borderId="65" xfId="19" applyFont="1" applyFill="1" applyBorder="1" applyAlignment="1">
      <alignment horizontal="justify" vertical="center" wrapText="1"/>
    </xf>
    <xf numFmtId="179" fontId="92" fillId="0" borderId="72" xfId="19" applyNumberFormat="1" applyFont="1" applyBorder="1" applyAlignment="1">
      <alignment horizontal="justify" vertical="center" wrapText="1"/>
    </xf>
    <xf numFmtId="166" fontId="95" fillId="32" borderId="72" xfId="10" applyFont="1" applyFill="1" applyBorder="1" applyAlignment="1">
      <alignment horizontal="left" vertical="center" wrapText="1"/>
    </xf>
    <xf numFmtId="166" fontId="92" fillId="0" borderId="72" xfId="10" applyFont="1" applyBorder="1" applyAlignment="1">
      <alignment horizontal="justify" vertical="center" wrapText="1"/>
    </xf>
    <xf numFmtId="172" fontId="82" fillId="21" borderId="63" xfId="14" applyNumberFormat="1" applyFont="1" applyFill="1" applyBorder="1" applyAlignment="1">
      <alignment vertical="center" wrapText="1"/>
    </xf>
    <xf numFmtId="172" fontId="92" fillId="0" borderId="71" xfId="110" applyNumberFormat="1" applyFont="1" applyBorder="1" applyAlignment="1">
      <alignment vertical="center" wrapText="1"/>
    </xf>
    <xf numFmtId="172" fontId="92" fillId="0" borderId="59" xfId="110" applyNumberFormat="1" applyFont="1" applyBorder="1" applyAlignment="1">
      <alignment vertical="center" wrapText="1"/>
    </xf>
    <xf numFmtId="172" fontId="92" fillId="0" borderId="69" xfId="110" applyNumberFormat="1" applyFont="1" applyBorder="1" applyAlignment="1">
      <alignment vertical="center" wrapText="1"/>
    </xf>
    <xf numFmtId="49" fontId="95" fillId="0" borderId="69" xfId="110" applyNumberFormat="1" applyFont="1" applyBorder="1" applyAlignment="1">
      <alignment vertical="center"/>
    </xf>
    <xf numFmtId="49" fontId="92" fillId="0" borderId="69" xfId="110" applyNumberFormat="1" applyFont="1" applyBorder="1" applyAlignment="1">
      <alignment vertical="center"/>
    </xf>
    <xf numFmtId="166" fontId="92" fillId="0" borderId="60" xfId="110" applyNumberFormat="1" applyFont="1" applyBorder="1" applyAlignment="1">
      <alignment horizontal="left" vertical="center" wrapText="1"/>
    </xf>
    <xf numFmtId="42" fontId="92" fillId="24" borderId="0" xfId="19" applyFont="1" applyFill="1" applyBorder="1" applyAlignment="1">
      <alignment horizontal="left" vertical="center" wrapText="1"/>
    </xf>
    <xf numFmtId="42" fontId="92" fillId="0" borderId="0" xfId="19" applyFont="1" applyFill="1" applyBorder="1" applyAlignment="1">
      <alignment horizontal="left" vertical="center" wrapText="1"/>
    </xf>
    <xf numFmtId="42" fontId="92" fillId="35" borderId="0" xfId="19" applyFont="1" applyFill="1" applyBorder="1" applyAlignment="1">
      <alignment horizontal="left" vertical="center"/>
    </xf>
    <xf numFmtId="42" fontId="92" fillId="0" borderId="0" xfId="19" applyFont="1" applyAlignment="1">
      <alignment horizontal="left" vertical="center"/>
    </xf>
    <xf numFmtId="0" fontId="63" fillId="0" borderId="67" xfId="14" applyFont="1" applyBorder="1"/>
    <xf numFmtId="175" fontId="62" fillId="6" borderId="67" xfId="14" applyNumberFormat="1" applyFont="1" applyFill="1" applyBorder="1" applyAlignment="1">
      <alignment horizontal="center" vertical="center" wrapText="1"/>
    </xf>
    <xf numFmtId="49" fontId="59" fillId="5" borderId="72" xfId="14" applyNumberFormat="1" applyFont="1" applyFill="1" applyBorder="1" applyAlignment="1">
      <alignment horizontal="center" vertical="center" wrapText="1"/>
    </xf>
    <xf numFmtId="1" fontId="94" fillId="0" borderId="72" xfId="14" applyNumberFormat="1" applyFont="1" applyFill="1" applyBorder="1" applyAlignment="1">
      <alignment horizontal="center" vertical="center" wrapText="1"/>
    </xf>
    <xf numFmtId="1" fontId="100" fillId="21" borderId="72" xfId="14" applyNumberFormat="1" applyFont="1" applyFill="1" applyBorder="1" applyAlignment="1">
      <alignment horizontal="center" vertical="center" wrapText="1"/>
    </xf>
    <xf numFmtId="1" fontId="100" fillId="2" borderId="72" xfId="14" applyNumberFormat="1" applyFont="1" applyFill="1" applyBorder="1" applyAlignment="1">
      <alignment horizontal="center" vertical="center" wrapText="1"/>
    </xf>
    <xf numFmtId="1" fontId="99" fillId="25" borderId="72" xfId="14" applyNumberFormat="1" applyFont="1" applyFill="1" applyBorder="1" applyAlignment="1">
      <alignment horizontal="center" vertical="center" wrapText="1"/>
    </xf>
    <xf numFmtId="1" fontId="100" fillId="26" borderId="72" xfId="14" applyNumberFormat="1" applyFont="1" applyFill="1" applyBorder="1" applyAlignment="1">
      <alignment horizontal="center" vertical="center" wrapText="1"/>
    </xf>
    <xf numFmtId="1" fontId="99" fillId="27" borderId="72" xfId="14" applyNumberFormat="1" applyFont="1" applyFill="1" applyBorder="1" applyAlignment="1">
      <alignment horizontal="center" vertical="center" wrapText="1"/>
    </xf>
    <xf numFmtId="1" fontId="99" fillId="42" borderId="72" xfId="14" applyNumberFormat="1" applyFont="1" applyFill="1" applyBorder="1" applyAlignment="1">
      <alignment horizontal="center" vertical="center" wrapText="1"/>
    </xf>
    <xf numFmtId="1" fontId="100" fillId="28" borderId="72" xfId="14" applyNumberFormat="1" applyFont="1" applyFill="1" applyBorder="1" applyAlignment="1">
      <alignment horizontal="center" vertical="center" wrapText="1"/>
    </xf>
    <xf numFmtId="1" fontId="99" fillId="0" borderId="72" xfId="14" applyNumberFormat="1" applyFont="1" applyFill="1" applyBorder="1" applyAlignment="1">
      <alignment horizontal="center" vertical="center" wrapText="1"/>
    </xf>
    <xf numFmtId="1" fontId="99" fillId="2" borderId="72" xfId="14" applyNumberFormat="1" applyFont="1" applyFill="1" applyBorder="1" applyAlignment="1">
      <alignment horizontal="center" vertical="center" wrapText="1"/>
    </xf>
    <xf numFmtId="1" fontId="100" fillId="31" borderId="72" xfId="14" applyNumberFormat="1" applyFont="1" applyFill="1" applyBorder="1" applyAlignment="1">
      <alignment horizontal="center" vertical="center" wrapText="1"/>
    </xf>
    <xf numFmtId="1" fontId="99" fillId="32" borderId="72" xfId="14" applyNumberFormat="1" applyFont="1" applyFill="1" applyBorder="1" applyAlignment="1">
      <alignment horizontal="center" vertical="center" wrapText="1"/>
    </xf>
    <xf numFmtId="1" fontId="75" fillId="0" borderId="72" xfId="0" applyNumberFormat="1" applyFont="1" applyFill="1" applyBorder="1" applyAlignment="1">
      <alignment horizontal="center" vertical="center" wrapText="1"/>
    </xf>
    <xf numFmtId="1" fontId="100" fillId="25" borderId="72" xfId="14" applyNumberFormat="1" applyFont="1" applyFill="1" applyBorder="1" applyAlignment="1">
      <alignment horizontal="center" vertical="center" wrapText="1"/>
    </xf>
    <xf numFmtId="1" fontId="99" fillId="31" borderId="72" xfId="14" applyNumberFormat="1" applyFont="1" applyFill="1" applyBorder="1" applyAlignment="1">
      <alignment horizontal="center" vertical="center" wrapText="1"/>
    </xf>
    <xf numFmtId="1" fontId="75" fillId="0" borderId="72" xfId="0" applyNumberFormat="1" applyFont="1" applyBorder="1" applyAlignment="1">
      <alignment horizontal="center" vertical="center" wrapText="1"/>
    </xf>
    <xf numFmtId="1" fontId="75" fillId="0" borderId="72" xfId="14" applyNumberFormat="1" applyFont="1" applyFill="1" applyBorder="1" applyAlignment="1">
      <alignment horizontal="center" vertical="center" wrapText="1"/>
    </xf>
    <xf numFmtId="49" fontId="99" fillId="0" borderId="72" xfId="14" applyNumberFormat="1" applyFont="1" applyFill="1" applyBorder="1" applyAlignment="1">
      <alignment horizontal="center" vertical="center" wrapText="1"/>
    </xf>
    <xf numFmtId="1" fontId="100" fillId="32" borderId="72" xfId="14" applyNumberFormat="1" applyFont="1" applyFill="1" applyBorder="1" applyAlignment="1">
      <alignment horizontal="center" vertical="center" wrapText="1"/>
    </xf>
    <xf numFmtId="1" fontId="75" fillId="35" borderId="72" xfId="14" applyNumberFormat="1" applyFont="1" applyFill="1" applyBorder="1" applyAlignment="1">
      <alignment horizontal="center" vertical="center" wrapText="1"/>
    </xf>
    <xf numFmtId="1" fontId="99" fillId="0" borderId="72" xfId="0" applyNumberFormat="1" applyFont="1" applyBorder="1" applyAlignment="1">
      <alignment horizontal="center" vertical="center" wrapText="1"/>
    </xf>
    <xf numFmtId="1" fontId="99" fillId="0" borderId="73" xfId="110" applyNumberFormat="1" applyFont="1" applyBorder="1" applyAlignment="1">
      <alignment horizontal="center" vertical="center" wrapText="1"/>
    </xf>
    <xf numFmtId="1" fontId="99" fillId="0" borderId="58" xfId="110" applyNumberFormat="1" applyFont="1" applyBorder="1" applyAlignment="1">
      <alignment horizontal="center" vertical="center" wrapText="1"/>
    </xf>
    <xf numFmtId="1" fontId="99" fillId="0" borderId="0" xfId="110" applyNumberFormat="1" applyFont="1" applyBorder="1" applyAlignment="1">
      <alignment horizontal="center" vertical="center" wrapText="1"/>
    </xf>
    <xf numFmtId="49" fontId="100" fillId="0" borderId="0" xfId="110" applyNumberFormat="1" applyFont="1" applyBorder="1" applyAlignment="1">
      <alignment vertical="center"/>
    </xf>
    <xf numFmtId="49" fontId="99" fillId="0" borderId="0" xfId="110" applyNumberFormat="1" applyFont="1" applyBorder="1" applyAlignment="1">
      <alignment vertical="center"/>
    </xf>
    <xf numFmtId="1" fontId="99" fillId="0" borderId="44" xfId="110" applyNumberFormat="1" applyFont="1" applyBorder="1" applyAlignment="1">
      <alignment horizontal="center" vertical="center" wrapText="1"/>
    </xf>
    <xf numFmtId="1" fontId="99" fillId="0" borderId="0" xfId="14" applyNumberFormat="1" applyFont="1" applyAlignment="1">
      <alignment horizontal="center" vertical="center" wrapText="1"/>
    </xf>
    <xf numFmtId="1" fontId="99" fillId="0" borderId="0" xfId="14" applyNumberFormat="1" applyFont="1" applyFill="1" applyBorder="1" applyAlignment="1">
      <alignment horizontal="center" vertical="center" wrapText="1"/>
    </xf>
    <xf numFmtId="1" fontId="99" fillId="0" borderId="0" xfId="14" applyNumberFormat="1" applyFont="1" applyAlignment="1">
      <alignment horizontal="center" vertical="center"/>
    </xf>
    <xf numFmtId="172" fontId="59" fillId="0" borderId="0" xfId="110" applyNumberFormat="1" applyFont="1" applyBorder="1" applyAlignment="1">
      <alignment horizontal="left" vertical="center" wrapText="1"/>
    </xf>
    <xf numFmtId="49" fontId="93" fillId="57" borderId="72" xfId="110" applyNumberFormat="1" applyFont="1" applyFill="1" applyBorder="1" applyAlignment="1">
      <alignment horizontal="center" vertical="center" wrapText="1"/>
    </xf>
    <xf numFmtId="49" fontId="93" fillId="57" borderId="72" xfId="110" applyNumberFormat="1" applyFont="1" applyFill="1" applyBorder="1" applyAlignment="1">
      <alignment vertical="center" wrapText="1"/>
    </xf>
    <xf numFmtId="49" fontId="93" fillId="0" borderId="42" xfId="110" applyNumberFormat="1" applyFont="1" applyFill="1" applyBorder="1" applyAlignment="1">
      <alignment vertical="center" wrapText="1"/>
    </xf>
    <xf numFmtId="0" fontId="14" fillId="0" borderId="42" xfId="110" applyFont="1" applyFill="1" applyBorder="1" applyAlignment="1"/>
    <xf numFmtId="0" fontId="14" fillId="0" borderId="42" xfId="110" applyFont="1" applyFill="1" applyBorder="1" applyAlignment="1">
      <alignment horizontal="center"/>
    </xf>
    <xf numFmtId="1" fontId="101" fillId="21" borderId="72" xfId="14" applyNumberFormat="1" applyFont="1" applyFill="1" applyBorder="1" applyAlignment="1">
      <alignment horizontal="center" vertical="center" wrapText="1"/>
    </xf>
    <xf numFmtId="49" fontId="101" fillId="21" borderId="72" xfId="14" applyNumberFormat="1" applyFont="1" applyFill="1" applyBorder="1" applyAlignment="1">
      <alignment horizontal="center" vertical="center" wrapText="1"/>
    </xf>
    <xf numFmtId="175" fontId="39" fillId="6" borderId="3" xfId="14" applyNumberFormat="1" applyFont="1" applyFill="1" applyBorder="1" applyAlignment="1">
      <alignment horizontal="center" vertical="center" wrapText="1"/>
    </xf>
    <xf numFmtId="176" fontId="39" fillId="6" borderId="71" xfId="14" applyNumberFormat="1" applyFont="1" applyFill="1" applyBorder="1" applyAlignment="1">
      <alignment horizontal="center" vertical="center" wrapText="1"/>
    </xf>
    <xf numFmtId="172" fontId="39" fillId="23" borderId="71" xfId="14" applyNumberFormat="1" applyFont="1" applyFill="1" applyBorder="1" applyAlignment="1">
      <alignment horizontal="center" vertical="center" wrapText="1"/>
    </xf>
    <xf numFmtId="176" fontId="59" fillId="0" borderId="71" xfId="14" applyNumberFormat="1" applyFont="1" applyBorder="1" applyAlignment="1">
      <alignment horizontal="right" vertical="center" wrapText="1"/>
    </xf>
    <xf numFmtId="176" fontId="59" fillId="0" borderId="71" xfId="14" applyNumberFormat="1" applyFont="1" applyBorder="1" applyAlignment="1">
      <alignment vertical="center" wrapText="1"/>
    </xf>
    <xf numFmtId="176" fontId="59" fillId="24" borderId="71" xfId="14" applyNumberFormat="1" applyFont="1" applyFill="1" applyBorder="1" applyAlignment="1">
      <alignment vertical="center" wrapText="1"/>
    </xf>
    <xf numFmtId="176" fontId="59" fillId="0" borderId="71" xfId="14" applyNumberFormat="1" applyFont="1" applyFill="1" applyBorder="1" applyAlignment="1">
      <alignment vertical="center" wrapText="1"/>
    </xf>
    <xf numFmtId="176" fontId="39" fillId="0" borderId="71" xfId="14" applyNumberFormat="1" applyFont="1" applyBorder="1" applyAlignment="1">
      <alignment vertical="center" wrapText="1"/>
    </xf>
    <xf numFmtId="176" fontId="39" fillId="24" borderId="71" xfId="14" applyNumberFormat="1" applyFont="1" applyFill="1" applyBorder="1" applyAlignment="1">
      <alignment vertical="center" wrapText="1"/>
    </xf>
    <xf numFmtId="176" fontId="59" fillId="35" borderId="71" xfId="14" applyNumberFormat="1" applyFont="1" applyFill="1" applyBorder="1" applyAlignment="1">
      <alignment vertical="center" wrapText="1"/>
    </xf>
    <xf numFmtId="172" fontId="59" fillId="0" borderId="71" xfId="14" applyNumberFormat="1" applyFont="1" applyBorder="1" applyAlignment="1">
      <alignment vertical="center" wrapText="1"/>
    </xf>
    <xf numFmtId="176" fontId="59" fillId="0" borderId="71" xfId="14" applyNumberFormat="1" applyFont="1" applyFill="1" applyBorder="1" applyAlignment="1">
      <alignment horizontal="center" vertical="center" wrapText="1"/>
    </xf>
    <xf numFmtId="172" fontId="59" fillId="0" borderId="59" xfId="110" applyNumberFormat="1" applyFont="1" applyBorder="1" applyAlignment="1">
      <alignment vertical="center"/>
    </xf>
    <xf numFmtId="172" fontId="59" fillId="0" borderId="69" xfId="110" applyNumberFormat="1" applyFont="1" applyBorder="1" applyAlignment="1">
      <alignment vertical="center"/>
    </xf>
    <xf numFmtId="0" fontId="59" fillId="0" borderId="42" xfId="110" applyFont="1" applyBorder="1" applyAlignment="1">
      <alignment horizontal="center" vertical="center"/>
    </xf>
    <xf numFmtId="0" fontId="59" fillId="0" borderId="0" xfId="110" applyFont="1" applyBorder="1" applyAlignment="1">
      <alignment horizontal="center" vertical="center"/>
    </xf>
    <xf numFmtId="0" fontId="99" fillId="0" borderId="0" xfId="110" applyFont="1" applyBorder="1" applyAlignment="1">
      <alignment horizontal="center" vertical="center"/>
    </xf>
    <xf numFmtId="172" fontId="59" fillId="0" borderId="0" xfId="110" applyNumberFormat="1" applyFont="1" applyBorder="1" applyAlignment="1">
      <alignment vertical="center"/>
    </xf>
    <xf numFmtId="172" fontId="92" fillId="0" borderId="0" xfId="110" applyNumberFormat="1" applyFont="1" applyBorder="1" applyAlignment="1">
      <alignment vertical="center"/>
    </xf>
    <xf numFmtId="172" fontId="59" fillId="0" borderId="69" xfId="14" applyNumberFormat="1" applyFont="1" applyBorder="1" applyAlignment="1">
      <alignment vertical="center"/>
    </xf>
    <xf numFmtId="0" fontId="101" fillId="21" borderId="72" xfId="14" applyFont="1" applyFill="1" applyBorder="1" applyAlignment="1">
      <alignment horizontal="center" vertical="center" wrapText="1"/>
    </xf>
    <xf numFmtId="42" fontId="82" fillId="21" borderId="72" xfId="19" applyFont="1" applyFill="1" applyBorder="1" applyAlignment="1">
      <alignment horizontal="center" vertical="center" wrapText="1"/>
    </xf>
    <xf numFmtId="172" fontId="39" fillId="23" borderId="83" xfId="14" applyNumberFormat="1" applyFont="1" applyFill="1" applyBorder="1" applyAlignment="1">
      <alignment horizontal="center" vertical="center" wrapText="1"/>
    </xf>
    <xf numFmtId="49" fontId="39" fillId="2" borderId="72" xfId="14" applyNumberFormat="1" applyFont="1" applyFill="1" applyBorder="1" applyAlignment="1">
      <alignment horizontal="center" vertical="center" wrapText="1"/>
    </xf>
    <xf numFmtId="0" fontId="39" fillId="2" borderId="72" xfId="14" applyFont="1" applyFill="1" applyBorder="1" applyAlignment="1">
      <alignment horizontal="left" vertical="center" wrapText="1"/>
    </xf>
    <xf numFmtId="166" fontId="79" fillId="2" borderId="72" xfId="10" applyFont="1" applyFill="1" applyBorder="1" applyAlignment="1">
      <alignment horizontal="left" vertical="center" wrapText="1"/>
    </xf>
    <xf numFmtId="42" fontId="95" fillId="2" borderId="72" xfId="19" applyFont="1" applyFill="1" applyBorder="1" applyAlignment="1">
      <alignment horizontal="left" vertical="center" wrapText="1"/>
    </xf>
    <xf numFmtId="172" fontId="39" fillId="0" borderId="72" xfId="14" applyNumberFormat="1" applyFont="1" applyBorder="1" applyAlignment="1">
      <alignment vertical="center" wrapText="1"/>
    </xf>
    <xf numFmtId="0" fontId="85" fillId="25" borderId="72" xfId="14" applyFont="1" applyFill="1" applyBorder="1" applyAlignment="1">
      <alignment horizontal="left" vertical="center" wrapText="1"/>
    </xf>
    <xf numFmtId="166" fontId="79" fillId="25" borderId="72" xfId="10" applyFont="1" applyFill="1" applyBorder="1" applyAlignment="1">
      <alignment horizontal="left" vertical="center" wrapText="1"/>
    </xf>
    <xf numFmtId="42" fontId="95" fillId="25" borderId="72" xfId="19" applyFont="1" applyFill="1" applyBorder="1" applyAlignment="1">
      <alignment horizontal="left" vertical="center" wrapText="1"/>
    </xf>
    <xf numFmtId="49" fontId="39" fillId="26" borderId="72" xfId="14" applyNumberFormat="1" applyFont="1" applyFill="1" applyBorder="1" applyAlignment="1">
      <alignment horizontal="center" vertical="center" wrapText="1"/>
    </xf>
    <xf numFmtId="49" fontId="85" fillId="26" borderId="72" xfId="14" applyNumberFormat="1" applyFont="1" applyFill="1" applyBorder="1" applyAlignment="1">
      <alignment horizontal="left" vertical="center" wrapText="1"/>
    </xf>
    <xf numFmtId="166" fontId="79" fillId="26" borderId="72" xfId="10" applyFont="1" applyFill="1" applyBorder="1" applyAlignment="1">
      <alignment horizontal="left" vertical="center" wrapText="1"/>
    </xf>
    <xf numFmtId="42" fontId="95" fillId="26" borderId="72" xfId="19" applyFont="1" applyFill="1" applyBorder="1" applyAlignment="1">
      <alignment horizontal="left" vertical="center" wrapText="1"/>
    </xf>
    <xf numFmtId="49" fontId="39" fillId="27" borderId="72" xfId="14" applyNumberFormat="1" applyFont="1" applyFill="1" applyBorder="1" applyAlignment="1">
      <alignment horizontal="center" vertical="center" wrapText="1"/>
    </xf>
    <xf numFmtId="0" fontId="85" fillId="27" borderId="72" xfId="14" applyFont="1" applyFill="1" applyBorder="1" applyAlignment="1">
      <alignment horizontal="left" vertical="center" wrapText="1"/>
    </xf>
    <xf numFmtId="166" fontId="79" fillId="27" borderId="72" xfId="10" applyFont="1" applyFill="1" applyBorder="1" applyAlignment="1">
      <alignment horizontal="left" vertical="center" wrapText="1"/>
    </xf>
    <xf numFmtId="42" fontId="95" fillId="27" borderId="72" xfId="19" applyFont="1" applyFill="1" applyBorder="1" applyAlignment="1">
      <alignment horizontal="left" vertical="center" wrapText="1"/>
    </xf>
    <xf numFmtId="49" fontId="39" fillId="42" borderId="72" xfId="14" applyNumberFormat="1" applyFont="1" applyFill="1" applyBorder="1" applyAlignment="1">
      <alignment horizontal="center" vertical="center" wrapText="1"/>
    </xf>
    <xf numFmtId="0" fontId="39" fillId="42" borderId="72" xfId="14" applyFont="1" applyFill="1" applyBorder="1" applyAlignment="1">
      <alignment horizontal="left" vertical="center" wrapText="1"/>
    </xf>
    <xf numFmtId="166" fontId="79" fillId="42" borderId="72" xfId="10" applyFont="1" applyFill="1" applyBorder="1" applyAlignment="1">
      <alignment horizontal="left" vertical="center" wrapText="1"/>
    </xf>
    <xf numFmtId="42" fontId="95" fillId="42" borderId="72" xfId="19" applyFont="1" applyFill="1" applyBorder="1" applyAlignment="1">
      <alignment horizontal="left" vertical="center" wrapText="1"/>
    </xf>
    <xf numFmtId="49" fontId="39" fillId="28" borderId="72" xfId="14" applyNumberFormat="1" applyFont="1" applyFill="1" applyBorder="1" applyAlignment="1">
      <alignment horizontal="center" vertical="center" wrapText="1"/>
    </xf>
    <xf numFmtId="0" fontId="39" fillId="28" borderId="72" xfId="14" applyFont="1" applyFill="1" applyBorder="1" applyAlignment="1">
      <alignment horizontal="left" vertical="center" wrapText="1"/>
    </xf>
    <xf numFmtId="166" fontId="79" fillId="28" borderId="72" xfId="10" applyFont="1" applyFill="1" applyBorder="1" applyAlignment="1">
      <alignment horizontal="left" vertical="center" wrapText="1"/>
    </xf>
    <xf numFmtId="42" fontId="95" fillId="28" borderId="72" xfId="19" applyFont="1" applyFill="1" applyBorder="1" applyAlignment="1">
      <alignment horizontal="left" vertical="center" wrapText="1"/>
    </xf>
    <xf numFmtId="42" fontId="92" fillId="35" borderId="72" xfId="19" applyFont="1" applyFill="1" applyBorder="1" applyAlignment="1">
      <alignment vertical="center" wrapText="1"/>
    </xf>
    <xf numFmtId="0" fontId="39" fillId="25" borderId="72" xfId="14" applyFont="1" applyFill="1" applyBorder="1" applyAlignment="1">
      <alignment horizontal="left" vertical="center" wrapText="1"/>
    </xf>
    <xf numFmtId="49" fontId="39" fillId="26" borderId="72" xfId="14" applyNumberFormat="1" applyFont="1" applyFill="1" applyBorder="1" applyAlignment="1">
      <alignment horizontal="left" vertical="center" wrapText="1"/>
    </xf>
    <xf numFmtId="49" fontId="39" fillId="31" borderId="72" xfId="14" applyNumberFormat="1" applyFont="1" applyFill="1" applyBorder="1" applyAlignment="1">
      <alignment horizontal="center" vertical="center" wrapText="1"/>
    </xf>
    <xf numFmtId="49" fontId="39" fillId="31" borderId="72" xfId="14" applyNumberFormat="1" applyFont="1" applyFill="1" applyBorder="1" applyAlignment="1">
      <alignment horizontal="left" vertical="center" wrapText="1"/>
    </xf>
    <xf numFmtId="166" fontId="79" fillId="31" borderId="72" xfId="10" applyFont="1" applyFill="1" applyBorder="1" applyAlignment="1">
      <alignment horizontal="left" vertical="center" wrapText="1"/>
    </xf>
    <xf numFmtId="42" fontId="95" fillId="31" borderId="72" xfId="19" applyFont="1" applyFill="1" applyBorder="1" applyAlignment="1">
      <alignment horizontal="left" vertical="center" wrapText="1"/>
    </xf>
    <xf numFmtId="166" fontId="79" fillId="32" borderId="72" xfId="10" applyFont="1" applyFill="1" applyBorder="1" applyAlignment="1">
      <alignment horizontal="left" vertical="center" wrapText="1"/>
    </xf>
    <xf numFmtId="42" fontId="95" fillId="32" borderId="72" xfId="19" applyFont="1" applyFill="1" applyBorder="1" applyAlignment="1">
      <alignment horizontal="left" vertical="center" wrapText="1"/>
    </xf>
    <xf numFmtId="0" fontId="39" fillId="31" borderId="72" xfId="14" applyFont="1" applyFill="1" applyBorder="1" applyAlignment="1">
      <alignment horizontal="left" vertical="center" wrapText="1"/>
    </xf>
    <xf numFmtId="1" fontId="39" fillId="31" borderId="72" xfId="14" applyNumberFormat="1" applyFont="1" applyFill="1" applyBorder="1" applyAlignment="1">
      <alignment horizontal="left" vertical="center" wrapText="1"/>
    </xf>
    <xf numFmtId="1" fontId="94" fillId="51" borderId="72" xfId="14" applyNumberFormat="1" applyFont="1" applyFill="1" applyBorder="1" applyAlignment="1">
      <alignment horizontal="center" vertical="center" wrapText="1"/>
    </xf>
    <xf numFmtId="0" fontId="94" fillId="51" borderId="72" xfId="14" applyFont="1" applyFill="1" applyBorder="1" applyAlignment="1">
      <alignment vertical="center" wrapText="1"/>
    </xf>
    <xf numFmtId="49" fontId="50" fillId="31" borderId="72" xfId="14" applyNumberFormat="1" applyFont="1" applyFill="1" applyBorder="1" applyAlignment="1">
      <alignment horizontal="center" vertical="center" wrapText="1"/>
    </xf>
    <xf numFmtId="42" fontId="92" fillId="31" borderId="72" xfId="19" applyFont="1" applyFill="1" applyBorder="1" applyAlignment="1">
      <alignment horizontal="center" vertical="center" wrapText="1"/>
    </xf>
    <xf numFmtId="166" fontId="50" fillId="12" borderId="72" xfId="10" applyFont="1" applyFill="1" applyBorder="1" applyAlignment="1">
      <alignment vertical="center" wrapText="1"/>
    </xf>
    <xf numFmtId="42" fontId="92" fillId="0" borderId="0" xfId="19" applyFont="1" applyFill="1" applyBorder="1" applyAlignment="1">
      <alignment vertical="center"/>
    </xf>
    <xf numFmtId="49" fontId="39" fillId="2" borderId="72" xfId="14" applyNumberFormat="1" applyFont="1" applyFill="1" applyBorder="1" applyAlignment="1">
      <alignment horizontal="left" vertical="center" wrapText="1"/>
    </xf>
    <xf numFmtId="0" fontId="61" fillId="0" borderId="72" xfId="1" applyFont="1" applyFill="1" applyBorder="1" applyAlignment="1">
      <alignment vertical="center" wrapText="1"/>
    </xf>
    <xf numFmtId="0" fontId="39" fillId="38" borderId="72" xfId="0" applyFont="1" applyFill="1" applyBorder="1" applyAlignment="1">
      <alignment vertical="center" wrapText="1"/>
    </xf>
    <xf numFmtId="166" fontId="65" fillId="38" borderId="72" xfId="10" applyFont="1" applyFill="1" applyBorder="1" applyAlignment="1">
      <alignment vertical="center" wrapText="1"/>
    </xf>
    <xf numFmtId="42" fontId="97" fillId="38" borderId="72" xfId="19" applyFont="1" applyFill="1" applyBorder="1" applyAlignment="1">
      <alignment vertical="center" wrapText="1"/>
    </xf>
    <xf numFmtId="0" fontId="39" fillId="37" borderId="72" xfId="0" applyFont="1" applyFill="1" applyBorder="1" applyAlignment="1">
      <alignment vertical="center" wrapText="1"/>
    </xf>
    <xf numFmtId="166" fontId="65" fillId="37" borderId="72" xfId="10" applyFont="1" applyFill="1" applyBorder="1" applyAlignment="1">
      <alignment vertical="center" wrapText="1"/>
    </xf>
    <xf numFmtId="42" fontId="97" fillId="37" borderId="72" xfId="19" applyFont="1" applyFill="1" applyBorder="1" applyAlignment="1">
      <alignment vertical="center" wrapText="1"/>
    </xf>
    <xf numFmtId="0" fontId="59" fillId="0" borderId="72" xfId="0" applyFont="1" applyFill="1" applyBorder="1" applyAlignment="1">
      <alignment vertical="center" wrapText="1"/>
    </xf>
    <xf numFmtId="166" fontId="81" fillId="0" borderId="72" xfId="10" applyFont="1" applyFill="1" applyBorder="1" applyAlignment="1">
      <alignment vertical="center" wrapText="1"/>
    </xf>
    <xf numFmtId="42" fontId="96" fillId="0" borderId="72" xfId="19" applyFont="1" applyFill="1" applyBorder="1" applyAlignment="1">
      <alignment vertical="center" wrapText="1"/>
    </xf>
    <xf numFmtId="166" fontId="81" fillId="0" borderId="72" xfId="10" applyFont="1" applyBorder="1" applyAlignment="1">
      <alignment vertical="center" wrapText="1"/>
    </xf>
    <xf numFmtId="166" fontId="81" fillId="55" borderId="72" xfId="10" applyFont="1" applyFill="1" applyBorder="1" applyAlignment="1">
      <alignment vertical="center" wrapText="1"/>
    </xf>
    <xf numFmtId="172" fontId="60" fillId="21" borderId="84" xfId="14" applyNumberFormat="1" applyFont="1" applyFill="1" applyBorder="1" applyAlignment="1">
      <alignment vertical="center" wrapText="1"/>
    </xf>
    <xf numFmtId="49" fontId="93" fillId="57" borderId="71" xfId="110" applyNumberFormat="1" applyFont="1" applyFill="1" applyBorder="1" applyAlignment="1">
      <alignment vertical="center" wrapText="1"/>
    </xf>
    <xf numFmtId="0" fontId="14" fillId="0" borderId="71" xfId="110" applyFont="1" applyBorder="1" applyAlignment="1"/>
    <xf numFmtId="0" fontId="102" fillId="0" borderId="71" xfId="110" applyFont="1" applyBorder="1" applyAlignment="1"/>
    <xf numFmtId="49" fontId="93" fillId="57" borderId="72" xfId="110" applyNumberFormat="1" applyFont="1" applyFill="1" applyBorder="1" applyAlignment="1">
      <alignment horizontal="center" vertical="center" wrapText="1"/>
    </xf>
    <xf numFmtId="49" fontId="59" fillId="0" borderId="74" xfId="110" applyNumberFormat="1" applyFont="1" applyBorder="1" applyAlignment="1">
      <alignment horizontal="center" vertical="center" wrapText="1"/>
    </xf>
    <xf numFmtId="49" fontId="59" fillId="0" borderId="73" xfId="110" applyNumberFormat="1" applyFont="1" applyBorder="1" applyAlignment="1">
      <alignment horizontal="center" vertical="center" wrapText="1"/>
    </xf>
    <xf numFmtId="49" fontId="59" fillId="0" borderId="0" xfId="110" applyNumberFormat="1" applyFont="1" applyBorder="1" applyAlignment="1">
      <alignment horizontal="center" vertical="top" wrapText="1"/>
    </xf>
    <xf numFmtId="172" fontId="59" fillId="0" borderId="58" xfId="110" applyNumberFormat="1" applyFont="1" applyBorder="1" applyAlignment="1">
      <alignment horizontal="left" vertical="center" wrapText="1"/>
    </xf>
    <xf numFmtId="172" fontId="39" fillId="0" borderId="0" xfId="110" applyNumberFormat="1" applyFont="1" applyBorder="1" applyAlignment="1">
      <alignment vertical="center" wrapText="1"/>
    </xf>
    <xf numFmtId="172" fontId="39" fillId="0" borderId="71" xfId="14" applyNumberFormat="1" applyFont="1" applyBorder="1" applyAlignment="1">
      <alignment vertical="center" wrapText="1"/>
    </xf>
    <xf numFmtId="172" fontId="92" fillId="0" borderId="69" xfId="110" applyNumberFormat="1" applyFont="1" applyBorder="1" applyAlignment="1">
      <alignment vertical="center"/>
    </xf>
    <xf numFmtId="172" fontId="82" fillId="21" borderId="83" xfId="14" applyNumberFormat="1" applyFont="1" applyFill="1" applyBorder="1" applyAlignment="1">
      <alignment vertical="center" wrapText="1"/>
    </xf>
    <xf numFmtId="0" fontId="59" fillId="0" borderId="0" xfId="14" applyFont="1" applyAlignment="1">
      <alignment horizontal="center" vertical="center"/>
    </xf>
    <xf numFmtId="49" fontId="59" fillId="0" borderId="72" xfId="110" applyNumberFormat="1" applyFont="1" applyBorder="1" applyAlignment="1">
      <alignment horizontal="center" vertical="center" wrapText="1"/>
    </xf>
    <xf numFmtId="1" fontId="59" fillId="0" borderId="72" xfId="14" applyNumberFormat="1" applyFont="1" applyFill="1" applyBorder="1" applyAlignment="1">
      <alignment vertical="center" wrapText="1"/>
    </xf>
    <xf numFmtId="0" fontId="59" fillId="0" borderId="72" xfId="14" applyNumberFormat="1" applyFont="1" applyFill="1" applyBorder="1" applyAlignment="1">
      <alignment vertical="center" wrapText="1"/>
    </xf>
    <xf numFmtId="0" fontId="59" fillId="0" borderId="72" xfId="14" applyNumberFormat="1" applyFont="1" applyFill="1" applyBorder="1" applyAlignment="1">
      <alignment horizontal="center" vertical="center" wrapText="1"/>
    </xf>
    <xf numFmtId="0" fontId="59" fillId="0" borderId="74" xfId="14" applyNumberFormat="1" applyFont="1" applyBorder="1" applyAlignment="1">
      <alignment vertical="center" wrapText="1"/>
    </xf>
    <xf numFmtId="0" fontId="59" fillId="0" borderId="72" xfId="14" applyNumberFormat="1" applyFont="1" applyBorder="1" applyAlignment="1">
      <alignment vertical="center" wrapText="1"/>
    </xf>
    <xf numFmtId="42" fontId="81" fillId="0" borderId="72" xfId="19" applyFont="1" applyFill="1" applyBorder="1" applyAlignment="1">
      <alignment vertical="center" wrapText="1"/>
    </xf>
    <xf numFmtId="42" fontId="68" fillId="0" borderId="0" xfId="19" applyFont="1"/>
    <xf numFmtId="42" fontId="59" fillId="0" borderId="0" xfId="19" applyFont="1" applyAlignment="1">
      <alignment vertical="center"/>
    </xf>
    <xf numFmtId="42" fontId="60" fillId="47" borderId="66" xfId="19" applyFont="1" applyFill="1" applyBorder="1" applyAlignment="1">
      <alignment horizontal="center" vertical="center" wrapText="1"/>
    </xf>
    <xf numFmtId="42" fontId="39" fillId="0" borderId="72" xfId="19" applyFont="1" applyBorder="1" applyAlignment="1">
      <alignment horizontal="center" vertical="center" wrapText="1"/>
    </xf>
    <xf numFmtId="42" fontId="39" fillId="0" borderId="72" xfId="19" applyFont="1" applyBorder="1" applyAlignment="1">
      <alignment vertical="center" wrapText="1"/>
    </xf>
    <xf numFmtId="42" fontId="59" fillId="0" borderId="72" xfId="19" applyFont="1" applyBorder="1" applyAlignment="1">
      <alignment vertical="center" wrapText="1"/>
    </xf>
    <xf numFmtId="42" fontId="59" fillId="24" borderId="72" xfId="19" applyFont="1" applyFill="1" applyBorder="1" applyAlignment="1">
      <alignment vertical="center" wrapText="1"/>
    </xf>
    <xf numFmtId="42" fontId="59" fillId="29" borderId="72" xfId="19" applyFont="1" applyFill="1" applyBorder="1" applyAlignment="1">
      <alignment vertical="center" wrapText="1"/>
    </xf>
    <xf numFmtId="42" fontId="59" fillId="0" borderId="72" xfId="19" applyFont="1" applyFill="1" applyBorder="1" applyAlignment="1">
      <alignment vertical="center" wrapText="1"/>
    </xf>
    <xf numFmtId="42" fontId="39" fillId="24" borderId="72" xfId="19" applyFont="1" applyFill="1" applyBorder="1" applyAlignment="1">
      <alignment vertical="center" wrapText="1"/>
    </xf>
    <xf numFmtId="42" fontId="59" fillId="39" borderId="72" xfId="19" applyFont="1" applyFill="1" applyBorder="1" applyAlignment="1">
      <alignment horizontal="center" vertical="center" wrapText="1"/>
    </xf>
    <xf numFmtId="42" fontId="39" fillId="0" borderId="72" xfId="19" applyFont="1" applyBorder="1" applyAlignment="1">
      <alignment vertical="center"/>
    </xf>
    <xf numFmtId="42" fontId="59" fillId="0" borderId="72" xfId="19" applyFont="1" applyBorder="1" applyAlignment="1">
      <alignment vertical="center"/>
    </xf>
    <xf numFmtId="42" fontId="60" fillId="21" borderId="72" xfId="19" applyFont="1" applyFill="1" applyBorder="1" applyAlignment="1">
      <alignment vertical="center" wrapText="1"/>
    </xf>
    <xf numFmtId="42" fontId="68" fillId="0" borderId="0" xfId="19" applyFont="1" applyBorder="1"/>
    <xf numFmtId="42" fontId="59" fillId="0" borderId="0" xfId="19" applyFont="1" applyAlignment="1">
      <alignment vertical="center" wrapText="1"/>
    </xf>
    <xf numFmtId="1" fontId="99" fillId="0" borderId="72" xfId="110" applyNumberFormat="1" applyFont="1" applyBorder="1" applyAlignment="1">
      <alignment horizontal="center" vertical="center" wrapText="1"/>
    </xf>
    <xf numFmtId="0" fontId="99" fillId="0" borderId="72" xfId="110" applyFont="1" applyBorder="1" applyAlignment="1">
      <alignment horizontal="center" vertical="center" wrapText="1"/>
    </xf>
    <xf numFmtId="49" fontId="99" fillId="0" borderId="72" xfId="110" applyNumberFormat="1" applyFont="1" applyBorder="1" applyAlignment="1">
      <alignment horizontal="center" vertical="center" wrapText="1"/>
    </xf>
    <xf numFmtId="49" fontId="21" fillId="0" borderId="72" xfId="96" applyNumberFormat="1" applyFont="1" applyFill="1" applyBorder="1" applyAlignment="1">
      <alignment horizontal="left" vertical="center" wrapText="1"/>
    </xf>
    <xf numFmtId="0" fontId="103" fillId="35" borderId="0" xfId="0" applyFont="1" applyFill="1"/>
    <xf numFmtId="0" fontId="104" fillId="17" borderId="22" xfId="0" applyFont="1" applyFill="1" applyBorder="1" applyAlignment="1">
      <alignment horizontal="center" vertical="center" wrapText="1"/>
    </xf>
    <xf numFmtId="0" fontId="104" fillId="17" borderId="23" xfId="0" applyFont="1" applyFill="1" applyBorder="1" applyAlignment="1">
      <alignment horizontal="center" vertical="center" wrapText="1"/>
    </xf>
    <xf numFmtId="0" fontId="105" fillId="3" borderId="0" xfId="0" applyFont="1" applyFill="1"/>
    <xf numFmtId="49" fontId="21" fillId="44" borderId="0" xfId="0" applyNumberFormat="1" applyFont="1" applyFill="1" applyBorder="1" applyAlignment="1">
      <alignment horizontal="left" vertical="center" wrapText="1"/>
    </xf>
    <xf numFmtId="0" fontId="68" fillId="0" borderId="0" xfId="110" applyAlignment="1">
      <alignment horizontal="center"/>
    </xf>
    <xf numFmtId="0" fontId="59" fillId="0" borderId="72" xfId="14" applyFont="1" applyFill="1" applyBorder="1" applyAlignment="1">
      <alignment horizontal="center" vertical="center" wrapText="1"/>
    </xf>
    <xf numFmtId="0" fontId="59" fillId="0" borderId="72" xfId="14" quotePrefix="1" applyFont="1" applyFill="1" applyBorder="1" applyAlignment="1">
      <alignment horizontal="center" vertical="center" wrapText="1"/>
    </xf>
    <xf numFmtId="0" fontId="59" fillId="0" borderId="72" xfId="14" applyNumberFormat="1" applyFont="1" applyBorder="1" applyAlignment="1">
      <alignment horizontal="center" vertical="center" wrapText="1"/>
    </xf>
    <xf numFmtId="0" fontId="60" fillId="21" borderId="72" xfId="14" applyFont="1" applyFill="1" applyBorder="1" applyAlignment="1">
      <alignment horizontal="center" vertical="center" wrapText="1"/>
    </xf>
    <xf numFmtId="0" fontId="68" fillId="0" borderId="0" xfId="110" applyBorder="1" applyAlignment="1">
      <alignment horizontal="center"/>
    </xf>
    <xf numFmtId="0" fontId="59" fillId="0" borderId="0" xfId="14" applyFont="1" applyAlignment="1">
      <alignment horizontal="center" vertical="center" wrapText="1"/>
    </xf>
    <xf numFmtId="49" fontId="0" fillId="0" borderId="72" xfId="0" applyNumberFormat="1" applyFill="1" applyBorder="1"/>
    <xf numFmtId="2" fontId="21" fillId="0" borderId="72" xfId="96" applyNumberFormat="1" applyFont="1" applyFill="1" applyBorder="1" applyAlignment="1" applyProtection="1">
      <alignment horizontal="left" vertical="center" wrapText="1"/>
      <protection locked="0"/>
    </xf>
    <xf numFmtId="49" fontId="59" fillId="0" borderId="0" xfId="110" applyNumberFormat="1" applyFont="1" applyBorder="1" applyAlignment="1">
      <alignment horizontal="center" vertical="top" wrapText="1"/>
    </xf>
    <xf numFmtId="49" fontId="59" fillId="0" borderId="73" xfId="110" applyNumberFormat="1" applyFont="1" applyBorder="1" applyAlignment="1">
      <alignment horizontal="center" vertical="center" wrapText="1"/>
    </xf>
    <xf numFmtId="0" fontId="3" fillId="0" borderId="0" xfId="1" applyFont="1" applyFill="1" applyAlignment="1">
      <alignment horizontal="center"/>
    </xf>
    <xf numFmtId="44" fontId="6" fillId="30" borderId="61" xfId="1" applyNumberFormat="1" applyFont="1" applyFill="1" applyBorder="1" applyAlignment="1"/>
    <xf numFmtId="0" fontId="6" fillId="30" borderId="55" xfId="1" applyFont="1" applyFill="1" applyBorder="1" applyAlignment="1"/>
    <xf numFmtId="0" fontId="3" fillId="0" borderId="0" xfId="104" applyFont="1" applyAlignment="1">
      <alignment horizontal="center"/>
    </xf>
    <xf numFmtId="0" fontId="63" fillId="0" borderId="67" xfId="14" applyFont="1" applyBorder="1"/>
    <xf numFmtId="0" fontId="59" fillId="0" borderId="0" xfId="14" applyFont="1" applyAlignment="1">
      <alignment horizontal="center" vertical="center"/>
    </xf>
    <xf numFmtId="49" fontId="60" fillId="21" borderId="57" xfId="14" applyNumberFormat="1" applyFont="1" applyFill="1" applyBorder="1" applyAlignment="1">
      <alignment horizontal="center" vertical="center" wrapText="1"/>
    </xf>
    <xf numFmtId="49" fontId="60" fillId="21" borderId="58" xfId="14" applyNumberFormat="1" applyFont="1" applyFill="1" applyBorder="1" applyAlignment="1">
      <alignment horizontal="center" vertical="center" wrapText="1"/>
    </xf>
    <xf numFmtId="49" fontId="60" fillId="21" borderId="59" xfId="14" applyNumberFormat="1" applyFont="1" applyFill="1" applyBorder="1" applyAlignment="1">
      <alignment horizontal="center" vertical="center" wrapText="1"/>
    </xf>
    <xf numFmtId="0" fontId="79" fillId="21" borderId="66" xfId="14" applyFont="1" applyFill="1" applyBorder="1" applyAlignment="1">
      <alignment horizontal="center" vertical="center" wrapText="1"/>
    </xf>
    <xf numFmtId="0" fontId="79" fillId="21" borderId="64" xfId="14" applyFont="1" applyFill="1" applyBorder="1" applyAlignment="1">
      <alignment horizontal="center" vertical="center" wrapText="1"/>
    </xf>
    <xf numFmtId="0" fontId="79" fillId="21" borderId="65" xfId="14" applyFont="1" applyFill="1" applyBorder="1" applyAlignment="1">
      <alignment horizontal="center" vertical="center" wrapText="1"/>
    </xf>
    <xf numFmtId="0" fontId="59" fillId="0" borderId="2" xfId="110" applyFont="1" applyBorder="1" applyAlignment="1">
      <alignment horizontal="left" vertical="center"/>
    </xf>
    <xf numFmtId="0" fontId="59" fillId="0" borderId="68" xfId="110" applyFont="1" applyBorder="1" applyAlignment="1">
      <alignment horizontal="left" vertical="center"/>
    </xf>
    <xf numFmtId="0" fontId="59" fillId="0" borderId="3" xfId="110" applyFont="1" applyBorder="1" applyAlignment="1">
      <alignment horizontal="left" vertical="center"/>
    </xf>
    <xf numFmtId="175" fontId="62" fillId="6" borderId="67" xfId="14" applyNumberFormat="1" applyFont="1" applyFill="1" applyBorder="1" applyAlignment="1">
      <alignment horizontal="center" vertical="center" wrapText="1"/>
    </xf>
    <xf numFmtId="175" fontId="62" fillId="7" borderId="67" xfId="14" applyNumberFormat="1" applyFont="1" applyFill="1" applyBorder="1" applyAlignment="1">
      <alignment horizontal="center" vertical="center" wrapText="1"/>
    </xf>
    <xf numFmtId="175" fontId="62" fillId="2" borderId="67" xfId="14" applyNumberFormat="1" applyFont="1" applyFill="1" applyBorder="1" applyAlignment="1">
      <alignment horizontal="center" vertical="center" wrapText="1"/>
    </xf>
    <xf numFmtId="49" fontId="59" fillId="0" borderId="43" xfId="110" applyNumberFormat="1" applyFont="1" applyBorder="1" applyAlignment="1">
      <alignment horizontal="left"/>
    </xf>
    <xf numFmtId="49" fontId="59" fillId="0" borderId="44" xfId="110" applyNumberFormat="1" applyFont="1" applyBorder="1" applyAlignment="1">
      <alignment horizontal="left"/>
    </xf>
    <xf numFmtId="49" fontId="79" fillId="0" borderId="42" xfId="110" applyNumberFormat="1" applyFont="1" applyBorder="1" applyAlignment="1">
      <alignment horizontal="center" vertical="center"/>
    </xf>
    <xf numFmtId="49" fontId="79" fillId="0" borderId="0" xfId="110" applyNumberFormat="1" applyFont="1" applyBorder="1" applyAlignment="1">
      <alignment horizontal="center" vertical="center"/>
    </xf>
    <xf numFmtId="49" fontId="79" fillId="0" borderId="69" xfId="110" applyNumberFormat="1" applyFont="1" applyBorder="1" applyAlignment="1">
      <alignment horizontal="center" vertical="center"/>
    </xf>
    <xf numFmtId="49" fontId="59" fillId="0" borderId="42" xfId="110" applyNumberFormat="1" applyFont="1" applyBorder="1" applyAlignment="1">
      <alignment horizontal="center" vertical="center"/>
    </xf>
    <xf numFmtId="49" fontId="59" fillId="0" borderId="0" xfId="110" applyNumberFormat="1" applyFont="1" applyBorder="1" applyAlignment="1">
      <alignment horizontal="center" vertical="center"/>
    </xf>
    <xf numFmtId="49" fontId="59" fillId="0" borderId="69" xfId="110" applyNumberFormat="1" applyFont="1" applyBorder="1" applyAlignment="1">
      <alignment horizontal="center" vertical="center"/>
    </xf>
    <xf numFmtId="49" fontId="93" fillId="57" borderId="78" xfId="110" applyNumberFormat="1" applyFont="1" applyFill="1" applyBorder="1" applyAlignment="1">
      <alignment horizontal="center" vertical="center" wrapText="1"/>
    </xf>
    <xf numFmtId="49" fontId="93" fillId="57" borderId="0" xfId="110" applyNumberFormat="1" applyFont="1" applyFill="1" applyBorder="1" applyAlignment="1">
      <alignment horizontal="center" vertical="center" wrapText="1"/>
    </xf>
    <xf numFmtId="49" fontId="93" fillId="57" borderId="2" xfId="110" applyNumberFormat="1" applyFont="1" applyFill="1" applyBorder="1" applyAlignment="1">
      <alignment horizontal="center" vertical="center" wrapText="1"/>
    </xf>
    <xf numFmtId="49" fontId="93" fillId="57" borderId="68" xfId="110" applyNumberFormat="1" applyFont="1" applyFill="1" applyBorder="1" applyAlignment="1">
      <alignment horizontal="center" vertical="center" wrapText="1"/>
    </xf>
    <xf numFmtId="49" fontId="93" fillId="57" borderId="75" xfId="110" applyNumberFormat="1" applyFont="1" applyFill="1" applyBorder="1" applyAlignment="1">
      <alignment horizontal="center" vertical="center" wrapText="1"/>
    </xf>
    <xf numFmtId="49" fontId="93" fillId="57" borderId="63" xfId="110" applyNumberFormat="1" applyFont="1" applyFill="1" applyBorder="1" applyAlignment="1">
      <alignment horizontal="center" vertical="center" wrapText="1"/>
    </xf>
    <xf numFmtId="49" fontId="93" fillId="57" borderId="80" xfId="110" applyNumberFormat="1" applyFont="1" applyFill="1" applyBorder="1" applyAlignment="1">
      <alignment horizontal="center" vertical="center" wrapText="1"/>
    </xf>
    <xf numFmtId="49" fontId="59" fillId="0" borderId="2" xfId="110" applyNumberFormat="1" applyFont="1" applyBorder="1" applyAlignment="1">
      <alignment horizontal="center" vertical="center" wrapText="1"/>
    </xf>
    <xf numFmtId="49" fontId="59" fillId="0" borderId="68" xfId="110" applyNumberFormat="1" applyFont="1" applyBorder="1" applyAlignment="1">
      <alignment horizontal="center" vertical="center" wrapText="1"/>
    </xf>
    <xf numFmtId="49" fontId="59" fillId="0" borderId="3" xfId="110" applyNumberFormat="1" applyFont="1" applyBorder="1" applyAlignment="1">
      <alignment horizontal="center" vertical="center" wrapText="1"/>
    </xf>
    <xf numFmtId="49" fontId="93" fillId="57" borderId="3" xfId="110" applyNumberFormat="1" applyFont="1" applyFill="1" applyBorder="1" applyAlignment="1">
      <alignment horizontal="center" vertical="center" wrapText="1"/>
    </xf>
    <xf numFmtId="0" fontId="59" fillId="0" borderId="2" xfId="110" applyFont="1" applyBorder="1" applyAlignment="1">
      <alignment horizontal="center" vertical="center"/>
    </xf>
    <xf numFmtId="0" fontId="59" fillId="0" borderId="68" xfId="110" applyFont="1" applyBorder="1" applyAlignment="1">
      <alignment horizontal="center" vertical="center"/>
    </xf>
    <xf numFmtId="0" fontId="59" fillId="0" borderId="3" xfId="110" applyFont="1" applyBorder="1" applyAlignment="1">
      <alignment horizontal="center" vertical="center"/>
    </xf>
    <xf numFmtId="0" fontId="92" fillId="0" borderId="57" xfId="110" applyFont="1" applyBorder="1" applyAlignment="1">
      <alignment horizontal="center" vertical="center"/>
    </xf>
    <xf numFmtId="0" fontId="92" fillId="0" borderId="58" xfId="110" applyFont="1" applyBorder="1" applyAlignment="1">
      <alignment horizontal="center" vertical="center"/>
    </xf>
    <xf numFmtId="0" fontId="92" fillId="0" borderId="59" xfId="110" applyFont="1" applyBorder="1" applyAlignment="1">
      <alignment horizontal="center" vertical="center"/>
    </xf>
    <xf numFmtId="0" fontId="92" fillId="0" borderId="43" xfId="110" applyFont="1" applyBorder="1" applyAlignment="1">
      <alignment horizontal="center" vertical="center"/>
    </xf>
    <xf numFmtId="0" fontId="92" fillId="0" borderId="44" xfId="110" applyFont="1" applyBorder="1" applyAlignment="1">
      <alignment horizontal="center" vertical="center"/>
    </xf>
    <xf numFmtId="0" fontId="92" fillId="0" borderId="60" xfId="110" applyFont="1" applyBorder="1" applyAlignment="1">
      <alignment horizontal="center" vertical="center"/>
    </xf>
    <xf numFmtId="0" fontId="59" fillId="0" borderId="75" xfId="110" applyFont="1" applyBorder="1" applyAlignment="1">
      <alignment horizontal="center" vertical="center"/>
    </xf>
    <xf numFmtId="0" fontId="14" fillId="0" borderId="76" xfId="110" applyFont="1" applyBorder="1"/>
    <xf numFmtId="0" fontId="14" fillId="0" borderId="77" xfId="110" applyFont="1" applyBorder="1"/>
    <xf numFmtId="0" fontId="14" fillId="0" borderId="67" xfId="110" applyFont="1" applyBorder="1"/>
    <xf numFmtId="0" fontId="50" fillId="0" borderId="2" xfId="110" applyFont="1" applyBorder="1" applyAlignment="1">
      <alignment horizontal="center" vertical="center"/>
    </xf>
    <xf numFmtId="0" fontId="14" fillId="0" borderId="68" xfId="110" applyFont="1" applyBorder="1"/>
    <xf numFmtId="0" fontId="14" fillId="0" borderId="3" xfId="110" applyFont="1" applyBorder="1"/>
    <xf numFmtId="0" fontId="50" fillId="0" borderId="67" xfId="110" applyFont="1" applyBorder="1" applyAlignment="1">
      <alignment horizontal="center" vertical="center"/>
    </xf>
    <xf numFmtId="0" fontId="89" fillId="0" borderId="57" xfId="110" applyFont="1" applyBorder="1" applyAlignment="1">
      <alignment horizontal="center" vertical="center" wrapText="1"/>
    </xf>
    <xf numFmtId="0" fontId="89" fillId="0" borderId="58" xfId="110" applyFont="1" applyBorder="1" applyAlignment="1">
      <alignment horizontal="center" vertical="center" wrapText="1"/>
    </xf>
    <xf numFmtId="0" fontId="89" fillId="0" borderId="59" xfId="110" applyFont="1" applyBorder="1" applyAlignment="1">
      <alignment horizontal="center" vertical="center" wrapText="1"/>
    </xf>
    <xf numFmtId="0" fontId="89" fillId="0" borderId="43" xfId="110" applyFont="1" applyBorder="1" applyAlignment="1">
      <alignment horizontal="center" vertical="center" wrapText="1"/>
    </xf>
    <xf numFmtId="0" fontId="89" fillId="0" borderId="44" xfId="110" applyFont="1" applyBorder="1" applyAlignment="1">
      <alignment horizontal="center" vertical="center" wrapText="1"/>
    </xf>
    <xf numFmtId="0" fontId="89" fillId="0" borderId="60" xfId="110" applyFont="1" applyBorder="1" applyAlignment="1">
      <alignment horizontal="center" vertical="center" wrapText="1"/>
    </xf>
    <xf numFmtId="0" fontId="50" fillId="0" borderId="74" xfId="110" applyFont="1" applyBorder="1" applyAlignment="1">
      <alignment horizontal="center" vertical="center"/>
    </xf>
    <xf numFmtId="0" fontId="50" fillId="0" borderId="73" xfId="110" applyFont="1" applyBorder="1" applyAlignment="1">
      <alignment horizontal="center" vertical="center"/>
    </xf>
    <xf numFmtId="0" fontId="50" fillId="0" borderId="71" xfId="110" applyFont="1" applyBorder="1" applyAlignment="1">
      <alignment horizontal="center" vertical="center"/>
    </xf>
    <xf numFmtId="1" fontId="90" fillId="57" borderId="2" xfId="110" applyNumberFormat="1" applyFont="1" applyFill="1" applyBorder="1" applyAlignment="1">
      <alignment horizontal="center" vertical="center" wrapText="1"/>
    </xf>
    <xf numFmtId="1" fontId="90" fillId="57" borderId="68" xfId="110" applyNumberFormat="1" applyFont="1" applyFill="1" applyBorder="1" applyAlignment="1">
      <alignment horizontal="center" vertical="center" wrapText="1"/>
    </xf>
    <xf numFmtId="1" fontId="90" fillId="57" borderId="3" xfId="110" applyNumberFormat="1" applyFont="1" applyFill="1" applyBorder="1" applyAlignment="1">
      <alignment horizontal="center" vertical="center" wrapText="1"/>
    </xf>
    <xf numFmtId="1" fontId="91" fillId="0" borderId="2" xfId="110" applyNumberFormat="1" applyFont="1" applyBorder="1" applyAlignment="1">
      <alignment horizontal="left" vertical="center" wrapText="1"/>
    </xf>
    <xf numFmtId="1" fontId="90" fillId="57" borderId="75" xfId="110" applyNumberFormat="1" applyFont="1" applyFill="1" applyBorder="1" applyAlignment="1">
      <alignment horizontal="center" vertical="center" wrapText="1"/>
    </xf>
    <xf numFmtId="0" fontId="92" fillId="0" borderId="2" xfId="110" applyFont="1" applyBorder="1" applyAlignment="1">
      <alignment horizontal="left" vertical="center" wrapText="1"/>
    </xf>
    <xf numFmtId="49" fontId="39" fillId="0" borderId="0" xfId="110" applyNumberFormat="1" applyFont="1" applyBorder="1" applyAlignment="1">
      <alignment horizontal="center" vertical="center" wrapText="1"/>
    </xf>
    <xf numFmtId="49" fontId="59" fillId="0" borderId="0" xfId="110" applyNumberFormat="1" applyFont="1" applyBorder="1" applyAlignment="1">
      <alignment horizontal="center" vertical="top" wrapText="1"/>
    </xf>
    <xf numFmtId="172" fontId="39" fillId="0" borderId="0" xfId="110" applyNumberFormat="1" applyFont="1" applyBorder="1" applyAlignment="1">
      <alignment horizontal="center" vertical="center" wrapText="1"/>
    </xf>
    <xf numFmtId="172" fontId="59" fillId="0" borderId="0" xfId="110" applyNumberFormat="1" applyFont="1" applyBorder="1" applyAlignment="1">
      <alignment horizontal="center" vertical="center" wrapText="1"/>
    </xf>
    <xf numFmtId="0" fontId="59" fillId="0" borderId="57" xfId="110" applyFont="1" applyBorder="1" applyAlignment="1">
      <alignment horizontal="center" vertical="center"/>
    </xf>
    <xf numFmtId="0" fontId="14" fillId="0" borderId="58" xfId="110" applyFont="1" applyBorder="1"/>
    <xf numFmtId="0" fontId="14" fillId="0" borderId="81" xfId="110" applyFont="1" applyBorder="1"/>
    <xf numFmtId="0" fontId="50" fillId="0" borderId="82" xfId="110" applyFont="1" applyBorder="1" applyAlignment="1">
      <alignment horizontal="center" vertical="center"/>
    </xf>
    <xf numFmtId="1" fontId="90" fillId="57" borderId="82" xfId="110" applyNumberFormat="1" applyFont="1" applyFill="1" applyBorder="1" applyAlignment="1">
      <alignment horizontal="center" vertical="center" wrapText="1"/>
    </xf>
    <xf numFmtId="0" fontId="59" fillId="0" borderId="42" xfId="14" applyFont="1" applyBorder="1" applyAlignment="1">
      <alignment horizontal="center" vertical="center"/>
    </xf>
    <xf numFmtId="0" fontId="59" fillId="0" borderId="0" xfId="14" applyFont="1" applyBorder="1" applyAlignment="1">
      <alignment horizontal="center" vertical="center"/>
    </xf>
    <xf numFmtId="0" fontId="59" fillId="0" borderId="69" xfId="14" applyFont="1" applyBorder="1" applyAlignment="1">
      <alignment horizontal="center" vertical="center"/>
    </xf>
    <xf numFmtId="49" fontId="59" fillId="0" borderId="72" xfId="110" applyNumberFormat="1" applyFont="1" applyBorder="1" applyAlignment="1">
      <alignment horizontal="center" vertical="center" wrapText="1"/>
    </xf>
    <xf numFmtId="0" fontId="14" fillId="0" borderId="72" xfId="110" applyFont="1" applyBorder="1"/>
    <xf numFmtId="49" fontId="50" fillId="0" borderId="72" xfId="110" applyNumberFormat="1" applyFont="1" applyBorder="1" applyAlignment="1">
      <alignment horizontal="center" vertical="center" wrapText="1"/>
    </xf>
    <xf numFmtId="0" fontId="102" fillId="0" borderId="72" xfId="110" applyFont="1" applyBorder="1" applyAlignment="1">
      <alignment horizontal="center"/>
    </xf>
    <xf numFmtId="49" fontId="93" fillId="57" borderId="72" xfId="110" applyNumberFormat="1" applyFont="1" applyFill="1" applyBorder="1" applyAlignment="1">
      <alignment horizontal="center" vertical="center" wrapText="1"/>
    </xf>
    <xf numFmtId="49" fontId="50" fillId="0" borderId="74" xfId="110" applyNumberFormat="1" applyFont="1" applyBorder="1" applyAlignment="1">
      <alignment horizontal="center" vertical="center" wrapText="1"/>
    </xf>
    <xf numFmtId="49" fontId="50" fillId="0" borderId="73" xfId="110" applyNumberFormat="1" applyFont="1" applyBorder="1" applyAlignment="1">
      <alignment horizontal="center" vertical="center" wrapText="1"/>
    </xf>
    <xf numFmtId="49" fontId="93" fillId="57" borderId="74" xfId="110" applyNumberFormat="1" applyFont="1" applyFill="1" applyBorder="1" applyAlignment="1">
      <alignment horizontal="center" vertical="center" wrapText="1"/>
    </xf>
    <xf numFmtId="49" fontId="93" fillId="57" borderId="73" xfId="110" applyNumberFormat="1" applyFont="1" applyFill="1" applyBorder="1" applyAlignment="1">
      <alignment horizontal="center" vertical="center" wrapText="1"/>
    </xf>
    <xf numFmtId="49" fontId="59" fillId="0" borderId="74" xfId="110" applyNumberFormat="1" applyFont="1" applyBorder="1" applyAlignment="1">
      <alignment horizontal="center" vertical="center" wrapText="1"/>
    </xf>
    <xf numFmtId="49" fontId="59" fillId="0" borderId="73" xfId="110" applyNumberFormat="1" applyFont="1" applyBorder="1" applyAlignment="1">
      <alignment horizontal="center" vertical="center" wrapText="1"/>
    </xf>
    <xf numFmtId="49" fontId="59" fillId="0" borderId="71" xfId="110" applyNumberFormat="1" applyFont="1" applyBorder="1" applyAlignment="1">
      <alignment horizontal="center" vertical="center" wrapText="1"/>
    </xf>
    <xf numFmtId="49" fontId="50" fillId="0" borderId="71" xfId="110" applyNumberFormat="1" applyFont="1" applyBorder="1" applyAlignment="1">
      <alignment horizontal="center" vertical="center" wrapText="1"/>
    </xf>
    <xf numFmtId="49" fontId="93" fillId="0" borderId="74" xfId="110" applyNumberFormat="1" applyFont="1" applyFill="1" applyBorder="1" applyAlignment="1">
      <alignment horizontal="center" vertical="center" wrapText="1"/>
    </xf>
    <xf numFmtId="49" fontId="93" fillId="0" borderId="73" xfId="110" applyNumberFormat="1" applyFont="1" applyFill="1" applyBorder="1" applyAlignment="1">
      <alignment horizontal="center" vertical="center" wrapText="1"/>
    </xf>
    <xf numFmtId="49" fontId="59" fillId="0" borderId="42" xfId="110" applyNumberFormat="1" applyFont="1" applyBorder="1" applyAlignment="1">
      <alignment horizontal="center" vertical="top" wrapText="1"/>
    </xf>
    <xf numFmtId="49" fontId="93" fillId="57" borderId="71" xfId="110" applyNumberFormat="1" applyFont="1" applyFill="1" applyBorder="1" applyAlignment="1">
      <alignment horizontal="center" vertical="center" wrapText="1"/>
    </xf>
    <xf numFmtId="49" fontId="59" fillId="0" borderId="74" xfId="110" applyNumberFormat="1" applyFont="1" applyBorder="1" applyAlignment="1">
      <alignment horizontal="center" vertical="center"/>
    </xf>
    <xf numFmtId="49" fontId="59" fillId="0" borderId="73" xfId="110" applyNumberFormat="1" applyFont="1" applyBorder="1" applyAlignment="1">
      <alignment horizontal="center" vertical="center"/>
    </xf>
    <xf numFmtId="49" fontId="59" fillId="0" borderId="71" xfId="110" applyNumberFormat="1" applyFont="1" applyBorder="1" applyAlignment="1">
      <alignment horizontal="center" vertical="center"/>
    </xf>
    <xf numFmtId="49" fontId="39" fillId="0" borderId="42" xfId="110" applyNumberFormat="1" applyFont="1" applyBorder="1" applyAlignment="1">
      <alignment horizontal="center" vertical="center" wrapText="1"/>
    </xf>
    <xf numFmtId="0" fontId="4" fillId="0" borderId="0" xfId="104" applyFont="1" applyAlignment="1">
      <alignment horizontal="left" vertical="center" wrapText="1"/>
    </xf>
    <xf numFmtId="0" fontId="6" fillId="0" borderId="72" xfId="104" applyFont="1" applyBorder="1" applyAlignment="1">
      <alignment vertical="center" wrapText="1"/>
    </xf>
    <xf numFmtId="0" fontId="6" fillId="0" borderId="72" xfId="104" applyFont="1" applyBorder="1" applyAlignment="1">
      <alignment horizontal="left" vertical="center" wrapText="1"/>
    </xf>
    <xf numFmtId="0" fontId="6" fillId="0" borderId="66" xfId="104" applyFont="1" applyBorder="1" applyAlignment="1">
      <alignment horizontal="left" vertical="center" wrapText="1"/>
    </xf>
    <xf numFmtId="0" fontId="6" fillId="0" borderId="64" xfId="104" applyFont="1" applyBorder="1" applyAlignment="1">
      <alignment horizontal="left" vertical="center" wrapText="1"/>
    </xf>
    <xf numFmtId="0" fontId="6" fillId="0" borderId="65" xfId="104" applyFont="1" applyBorder="1" applyAlignment="1">
      <alignment horizontal="left" vertical="center" wrapText="1"/>
    </xf>
    <xf numFmtId="0" fontId="6" fillId="0" borderId="66" xfId="104" applyFont="1" applyBorder="1" applyAlignment="1">
      <alignment horizontal="center" vertical="center" wrapText="1"/>
    </xf>
    <xf numFmtId="0" fontId="6" fillId="0" borderId="64" xfId="104" applyFont="1" applyBorder="1" applyAlignment="1">
      <alignment horizontal="center" vertical="center" wrapText="1"/>
    </xf>
    <xf numFmtId="0" fontId="6" fillId="0" borderId="65" xfId="104" applyFont="1" applyBorder="1" applyAlignment="1">
      <alignment horizontal="center" vertical="center" wrapText="1"/>
    </xf>
    <xf numFmtId="167" fontId="4" fillId="41" borderId="44" xfId="108" applyFont="1" applyFill="1" applyBorder="1" applyAlignment="1">
      <alignment horizontal="center"/>
    </xf>
    <xf numFmtId="41" fontId="59" fillId="0" borderId="72" xfId="109" applyFont="1" applyFill="1" applyBorder="1" applyAlignment="1">
      <alignment horizontal="center" vertical="center" wrapText="1"/>
    </xf>
    <xf numFmtId="167" fontId="4" fillId="5" borderId="44" xfId="20" applyFont="1" applyFill="1" applyBorder="1" applyAlignment="1">
      <alignment horizontal="center"/>
    </xf>
    <xf numFmtId="167" fontId="4" fillId="41" borderId="44" xfId="20" applyFont="1" applyFill="1" applyBorder="1" applyAlignment="1">
      <alignment horizontal="center"/>
    </xf>
    <xf numFmtId="0" fontId="4" fillId="0" borderId="0" xfId="1" applyFont="1" applyFill="1" applyAlignment="1">
      <alignment horizontal="left" vertical="center" wrapText="1"/>
    </xf>
    <xf numFmtId="0" fontId="66" fillId="35" borderId="44" xfId="0" applyFont="1" applyFill="1" applyBorder="1" applyAlignment="1">
      <alignment horizontal="center" vertical="center" wrapText="1"/>
    </xf>
    <xf numFmtId="0" fontId="66" fillId="35" borderId="60" xfId="0" applyFont="1" applyFill="1" applyBorder="1" applyAlignment="1">
      <alignment horizontal="center" vertical="center" wrapText="1"/>
    </xf>
    <xf numFmtId="1" fontId="0" fillId="35" borderId="56" xfId="0" applyNumberFormat="1" applyFill="1" applyBorder="1" applyAlignment="1">
      <alignment horizontal="center"/>
    </xf>
    <xf numFmtId="0" fontId="66" fillId="35" borderId="0" xfId="0" applyFont="1" applyFill="1" applyBorder="1" applyAlignment="1">
      <alignment horizontal="center" vertical="center" wrapText="1"/>
    </xf>
    <xf numFmtId="0" fontId="66" fillId="35" borderId="69" xfId="0" applyFont="1" applyFill="1" applyBorder="1" applyAlignment="1">
      <alignment horizontal="center" vertical="center" wrapText="1"/>
    </xf>
    <xf numFmtId="0" fontId="61" fillId="35" borderId="56" xfId="0" applyFont="1" applyFill="1" applyBorder="1" applyAlignment="1">
      <alignment horizontal="center" vertical="center" wrapText="1"/>
    </xf>
    <xf numFmtId="0" fontId="61" fillId="35" borderId="26" xfId="0" applyFont="1" applyFill="1" applyBorder="1" applyAlignment="1">
      <alignment horizontal="center" vertical="center" wrapText="1"/>
    </xf>
    <xf numFmtId="0" fontId="65" fillId="35" borderId="26" xfId="0" applyFont="1" applyFill="1" applyBorder="1" applyAlignment="1">
      <alignment horizontal="center" vertical="center" wrapText="1"/>
    </xf>
    <xf numFmtId="0" fontId="11" fillId="0" borderId="0" xfId="2" applyFont="1" applyFill="1" applyBorder="1" applyAlignment="1"/>
    <xf numFmtId="0" fontId="16" fillId="0" borderId="0" xfId="2" applyAlignment="1"/>
    <xf numFmtId="0" fontId="51" fillId="0" borderId="0" xfId="2" applyFont="1" applyAlignment="1">
      <alignment horizontal="center" wrapText="1"/>
    </xf>
    <xf numFmtId="0" fontId="17" fillId="17" borderId="16" xfId="2" applyFont="1" applyFill="1" applyBorder="1" applyAlignment="1">
      <alignment horizontal="center" vertical="center" wrapText="1"/>
    </xf>
    <xf numFmtId="0" fontId="11" fillId="0" borderId="0" xfId="2" applyFont="1" applyBorder="1" applyAlignment="1">
      <alignment wrapText="1"/>
    </xf>
    <xf numFmtId="0" fontId="16" fillId="0" borderId="0" xfId="2" applyBorder="1" applyAlignment="1">
      <alignment wrapText="1"/>
    </xf>
    <xf numFmtId="0" fontId="51" fillId="0" borderId="0" xfId="2" applyFont="1" applyFill="1" applyBorder="1" applyAlignment="1"/>
    <xf numFmtId="0" fontId="42" fillId="0" borderId="0" xfId="2" applyFont="1" applyFill="1" applyBorder="1" applyAlignment="1">
      <alignment horizontal="center"/>
    </xf>
    <xf numFmtId="0" fontId="45" fillId="0" borderId="0" xfId="2" applyFont="1" applyFill="1" applyBorder="1" applyAlignment="1">
      <alignment horizontal="center"/>
    </xf>
    <xf numFmtId="37" fontId="39" fillId="0" borderId="51" xfId="2" applyNumberFormat="1" applyFont="1" applyFill="1" applyBorder="1" applyAlignment="1" applyProtection="1">
      <alignment horizontal="center"/>
    </xf>
    <xf numFmtId="0" fontId="29" fillId="0" borderId="53" xfId="2" applyFont="1" applyFill="1" applyBorder="1" applyAlignment="1" applyProtection="1">
      <alignment horizontal="center"/>
    </xf>
    <xf numFmtId="0" fontId="29" fillId="0" borderId="0" xfId="2" applyFont="1" applyFill="1" applyBorder="1" applyAlignment="1" applyProtection="1">
      <alignment horizontal="center"/>
    </xf>
    <xf numFmtId="0" fontId="29" fillId="0" borderId="41" xfId="2" applyFont="1" applyFill="1" applyBorder="1" applyAlignment="1" applyProtection="1">
      <alignment horizontal="center"/>
    </xf>
    <xf numFmtId="0" fontId="28" fillId="0" borderId="54" xfId="2" applyFont="1" applyFill="1" applyBorder="1" applyAlignment="1" applyProtection="1">
      <alignment horizontal="center"/>
    </xf>
    <xf numFmtId="0" fontId="28" fillId="0" borderId="47" xfId="2" applyFont="1" applyFill="1" applyBorder="1" applyAlignment="1" applyProtection="1">
      <alignment horizontal="center"/>
    </xf>
    <xf numFmtId="0" fontId="28" fillId="0" borderId="48" xfId="2" applyFont="1" applyFill="1" applyBorder="1" applyAlignment="1" applyProtection="1">
      <alignment horizontal="center"/>
    </xf>
    <xf numFmtId="0" fontId="41" fillId="0" borderId="0" xfId="2" applyFont="1" applyFill="1" applyBorder="1" applyAlignment="1">
      <alignment horizontal="center"/>
    </xf>
    <xf numFmtId="39" fontId="37" fillId="0" borderId="47" xfId="2" applyNumberFormat="1" applyFont="1" applyFill="1" applyBorder="1" applyAlignment="1">
      <alignment horizontal="center"/>
    </xf>
    <xf numFmtId="39" fontId="37" fillId="0" borderId="48" xfId="2" applyNumberFormat="1" applyFont="1" applyFill="1" applyBorder="1" applyAlignment="1">
      <alignment horizontal="center"/>
    </xf>
    <xf numFmtId="37" fontId="27" fillId="0" borderId="57" xfId="2" applyNumberFormat="1" applyFont="1" applyFill="1" applyBorder="1" applyAlignment="1" applyProtection="1">
      <alignment wrapText="1"/>
    </xf>
    <xf numFmtId="0" fontId="16" fillId="0" borderId="58" xfId="2" applyBorder="1" applyAlignment="1">
      <alignment wrapText="1"/>
    </xf>
    <xf numFmtId="0" fontId="16" fillId="0" borderId="70" xfId="2" applyBorder="1" applyAlignment="1">
      <alignment wrapText="1"/>
    </xf>
    <xf numFmtId="0" fontId="19" fillId="0" borderId="42" xfId="2" applyFont="1" applyBorder="1" applyAlignment="1">
      <alignment wrapText="1"/>
    </xf>
    <xf numFmtId="0" fontId="16" fillId="0" borderId="0" xfId="2" applyAlignment="1">
      <alignment wrapText="1"/>
    </xf>
    <xf numFmtId="0" fontId="16" fillId="0" borderId="41" xfId="2" applyBorder="1" applyAlignment="1">
      <alignment wrapText="1"/>
    </xf>
    <xf numFmtId="0" fontId="18" fillId="0" borderId="0" xfId="2" applyFont="1" applyAlignment="1">
      <alignment wrapText="1"/>
    </xf>
    <xf numFmtId="0" fontId="17" fillId="0" borderId="13" xfId="2" applyFont="1" applyBorder="1" applyAlignment="1">
      <alignment horizontal="center"/>
    </xf>
    <xf numFmtId="0" fontId="18" fillId="0" borderId="0" xfId="2" applyFont="1" applyAlignment="1">
      <alignment horizontal="center"/>
    </xf>
    <xf numFmtId="0" fontId="17" fillId="0" borderId="0" xfId="2" applyFont="1" applyAlignment="1">
      <alignment horizontal="center" wrapText="1"/>
    </xf>
    <xf numFmtId="0" fontId="18" fillId="0" borderId="0" xfId="2" applyFont="1" applyAlignment="1"/>
    <xf numFmtId="0" fontId="17" fillId="0" borderId="4" xfId="2" applyFont="1" applyBorder="1" applyAlignment="1">
      <alignment horizontal="center"/>
    </xf>
    <xf numFmtId="0" fontId="19" fillId="0" borderId="4" xfId="2" applyFont="1" applyBorder="1" applyAlignment="1"/>
    <xf numFmtId="0" fontId="17" fillId="13" borderId="6" xfId="2" applyFont="1" applyFill="1" applyBorder="1" applyAlignment="1">
      <alignment horizontal="center" wrapText="1"/>
    </xf>
    <xf numFmtId="0" fontId="17" fillId="13" borderId="13" xfId="2" applyFont="1" applyFill="1" applyBorder="1" applyAlignment="1">
      <alignment horizontal="center" wrapText="1"/>
    </xf>
    <xf numFmtId="0" fontId="17" fillId="13" borderId="7" xfId="2" applyFont="1" applyFill="1" applyBorder="1" applyAlignment="1">
      <alignment horizontal="center" wrapText="1"/>
    </xf>
    <xf numFmtId="0" fontId="17" fillId="13" borderId="14" xfId="2" applyFont="1" applyFill="1" applyBorder="1" applyAlignment="1">
      <alignment horizontal="center" wrapText="1"/>
    </xf>
    <xf numFmtId="0" fontId="16" fillId="0" borderId="15" xfId="2" applyBorder="1" applyAlignment="1">
      <alignment horizontal="center" wrapText="1"/>
    </xf>
    <xf numFmtId="0" fontId="17" fillId="13" borderId="13" xfId="2" applyFont="1" applyFill="1" applyBorder="1" applyAlignment="1">
      <alignment horizontal="center"/>
    </xf>
    <xf numFmtId="0" fontId="17" fillId="13" borderId="14" xfId="2" applyFont="1" applyFill="1" applyBorder="1" applyAlignment="1">
      <alignment horizontal="center"/>
    </xf>
    <xf numFmtId="0" fontId="17" fillId="13" borderId="15" xfId="2" applyFont="1" applyFill="1" applyBorder="1" applyAlignment="1">
      <alignment horizontal="center"/>
    </xf>
    <xf numFmtId="1" fontId="59" fillId="0" borderId="66" xfId="14" applyNumberFormat="1" applyFont="1" applyFill="1" applyBorder="1" applyAlignment="1">
      <alignment horizontal="center" vertical="center" wrapText="1"/>
    </xf>
    <xf numFmtId="1" fontId="59" fillId="0" borderId="64" xfId="14" applyNumberFormat="1" applyFont="1" applyFill="1" applyBorder="1" applyAlignment="1">
      <alignment horizontal="center" vertical="center" wrapText="1"/>
    </xf>
    <xf numFmtId="1" fontId="59" fillId="0" borderId="65" xfId="14" applyNumberFormat="1" applyFont="1" applyFill="1" applyBorder="1" applyAlignment="1">
      <alignment horizontal="center" vertical="center" wrapText="1"/>
    </xf>
    <xf numFmtId="49" fontId="59" fillId="0" borderId="72" xfId="14" applyNumberFormat="1" applyFont="1" applyFill="1" applyBorder="1" applyAlignment="1">
      <alignment horizontal="center" vertical="center" wrapText="1"/>
    </xf>
    <xf numFmtId="49" fontId="59" fillId="0" borderId="66" xfId="14" applyNumberFormat="1" applyFont="1" applyFill="1" applyBorder="1" applyAlignment="1">
      <alignment horizontal="center" vertical="center" wrapText="1"/>
    </xf>
    <xf numFmtId="49" fontId="59" fillId="0" borderId="64" xfId="14" applyNumberFormat="1" applyFont="1" applyFill="1" applyBorder="1" applyAlignment="1">
      <alignment horizontal="center" vertical="center" wrapText="1"/>
    </xf>
    <xf numFmtId="49" fontId="59" fillId="0" borderId="65" xfId="14" applyNumberFormat="1" applyFont="1" applyFill="1" applyBorder="1" applyAlignment="1">
      <alignment horizontal="center" vertical="center" wrapText="1"/>
    </xf>
    <xf numFmtId="0" fontId="59" fillId="35" borderId="72" xfId="1" applyFont="1" applyFill="1" applyBorder="1" applyAlignment="1">
      <alignment horizontal="center" vertical="center" wrapText="1"/>
    </xf>
    <xf numFmtId="166" fontId="50" fillId="0" borderId="72" xfId="10" applyFont="1" applyFill="1" applyBorder="1" applyAlignment="1">
      <alignment horizontal="center" vertical="center" wrapText="1"/>
    </xf>
    <xf numFmtId="166" fontId="50" fillId="0" borderId="66" xfId="10" applyFont="1" applyFill="1" applyBorder="1" applyAlignment="1">
      <alignment horizontal="center" vertical="center" wrapText="1"/>
    </xf>
    <xf numFmtId="166" fontId="50" fillId="0" borderId="65" xfId="10" applyFont="1" applyFill="1" applyBorder="1" applyAlignment="1">
      <alignment horizontal="center" vertical="center" wrapText="1"/>
    </xf>
    <xf numFmtId="42" fontId="92" fillId="0" borderId="72" xfId="19" applyFont="1" applyFill="1" applyBorder="1" applyAlignment="1">
      <alignment horizontal="center" vertical="center" wrapText="1"/>
    </xf>
    <xf numFmtId="42" fontId="92" fillId="0" borderId="66" xfId="19" applyFont="1" applyFill="1" applyBorder="1" applyAlignment="1">
      <alignment horizontal="center" vertical="center" wrapText="1"/>
    </xf>
    <xf numFmtId="42" fontId="92" fillId="0" borderId="65" xfId="19" applyFont="1" applyFill="1" applyBorder="1" applyAlignment="1">
      <alignment horizontal="center" vertical="center" wrapText="1"/>
    </xf>
    <xf numFmtId="0" fontId="59" fillId="0" borderId="72" xfId="14" applyFont="1" applyFill="1" applyBorder="1" applyAlignment="1">
      <alignment horizontal="center" vertical="center" wrapText="1"/>
    </xf>
    <xf numFmtId="0" fontId="59" fillId="0" borderId="66" xfId="14" applyFont="1" applyFill="1" applyBorder="1" applyAlignment="1">
      <alignment horizontal="center" vertical="center" wrapText="1"/>
    </xf>
    <xf numFmtId="0" fontId="59" fillId="0" borderId="65" xfId="14" applyFont="1" applyFill="1" applyBorder="1" applyAlignment="1">
      <alignment horizontal="center" vertical="center" wrapText="1"/>
    </xf>
    <xf numFmtId="42" fontId="81" fillId="0" borderId="72" xfId="19" applyFont="1" applyFill="1" applyBorder="1" applyAlignment="1">
      <alignment horizontal="center" vertical="center" wrapText="1"/>
    </xf>
    <xf numFmtId="0" fontId="59" fillId="0" borderId="72" xfId="14" quotePrefix="1" applyFont="1" applyFill="1" applyBorder="1" applyAlignment="1">
      <alignment horizontal="center" vertical="center" wrapText="1"/>
    </xf>
    <xf numFmtId="49" fontId="59" fillId="0" borderId="65" xfId="14" applyNumberFormat="1" applyFont="1" applyFill="1" applyBorder="1" applyAlignment="1">
      <alignment horizontal="center" vertical="center" wrapText="1"/>
    </xf>
    <xf numFmtId="0" fontId="59" fillId="35" borderId="65" xfId="1" applyFont="1" applyFill="1" applyBorder="1" applyAlignment="1">
      <alignment vertical="center" wrapText="1"/>
    </xf>
    <xf numFmtId="166" fontId="50" fillId="0" borderId="65" xfId="10" applyFont="1" applyFill="1" applyBorder="1" applyAlignment="1">
      <alignment vertical="center" wrapText="1"/>
    </xf>
    <xf numFmtId="42" fontId="92" fillId="0" borderId="65" xfId="19" applyFont="1" applyFill="1" applyBorder="1" applyAlignment="1">
      <alignment vertical="center" wrapText="1"/>
    </xf>
    <xf numFmtId="172" fontId="59" fillId="0" borderId="60" xfId="14" applyNumberFormat="1" applyFont="1" applyBorder="1" applyAlignment="1">
      <alignment vertical="center" wrapText="1"/>
    </xf>
    <xf numFmtId="176" fontId="59" fillId="0" borderId="60" xfId="14" applyNumberFormat="1" applyFont="1" applyFill="1" applyBorder="1" applyAlignment="1">
      <alignment vertical="center" wrapText="1"/>
    </xf>
    <xf numFmtId="176" fontId="59" fillId="0" borderId="65" xfId="14" applyNumberFormat="1" applyFont="1" applyFill="1" applyBorder="1" applyAlignment="1">
      <alignment vertical="center" wrapText="1"/>
    </xf>
    <xf numFmtId="176" fontId="59" fillId="0" borderId="43" xfId="14" applyNumberFormat="1" applyFont="1" applyFill="1" applyBorder="1" applyAlignment="1">
      <alignment vertical="center" wrapText="1"/>
    </xf>
    <xf numFmtId="0" fontId="59" fillId="0" borderId="65" xfId="14" applyFont="1" applyFill="1" applyBorder="1" applyAlignment="1">
      <alignment vertical="center" wrapText="1"/>
    </xf>
    <xf numFmtId="42" fontId="59" fillId="0" borderId="65" xfId="19" applyFont="1" applyFill="1" applyBorder="1" applyAlignment="1">
      <alignment vertical="center" wrapText="1"/>
    </xf>
    <xf numFmtId="49" fontId="0" fillId="0" borderId="65" xfId="0" applyNumberFormat="1" applyFill="1" applyBorder="1"/>
    <xf numFmtId="49" fontId="21" fillId="0" borderId="65" xfId="96" applyNumberFormat="1" applyFont="1" applyFill="1" applyBorder="1" applyAlignment="1">
      <alignment horizontal="left" vertical="center" wrapText="1"/>
    </xf>
    <xf numFmtId="0" fontId="26" fillId="0" borderId="65" xfId="96" applyFont="1" applyFill="1" applyBorder="1" applyAlignment="1">
      <alignment horizontal="left" vertical="top" wrapText="1"/>
    </xf>
    <xf numFmtId="0" fontId="103" fillId="35" borderId="0" xfId="0" applyFont="1" applyFill="1" applyAlignment="1">
      <alignment horizontal="center" vertical="center"/>
    </xf>
    <xf numFmtId="1" fontId="61" fillId="0" borderId="66" xfId="14" applyNumberFormat="1" applyFont="1" applyFill="1" applyBorder="1" applyAlignment="1">
      <alignment horizontal="center" vertical="center" wrapText="1"/>
    </xf>
    <xf numFmtId="1" fontId="61" fillId="0" borderId="65" xfId="14" applyNumberFormat="1" applyFont="1" applyFill="1" applyBorder="1" applyAlignment="1">
      <alignment horizontal="center" vertical="center" wrapText="1"/>
    </xf>
    <xf numFmtId="0" fontId="103" fillId="35" borderId="72" xfId="0" applyFont="1" applyFill="1" applyBorder="1" applyAlignment="1">
      <alignment horizontal="center" vertical="center"/>
    </xf>
  </cellXfs>
  <cellStyles count="111">
    <cellStyle name="Millares" xfId="20" builtinId="3"/>
    <cellStyle name="Millares [0]" xfId="109" builtinId="6"/>
    <cellStyle name="Millares [0] 2" xfId="11" xr:uid="{00000000-0005-0000-0000-000002000000}"/>
    <cellStyle name="Millares [0] 2 2" xfId="23" xr:uid="{00000000-0005-0000-0000-000003000000}"/>
    <cellStyle name="Millares [0] 2 3" xfId="24" xr:uid="{00000000-0005-0000-0000-000004000000}"/>
    <cellStyle name="Millares [0] 2 4" xfId="25" xr:uid="{00000000-0005-0000-0000-000005000000}"/>
    <cellStyle name="Millares [0] 2 5" xfId="22" xr:uid="{00000000-0005-0000-0000-000006000000}"/>
    <cellStyle name="Millares 10" xfId="26" xr:uid="{00000000-0005-0000-0000-000007000000}"/>
    <cellStyle name="Millares 11" xfId="27" xr:uid="{00000000-0005-0000-0000-000008000000}"/>
    <cellStyle name="Millares 12" xfId="28" xr:uid="{00000000-0005-0000-0000-000009000000}"/>
    <cellStyle name="Millares 13" xfId="29" xr:uid="{00000000-0005-0000-0000-00000A000000}"/>
    <cellStyle name="Millares 14" xfId="30" xr:uid="{00000000-0005-0000-0000-00000B000000}"/>
    <cellStyle name="Millares 15" xfId="31" xr:uid="{00000000-0005-0000-0000-00000C000000}"/>
    <cellStyle name="Millares 16" xfId="32" xr:uid="{00000000-0005-0000-0000-00000D000000}"/>
    <cellStyle name="Millares 17" xfId="33" xr:uid="{00000000-0005-0000-0000-00000E000000}"/>
    <cellStyle name="Millares 18" xfId="34" xr:uid="{00000000-0005-0000-0000-00000F000000}"/>
    <cellStyle name="Millares 19" xfId="35" xr:uid="{00000000-0005-0000-0000-000010000000}"/>
    <cellStyle name="Millares 2" xfId="4" xr:uid="{00000000-0005-0000-0000-000011000000}"/>
    <cellStyle name="Millares 2 2" xfId="37" xr:uid="{00000000-0005-0000-0000-000012000000}"/>
    <cellStyle name="Millares 2 3" xfId="36" xr:uid="{00000000-0005-0000-0000-000013000000}"/>
    <cellStyle name="Millares 20" xfId="38" xr:uid="{00000000-0005-0000-0000-000014000000}"/>
    <cellStyle name="Millares 21" xfId="39" xr:uid="{00000000-0005-0000-0000-000015000000}"/>
    <cellStyle name="Millares 22" xfId="40" xr:uid="{00000000-0005-0000-0000-000016000000}"/>
    <cellStyle name="Millares 23" xfId="41" xr:uid="{00000000-0005-0000-0000-000017000000}"/>
    <cellStyle name="Millares 24" xfId="42" xr:uid="{00000000-0005-0000-0000-000018000000}"/>
    <cellStyle name="Millares 25" xfId="43" xr:uid="{00000000-0005-0000-0000-000019000000}"/>
    <cellStyle name="Millares 26" xfId="44" xr:uid="{00000000-0005-0000-0000-00001A000000}"/>
    <cellStyle name="Millares 27" xfId="45" xr:uid="{00000000-0005-0000-0000-00001B000000}"/>
    <cellStyle name="Millares 28" xfId="46" xr:uid="{00000000-0005-0000-0000-00001C000000}"/>
    <cellStyle name="Millares 29" xfId="47" xr:uid="{00000000-0005-0000-0000-00001D000000}"/>
    <cellStyle name="Millares 3" xfId="18" xr:uid="{00000000-0005-0000-0000-00001E000000}"/>
    <cellStyle name="Millares 3 2" xfId="49" xr:uid="{00000000-0005-0000-0000-00001F000000}"/>
    <cellStyle name="Millares 3 3" xfId="50" xr:uid="{00000000-0005-0000-0000-000020000000}"/>
    <cellStyle name="Millares 3 4" xfId="48" xr:uid="{00000000-0005-0000-0000-000021000000}"/>
    <cellStyle name="Millares 30" xfId="51" xr:uid="{00000000-0005-0000-0000-000022000000}"/>
    <cellStyle name="Millares 31" xfId="52" xr:uid="{00000000-0005-0000-0000-000023000000}"/>
    <cellStyle name="Millares 32" xfId="53" xr:uid="{00000000-0005-0000-0000-000024000000}"/>
    <cellStyle name="Millares 4" xfId="54" xr:uid="{00000000-0005-0000-0000-000025000000}"/>
    <cellStyle name="Millares 5" xfId="55" xr:uid="{00000000-0005-0000-0000-000026000000}"/>
    <cellStyle name="Millares 6" xfId="56" xr:uid="{00000000-0005-0000-0000-000027000000}"/>
    <cellStyle name="Millares 7" xfId="57" xr:uid="{00000000-0005-0000-0000-000028000000}"/>
    <cellStyle name="Millares 8" xfId="58" xr:uid="{00000000-0005-0000-0000-000029000000}"/>
    <cellStyle name="Millares 8 2" xfId="108" xr:uid="{00000000-0005-0000-0000-00002A000000}"/>
    <cellStyle name="Millares 9" xfId="59" xr:uid="{00000000-0005-0000-0000-00002B000000}"/>
    <cellStyle name="Moneda" xfId="10" builtinId="4"/>
    <cellStyle name="Moneda [0]" xfId="19" builtinId="7"/>
    <cellStyle name="Moneda [0] 2" xfId="60" xr:uid="{00000000-0005-0000-0000-00002E000000}"/>
    <cellStyle name="Moneda [0] 3" xfId="61" xr:uid="{00000000-0005-0000-0000-00002F000000}"/>
    <cellStyle name="Moneda [0] 4" xfId="106" xr:uid="{00000000-0005-0000-0000-000030000000}"/>
    <cellStyle name="Moneda 10" xfId="62" xr:uid="{00000000-0005-0000-0000-000031000000}"/>
    <cellStyle name="Moneda 11" xfId="63" xr:uid="{00000000-0005-0000-0000-000032000000}"/>
    <cellStyle name="Moneda 12" xfId="64" xr:uid="{00000000-0005-0000-0000-000033000000}"/>
    <cellStyle name="Moneda 13" xfId="65" xr:uid="{00000000-0005-0000-0000-000034000000}"/>
    <cellStyle name="Moneda 14" xfId="66" xr:uid="{00000000-0005-0000-0000-000035000000}"/>
    <cellStyle name="Moneda 15" xfId="67" xr:uid="{00000000-0005-0000-0000-000036000000}"/>
    <cellStyle name="Moneda 16" xfId="68" xr:uid="{00000000-0005-0000-0000-000037000000}"/>
    <cellStyle name="Moneda 17" xfId="69" xr:uid="{00000000-0005-0000-0000-000038000000}"/>
    <cellStyle name="Moneda 18" xfId="70" xr:uid="{00000000-0005-0000-0000-000039000000}"/>
    <cellStyle name="Moneda 19" xfId="71" xr:uid="{00000000-0005-0000-0000-00003A000000}"/>
    <cellStyle name="Moneda 2" xfId="12" xr:uid="{00000000-0005-0000-0000-00003B000000}"/>
    <cellStyle name="Moneda 2 2" xfId="73" xr:uid="{00000000-0005-0000-0000-00003C000000}"/>
    <cellStyle name="Moneda 2 3" xfId="72" xr:uid="{00000000-0005-0000-0000-00003D000000}"/>
    <cellStyle name="Moneda 20" xfId="74" xr:uid="{00000000-0005-0000-0000-00003E000000}"/>
    <cellStyle name="Moneda 21" xfId="75" xr:uid="{00000000-0005-0000-0000-00003F000000}"/>
    <cellStyle name="Moneda 22" xfId="76" xr:uid="{00000000-0005-0000-0000-000040000000}"/>
    <cellStyle name="Moneda 23" xfId="77" xr:uid="{00000000-0005-0000-0000-000041000000}"/>
    <cellStyle name="Moneda 24" xfId="78" xr:uid="{00000000-0005-0000-0000-000042000000}"/>
    <cellStyle name="Moneda 25" xfId="79" xr:uid="{00000000-0005-0000-0000-000043000000}"/>
    <cellStyle name="Moneda 26" xfId="80" xr:uid="{00000000-0005-0000-0000-000044000000}"/>
    <cellStyle name="Moneda 27" xfId="81" xr:uid="{00000000-0005-0000-0000-000045000000}"/>
    <cellStyle name="Moneda 28" xfId="82" xr:uid="{00000000-0005-0000-0000-000046000000}"/>
    <cellStyle name="Moneda 29" xfId="83" xr:uid="{00000000-0005-0000-0000-000047000000}"/>
    <cellStyle name="Moneda 3" xfId="15" xr:uid="{00000000-0005-0000-0000-000048000000}"/>
    <cellStyle name="Moneda 3 2" xfId="16" xr:uid="{00000000-0005-0000-0000-000049000000}"/>
    <cellStyle name="Moneda 3 3" xfId="85" xr:uid="{00000000-0005-0000-0000-00004A000000}"/>
    <cellStyle name="Moneda 3 4" xfId="84" xr:uid="{00000000-0005-0000-0000-00004B000000}"/>
    <cellStyle name="Moneda 30" xfId="86" xr:uid="{00000000-0005-0000-0000-00004C000000}"/>
    <cellStyle name="Moneda 31" xfId="87" xr:uid="{00000000-0005-0000-0000-00004D000000}"/>
    <cellStyle name="Moneda 32" xfId="88" xr:uid="{00000000-0005-0000-0000-00004E000000}"/>
    <cellStyle name="Moneda 4" xfId="89" xr:uid="{00000000-0005-0000-0000-00004F000000}"/>
    <cellStyle name="Moneda 5" xfId="90" xr:uid="{00000000-0005-0000-0000-000050000000}"/>
    <cellStyle name="Moneda 6" xfId="91" xr:uid="{00000000-0005-0000-0000-000051000000}"/>
    <cellStyle name="Moneda 7" xfId="92" xr:uid="{00000000-0005-0000-0000-000052000000}"/>
    <cellStyle name="Moneda 7 2" xfId="107" xr:uid="{00000000-0005-0000-0000-000053000000}"/>
    <cellStyle name="Moneda 8" xfId="93" xr:uid="{00000000-0005-0000-0000-000054000000}"/>
    <cellStyle name="Moneda 9" xfId="94" xr:uid="{00000000-0005-0000-0000-000055000000}"/>
    <cellStyle name="Normal" xfId="0" builtinId="0"/>
    <cellStyle name="Normal 2" xfId="2" xr:uid="{00000000-0005-0000-0000-000057000000}"/>
    <cellStyle name="Normal 2 2" xfId="14" xr:uid="{00000000-0005-0000-0000-000058000000}"/>
    <cellStyle name="Normal 2 2 2" xfId="96" xr:uid="{00000000-0005-0000-0000-000059000000}"/>
    <cellStyle name="Normal 2 3" xfId="97" xr:uid="{00000000-0005-0000-0000-00005A000000}"/>
    <cellStyle name="Normal 2 3 2" xfId="98" xr:uid="{00000000-0005-0000-0000-00005B000000}"/>
    <cellStyle name="Normal 2 4" xfId="95" xr:uid="{00000000-0005-0000-0000-00005C000000}"/>
    <cellStyle name="Normal 3" xfId="1" xr:uid="{00000000-0005-0000-0000-00005D000000}"/>
    <cellStyle name="Normal 3 2" xfId="5" xr:uid="{00000000-0005-0000-0000-00005E000000}"/>
    <cellStyle name="Normal 3 2 2" xfId="8" xr:uid="{00000000-0005-0000-0000-00005F000000}"/>
    <cellStyle name="Normal 3 2 3" xfId="99" xr:uid="{00000000-0005-0000-0000-000060000000}"/>
    <cellStyle name="Normal 3 3" xfId="104" xr:uid="{00000000-0005-0000-0000-000061000000}"/>
    <cellStyle name="Normal 4" xfId="21" xr:uid="{00000000-0005-0000-0000-000062000000}"/>
    <cellStyle name="Normal 5 2" xfId="7" xr:uid="{00000000-0005-0000-0000-000063000000}"/>
    <cellStyle name="Normal 5 2 2" xfId="105" xr:uid="{00000000-0005-0000-0000-000064000000}"/>
    <cellStyle name="Normal 6 2" xfId="110" xr:uid="{00000000-0005-0000-0000-000065000000}"/>
    <cellStyle name="Normal_CERTIFICACION PPTO PLAN DE DLLO 2008" xfId="6" xr:uid="{00000000-0005-0000-0000-000066000000}"/>
    <cellStyle name="Normal_CERTIFICACION PPTO PLAN DE DLLO 2008_rentas e ingresos nov 28" xfId="9" xr:uid="{00000000-0005-0000-0000-000067000000}"/>
    <cellStyle name="Porcentaje" xfId="13" builtinId="5"/>
    <cellStyle name="Porcentaje 2" xfId="3" xr:uid="{00000000-0005-0000-0000-000069000000}"/>
    <cellStyle name="Porcentaje 2 2" xfId="17" xr:uid="{00000000-0005-0000-0000-00006A000000}"/>
    <cellStyle name="Porcentaje 2 2 2" xfId="101" xr:uid="{00000000-0005-0000-0000-00006B000000}"/>
    <cellStyle name="Porcentaje 2 2 3" xfId="100" xr:uid="{00000000-0005-0000-0000-00006C000000}"/>
    <cellStyle name="Porcentaje 3" xfId="102" xr:uid="{00000000-0005-0000-0000-00006D000000}"/>
    <cellStyle name="Porcentaje 4" xfId="103" xr:uid="{00000000-0005-0000-0000-00006E000000}"/>
  </cellStyles>
  <dxfs count="13">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s>
  <tableStyles count="0" defaultTableStyle="TableStyleMedium2" defaultPivotStyle="PivotStyleLight16"/>
  <colors>
    <mruColors>
      <color rgb="FF00FF00"/>
      <color rgb="FFFF33CC"/>
      <color rgb="FF00FF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3.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711255</xdr:colOff>
      <xdr:row>208</xdr:row>
      <xdr:rowOff>313418</xdr:rowOff>
    </xdr:from>
    <xdr:to>
      <xdr:col>4</xdr:col>
      <xdr:colOff>3783</xdr:colOff>
      <xdr:row>210</xdr:row>
      <xdr:rowOff>193205</xdr:rowOff>
    </xdr:to>
    <xdr:pic>
      <xdr:nvPicPr>
        <xdr:cNvPr id="6" name="Entrada de lápiz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1"/>
        <a:stretch>
          <a:fillRect/>
        </a:stretch>
      </xdr:blipFill>
      <xdr:spPr>
        <a:xfrm>
          <a:off x="7423560" y="68789520"/>
          <a:ext cx="1670760" cy="497160"/>
        </a:xfrm>
        <a:prstGeom prst="rect">
          <a:avLst/>
        </a:prstGeom>
      </xdr:spPr>
    </xdr:pic>
    <xdr:clientData/>
  </xdr:twoCellAnchor>
  <xdr:twoCellAnchor editAs="oneCell">
    <xdr:from>
      <xdr:col>3</xdr:col>
      <xdr:colOff>2282655</xdr:colOff>
      <xdr:row>208</xdr:row>
      <xdr:rowOff>365618</xdr:rowOff>
    </xdr:from>
    <xdr:to>
      <xdr:col>4</xdr:col>
      <xdr:colOff>36379</xdr:colOff>
      <xdr:row>210</xdr:row>
      <xdr:rowOff>156845</xdr:rowOff>
    </xdr:to>
    <xdr:pic>
      <xdr:nvPicPr>
        <xdr:cNvPr id="7" name="Entrada de lápiz 6">
          <a:extLst>
            <a:ext uri="{FF2B5EF4-FFF2-40B4-BE49-F238E27FC236}">
              <a16:creationId xmlns:a16="http://schemas.microsoft.com/office/drawing/2014/main" id="{00000000-0008-0000-0100-000007000000}"/>
            </a:ext>
            <a:ext uri="{147F2762-F138-4A5C-976F-8EAC2B608ADB}">
              <a16:predDERef xmlns:a16="http://schemas.microsoft.com/office/drawing/2014/main" pred="{EB6AE77A-1B25-9144-B3A7-8C04BBF63C5E}"/>
            </a:ext>
          </a:extLst>
        </xdr:cNvPr>
        <xdr:cNvPicPr/>
      </xdr:nvPicPr>
      <xdr:blipFill>
        <a:blip xmlns:r="http://schemas.openxmlformats.org/officeDocument/2006/relationships" r:embed="rId2"/>
        <a:stretch>
          <a:fillRect/>
        </a:stretch>
      </xdr:blipFill>
      <xdr:spPr>
        <a:xfrm>
          <a:off x="8995320" y="68841720"/>
          <a:ext cx="179640" cy="408600"/>
        </a:xfrm>
        <a:prstGeom prst="rect">
          <a:avLst/>
        </a:prstGeom>
      </xdr:spPr>
    </xdr:pic>
    <xdr:clientData/>
  </xdr:twoCellAnchor>
  <xdr:twoCellAnchor editAs="oneCell">
    <xdr:from>
      <xdr:col>3</xdr:col>
      <xdr:colOff>964335</xdr:colOff>
      <xdr:row>208</xdr:row>
      <xdr:rowOff>273098</xdr:rowOff>
    </xdr:from>
    <xdr:to>
      <xdr:col>4</xdr:col>
      <xdr:colOff>52219</xdr:colOff>
      <xdr:row>209</xdr:row>
      <xdr:rowOff>32413</xdr:rowOff>
    </xdr:to>
    <xdr:pic>
      <xdr:nvPicPr>
        <xdr:cNvPr id="9" name="Entrada de lápiz 8">
          <a:extLst>
            <a:ext uri="{FF2B5EF4-FFF2-40B4-BE49-F238E27FC236}">
              <a16:creationId xmlns:a16="http://schemas.microsoft.com/office/drawing/2014/main" id="{00000000-0008-0000-0100-000009000000}"/>
            </a:ext>
            <a:ext uri="{147F2762-F138-4A5C-976F-8EAC2B608ADB}">
              <a16:predDERef xmlns:a16="http://schemas.microsoft.com/office/drawing/2014/main" pred="{19499CB1-3762-5143-AA9D-6AE8499ED847}"/>
            </a:ext>
          </a:extLst>
        </xdr:cNvPr>
        <xdr:cNvPicPr/>
      </xdr:nvPicPr>
      <xdr:blipFill>
        <a:blip xmlns:r="http://schemas.openxmlformats.org/officeDocument/2006/relationships" r:embed="rId3"/>
        <a:stretch>
          <a:fillRect/>
        </a:stretch>
      </xdr:blipFill>
      <xdr:spPr>
        <a:xfrm>
          <a:off x="7677000" y="68749560"/>
          <a:ext cx="1513800" cy="171360"/>
        </a:xfrm>
        <a:prstGeom prst="rect">
          <a:avLst/>
        </a:prstGeom>
      </xdr:spPr>
    </xdr:pic>
    <xdr:clientData/>
  </xdr:twoCellAnchor>
  <xdr:twoCellAnchor editAs="oneCell">
    <xdr:from>
      <xdr:col>1</xdr:col>
      <xdr:colOff>647050</xdr:colOff>
      <xdr:row>206</xdr:row>
      <xdr:rowOff>43874</xdr:rowOff>
    </xdr:from>
    <xdr:to>
      <xdr:col>2</xdr:col>
      <xdr:colOff>253632</xdr:colOff>
      <xdr:row>208</xdr:row>
      <xdr:rowOff>225219</xdr:rowOff>
    </xdr:to>
    <xdr:pic>
      <xdr:nvPicPr>
        <xdr:cNvPr id="10" name="Entrada de lápiz 9">
          <a:extLst>
            <a:ext uri="{FF2B5EF4-FFF2-40B4-BE49-F238E27FC236}">
              <a16:creationId xmlns:a16="http://schemas.microsoft.com/office/drawing/2014/main" id="{00000000-0008-0000-0100-00000A000000}"/>
            </a:ext>
            <a:ext uri="{147F2762-F138-4A5C-976F-8EAC2B608ADB}">
              <a16:predDERef xmlns:a16="http://schemas.microsoft.com/office/drawing/2014/main" pred="{FA2B4D35-5CF3-D34D-B463-E500B56D507E}"/>
            </a:ext>
          </a:extLst>
        </xdr:cNvPr>
        <xdr:cNvPicPr/>
      </xdr:nvPicPr>
      <xdr:blipFill>
        <a:blip xmlns:r="http://schemas.openxmlformats.org/officeDocument/2006/relationships" r:embed="rId4"/>
        <a:stretch>
          <a:fillRect/>
        </a:stretch>
      </xdr:blipFill>
      <xdr:spPr>
        <a:xfrm>
          <a:off x="3051000" y="67949640"/>
          <a:ext cx="1791000" cy="782280"/>
        </a:xfrm>
        <a:prstGeom prst="rect">
          <a:avLst/>
        </a:prstGeom>
      </xdr:spPr>
    </xdr:pic>
    <xdr:clientData/>
  </xdr:twoCellAnchor>
  <xdr:twoCellAnchor editAs="oneCell">
    <xdr:from>
      <xdr:col>2</xdr:col>
      <xdr:colOff>683112</xdr:colOff>
      <xdr:row>206</xdr:row>
      <xdr:rowOff>76274</xdr:rowOff>
    </xdr:from>
    <xdr:to>
      <xdr:col>3</xdr:col>
      <xdr:colOff>293655</xdr:colOff>
      <xdr:row>208</xdr:row>
      <xdr:rowOff>189219</xdr:rowOff>
    </xdr:to>
    <xdr:pic>
      <xdr:nvPicPr>
        <xdr:cNvPr id="11" name="Entrada de lápiz 10">
          <a:extLst>
            <a:ext uri="{FF2B5EF4-FFF2-40B4-BE49-F238E27FC236}">
              <a16:creationId xmlns:a16="http://schemas.microsoft.com/office/drawing/2014/main" id="{00000000-0008-0000-0100-00000B000000}"/>
            </a:ext>
            <a:ext uri="{147F2762-F138-4A5C-976F-8EAC2B608ADB}">
              <a16:predDERef xmlns:a16="http://schemas.microsoft.com/office/drawing/2014/main" pred="{C7F115D0-9906-7945-9830-108DAAE8BB05}"/>
            </a:ext>
          </a:extLst>
        </xdr:cNvPr>
        <xdr:cNvPicPr/>
      </xdr:nvPicPr>
      <xdr:blipFill>
        <a:blip xmlns:r="http://schemas.openxmlformats.org/officeDocument/2006/relationships" r:embed="rId5"/>
        <a:stretch>
          <a:fillRect/>
        </a:stretch>
      </xdr:blipFill>
      <xdr:spPr>
        <a:xfrm>
          <a:off x="5241240" y="67981680"/>
          <a:ext cx="1795320" cy="714240"/>
        </a:xfrm>
        <a:prstGeom prst="rect">
          <a:avLst/>
        </a:prstGeom>
      </xdr:spPr>
    </xdr:pic>
    <xdr:clientData/>
  </xdr:twoCellAnchor>
  <xdr:twoCellAnchor editAs="oneCell">
    <xdr:from>
      <xdr:col>0</xdr:col>
      <xdr:colOff>2231280</xdr:colOff>
      <xdr:row>205</xdr:row>
      <xdr:rowOff>140842</xdr:rowOff>
    </xdr:from>
    <xdr:to>
      <xdr:col>1</xdr:col>
      <xdr:colOff>520330</xdr:colOff>
      <xdr:row>207</xdr:row>
      <xdr:rowOff>377702</xdr:rowOff>
    </xdr:to>
    <xdr:pic>
      <xdr:nvPicPr>
        <xdr:cNvPr id="12" name="Entrada de lápiz 11">
          <a:extLst>
            <a:ext uri="{FF2B5EF4-FFF2-40B4-BE49-F238E27FC236}">
              <a16:creationId xmlns:a16="http://schemas.microsoft.com/office/drawing/2014/main" id="{00000000-0008-0000-0100-00000C000000}"/>
            </a:ext>
            <a:ext uri="{147F2762-F138-4A5C-976F-8EAC2B608ADB}">
              <a16:predDERef xmlns:a16="http://schemas.microsoft.com/office/drawing/2014/main" pred="{04F08141-D1C7-EB40-96E6-35F0517CAFD3}"/>
            </a:ext>
          </a:extLst>
        </xdr:cNvPr>
        <xdr:cNvPicPr/>
      </xdr:nvPicPr>
      <xdr:blipFill>
        <a:blip xmlns:r="http://schemas.openxmlformats.org/officeDocument/2006/relationships" r:embed="rId6"/>
        <a:stretch>
          <a:fillRect/>
        </a:stretch>
      </xdr:blipFill>
      <xdr:spPr>
        <a:xfrm>
          <a:off x="2216160" y="67841640"/>
          <a:ext cx="739080" cy="661320"/>
        </a:xfrm>
        <a:prstGeom prst="rect">
          <a:avLst/>
        </a:prstGeom>
      </xdr:spPr>
    </xdr:pic>
    <xdr:clientData/>
  </xdr:twoCellAnchor>
  <xdr:twoCellAnchor editAs="oneCell">
    <xdr:from>
      <xdr:col>2</xdr:col>
      <xdr:colOff>35832</xdr:colOff>
      <xdr:row>206</xdr:row>
      <xdr:rowOff>7874</xdr:rowOff>
    </xdr:from>
    <xdr:to>
      <xdr:col>2</xdr:col>
      <xdr:colOff>671232</xdr:colOff>
      <xdr:row>208</xdr:row>
      <xdr:rowOff>60339</xdr:rowOff>
    </xdr:to>
    <xdr:pic>
      <xdr:nvPicPr>
        <xdr:cNvPr id="13" name="Entrada de lápiz 12">
          <a:extLst>
            <a:ext uri="{FF2B5EF4-FFF2-40B4-BE49-F238E27FC236}">
              <a16:creationId xmlns:a16="http://schemas.microsoft.com/office/drawing/2014/main" id="{00000000-0008-0000-0100-00000D000000}"/>
            </a:ext>
            <a:ext uri="{147F2762-F138-4A5C-976F-8EAC2B608ADB}">
              <a16:predDERef xmlns:a16="http://schemas.microsoft.com/office/drawing/2014/main" pred="{4867C5D3-AAB4-BA49-8D2F-E2CE5BEF2236}"/>
            </a:ext>
          </a:extLst>
        </xdr:cNvPr>
        <xdr:cNvPicPr/>
      </xdr:nvPicPr>
      <xdr:blipFill>
        <a:blip xmlns:r="http://schemas.openxmlformats.org/officeDocument/2006/relationships" r:embed="rId7"/>
        <a:stretch>
          <a:fillRect/>
        </a:stretch>
      </xdr:blipFill>
      <xdr:spPr>
        <a:xfrm>
          <a:off x="4594320" y="67913640"/>
          <a:ext cx="666000" cy="653760"/>
        </a:xfrm>
        <a:prstGeom prst="rect">
          <a:avLst/>
        </a:prstGeom>
      </xdr:spPr>
    </xdr:pic>
    <xdr:clientData/>
  </xdr:twoCellAnchor>
  <xdr:twoCellAnchor editAs="oneCell">
    <xdr:from>
      <xdr:col>3</xdr:col>
      <xdr:colOff>924735</xdr:colOff>
      <xdr:row>207</xdr:row>
      <xdr:rowOff>4022</xdr:rowOff>
    </xdr:from>
    <xdr:to>
      <xdr:col>4</xdr:col>
      <xdr:colOff>76699</xdr:colOff>
      <xdr:row>208</xdr:row>
      <xdr:rowOff>209379</xdr:rowOff>
    </xdr:to>
    <xdr:pic>
      <xdr:nvPicPr>
        <xdr:cNvPr id="14" name="Entrada de lápiz 13">
          <a:extLst>
            <a:ext uri="{FF2B5EF4-FFF2-40B4-BE49-F238E27FC236}">
              <a16:creationId xmlns:a16="http://schemas.microsoft.com/office/drawing/2014/main" id="{00000000-0008-0000-0100-00000E000000}"/>
            </a:ext>
            <a:ext uri="{147F2762-F138-4A5C-976F-8EAC2B608ADB}">
              <a16:predDERef xmlns:a16="http://schemas.microsoft.com/office/drawing/2014/main" pred="{3B0988DD-EDE5-0F4D-9DDA-FE608553B2B6}"/>
            </a:ext>
          </a:extLst>
        </xdr:cNvPr>
        <xdr:cNvPicPr/>
      </xdr:nvPicPr>
      <xdr:blipFill>
        <a:blip xmlns:r="http://schemas.openxmlformats.org/officeDocument/2006/relationships" r:embed="rId8"/>
        <a:stretch>
          <a:fillRect/>
        </a:stretch>
      </xdr:blipFill>
      <xdr:spPr>
        <a:xfrm>
          <a:off x="7637040" y="68098320"/>
          <a:ext cx="1577880" cy="617760"/>
        </a:xfrm>
        <a:prstGeom prst="rect">
          <a:avLst/>
        </a:prstGeom>
      </xdr:spPr>
    </xdr:pic>
    <xdr:clientData/>
  </xdr:twoCellAnchor>
  <xdr:twoCellAnchor editAs="oneCell">
    <xdr:from>
      <xdr:col>3</xdr:col>
      <xdr:colOff>84135</xdr:colOff>
      <xdr:row>205</xdr:row>
      <xdr:rowOff>68122</xdr:rowOff>
    </xdr:from>
    <xdr:to>
      <xdr:col>3</xdr:col>
      <xdr:colOff>762735</xdr:colOff>
      <xdr:row>207</xdr:row>
      <xdr:rowOff>321182</xdr:rowOff>
    </xdr:to>
    <xdr:pic>
      <xdr:nvPicPr>
        <xdr:cNvPr id="15" name="Entrada de lápiz 14">
          <a:extLst>
            <a:ext uri="{FF2B5EF4-FFF2-40B4-BE49-F238E27FC236}">
              <a16:creationId xmlns:a16="http://schemas.microsoft.com/office/drawing/2014/main" id="{00000000-0008-0000-0100-00000F000000}"/>
            </a:ext>
            <a:ext uri="{147F2762-F138-4A5C-976F-8EAC2B608ADB}">
              <a16:predDERef xmlns:a16="http://schemas.microsoft.com/office/drawing/2014/main" pred="{CB45A448-807A-C74F-A600-2F6010DE75D4}"/>
            </a:ext>
          </a:extLst>
        </xdr:cNvPr>
        <xdr:cNvPicPr/>
      </xdr:nvPicPr>
      <xdr:blipFill>
        <a:blip xmlns:r="http://schemas.openxmlformats.org/officeDocument/2006/relationships" r:embed="rId9"/>
        <a:stretch>
          <a:fillRect/>
        </a:stretch>
      </xdr:blipFill>
      <xdr:spPr>
        <a:xfrm>
          <a:off x="6796800" y="67768920"/>
          <a:ext cx="709200" cy="677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1005271</xdr:colOff>
      <xdr:row>18</xdr:row>
      <xdr:rowOff>0</xdr:rowOff>
    </xdr:from>
    <xdr:to>
      <xdr:col>16</xdr:col>
      <xdr:colOff>1032991</xdr:colOff>
      <xdr:row>18</xdr:row>
      <xdr:rowOff>144886</xdr:rowOff>
    </xdr:to>
    <xdr:pic>
      <xdr:nvPicPr>
        <xdr:cNvPr id="40" name="Entrada de lápiz 39">
          <a:extLst>
            <a:ext uri="{FF2B5EF4-FFF2-40B4-BE49-F238E27FC236}">
              <a16:creationId xmlns:a16="http://schemas.microsoft.com/office/drawing/2014/main" id="{00000000-0008-0000-0200-000028000000}"/>
            </a:ext>
            <a:ext uri="{147F2762-F138-4A5C-976F-8EAC2B608ADB}">
              <a16:predDERef xmlns:a16="http://schemas.microsoft.com/office/drawing/2014/main" pred="{67176A22-55E1-B248-B29C-8630DE28D5B2}"/>
            </a:ext>
          </a:extLst>
        </xdr:cNvPr>
        <xdr:cNvPicPr/>
      </xdr:nvPicPr>
      <xdr:blipFill>
        <a:blip xmlns:r="http://schemas.openxmlformats.org/officeDocument/2006/relationships" r:embed="rId1"/>
        <a:stretch>
          <a:fillRect/>
        </a:stretch>
      </xdr:blipFill>
      <xdr:spPr>
        <a:xfrm>
          <a:off x="3389040" y="13319640"/>
          <a:ext cx="58320" cy="142560"/>
        </a:xfrm>
        <a:prstGeom prst="rect">
          <a:avLst/>
        </a:prstGeom>
      </xdr:spPr>
    </xdr:pic>
    <xdr:clientData/>
  </xdr:twoCellAnchor>
  <xdr:oneCellAnchor>
    <xdr:from>
      <xdr:col>2</xdr:col>
      <xdr:colOff>281668</xdr:colOff>
      <xdr:row>0</xdr:row>
      <xdr:rowOff>121103</xdr:rowOff>
    </xdr:from>
    <xdr:ext cx="3924300" cy="857250"/>
    <xdr:pic>
      <xdr:nvPicPr>
        <xdr:cNvPr id="4" name="image3.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2" cstate="print"/>
        <a:stretch>
          <a:fillRect/>
        </a:stretch>
      </xdr:blipFill>
      <xdr:spPr>
        <a:xfrm>
          <a:off x="1824718" y="121103"/>
          <a:ext cx="3924300" cy="8572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16</xdr:col>
      <xdr:colOff>1005271</xdr:colOff>
      <xdr:row>18</xdr:row>
      <xdr:rowOff>0</xdr:rowOff>
    </xdr:from>
    <xdr:to>
      <xdr:col>16</xdr:col>
      <xdr:colOff>1032991</xdr:colOff>
      <xdr:row>18</xdr:row>
      <xdr:rowOff>144886</xdr:rowOff>
    </xdr:to>
    <xdr:pic>
      <xdr:nvPicPr>
        <xdr:cNvPr id="2" name="Entrada de lápiz 39">
          <a:extLst>
            <a:ext uri="{FF2B5EF4-FFF2-40B4-BE49-F238E27FC236}">
              <a16:creationId xmlns:a16="http://schemas.microsoft.com/office/drawing/2014/main" id="{00000000-0008-0000-0300-000002000000}"/>
            </a:ext>
            <a:ext uri="{147F2762-F138-4A5C-976F-8EAC2B608ADB}">
              <a16:predDERef xmlns:a16="http://schemas.microsoft.com/office/drawing/2014/main" pred="{67176A22-55E1-B248-B29C-8630DE28D5B2}"/>
            </a:ext>
          </a:extLst>
        </xdr:cNvPr>
        <xdr:cNvPicPr/>
      </xdr:nvPicPr>
      <xdr:blipFill>
        <a:blip xmlns:r="http://schemas.openxmlformats.org/officeDocument/2006/relationships" r:embed="rId1"/>
        <a:stretch>
          <a:fillRect/>
        </a:stretch>
      </xdr:blipFill>
      <xdr:spPr>
        <a:xfrm>
          <a:off x="15283246" y="8543925"/>
          <a:ext cx="27720" cy="144886"/>
        </a:xfrm>
        <a:prstGeom prst="rect">
          <a:avLst/>
        </a:prstGeom>
      </xdr:spPr>
    </xdr:pic>
    <xdr:clientData/>
  </xdr:twoCellAnchor>
  <xdr:oneCellAnchor>
    <xdr:from>
      <xdr:col>2</xdr:col>
      <xdr:colOff>281668</xdr:colOff>
      <xdr:row>0</xdr:row>
      <xdr:rowOff>121103</xdr:rowOff>
    </xdr:from>
    <xdr:ext cx="3924300" cy="857250"/>
    <xdr:pic>
      <xdr:nvPicPr>
        <xdr:cNvPr id="3" name="image3.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xfrm>
          <a:off x="1481818" y="121103"/>
          <a:ext cx="3924300" cy="8572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16</xdr:col>
      <xdr:colOff>1005271</xdr:colOff>
      <xdr:row>18</xdr:row>
      <xdr:rowOff>0</xdr:rowOff>
    </xdr:from>
    <xdr:to>
      <xdr:col>16</xdr:col>
      <xdr:colOff>1032991</xdr:colOff>
      <xdr:row>25</xdr:row>
      <xdr:rowOff>144886</xdr:rowOff>
    </xdr:to>
    <xdr:pic>
      <xdr:nvPicPr>
        <xdr:cNvPr id="3" name="Entrada de lápiz 39">
          <a:extLst>
            <a:ext uri="{FF2B5EF4-FFF2-40B4-BE49-F238E27FC236}">
              <a16:creationId xmlns:a16="http://schemas.microsoft.com/office/drawing/2014/main" id="{520AE22D-9A37-4828-95E0-6273078A7A95}"/>
            </a:ext>
            <a:ext uri="{147F2762-F138-4A5C-976F-8EAC2B608ADB}">
              <a16:predDERef xmlns:a16="http://schemas.microsoft.com/office/drawing/2014/main" pred="{67176A22-55E1-B248-B29C-8630DE28D5B2}"/>
            </a:ext>
          </a:extLst>
        </xdr:cNvPr>
        <xdr:cNvPicPr/>
      </xdr:nvPicPr>
      <xdr:blipFill>
        <a:blip xmlns:r="http://schemas.openxmlformats.org/officeDocument/2006/relationships" r:embed="rId1"/>
        <a:stretch>
          <a:fillRect/>
        </a:stretch>
      </xdr:blipFill>
      <xdr:spPr>
        <a:xfrm>
          <a:off x="15511846" y="8486775"/>
          <a:ext cx="27720" cy="144886"/>
        </a:xfrm>
        <a:prstGeom prst="rect">
          <a:avLst/>
        </a:prstGeom>
      </xdr:spPr>
    </xdr:pic>
    <xdr:clientData/>
  </xdr:twoCellAnchor>
  <xdr:oneCellAnchor>
    <xdr:from>
      <xdr:col>2</xdr:col>
      <xdr:colOff>281668</xdr:colOff>
      <xdr:row>0</xdr:row>
      <xdr:rowOff>121103</xdr:rowOff>
    </xdr:from>
    <xdr:ext cx="3924300" cy="857250"/>
    <xdr:pic>
      <xdr:nvPicPr>
        <xdr:cNvPr id="4" name="image3.png">
          <a:extLst>
            <a:ext uri="{FF2B5EF4-FFF2-40B4-BE49-F238E27FC236}">
              <a16:creationId xmlns:a16="http://schemas.microsoft.com/office/drawing/2014/main" id="{216B2408-A160-45EF-91ED-EED63EA9E54F}"/>
            </a:ext>
          </a:extLst>
        </xdr:cNvPr>
        <xdr:cNvPicPr preferRelativeResize="0"/>
      </xdr:nvPicPr>
      <xdr:blipFill>
        <a:blip xmlns:r="http://schemas.openxmlformats.org/officeDocument/2006/relationships" r:embed="rId2" cstate="print"/>
        <a:stretch>
          <a:fillRect/>
        </a:stretch>
      </xdr:blipFill>
      <xdr:spPr>
        <a:xfrm>
          <a:off x="1481818" y="121103"/>
          <a:ext cx="3924300" cy="8572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twoCellAnchor editAs="oneCell">
    <xdr:from>
      <xdr:col>2</xdr:col>
      <xdr:colOff>98536</xdr:colOff>
      <xdr:row>1</xdr:row>
      <xdr:rowOff>98535</xdr:rowOff>
    </xdr:from>
    <xdr:to>
      <xdr:col>2</xdr:col>
      <xdr:colOff>2485258</xdr:colOff>
      <xdr:row>1</xdr:row>
      <xdr:rowOff>722587</xdr:rowOff>
    </xdr:to>
    <xdr:pic>
      <xdr:nvPicPr>
        <xdr:cNvPr id="2" name="Imagen 1" descr="E:\CONSTRUYENDO FUTURO\SECRETARIAS\S PLANEACIÓN.png">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3436" y="317610"/>
          <a:ext cx="2386722" cy="62405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imac\Documents\G:\Users\imac\Documents\GOBERNACION%202021\SGR%202021\E:\Users\imac\Documents\D:\PRESUPUESTO%202022-%20REINALDO\analisis%20de%20fuentes%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imac\Documents\G:\Users\imac\Documents\GOBERNACION%202021\SGR%202021\E:\Users\imac\Documents\D:\PRESUPUESTO%202022-%20REINALDO\PROYECTO%20PRESUPUESTO%202022%2018082021%20revisado%20kareli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imac\Documents\G:\Users\imac\Documents\GOBERNACION%202021\SGR%202021\E:\Users\imac\Documents\G:\Applications\Microsoft%20Excel.app\D:\S_HACIENDA\PPTO%202019\S_HACIENDA\PPTO2011\ingresos%20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imac\Documents\G:\Users\imac\Documents\GOBERNACION%202021\SGR%202021\E:\Users\imac\Documents\G:\Applications\Microsoft%20Excel.app\G:\PRESUPUESTO%202021\ingreso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AMPILLAS 2021"/>
      <sheetName val="RENDIM. FINANCIEROS"/>
      <sheetName val="CERT2021 "/>
      <sheetName val="DESTINACION ESPECIFICA 2021"/>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ICUOTAS"/>
      <sheetName val="SALDOS DISPONIBLES 2022"/>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cion ingreso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AMPILLAS 2021"/>
      <sheetName val="REGALIAS "/>
      <sheetName val="RENDIM. FINANCIEROS"/>
      <sheetName val="icld2021"/>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98"/>
  <sheetViews>
    <sheetView view="pageBreakPreview" zoomScale="80" zoomScaleSheetLayoutView="80" workbookViewId="0">
      <pane ySplit="5" topLeftCell="A255" activePane="bottomLeft" state="frozen"/>
      <selection activeCell="F15" sqref="F15"/>
      <selection pane="bottomLeft" activeCell="D255" sqref="D255"/>
    </sheetView>
  </sheetViews>
  <sheetFormatPr baseColWidth="10" defaultColWidth="12.28515625" defaultRowHeight="15.75" x14ac:dyDescent="0.25"/>
  <cols>
    <col min="1" max="1" width="43.42578125" style="422" customWidth="1"/>
    <col min="2" max="2" width="34.140625" style="434" customWidth="1"/>
    <col min="3" max="5" width="27.28515625" style="434" customWidth="1"/>
    <col min="6" max="6" width="30" style="422" customWidth="1"/>
    <col min="7" max="7" width="21.7109375" style="1" customWidth="1"/>
    <col min="8" max="9" width="11.7109375" style="1" customWidth="1"/>
    <col min="10" max="10" width="31.42578125" style="1" customWidth="1"/>
    <col min="11" max="16" width="11.7109375" style="1" customWidth="1"/>
    <col min="17" max="16384" width="12.28515625" style="1"/>
  </cols>
  <sheetData>
    <row r="1" spans="1:25" ht="31.5" x14ac:dyDescent="0.5">
      <c r="A1" s="1216" t="s">
        <v>347</v>
      </c>
      <c r="B1" s="1216"/>
      <c r="C1" s="1216"/>
      <c r="D1" s="1216"/>
      <c r="E1" s="1216"/>
      <c r="F1" s="1216"/>
      <c r="G1" s="2"/>
      <c r="H1" s="2"/>
      <c r="I1" s="2"/>
      <c r="J1" s="2"/>
      <c r="K1" s="2"/>
      <c r="L1" s="2"/>
      <c r="M1" s="2"/>
      <c r="N1" s="2"/>
      <c r="O1" s="2"/>
      <c r="P1" s="2"/>
      <c r="Q1" s="2"/>
      <c r="R1" s="2"/>
      <c r="S1" s="2"/>
      <c r="T1" s="2"/>
      <c r="U1" s="2"/>
      <c r="V1" s="2"/>
      <c r="W1" s="2"/>
      <c r="X1" s="2"/>
      <c r="Y1" s="2"/>
    </row>
    <row r="2" spans="1:25" x14ac:dyDescent="0.25">
      <c r="B2" s="423"/>
      <c r="C2" s="423"/>
      <c r="D2" s="423"/>
      <c r="E2" s="423"/>
      <c r="G2" s="2"/>
      <c r="H2" s="2"/>
      <c r="I2" s="2"/>
      <c r="J2" s="2"/>
      <c r="K2" s="2"/>
      <c r="L2" s="2"/>
      <c r="M2" s="2"/>
      <c r="N2" s="2"/>
      <c r="O2" s="2"/>
      <c r="P2" s="2"/>
      <c r="Q2" s="2"/>
      <c r="R2" s="2"/>
      <c r="S2" s="2"/>
      <c r="T2" s="2"/>
      <c r="U2" s="2"/>
      <c r="V2" s="2"/>
      <c r="W2" s="2"/>
      <c r="X2" s="2"/>
      <c r="Y2" s="2"/>
    </row>
    <row r="3" spans="1:25" x14ac:dyDescent="0.25">
      <c r="B3" s="423"/>
      <c r="C3" s="423"/>
      <c r="D3" s="423"/>
      <c r="E3" s="423"/>
      <c r="G3" s="2"/>
      <c r="H3" s="2"/>
      <c r="I3" s="2"/>
      <c r="J3" s="2"/>
      <c r="K3" s="2"/>
      <c r="L3" s="2"/>
      <c r="M3" s="2"/>
      <c r="N3" s="2"/>
      <c r="O3" s="2"/>
      <c r="P3" s="2"/>
      <c r="Q3" s="2"/>
      <c r="R3" s="2"/>
      <c r="S3" s="2"/>
      <c r="T3" s="2"/>
      <c r="U3" s="2"/>
      <c r="V3" s="2"/>
      <c r="W3" s="2"/>
      <c r="X3" s="2"/>
      <c r="Y3" s="2"/>
    </row>
    <row r="4" spans="1:25" s="3" customFormat="1" ht="45" x14ac:dyDescent="0.25">
      <c r="A4" s="450" t="s">
        <v>0</v>
      </c>
      <c r="B4" s="450" t="s">
        <v>1</v>
      </c>
      <c r="C4" s="451" t="s">
        <v>2</v>
      </c>
      <c r="D4" s="452" t="s">
        <v>649</v>
      </c>
      <c r="E4" s="452" t="s">
        <v>640</v>
      </c>
      <c r="F4" s="453" t="s">
        <v>287</v>
      </c>
    </row>
    <row r="5" spans="1:25" x14ac:dyDescent="0.25">
      <c r="A5" s="447" t="s">
        <v>3</v>
      </c>
      <c r="B5" s="448">
        <f>SUM(B6:B45)</f>
        <v>7937200000</v>
      </c>
      <c r="C5" s="448">
        <f>SUM(C6:C45)</f>
        <v>7937200000</v>
      </c>
      <c r="D5" s="448">
        <f>SUM(D6:D45)</f>
        <v>346250000</v>
      </c>
      <c r="E5" s="448">
        <f t="shared" ref="E5" si="0">SUM(E6:E45)</f>
        <v>7590950000</v>
      </c>
      <c r="F5" s="449"/>
      <c r="G5" s="2"/>
      <c r="H5" s="2"/>
      <c r="I5" s="2"/>
      <c r="J5" s="2"/>
      <c r="K5" s="2"/>
      <c r="L5" s="2"/>
      <c r="M5" s="2"/>
      <c r="N5" s="2"/>
      <c r="O5" s="2"/>
      <c r="P5" s="2"/>
      <c r="Q5" s="2"/>
      <c r="R5" s="2"/>
      <c r="S5" s="2"/>
      <c r="T5" s="2"/>
      <c r="U5" s="2"/>
      <c r="V5" s="2"/>
      <c r="W5" s="2"/>
      <c r="X5" s="2"/>
      <c r="Y5" s="2"/>
    </row>
    <row r="6" spans="1:25" x14ac:dyDescent="0.25">
      <c r="A6" s="233" t="s">
        <v>4</v>
      </c>
      <c r="B6" s="4"/>
      <c r="C6" s="4">
        <f>SUM(B7:B9)</f>
        <v>1080000000</v>
      </c>
      <c r="D6" s="369"/>
      <c r="E6" s="369">
        <f>C6-D8</f>
        <v>783750000</v>
      </c>
      <c r="F6" s="234"/>
      <c r="G6" s="2"/>
      <c r="H6" s="2"/>
      <c r="I6" s="2"/>
      <c r="J6" s="2"/>
      <c r="K6" s="2"/>
      <c r="L6" s="2"/>
      <c r="M6" s="2"/>
      <c r="N6" s="2"/>
      <c r="O6" s="2"/>
      <c r="P6" s="2"/>
      <c r="Q6" s="2"/>
      <c r="R6" s="2"/>
      <c r="S6" s="2"/>
      <c r="T6" s="2"/>
      <c r="U6" s="2"/>
      <c r="V6" s="2"/>
      <c r="W6" s="2"/>
      <c r="X6" s="2"/>
      <c r="Y6" s="2"/>
    </row>
    <row r="7" spans="1:25" x14ac:dyDescent="0.25">
      <c r="A7" s="424" t="s">
        <v>5</v>
      </c>
      <c r="B7" s="4">
        <f>270000000-26500000</f>
        <v>243500000</v>
      </c>
      <c r="C7" s="6"/>
      <c r="D7" s="370"/>
      <c r="E7" s="370"/>
      <c r="F7" s="234" t="s">
        <v>295</v>
      </c>
      <c r="G7" s="2" t="s">
        <v>6</v>
      </c>
      <c r="H7" s="2"/>
      <c r="I7" s="2" t="s">
        <v>288</v>
      </c>
      <c r="J7" s="2"/>
      <c r="K7" s="2"/>
      <c r="L7" s="2"/>
      <c r="M7" s="2"/>
      <c r="N7" s="2"/>
      <c r="O7" s="2"/>
      <c r="P7" s="2"/>
      <c r="Q7" s="2"/>
      <c r="R7" s="2"/>
      <c r="S7" s="2"/>
      <c r="T7" s="2"/>
      <c r="U7" s="2"/>
      <c r="V7" s="2"/>
      <c r="W7" s="2"/>
      <c r="X7" s="2"/>
      <c r="Y7" s="2"/>
    </row>
    <row r="8" spans="1:25" ht="18" customHeight="1" x14ac:dyDescent="0.25">
      <c r="A8" s="424" t="s">
        <v>7</v>
      </c>
      <c r="B8" s="4">
        <f>270000000+26500000</f>
        <v>296500000</v>
      </c>
      <c r="C8" s="6"/>
      <c r="D8" s="370">
        <v>296250000</v>
      </c>
      <c r="E8" s="370"/>
      <c r="F8" s="234" t="s">
        <v>308</v>
      </c>
      <c r="G8" s="2" t="s">
        <v>8</v>
      </c>
      <c r="H8" s="2"/>
      <c r="I8" s="2" t="s">
        <v>289</v>
      </c>
      <c r="J8" s="2"/>
      <c r="K8" s="2"/>
      <c r="L8" s="2"/>
      <c r="M8" s="2"/>
      <c r="N8" s="2"/>
      <c r="O8" s="2"/>
      <c r="P8" s="2"/>
      <c r="Q8" s="2"/>
      <c r="R8" s="2"/>
      <c r="S8" s="2"/>
      <c r="T8" s="2"/>
      <c r="U8" s="2"/>
      <c r="V8" s="2"/>
      <c r="W8" s="2"/>
      <c r="X8" s="2"/>
      <c r="Y8" s="2"/>
    </row>
    <row r="9" spans="1:25" x14ac:dyDescent="0.25">
      <c r="A9" s="424" t="s">
        <v>9</v>
      </c>
      <c r="B9" s="4">
        <v>540000000</v>
      </c>
      <c r="C9" s="6"/>
      <c r="D9" s="370"/>
      <c r="E9" s="370"/>
      <c r="F9" s="234" t="s">
        <v>296</v>
      </c>
      <c r="G9" s="2" t="s">
        <v>10</v>
      </c>
      <c r="H9" s="2"/>
      <c r="I9" s="2" t="s">
        <v>290</v>
      </c>
      <c r="J9" s="2"/>
      <c r="K9" s="2"/>
      <c r="L9" s="2"/>
      <c r="M9" s="2"/>
      <c r="N9" s="2"/>
      <c r="O9" s="2"/>
      <c r="P9" s="2"/>
      <c r="Q9" s="2"/>
      <c r="R9" s="2"/>
      <c r="S9" s="2"/>
      <c r="T9" s="2"/>
      <c r="U9" s="2"/>
      <c r="V9" s="2"/>
      <c r="W9" s="2"/>
      <c r="X9" s="2"/>
      <c r="Y9" s="2"/>
    </row>
    <row r="10" spans="1:25" ht="26.25" x14ac:dyDescent="0.25">
      <c r="A10" s="232" t="s">
        <v>11</v>
      </c>
      <c r="B10" s="425"/>
      <c r="C10" s="7">
        <v>20000000</v>
      </c>
      <c r="D10" s="5"/>
      <c r="E10" s="5">
        <f>C10</f>
        <v>20000000</v>
      </c>
      <c r="F10" s="234"/>
      <c r="G10" s="2"/>
      <c r="H10" s="2"/>
      <c r="I10" s="2" t="s">
        <v>291</v>
      </c>
      <c r="J10" s="2"/>
      <c r="K10" s="2"/>
      <c r="L10" s="2"/>
      <c r="M10" s="2"/>
      <c r="N10" s="2"/>
      <c r="O10" s="2"/>
      <c r="P10" s="2"/>
      <c r="Q10" s="2"/>
      <c r="R10" s="2"/>
      <c r="S10" s="2"/>
      <c r="T10" s="2"/>
      <c r="U10" s="2"/>
      <c r="V10" s="2"/>
      <c r="W10" s="2"/>
      <c r="X10" s="2"/>
      <c r="Y10" s="2"/>
    </row>
    <row r="11" spans="1:25" x14ac:dyDescent="0.25">
      <c r="A11" s="424" t="s">
        <v>5</v>
      </c>
      <c r="B11" s="426">
        <f>C10*0.25</f>
        <v>5000000</v>
      </c>
      <c r="C11" s="6"/>
      <c r="D11" s="370"/>
      <c r="E11" s="370"/>
      <c r="F11" s="234" t="s">
        <v>295</v>
      </c>
      <c r="G11" s="2" t="s">
        <v>6</v>
      </c>
      <c r="H11" s="2"/>
      <c r="I11" s="2" t="s">
        <v>292</v>
      </c>
      <c r="J11" s="2"/>
      <c r="K11" s="2"/>
      <c r="L11" s="2"/>
      <c r="M11" s="2"/>
      <c r="N11" s="2"/>
      <c r="O11" s="2"/>
      <c r="P11" s="2"/>
      <c r="Q11" s="2"/>
      <c r="R11" s="2"/>
      <c r="S11" s="2"/>
      <c r="T11" s="2"/>
      <c r="U11" s="2"/>
      <c r="V11" s="2"/>
      <c r="W11" s="2"/>
      <c r="X11" s="2"/>
      <c r="Y11" s="2"/>
    </row>
    <row r="12" spans="1:25" ht="31.5" x14ac:dyDescent="0.25">
      <c r="A12" s="424" t="s">
        <v>7</v>
      </c>
      <c r="B12" s="426">
        <f>C10*0.25</f>
        <v>5000000</v>
      </c>
      <c r="C12" s="6"/>
      <c r="D12" s="370"/>
      <c r="E12" s="370"/>
      <c r="F12" s="234" t="s">
        <v>308</v>
      </c>
      <c r="G12" s="2" t="s">
        <v>8</v>
      </c>
      <c r="H12" s="2"/>
      <c r="I12" s="2" t="s">
        <v>293</v>
      </c>
      <c r="J12" s="2"/>
      <c r="K12" s="2"/>
      <c r="L12" s="2"/>
      <c r="M12" s="2"/>
      <c r="N12" s="2"/>
      <c r="O12" s="2"/>
      <c r="P12" s="2"/>
      <c r="Q12" s="2"/>
      <c r="R12" s="2"/>
      <c r="S12" s="2"/>
      <c r="T12" s="2"/>
      <c r="U12" s="2"/>
      <c r="V12" s="2"/>
      <c r="W12" s="2"/>
      <c r="X12" s="2"/>
      <c r="Y12" s="2"/>
    </row>
    <row r="13" spans="1:25" x14ac:dyDescent="0.25">
      <c r="A13" s="424" t="s">
        <v>9</v>
      </c>
      <c r="B13" s="426">
        <f>C10*0.5</f>
        <v>10000000</v>
      </c>
      <c r="C13" s="6"/>
      <c r="D13" s="370"/>
      <c r="E13" s="370"/>
      <c r="F13" s="234" t="s">
        <v>296</v>
      </c>
      <c r="G13" s="2" t="s">
        <v>10</v>
      </c>
      <c r="H13" s="2"/>
      <c r="I13" s="2" t="s">
        <v>67</v>
      </c>
      <c r="J13" s="2"/>
      <c r="K13" s="2"/>
      <c r="L13" s="2"/>
      <c r="M13" s="2"/>
      <c r="N13" s="2"/>
      <c r="O13" s="2"/>
      <c r="P13" s="2"/>
      <c r="Q13" s="2"/>
      <c r="R13" s="2"/>
      <c r="S13" s="2"/>
      <c r="T13" s="2"/>
      <c r="U13" s="2"/>
      <c r="V13" s="2"/>
      <c r="W13" s="2"/>
      <c r="X13" s="2"/>
      <c r="Y13" s="2"/>
    </row>
    <row r="14" spans="1:25" ht="30" x14ac:dyDescent="0.25">
      <c r="A14" s="233" t="s">
        <v>12</v>
      </c>
      <c r="B14" s="4"/>
      <c r="C14" s="4">
        <f>SUM(B15)</f>
        <v>7200000</v>
      </c>
      <c r="D14" s="369"/>
      <c r="E14" s="369">
        <f>C14</f>
        <v>7200000</v>
      </c>
      <c r="F14" s="234"/>
      <c r="G14" s="2"/>
      <c r="H14" s="2"/>
      <c r="I14" s="2" t="s">
        <v>294</v>
      </c>
      <c r="J14" s="2"/>
      <c r="K14" s="2"/>
      <c r="L14" s="2"/>
      <c r="M14" s="2"/>
      <c r="N14" s="2"/>
      <c r="O14" s="2"/>
      <c r="P14" s="2"/>
      <c r="Q14" s="2"/>
      <c r="R14" s="2"/>
      <c r="S14" s="2"/>
      <c r="T14" s="2"/>
      <c r="U14" s="2"/>
      <c r="V14" s="2"/>
      <c r="W14" s="2"/>
      <c r="X14" s="2"/>
      <c r="Y14" s="2"/>
    </row>
    <row r="15" spans="1:25" ht="91.5" customHeight="1" x14ac:dyDescent="0.25">
      <c r="A15" s="424" t="s">
        <v>152</v>
      </c>
      <c r="B15" s="426">
        <v>7200000</v>
      </c>
      <c r="C15" s="6"/>
      <c r="D15" s="370"/>
      <c r="E15" s="370"/>
      <c r="F15" s="234" t="s">
        <v>309</v>
      </c>
      <c r="G15" s="2" t="s">
        <v>13</v>
      </c>
      <c r="H15" s="2"/>
      <c r="I15" s="2" t="s">
        <v>295</v>
      </c>
      <c r="J15" s="373">
        <f>B7-D8</f>
        <v>-52750000</v>
      </c>
      <c r="K15" s="2"/>
      <c r="L15" s="2"/>
      <c r="M15" s="2"/>
      <c r="N15" s="2"/>
      <c r="O15" s="2"/>
      <c r="P15" s="2"/>
      <c r="Q15" s="2"/>
      <c r="R15" s="2"/>
      <c r="S15" s="2"/>
      <c r="T15" s="2"/>
      <c r="U15" s="2"/>
      <c r="V15" s="2"/>
      <c r="W15" s="2"/>
      <c r="X15" s="2"/>
      <c r="Y15" s="2"/>
    </row>
    <row r="16" spans="1:25" ht="30" x14ac:dyDescent="0.25">
      <c r="A16" s="233" t="s">
        <v>14</v>
      </c>
      <c r="B16" s="4"/>
      <c r="C16" s="4">
        <f>SUM(B17:B18)</f>
        <v>400000000</v>
      </c>
      <c r="D16" s="369"/>
      <c r="E16" s="369">
        <f>C16</f>
        <v>400000000</v>
      </c>
      <c r="F16" s="234"/>
      <c r="G16" s="2"/>
      <c r="H16" s="2"/>
      <c r="I16" s="2" t="s">
        <v>296</v>
      </c>
      <c r="J16" s="2"/>
      <c r="K16" s="2"/>
      <c r="L16" s="2"/>
      <c r="M16" s="2"/>
      <c r="N16" s="2"/>
      <c r="O16" s="2"/>
      <c r="P16" s="2"/>
      <c r="Q16" s="2"/>
      <c r="R16" s="2"/>
      <c r="S16" s="2"/>
      <c r="T16" s="2"/>
      <c r="U16" s="2"/>
      <c r="V16" s="2"/>
      <c r="W16" s="2"/>
      <c r="X16" s="2"/>
      <c r="Y16" s="2"/>
    </row>
    <row r="17" spans="1:25" ht="39" customHeight="1" x14ac:dyDescent="0.25">
      <c r="A17" s="424" t="s">
        <v>15</v>
      </c>
      <c r="B17" s="426">
        <v>200000000</v>
      </c>
      <c r="C17" s="6"/>
      <c r="D17" s="370"/>
      <c r="E17" s="370"/>
      <c r="F17" s="234" t="s">
        <v>309</v>
      </c>
      <c r="G17" s="2" t="s">
        <v>13</v>
      </c>
      <c r="H17" s="2"/>
      <c r="I17" s="2" t="s">
        <v>297</v>
      </c>
      <c r="J17" s="2"/>
      <c r="K17" s="2"/>
      <c r="L17" s="2"/>
      <c r="M17" s="2"/>
      <c r="N17" s="2"/>
      <c r="O17" s="2"/>
      <c r="P17" s="2"/>
      <c r="Q17" s="2"/>
      <c r="R17" s="2"/>
      <c r="S17" s="2"/>
      <c r="T17" s="2"/>
      <c r="U17" s="2"/>
      <c r="V17" s="2"/>
      <c r="W17" s="2"/>
      <c r="X17" s="2"/>
      <c r="Y17" s="2"/>
    </row>
    <row r="18" spans="1:25" ht="72" customHeight="1" x14ac:dyDescent="0.25">
      <c r="A18" s="424" t="s">
        <v>16</v>
      </c>
      <c r="B18" s="426">
        <v>200000000</v>
      </c>
      <c r="C18" s="6"/>
      <c r="D18" s="370"/>
      <c r="E18" s="370"/>
      <c r="F18" s="234" t="s">
        <v>309</v>
      </c>
      <c r="G18" s="2" t="s">
        <v>13</v>
      </c>
      <c r="H18" s="2"/>
      <c r="I18" s="2" t="s">
        <v>298</v>
      </c>
      <c r="J18" s="2"/>
      <c r="K18" s="2"/>
      <c r="L18" s="2"/>
      <c r="M18" s="2"/>
      <c r="N18" s="2"/>
      <c r="O18" s="2"/>
      <c r="P18" s="2"/>
      <c r="Q18" s="2"/>
      <c r="R18" s="2"/>
      <c r="S18" s="2"/>
      <c r="T18" s="2"/>
      <c r="U18" s="2"/>
      <c r="V18" s="2"/>
      <c r="W18" s="2"/>
      <c r="X18" s="2"/>
      <c r="Y18" s="2"/>
    </row>
    <row r="19" spans="1:25" ht="31.5" x14ac:dyDescent="0.25">
      <c r="A19" s="424" t="s">
        <v>17</v>
      </c>
      <c r="B19" s="426">
        <v>5000000</v>
      </c>
      <c r="C19" s="4">
        <f>B19</f>
        <v>5000000</v>
      </c>
      <c r="D19" s="369"/>
      <c r="E19" s="369">
        <f>C19</f>
        <v>5000000</v>
      </c>
      <c r="F19" s="234" t="s">
        <v>309</v>
      </c>
      <c r="G19" s="2" t="s">
        <v>13</v>
      </c>
      <c r="H19" s="2"/>
      <c r="I19" s="2" t="s">
        <v>299</v>
      </c>
      <c r="J19" s="2"/>
      <c r="K19" s="2"/>
      <c r="L19" s="2"/>
      <c r="M19" s="2"/>
      <c r="N19" s="2"/>
      <c r="O19" s="2"/>
      <c r="P19" s="2"/>
      <c r="Q19" s="2"/>
      <c r="R19" s="2"/>
      <c r="S19" s="2"/>
      <c r="T19" s="2"/>
      <c r="U19" s="2"/>
      <c r="V19" s="2"/>
      <c r="W19" s="2"/>
      <c r="X19" s="2"/>
      <c r="Y19" s="2"/>
    </row>
    <row r="20" spans="1:25" x14ac:dyDescent="0.25">
      <c r="A20" s="233" t="s">
        <v>18</v>
      </c>
      <c r="B20" s="4"/>
      <c r="C20" s="4">
        <f>SUM(B21:B27)</f>
        <v>1200000000</v>
      </c>
      <c r="D20" s="369"/>
      <c r="E20" s="369">
        <f>C20-D23</f>
        <v>1150000000</v>
      </c>
      <c r="F20" s="234"/>
      <c r="G20" s="2"/>
      <c r="H20" s="2"/>
      <c r="I20" s="2" t="s">
        <v>300</v>
      </c>
      <c r="J20" s="2"/>
      <c r="K20" s="2"/>
      <c r="L20" s="2"/>
      <c r="M20" s="2"/>
      <c r="N20" s="2"/>
      <c r="O20" s="2"/>
      <c r="P20" s="2"/>
      <c r="Q20" s="2"/>
      <c r="R20" s="2"/>
      <c r="S20" s="2"/>
      <c r="T20" s="2"/>
      <c r="U20" s="2"/>
      <c r="V20" s="2"/>
      <c r="W20" s="2"/>
      <c r="X20" s="2"/>
      <c r="Y20" s="2"/>
    </row>
    <row r="21" spans="1:25" ht="26.25" x14ac:dyDescent="0.25">
      <c r="A21" s="424" t="s">
        <v>19</v>
      </c>
      <c r="B21" s="426">
        <v>300000000</v>
      </c>
      <c r="C21" s="6"/>
      <c r="D21" s="370"/>
      <c r="E21" s="370"/>
      <c r="F21" s="234" t="s">
        <v>294</v>
      </c>
      <c r="G21" s="2" t="s">
        <v>20</v>
      </c>
      <c r="H21" s="2"/>
      <c r="I21" s="2" t="s">
        <v>301</v>
      </c>
      <c r="J21" s="2"/>
      <c r="K21" s="2"/>
      <c r="L21" s="2"/>
      <c r="M21" s="2"/>
      <c r="N21" s="2"/>
      <c r="O21" s="2"/>
      <c r="P21" s="2"/>
      <c r="Q21" s="2"/>
      <c r="R21" s="2"/>
      <c r="S21" s="2"/>
      <c r="T21" s="2"/>
      <c r="U21" s="2"/>
      <c r="V21" s="2"/>
      <c r="W21" s="2"/>
      <c r="X21" s="2"/>
      <c r="Y21" s="2"/>
    </row>
    <row r="22" spans="1:25" ht="47.25" x14ac:dyDescent="0.25">
      <c r="A22" s="424" t="s">
        <v>21</v>
      </c>
      <c r="B22" s="426">
        <v>300000000</v>
      </c>
      <c r="C22" s="6"/>
      <c r="D22" s="370"/>
      <c r="E22" s="370"/>
      <c r="F22" s="234" t="s">
        <v>307</v>
      </c>
      <c r="G22" s="2" t="s">
        <v>22</v>
      </c>
      <c r="H22" s="2"/>
      <c r="I22" s="2" t="s">
        <v>302</v>
      </c>
      <c r="J22" s="2"/>
      <c r="K22" s="2"/>
      <c r="L22" s="2"/>
      <c r="M22" s="2"/>
      <c r="N22" s="2"/>
      <c r="O22" s="2"/>
      <c r="P22" s="2"/>
      <c r="Q22" s="2"/>
      <c r="R22" s="2"/>
      <c r="S22" s="2"/>
      <c r="T22" s="2"/>
      <c r="U22" s="2"/>
      <c r="V22" s="2"/>
      <c r="W22" s="2"/>
      <c r="X22" s="2"/>
      <c r="Y22" s="2"/>
    </row>
    <row r="23" spans="1:25" ht="26.25" x14ac:dyDescent="0.25">
      <c r="A23" s="424" t="s">
        <v>23</v>
      </c>
      <c r="B23" s="426">
        <v>120000000</v>
      </c>
      <c r="C23" s="6"/>
      <c r="D23" s="370">
        <v>50000000</v>
      </c>
      <c r="E23" s="370"/>
      <c r="F23" s="234" t="s">
        <v>295</v>
      </c>
      <c r="G23" s="2" t="s">
        <v>6</v>
      </c>
      <c r="H23" s="2"/>
      <c r="I23" s="2" t="s">
        <v>303</v>
      </c>
      <c r="J23" s="2"/>
      <c r="K23" s="2"/>
      <c r="L23" s="2"/>
      <c r="M23" s="2"/>
      <c r="N23" s="2"/>
      <c r="O23" s="2"/>
      <c r="P23" s="2"/>
      <c r="Q23" s="2"/>
      <c r="R23" s="2"/>
      <c r="S23" s="2"/>
      <c r="T23" s="2"/>
      <c r="U23" s="2"/>
      <c r="V23" s="2"/>
      <c r="W23" s="2"/>
      <c r="X23" s="2"/>
      <c r="Y23" s="2"/>
    </row>
    <row r="24" spans="1:25" ht="31.5" x14ac:dyDescent="0.25">
      <c r="A24" s="424" t="s">
        <v>24</v>
      </c>
      <c r="B24" s="426">
        <v>120000000</v>
      </c>
      <c r="C24" s="6"/>
      <c r="D24" s="370"/>
      <c r="E24" s="370"/>
      <c r="F24" s="234" t="s">
        <v>308</v>
      </c>
      <c r="G24" s="2" t="s">
        <v>8</v>
      </c>
      <c r="H24" s="2"/>
      <c r="I24" s="2" t="s">
        <v>304</v>
      </c>
      <c r="J24" s="2"/>
      <c r="K24" s="2"/>
      <c r="L24" s="2"/>
      <c r="M24" s="2"/>
      <c r="N24" s="2"/>
      <c r="O24" s="2"/>
      <c r="P24" s="2"/>
      <c r="Q24" s="2"/>
      <c r="R24" s="2"/>
      <c r="S24" s="2"/>
      <c r="T24" s="2"/>
      <c r="U24" s="2"/>
      <c r="V24" s="2"/>
      <c r="W24" s="2"/>
      <c r="X24" s="2"/>
      <c r="Y24" s="2"/>
    </row>
    <row r="25" spans="1:25" ht="47.25" x14ac:dyDescent="0.25">
      <c r="A25" s="424" t="s">
        <v>25</v>
      </c>
      <c r="B25" s="426">
        <v>120000000</v>
      </c>
      <c r="C25" s="6"/>
      <c r="D25" s="370"/>
      <c r="E25" s="370"/>
      <c r="F25" s="234" t="s">
        <v>317</v>
      </c>
      <c r="G25" s="2" t="s">
        <v>26</v>
      </c>
      <c r="H25" s="2"/>
      <c r="I25" s="2" t="s">
        <v>305</v>
      </c>
      <c r="J25" s="2"/>
      <c r="K25" s="2"/>
      <c r="L25" s="2"/>
      <c r="M25" s="2"/>
      <c r="N25" s="2"/>
      <c r="O25" s="2"/>
      <c r="P25" s="2"/>
      <c r="Q25" s="2"/>
      <c r="R25" s="2"/>
      <c r="S25" s="2"/>
      <c r="T25" s="2"/>
      <c r="U25" s="2"/>
      <c r="V25" s="2"/>
      <c r="W25" s="2"/>
      <c r="X25" s="2"/>
      <c r="Y25" s="2"/>
    </row>
    <row r="26" spans="1:25" ht="31.5" x14ac:dyDescent="0.25">
      <c r="A26" s="424" t="s">
        <v>27</v>
      </c>
      <c r="B26" s="426">
        <v>120000000</v>
      </c>
      <c r="C26" s="6"/>
      <c r="D26" s="370"/>
      <c r="E26" s="370"/>
      <c r="F26" s="234" t="s">
        <v>293</v>
      </c>
      <c r="G26" s="2" t="s">
        <v>28</v>
      </c>
      <c r="H26" s="2"/>
      <c r="I26" s="2" t="s">
        <v>306</v>
      </c>
      <c r="J26" s="2"/>
      <c r="K26" s="2"/>
      <c r="L26" s="2"/>
      <c r="M26" s="2"/>
      <c r="N26" s="2"/>
      <c r="O26" s="2"/>
      <c r="P26" s="2"/>
      <c r="Q26" s="2"/>
      <c r="R26" s="2"/>
      <c r="S26" s="2"/>
      <c r="T26" s="2"/>
      <c r="U26" s="2"/>
      <c r="V26" s="2"/>
      <c r="W26" s="2"/>
      <c r="X26" s="2"/>
      <c r="Y26" s="2"/>
    </row>
    <row r="27" spans="1:25" ht="47.25" x14ac:dyDescent="0.25">
      <c r="A27" s="424" t="s">
        <v>29</v>
      </c>
      <c r="B27" s="426">
        <v>120000000</v>
      </c>
      <c r="C27" s="6"/>
      <c r="D27" s="370"/>
      <c r="E27" s="370"/>
      <c r="F27" s="234" t="s">
        <v>311</v>
      </c>
      <c r="G27" s="2" t="s">
        <v>30</v>
      </c>
      <c r="H27" s="2"/>
      <c r="I27" s="2" t="s">
        <v>307</v>
      </c>
      <c r="J27" s="2"/>
      <c r="K27" s="2"/>
      <c r="L27" s="2"/>
      <c r="M27" s="2"/>
      <c r="N27" s="2"/>
      <c r="O27" s="2"/>
      <c r="P27" s="2"/>
      <c r="Q27" s="2"/>
      <c r="R27" s="2"/>
      <c r="S27" s="2"/>
      <c r="T27" s="2"/>
      <c r="U27" s="2"/>
      <c r="V27" s="2"/>
      <c r="W27" s="2"/>
      <c r="X27" s="2"/>
      <c r="Y27" s="2"/>
    </row>
    <row r="28" spans="1:25" ht="26.25" x14ac:dyDescent="0.25">
      <c r="A28" s="232" t="s">
        <v>31</v>
      </c>
      <c r="B28" s="425"/>
      <c r="C28" s="4">
        <v>15000000</v>
      </c>
      <c r="D28" s="369"/>
      <c r="E28" s="369">
        <f>C28</f>
        <v>15000000</v>
      </c>
      <c r="F28" s="234"/>
      <c r="G28" s="2"/>
      <c r="H28" s="2"/>
      <c r="I28" s="2" t="s">
        <v>308</v>
      </c>
      <c r="J28" s="2"/>
      <c r="K28" s="2"/>
      <c r="L28" s="2"/>
      <c r="M28" s="2"/>
      <c r="N28" s="2"/>
      <c r="O28" s="2"/>
      <c r="P28" s="2"/>
      <c r="Q28" s="2"/>
      <c r="R28" s="2"/>
      <c r="S28" s="2"/>
      <c r="T28" s="2"/>
      <c r="U28" s="2"/>
      <c r="V28" s="2"/>
      <c r="W28" s="2"/>
      <c r="X28" s="2"/>
      <c r="Y28" s="2"/>
    </row>
    <row r="29" spans="1:25" x14ac:dyDescent="0.25">
      <c r="A29" s="424" t="s">
        <v>32</v>
      </c>
      <c r="B29" s="426">
        <f>C28*0.25</f>
        <v>3750000</v>
      </c>
      <c r="C29" s="4"/>
      <c r="D29" s="369"/>
      <c r="E29" s="369"/>
      <c r="F29" s="234" t="s">
        <v>294</v>
      </c>
      <c r="G29" s="2" t="s">
        <v>20</v>
      </c>
      <c r="H29" s="2"/>
      <c r="I29" s="2" t="s">
        <v>309</v>
      </c>
      <c r="J29" s="2"/>
      <c r="K29" s="2"/>
      <c r="L29" s="2"/>
      <c r="M29" s="2"/>
      <c r="N29" s="2"/>
      <c r="O29" s="2"/>
      <c r="P29" s="2"/>
      <c r="Q29" s="2"/>
      <c r="R29" s="2"/>
      <c r="S29" s="2"/>
      <c r="T29" s="2"/>
      <c r="U29" s="2"/>
      <c r="V29" s="2"/>
      <c r="W29" s="2"/>
      <c r="X29" s="2"/>
      <c r="Y29" s="2"/>
    </row>
    <row r="30" spans="1:25" ht="47.25" x14ac:dyDescent="0.25">
      <c r="A30" s="424" t="s">
        <v>33</v>
      </c>
      <c r="B30" s="426">
        <f>C28*0.25</f>
        <v>3750000</v>
      </c>
      <c r="C30" s="6"/>
      <c r="D30" s="370"/>
      <c r="E30" s="370"/>
      <c r="F30" s="234" t="s">
        <v>307</v>
      </c>
      <c r="G30" s="2" t="s">
        <v>22</v>
      </c>
      <c r="H30" s="2"/>
      <c r="I30" s="2" t="s">
        <v>310</v>
      </c>
      <c r="J30" s="2"/>
      <c r="K30" s="2"/>
      <c r="L30" s="2"/>
      <c r="M30" s="2"/>
      <c r="N30" s="2"/>
      <c r="O30" s="2"/>
      <c r="P30" s="2"/>
      <c r="Q30" s="2"/>
      <c r="R30" s="2"/>
      <c r="S30" s="2"/>
      <c r="T30" s="2"/>
      <c r="U30" s="2"/>
      <c r="V30" s="2"/>
      <c r="W30" s="2"/>
      <c r="X30" s="2"/>
      <c r="Y30" s="2"/>
    </row>
    <row r="31" spans="1:25" ht="26.25" x14ac:dyDescent="0.25">
      <c r="A31" s="424" t="s">
        <v>34</v>
      </c>
      <c r="B31" s="426">
        <f>C28*0.1</f>
        <v>1500000</v>
      </c>
      <c r="C31" s="6"/>
      <c r="D31" s="370"/>
      <c r="E31" s="370"/>
      <c r="F31" s="234" t="s">
        <v>295</v>
      </c>
      <c r="G31" s="2" t="s">
        <v>6</v>
      </c>
      <c r="H31" s="2"/>
      <c r="I31" s="2" t="s">
        <v>311</v>
      </c>
      <c r="J31" s="2"/>
      <c r="K31" s="2"/>
      <c r="L31" s="2"/>
      <c r="M31" s="2"/>
      <c r="N31" s="2"/>
      <c r="O31" s="2"/>
      <c r="P31" s="2"/>
      <c r="Q31" s="2"/>
      <c r="R31" s="2"/>
      <c r="S31" s="2"/>
      <c r="T31" s="2"/>
      <c r="U31" s="2"/>
      <c r="V31" s="2"/>
      <c r="W31" s="2"/>
      <c r="X31" s="2"/>
      <c r="Y31" s="2"/>
    </row>
    <row r="32" spans="1:25" ht="31.5" x14ac:dyDescent="0.25">
      <c r="A32" s="424" t="s">
        <v>24</v>
      </c>
      <c r="B32" s="426">
        <f>C28*0.1</f>
        <v>1500000</v>
      </c>
      <c r="C32" s="6"/>
      <c r="D32" s="370"/>
      <c r="E32" s="370"/>
      <c r="F32" s="234" t="s">
        <v>308</v>
      </c>
      <c r="G32" s="2" t="s">
        <v>8</v>
      </c>
      <c r="H32" s="2"/>
      <c r="I32" s="2" t="s">
        <v>312</v>
      </c>
      <c r="J32" s="2"/>
      <c r="K32" s="2"/>
      <c r="L32" s="2"/>
      <c r="M32" s="2"/>
      <c r="N32" s="2"/>
      <c r="O32" s="2"/>
      <c r="P32" s="2"/>
      <c r="Q32" s="2"/>
      <c r="R32" s="2"/>
      <c r="S32" s="2"/>
      <c r="T32" s="2"/>
      <c r="U32" s="2"/>
      <c r="V32" s="2"/>
      <c r="W32" s="2"/>
      <c r="X32" s="2"/>
      <c r="Y32" s="2"/>
    </row>
    <row r="33" spans="1:25" ht="31.5" x14ac:dyDescent="0.25">
      <c r="A33" s="424" t="s">
        <v>35</v>
      </c>
      <c r="B33" s="426">
        <v>1500000</v>
      </c>
      <c r="C33" s="6"/>
      <c r="D33" s="370"/>
      <c r="E33" s="370"/>
      <c r="F33" s="234" t="s">
        <v>293</v>
      </c>
      <c r="G33" s="2" t="s">
        <v>28</v>
      </c>
      <c r="H33" s="2"/>
      <c r="I33" s="2" t="s">
        <v>313</v>
      </c>
      <c r="J33" s="2"/>
      <c r="K33" s="2"/>
      <c r="L33" s="2"/>
      <c r="M33" s="2"/>
      <c r="N33" s="2"/>
      <c r="O33" s="2"/>
      <c r="P33" s="2"/>
      <c r="Q33" s="2"/>
      <c r="R33" s="2"/>
      <c r="S33" s="2"/>
      <c r="T33" s="2"/>
      <c r="U33" s="2"/>
      <c r="V33" s="2"/>
      <c r="W33" s="2"/>
      <c r="X33" s="2"/>
      <c r="Y33" s="2"/>
    </row>
    <row r="34" spans="1:25" ht="47.25" x14ac:dyDescent="0.25">
      <c r="A34" s="424" t="s">
        <v>36</v>
      </c>
      <c r="B34" s="426">
        <v>1500000</v>
      </c>
      <c r="C34" s="6"/>
      <c r="D34" s="370"/>
      <c r="E34" s="370"/>
      <c r="F34" s="234" t="s">
        <v>316</v>
      </c>
      <c r="G34" s="2" t="s">
        <v>30</v>
      </c>
      <c r="H34" s="2"/>
      <c r="I34" s="2" t="s">
        <v>314</v>
      </c>
      <c r="J34" s="2"/>
      <c r="K34" s="2"/>
      <c r="L34" s="2"/>
      <c r="M34" s="2"/>
      <c r="N34" s="2"/>
      <c r="O34" s="2"/>
      <c r="P34" s="2"/>
      <c r="Q34" s="2"/>
      <c r="R34" s="2"/>
      <c r="S34" s="2"/>
      <c r="T34" s="2"/>
      <c r="U34" s="2"/>
      <c r="V34" s="2"/>
      <c r="W34" s="2"/>
      <c r="X34" s="2"/>
      <c r="Y34" s="2"/>
    </row>
    <row r="35" spans="1:25" ht="47.25" x14ac:dyDescent="0.25">
      <c r="A35" s="424" t="s">
        <v>37</v>
      </c>
      <c r="B35" s="426">
        <v>1500000</v>
      </c>
      <c r="C35" s="6"/>
      <c r="D35" s="370"/>
      <c r="E35" s="370"/>
      <c r="F35" s="234" t="s">
        <v>317</v>
      </c>
      <c r="G35" s="2" t="s">
        <v>26</v>
      </c>
      <c r="H35" s="2"/>
      <c r="I35" s="2"/>
      <c r="J35" s="2"/>
      <c r="K35" s="2"/>
      <c r="L35" s="2"/>
      <c r="M35" s="2"/>
      <c r="N35" s="2"/>
      <c r="O35" s="2"/>
      <c r="P35" s="2"/>
      <c r="Q35" s="2"/>
      <c r="R35" s="2"/>
      <c r="S35" s="2"/>
      <c r="T35" s="2"/>
      <c r="U35" s="2"/>
      <c r="V35" s="2"/>
      <c r="W35" s="2"/>
      <c r="X35" s="2"/>
      <c r="Y35" s="2"/>
    </row>
    <row r="36" spans="1:25" x14ac:dyDescent="0.25">
      <c r="A36" s="233" t="s">
        <v>38</v>
      </c>
      <c r="B36" s="4"/>
      <c r="C36" s="4">
        <f>B37+B38</f>
        <v>3150000000</v>
      </c>
      <c r="D36" s="369"/>
      <c r="E36" s="369">
        <f>C36</f>
        <v>3150000000</v>
      </c>
      <c r="F36" s="234"/>
      <c r="G36" s="2"/>
      <c r="H36" s="5"/>
      <c r="I36" s="2"/>
      <c r="J36" s="2"/>
      <c r="K36" s="2"/>
      <c r="L36" s="2"/>
      <c r="M36" s="2"/>
      <c r="N36" s="2"/>
      <c r="O36" s="2"/>
      <c r="P36" s="2"/>
      <c r="Q36" s="2"/>
      <c r="R36" s="2"/>
      <c r="S36" s="2"/>
      <c r="T36" s="2"/>
      <c r="U36" s="2"/>
      <c r="V36" s="2"/>
      <c r="W36" s="2"/>
      <c r="X36" s="2"/>
      <c r="Y36" s="2"/>
    </row>
    <row r="37" spans="1:25" ht="39" customHeight="1" x14ac:dyDescent="0.25">
      <c r="A37" s="427" t="s">
        <v>39</v>
      </c>
      <c r="B37" s="426">
        <v>2700000000</v>
      </c>
      <c r="C37" s="6"/>
      <c r="D37" s="370"/>
      <c r="E37" s="369">
        <f t="shared" ref="E37:E45" si="1">C37</f>
        <v>0</v>
      </c>
      <c r="F37" s="234" t="s">
        <v>289</v>
      </c>
      <c r="G37" s="2" t="s">
        <v>40</v>
      </c>
      <c r="H37" s="2"/>
      <c r="I37" s="2"/>
      <c r="J37" s="2"/>
      <c r="K37" s="2"/>
      <c r="L37" s="2"/>
      <c r="M37" s="2"/>
      <c r="N37" s="2"/>
      <c r="O37" s="2"/>
      <c r="P37" s="2"/>
      <c r="Q37" s="2"/>
      <c r="R37" s="2"/>
      <c r="S37" s="2"/>
      <c r="T37" s="2"/>
      <c r="U37" s="2"/>
      <c r="V37" s="2"/>
      <c r="W37" s="2"/>
      <c r="X37" s="2"/>
      <c r="Y37" s="2"/>
    </row>
    <row r="38" spans="1:25" x14ac:dyDescent="0.25">
      <c r="A38" s="424" t="s">
        <v>41</v>
      </c>
      <c r="B38" s="426">
        <v>450000000</v>
      </c>
      <c r="C38" s="6"/>
      <c r="D38" s="370"/>
      <c r="E38" s="369">
        <f t="shared" si="1"/>
        <v>0</v>
      </c>
      <c r="F38" s="234" t="s">
        <v>315</v>
      </c>
      <c r="G38" s="2" t="s">
        <v>42</v>
      </c>
      <c r="H38" s="2"/>
      <c r="I38" s="2"/>
      <c r="J38" s="2"/>
      <c r="K38" s="2"/>
      <c r="L38" s="2"/>
      <c r="M38" s="2"/>
      <c r="N38" s="2"/>
      <c r="O38" s="2"/>
      <c r="P38" s="2"/>
      <c r="Q38" s="2"/>
      <c r="R38" s="2"/>
      <c r="S38" s="2"/>
      <c r="T38" s="2"/>
      <c r="U38" s="2"/>
      <c r="V38" s="2"/>
      <c r="W38" s="2"/>
      <c r="X38" s="2"/>
      <c r="Y38" s="2"/>
    </row>
    <row r="39" spans="1:25" x14ac:dyDescent="0.25">
      <c r="A39" s="424" t="s">
        <v>43</v>
      </c>
      <c r="B39" s="426">
        <v>40000000</v>
      </c>
      <c r="C39" s="4">
        <f>B39</f>
        <v>40000000</v>
      </c>
      <c r="D39" s="369"/>
      <c r="E39" s="369">
        <f t="shared" si="1"/>
        <v>40000000</v>
      </c>
      <c r="F39" s="234" t="s">
        <v>289</v>
      </c>
      <c r="G39" s="2" t="s">
        <v>40</v>
      </c>
      <c r="H39" s="2"/>
      <c r="I39" s="2"/>
      <c r="J39" s="2"/>
      <c r="K39" s="2"/>
      <c r="L39" s="2"/>
      <c r="M39" s="2"/>
      <c r="N39" s="2"/>
      <c r="O39" s="2"/>
      <c r="P39" s="2"/>
      <c r="Q39" s="2"/>
      <c r="R39" s="2"/>
      <c r="S39" s="2"/>
      <c r="T39" s="2"/>
      <c r="U39" s="2"/>
      <c r="V39" s="2"/>
      <c r="W39" s="2"/>
      <c r="X39" s="2"/>
      <c r="Y39" s="2"/>
    </row>
    <row r="40" spans="1:25" x14ac:dyDescent="0.25">
      <c r="A40" s="233" t="s">
        <v>44</v>
      </c>
      <c r="B40" s="4"/>
      <c r="C40" s="4">
        <f>SUM(B41:B43)</f>
        <v>2000000000</v>
      </c>
      <c r="D40" s="369"/>
      <c r="E40" s="369">
        <f t="shared" si="1"/>
        <v>2000000000</v>
      </c>
      <c r="F40" s="234"/>
      <c r="G40" s="2"/>
      <c r="H40" s="2"/>
      <c r="I40" s="2"/>
      <c r="J40" s="2"/>
      <c r="K40" s="2"/>
      <c r="L40" s="2"/>
      <c r="M40" s="2"/>
      <c r="N40" s="2"/>
      <c r="O40" s="2"/>
      <c r="P40" s="2"/>
      <c r="Q40" s="2"/>
      <c r="R40" s="2"/>
      <c r="S40" s="2"/>
      <c r="T40" s="2"/>
      <c r="U40" s="2"/>
      <c r="V40" s="2"/>
      <c r="W40" s="2"/>
      <c r="X40" s="2"/>
      <c r="Y40" s="2"/>
    </row>
    <row r="41" spans="1:25" ht="62.25" customHeight="1" x14ac:dyDescent="0.25">
      <c r="A41" s="427" t="s">
        <v>45</v>
      </c>
      <c r="B41" s="6">
        <v>1400000000</v>
      </c>
      <c r="C41" s="6"/>
      <c r="D41" s="370"/>
      <c r="E41" s="369">
        <f t="shared" si="1"/>
        <v>0</v>
      </c>
      <c r="F41" s="234" t="s">
        <v>302</v>
      </c>
      <c r="G41" s="2" t="s">
        <v>46</v>
      </c>
      <c r="H41" s="2"/>
      <c r="I41" s="2"/>
      <c r="J41" s="2"/>
      <c r="K41" s="2"/>
      <c r="L41" s="2"/>
      <c r="M41" s="2"/>
      <c r="N41" s="2"/>
      <c r="O41" s="2"/>
      <c r="P41" s="2"/>
      <c r="Q41" s="2"/>
      <c r="R41" s="2"/>
      <c r="S41" s="2"/>
      <c r="T41" s="2"/>
      <c r="U41" s="2"/>
      <c r="V41" s="2"/>
      <c r="W41" s="2"/>
      <c r="X41" s="2"/>
      <c r="Y41" s="2"/>
    </row>
    <row r="42" spans="1:25" ht="62.25" customHeight="1" x14ac:dyDescent="0.25">
      <c r="A42" s="427" t="s">
        <v>47</v>
      </c>
      <c r="B42" s="6">
        <v>600000000</v>
      </c>
      <c r="C42" s="6"/>
      <c r="D42" s="370"/>
      <c r="E42" s="369">
        <f t="shared" si="1"/>
        <v>0</v>
      </c>
      <c r="F42" s="234" t="s">
        <v>302</v>
      </c>
      <c r="G42" s="2" t="s">
        <v>46</v>
      </c>
      <c r="H42" s="2"/>
      <c r="I42" s="2"/>
      <c r="J42" s="2"/>
      <c r="K42" s="2"/>
      <c r="L42" s="2"/>
      <c r="M42" s="2"/>
      <c r="N42" s="2"/>
      <c r="O42" s="2"/>
      <c r="P42" s="2"/>
      <c r="Q42" s="2"/>
      <c r="R42" s="2"/>
      <c r="S42" s="2"/>
      <c r="T42" s="2"/>
      <c r="U42" s="2"/>
      <c r="V42" s="2"/>
      <c r="W42" s="2"/>
      <c r="X42" s="2"/>
      <c r="Y42" s="2"/>
    </row>
    <row r="43" spans="1:25" ht="25.5" x14ac:dyDescent="0.25">
      <c r="A43" s="428" t="s">
        <v>48</v>
      </c>
      <c r="B43" s="7"/>
      <c r="C43" s="4">
        <v>20000000</v>
      </c>
      <c r="D43" s="369"/>
      <c r="E43" s="369">
        <f t="shared" si="1"/>
        <v>20000000</v>
      </c>
      <c r="F43" s="234"/>
      <c r="G43" s="2"/>
      <c r="H43" s="2"/>
      <c r="I43" s="2"/>
      <c r="J43" s="2"/>
      <c r="K43" s="2"/>
      <c r="L43" s="2"/>
      <c r="M43" s="2"/>
      <c r="N43" s="2"/>
      <c r="O43" s="2"/>
      <c r="P43" s="2"/>
      <c r="Q43" s="2"/>
      <c r="R43" s="2"/>
      <c r="S43" s="2"/>
      <c r="T43" s="2"/>
      <c r="U43" s="2"/>
      <c r="V43" s="2"/>
      <c r="W43" s="2"/>
      <c r="X43" s="2"/>
      <c r="Y43" s="2"/>
    </row>
    <row r="44" spans="1:25" ht="60.75" customHeight="1" x14ac:dyDescent="0.25">
      <c r="A44" s="427" t="s">
        <v>49</v>
      </c>
      <c r="B44" s="6">
        <f>C43*0.7</f>
        <v>14000000</v>
      </c>
      <c r="C44" s="6"/>
      <c r="D44" s="370"/>
      <c r="E44" s="369">
        <f t="shared" si="1"/>
        <v>0</v>
      </c>
      <c r="F44" s="234" t="s">
        <v>302</v>
      </c>
      <c r="G44" s="2" t="s">
        <v>46</v>
      </c>
      <c r="H44" s="2"/>
      <c r="I44" s="2"/>
      <c r="J44" s="2"/>
      <c r="K44" s="2"/>
      <c r="L44" s="2"/>
      <c r="M44" s="2"/>
      <c r="N44" s="2"/>
      <c r="O44" s="2"/>
      <c r="P44" s="2"/>
      <c r="Q44" s="2"/>
      <c r="R44" s="2"/>
      <c r="S44" s="2"/>
      <c r="T44" s="2"/>
      <c r="U44" s="2"/>
      <c r="V44" s="2"/>
      <c r="W44" s="2"/>
      <c r="X44" s="2"/>
      <c r="Y44" s="2"/>
    </row>
    <row r="45" spans="1:25" ht="60.75" customHeight="1" x14ac:dyDescent="0.25">
      <c r="A45" s="427" t="s">
        <v>50</v>
      </c>
      <c r="B45" s="6">
        <f>C43*0.3</f>
        <v>6000000</v>
      </c>
      <c r="C45" s="6"/>
      <c r="D45" s="370"/>
      <c r="E45" s="369">
        <f t="shared" si="1"/>
        <v>0</v>
      </c>
      <c r="F45" s="234" t="s">
        <v>302</v>
      </c>
      <c r="G45" s="2" t="s">
        <v>46</v>
      </c>
      <c r="H45" s="2"/>
      <c r="I45" s="2"/>
      <c r="J45" s="2"/>
      <c r="K45" s="2"/>
      <c r="L45" s="2"/>
      <c r="M45" s="2"/>
      <c r="N45" s="2"/>
      <c r="O45" s="2"/>
      <c r="P45" s="2"/>
      <c r="Q45" s="2"/>
      <c r="R45" s="2"/>
      <c r="S45" s="2"/>
      <c r="T45" s="2"/>
      <c r="U45" s="2"/>
      <c r="V45" s="2"/>
      <c r="W45" s="2"/>
      <c r="X45" s="2"/>
      <c r="Y45" s="2"/>
    </row>
    <row r="46" spans="1:25" x14ac:dyDescent="0.25">
      <c r="A46" s="447" t="s">
        <v>51</v>
      </c>
      <c r="B46" s="454">
        <f>SUM(B47:B53)</f>
        <v>1503351000</v>
      </c>
      <c r="C46" s="454">
        <f>SUM(C47:C53)</f>
        <v>1503351000</v>
      </c>
      <c r="D46" s="454">
        <f t="shared" ref="D46:E46" si="2">SUM(D47:D53)</f>
        <v>527567661</v>
      </c>
      <c r="E46" s="454">
        <f t="shared" si="2"/>
        <v>975783339</v>
      </c>
      <c r="F46" s="455"/>
      <c r="G46" s="2"/>
      <c r="H46" s="2"/>
      <c r="I46" s="2"/>
      <c r="J46" s="2"/>
      <c r="K46" s="2"/>
      <c r="L46" s="2"/>
      <c r="M46" s="2"/>
      <c r="N46" s="2"/>
      <c r="O46" s="2"/>
      <c r="P46" s="2"/>
      <c r="Q46" s="2"/>
      <c r="R46" s="2"/>
      <c r="S46" s="2"/>
      <c r="T46" s="2"/>
      <c r="U46" s="2"/>
      <c r="V46" s="2"/>
      <c r="W46" s="2"/>
      <c r="X46" s="2"/>
      <c r="Y46" s="2"/>
    </row>
    <row r="47" spans="1:25" x14ac:dyDescent="0.25">
      <c r="A47" s="233" t="s">
        <v>52</v>
      </c>
      <c r="B47" s="6">
        <v>1500000000</v>
      </c>
      <c r="C47" s="8">
        <f t="shared" ref="C47:C53" si="3">B47</f>
        <v>1500000000</v>
      </c>
      <c r="D47" s="8">
        <f>182567661+150000000+40000000+40000000+115000000</f>
        <v>527567661</v>
      </c>
      <c r="E47" s="8">
        <f>C47-D47</f>
        <v>972432339</v>
      </c>
      <c r="F47" s="235" t="s">
        <v>318</v>
      </c>
      <c r="G47" s="2"/>
      <c r="H47" s="2"/>
      <c r="I47" s="2"/>
      <c r="J47" s="2"/>
      <c r="K47" s="2"/>
      <c r="L47" s="2"/>
      <c r="M47" s="2"/>
      <c r="N47" s="2"/>
      <c r="O47" s="2"/>
      <c r="P47" s="2"/>
      <c r="Q47" s="2"/>
      <c r="R47" s="2"/>
      <c r="S47" s="2"/>
      <c r="T47" s="2"/>
      <c r="U47" s="2"/>
      <c r="V47" s="2"/>
      <c r="W47" s="2"/>
      <c r="X47" s="2"/>
      <c r="Y47" s="2"/>
    </row>
    <row r="48" spans="1:25" x14ac:dyDescent="0.25">
      <c r="A48" s="233" t="s">
        <v>53</v>
      </c>
      <c r="B48" s="6">
        <v>100000</v>
      </c>
      <c r="C48" s="8">
        <f t="shared" si="3"/>
        <v>100000</v>
      </c>
      <c r="D48" s="8"/>
      <c r="E48" s="8">
        <f>C48</f>
        <v>100000</v>
      </c>
      <c r="F48" s="235" t="s">
        <v>318</v>
      </c>
      <c r="G48" s="2"/>
      <c r="H48" s="2"/>
      <c r="I48" s="2"/>
      <c r="J48" s="2"/>
      <c r="K48" s="2"/>
      <c r="L48" s="2"/>
      <c r="M48" s="2"/>
      <c r="N48" s="2"/>
      <c r="O48" s="2"/>
      <c r="P48" s="2"/>
      <c r="Q48" s="2"/>
      <c r="R48" s="2"/>
      <c r="S48" s="2"/>
      <c r="T48" s="2"/>
      <c r="U48" s="2"/>
      <c r="V48" s="2"/>
      <c r="W48" s="2"/>
      <c r="X48" s="2"/>
      <c r="Y48" s="2"/>
    </row>
    <row r="49" spans="1:25" ht="45" x14ac:dyDescent="0.25">
      <c r="A49" s="429" t="s">
        <v>56</v>
      </c>
      <c r="B49" s="6">
        <v>50000</v>
      </c>
      <c r="C49" s="8">
        <f t="shared" si="3"/>
        <v>50000</v>
      </c>
      <c r="D49" s="8"/>
      <c r="E49" s="8">
        <f t="shared" ref="E49:E53" si="4">C49</f>
        <v>50000</v>
      </c>
      <c r="F49" s="235" t="s">
        <v>318</v>
      </c>
      <c r="G49" s="2"/>
      <c r="H49" s="2"/>
      <c r="I49" s="2"/>
      <c r="J49" s="2"/>
      <c r="K49" s="2"/>
      <c r="L49" s="2"/>
      <c r="M49" s="2"/>
      <c r="N49" s="2"/>
      <c r="O49" s="2"/>
      <c r="P49" s="2"/>
      <c r="Q49" s="2"/>
      <c r="R49" s="2"/>
      <c r="S49" s="2"/>
      <c r="T49" s="2"/>
      <c r="U49" s="2"/>
      <c r="V49" s="2"/>
      <c r="W49" s="2"/>
      <c r="X49" s="2"/>
      <c r="Y49" s="2"/>
    </row>
    <row r="50" spans="1:25" ht="30" x14ac:dyDescent="0.25">
      <c r="A50" s="429" t="s">
        <v>57</v>
      </c>
      <c r="B50" s="6">
        <v>3000000</v>
      </c>
      <c r="C50" s="8">
        <f t="shared" si="3"/>
        <v>3000000</v>
      </c>
      <c r="D50" s="8"/>
      <c r="E50" s="8">
        <f t="shared" si="4"/>
        <v>3000000</v>
      </c>
      <c r="F50" s="235" t="s">
        <v>318</v>
      </c>
      <c r="G50" s="2"/>
      <c r="H50" s="2"/>
      <c r="I50" s="2"/>
      <c r="J50" s="2"/>
      <c r="K50" s="2"/>
      <c r="L50" s="2"/>
      <c r="M50" s="2"/>
      <c r="N50" s="2"/>
      <c r="O50" s="2"/>
      <c r="P50" s="2"/>
      <c r="Q50" s="2"/>
      <c r="R50" s="2"/>
      <c r="S50" s="2"/>
      <c r="T50" s="2"/>
      <c r="U50" s="2"/>
      <c r="V50" s="2"/>
      <c r="W50" s="2"/>
      <c r="X50" s="2"/>
      <c r="Y50" s="2"/>
    </row>
    <row r="51" spans="1:25" ht="45" x14ac:dyDescent="0.25">
      <c r="A51" s="429" t="s">
        <v>58</v>
      </c>
      <c r="B51" s="6">
        <v>1000</v>
      </c>
      <c r="C51" s="8">
        <f t="shared" si="3"/>
        <v>1000</v>
      </c>
      <c r="D51" s="8"/>
      <c r="E51" s="8">
        <f t="shared" si="4"/>
        <v>1000</v>
      </c>
      <c r="F51" s="235" t="s">
        <v>318</v>
      </c>
      <c r="G51" s="2"/>
      <c r="H51" s="2"/>
      <c r="I51" s="2"/>
      <c r="J51" s="2"/>
      <c r="K51" s="2"/>
      <c r="L51" s="2"/>
      <c r="M51" s="2"/>
      <c r="N51" s="2"/>
      <c r="O51" s="2"/>
      <c r="P51" s="2"/>
      <c r="Q51" s="2"/>
      <c r="R51" s="2"/>
      <c r="S51" s="2"/>
      <c r="T51" s="2"/>
      <c r="U51" s="2"/>
      <c r="V51" s="2"/>
      <c r="W51" s="2"/>
      <c r="X51" s="2"/>
      <c r="Y51" s="2"/>
    </row>
    <row r="52" spans="1:25" ht="45" x14ac:dyDescent="0.25">
      <c r="A52" s="429" t="s">
        <v>59</v>
      </c>
      <c r="B52" s="6">
        <v>100000</v>
      </c>
      <c r="C52" s="8">
        <f t="shared" si="3"/>
        <v>100000</v>
      </c>
      <c r="D52" s="8"/>
      <c r="E52" s="8">
        <f t="shared" si="4"/>
        <v>100000</v>
      </c>
      <c r="F52" s="235" t="s">
        <v>318</v>
      </c>
      <c r="G52" s="2"/>
      <c r="H52" s="2"/>
      <c r="I52" s="2"/>
      <c r="J52" s="2"/>
      <c r="K52" s="2"/>
      <c r="L52" s="2"/>
      <c r="M52" s="2"/>
      <c r="N52" s="2"/>
      <c r="O52" s="2"/>
      <c r="P52" s="2"/>
      <c r="Q52" s="2"/>
      <c r="R52" s="2"/>
      <c r="S52" s="2"/>
      <c r="T52" s="2"/>
      <c r="U52" s="2"/>
      <c r="V52" s="2"/>
      <c r="W52" s="2"/>
      <c r="X52" s="2"/>
      <c r="Y52" s="2"/>
    </row>
    <row r="53" spans="1:25" ht="30" x14ac:dyDescent="0.25">
      <c r="A53" s="429" t="s">
        <v>60</v>
      </c>
      <c r="B53" s="6">
        <v>100000</v>
      </c>
      <c r="C53" s="8">
        <f t="shared" si="3"/>
        <v>100000</v>
      </c>
      <c r="D53" s="8"/>
      <c r="E53" s="8">
        <f t="shared" si="4"/>
        <v>100000</v>
      </c>
      <c r="F53" s="235" t="s">
        <v>318</v>
      </c>
      <c r="G53" s="2"/>
      <c r="H53" s="2"/>
      <c r="I53" s="2"/>
      <c r="J53" s="2"/>
      <c r="K53" s="2"/>
      <c r="L53" s="2"/>
      <c r="M53" s="2"/>
      <c r="N53" s="2"/>
      <c r="O53" s="2"/>
      <c r="P53" s="2"/>
      <c r="Q53" s="2"/>
      <c r="R53" s="2"/>
      <c r="S53" s="2"/>
      <c r="T53" s="2"/>
      <c r="U53" s="2"/>
      <c r="V53" s="2"/>
      <c r="W53" s="2"/>
      <c r="X53" s="2"/>
      <c r="Y53" s="2"/>
    </row>
    <row r="54" spans="1:25" ht="30" x14ac:dyDescent="0.25">
      <c r="A54" s="447" t="s">
        <v>61</v>
      </c>
      <c r="B54" s="454">
        <f>SUM(B55:B150)</f>
        <v>6681509199.29846</v>
      </c>
      <c r="C54" s="454">
        <f>SUM(C55:C150)</f>
        <v>6681509199.29846</v>
      </c>
      <c r="D54" s="454">
        <f t="shared" ref="D54:E54" si="5">SUM(D55:D150)</f>
        <v>355000000</v>
      </c>
      <c r="E54" s="454">
        <f t="shared" si="5"/>
        <v>6326509199.29846</v>
      </c>
      <c r="F54" s="455"/>
      <c r="G54" s="373">
        <f>+E54+E46</f>
        <v>7302292538.29846</v>
      </c>
      <c r="H54" s="2"/>
      <c r="I54" s="2"/>
      <c r="J54" s="2"/>
      <c r="K54" s="2"/>
      <c r="L54" s="2"/>
      <c r="M54" s="2"/>
      <c r="N54" s="2"/>
      <c r="O54" s="2"/>
      <c r="P54" s="2"/>
      <c r="Q54" s="2"/>
      <c r="R54" s="2"/>
      <c r="S54" s="2"/>
      <c r="T54" s="2"/>
      <c r="U54" s="2"/>
      <c r="V54" s="2"/>
      <c r="W54" s="2"/>
      <c r="X54" s="2"/>
      <c r="Y54" s="2"/>
    </row>
    <row r="55" spans="1:25" x14ac:dyDescent="0.25">
      <c r="A55" s="233" t="s">
        <v>62</v>
      </c>
      <c r="B55" s="4">
        <v>250000000</v>
      </c>
      <c r="C55" s="4">
        <f>B55</f>
        <v>250000000</v>
      </c>
      <c r="D55" s="4"/>
      <c r="E55" s="4">
        <f>C55</f>
        <v>250000000</v>
      </c>
      <c r="F55" s="235" t="s">
        <v>318</v>
      </c>
      <c r="G55" s="2"/>
      <c r="H55" s="2" t="s">
        <v>157</v>
      </c>
      <c r="I55" s="2"/>
      <c r="J55" s="2"/>
      <c r="K55" s="2"/>
      <c r="L55" s="2"/>
      <c r="M55" s="2"/>
      <c r="N55" s="2"/>
      <c r="O55" s="2"/>
      <c r="P55" s="2"/>
      <c r="Q55" s="2"/>
      <c r="R55" s="2"/>
      <c r="S55" s="2"/>
      <c r="T55" s="2"/>
      <c r="U55" s="2"/>
      <c r="V55" s="2"/>
      <c r="W55" s="2"/>
      <c r="X55" s="2"/>
      <c r="Y55" s="2"/>
    </row>
    <row r="56" spans="1:25" x14ac:dyDescent="0.25">
      <c r="A56" s="233" t="s">
        <v>63</v>
      </c>
      <c r="B56" s="4"/>
      <c r="C56" s="4">
        <f>B56</f>
        <v>0</v>
      </c>
      <c r="D56" s="4"/>
      <c r="E56" s="4">
        <f t="shared" ref="E56:E83" si="6">C56</f>
        <v>0</v>
      </c>
      <c r="F56" s="235"/>
      <c r="G56" s="2"/>
      <c r="H56" s="2"/>
      <c r="I56" s="2"/>
      <c r="J56" s="2"/>
      <c r="K56" s="2"/>
      <c r="L56" s="2"/>
      <c r="M56" s="2"/>
      <c r="N56" s="2"/>
      <c r="O56" s="2"/>
      <c r="P56" s="2"/>
      <c r="Q56" s="2"/>
      <c r="R56" s="2"/>
      <c r="S56" s="2"/>
      <c r="T56" s="2"/>
      <c r="U56" s="2"/>
      <c r="V56" s="2"/>
      <c r="W56" s="2"/>
      <c r="X56" s="2"/>
      <c r="Y56" s="2"/>
    </row>
    <row r="57" spans="1:25" x14ac:dyDescent="0.25">
      <c r="A57" s="232" t="s">
        <v>64</v>
      </c>
      <c r="B57" s="4"/>
      <c r="C57" s="4">
        <f>SUM(B58:B62)</f>
        <v>318150000</v>
      </c>
      <c r="D57" s="4"/>
      <c r="E57" s="4">
        <f t="shared" si="6"/>
        <v>318150000</v>
      </c>
      <c r="F57" s="235"/>
      <c r="G57" s="2"/>
      <c r="H57" s="2" t="s">
        <v>157</v>
      </c>
      <c r="I57" s="2"/>
      <c r="J57" s="2"/>
      <c r="K57" s="2"/>
      <c r="L57" s="2"/>
      <c r="M57" s="2"/>
      <c r="N57" s="2"/>
      <c r="O57" s="2"/>
      <c r="P57" s="2"/>
      <c r="Q57" s="2"/>
      <c r="R57" s="2"/>
      <c r="S57" s="2"/>
      <c r="T57" s="2"/>
      <c r="U57" s="2"/>
      <c r="V57" s="2"/>
      <c r="W57" s="2"/>
      <c r="X57" s="2"/>
      <c r="Y57" s="2"/>
    </row>
    <row r="58" spans="1:25" x14ac:dyDescent="0.25">
      <c r="A58" s="424" t="s">
        <v>65</v>
      </c>
      <c r="B58" s="6">
        <v>223650000</v>
      </c>
      <c r="C58" s="4"/>
      <c r="D58" s="4"/>
      <c r="E58" s="4">
        <f t="shared" si="6"/>
        <v>0</v>
      </c>
      <c r="F58" s="235" t="s">
        <v>318</v>
      </c>
      <c r="G58" s="2"/>
      <c r="H58" s="2"/>
      <c r="I58" s="2"/>
      <c r="J58" s="2"/>
      <c r="K58" s="2"/>
      <c r="L58" s="2"/>
      <c r="M58" s="2"/>
      <c r="N58" s="2"/>
      <c r="O58" s="2"/>
      <c r="P58" s="2"/>
      <c r="Q58" s="2"/>
      <c r="R58" s="2"/>
      <c r="S58" s="2"/>
      <c r="T58" s="2"/>
      <c r="U58" s="2"/>
      <c r="V58" s="2"/>
      <c r="W58" s="2"/>
      <c r="X58" s="2"/>
      <c r="Y58" s="2"/>
    </row>
    <row r="59" spans="1:25" ht="31.5" x14ac:dyDescent="0.25">
      <c r="A59" s="424" t="s">
        <v>66</v>
      </c>
      <c r="B59" s="6">
        <v>14000000</v>
      </c>
      <c r="C59" s="4"/>
      <c r="D59" s="4"/>
      <c r="E59" s="4">
        <f t="shared" si="6"/>
        <v>0</v>
      </c>
      <c r="F59" s="235" t="s">
        <v>293</v>
      </c>
      <c r="G59" s="2" t="s">
        <v>8</v>
      </c>
      <c r="H59" s="2"/>
      <c r="I59" s="2"/>
      <c r="J59" s="2"/>
      <c r="K59" s="2"/>
      <c r="L59" s="2"/>
      <c r="M59" s="2"/>
      <c r="N59" s="2"/>
      <c r="O59" s="2"/>
      <c r="P59" s="2"/>
      <c r="Q59" s="2"/>
      <c r="R59" s="2"/>
      <c r="S59" s="2"/>
      <c r="T59" s="2"/>
      <c r="U59" s="2"/>
      <c r="V59" s="2"/>
      <c r="W59" s="2"/>
      <c r="X59" s="2"/>
      <c r="Y59" s="2"/>
    </row>
    <row r="60" spans="1:25" x14ac:dyDescent="0.25">
      <c r="A60" s="424" t="s">
        <v>67</v>
      </c>
      <c r="B60" s="6">
        <v>28000000</v>
      </c>
      <c r="C60" s="4"/>
      <c r="D60" s="4"/>
      <c r="E60" s="4">
        <f t="shared" si="6"/>
        <v>0</v>
      </c>
      <c r="F60" s="235" t="s">
        <v>67</v>
      </c>
      <c r="G60" s="2" t="s">
        <v>68</v>
      </c>
      <c r="H60" s="2"/>
      <c r="I60" s="2"/>
      <c r="J60" s="2"/>
      <c r="K60" s="2"/>
      <c r="L60" s="2"/>
      <c r="M60" s="2"/>
      <c r="N60" s="2"/>
      <c r="O60" s="2"/>
      <c r="P60" s="2"/>
      <c r="Q60" s="2"/>
      <c r="R60" s="2"/>
      <c r="S60" s="2"/>
      <c r="T60" s="2"/>
      <c r="U60" s="2"/>
      <c r="V60" s="2"/>
      <c r="W60" s="2"/>
      <c r="X60" s="2"/>
      <c r="Y60" s="2"/>
    </row>
    <row r="61" spans="1:25" ht="31.5" x14ac:dyDescent="0.25">
      <c r="A61" s="424" t="s">
        <v>69</v>
      </c>
      <c r="B61" s="6">
        <v>10500000</v>
      </c>
      <c r="C61" s="4"/>
      <c r="D61" s="4"/>
      <c r="E61" s="4">
        <f t="shared" si="6"/>
        <v>0</v>
      </c>
      <c r="F61" s="235" t="s">
        <v>319</v>
      </c>
      <c r="G61" s="2" t="s">
        <v>70</v>
      </c>
      <c r="H61" s="2"/>
      <c r="I61" s="2"/>
      <c r="J61" s="2"/>
      <c r="K61" s="2"/>
      <c r="L61" s="2"/>
      <c r="M61" s="2"/>
      <c r="N61" s="2"/>
      <c r="O61" s="2"/>
      <c r="P61" s="2"/>
      <c r="Q61" s="2"/>
      <c r="R61" s="2"/>
      <c r="S61" s="2"/>
      <c r="T61" s="2"/>
      <c r="U61" s="2"/>
      <c r="V61" s="2"/>
      <c r="W61" s="2"/>
      <c r="X61" s="2"/>
      <c r="Y61" s="2"/>
    </row>
    <row r="62" spans="1:25" x14ac:dyDescent="0.25">
      <c r="A62" s="424" t="s">
        <v>71</v>
      </c>
      <c r="B62" s="6">
        <v>42000000</v>
      </c>
      <c r="C62" s="4"/>
      <c r="D62" s="4"/>
      <c r="E62" s="4">
        <f t="shared" si="6"/>
        <v>0</v>
      </c>
      <c r="F62" s="235" t="s">
        <v>296</v>
      </c>
      <c r="G62" s="2" t="s">
        <v>10</v>
      </c>
      <c r="H62" s="2"/>
      <c r="I62" s="2"/>
      <c r="J62" s="2"/>
      <c r="K62" s="2"/>
      <c r="L62" s="2"/>
      <c r="M62" s="2"/>
      <c r="N62" s="2"/>
      <c r="O62" s="2"/>
      <c r="P62" s="2"/>
      <c r="Q62" s="2"/>
      <c r="R62" s="2"/>
      <c r="S62" s="2"/>
      <c r="T62" s="2"/>
      <c r="U62" s="2"/>
      <c r="V62" s="2"/>
      <c r="W62" s="2"/>
      <c r="X62" s="2"/>
      <c r="Y62" s="2"/>
    </row>
    <row r="63" spans="1:25" ht="26.25" x14ac:dyDescent="0.25">
      <c r="A63" s="232" t="s">
        <v>179</v>
      </c>
      <c r="B63" s="6"/>
      <c r="C63" s="4">
        <f>SUM(B64:B67)</f>
        <v>92430000</v>
      </c>
      <c r="D63" s="4"/>
      <c r="E63" s="4">
        <f t="shared" si="6"/>
        <v>92430000</v>
      </c>
      <c r="F63" s="235"/>
      <c r="G63" s="2"/>
      <c r="H63" s="2"/>
      <c r="I63" s="2"/>
      <c r="J63" s="2"/>
      <c r="K63" s="2"/>
      <c r="L63" s="2"/>
      <c r="M63" s="2"/>
      <c r="N63" s="2"/>
      <c r="O63" s="2"/>
      <c r="P63" s="2"/>
      <c r="Q63" s="2"/>
      <c r="R63" s="2"/>
      <c r="S63" s="2"/>
      <c r="T63" s="2"/>
      <c r="U63" s="2"/>
      <c r="V63" s="2"/>
      <c r="W63" s="2"/>
      <c r="X63" s="2"/>
      <c r="Y63" s="2"/>
    </row>
    <row r="64" spans="1:25" x14ac:dyDescent="0.25">
      <c r="A64" s="424" t="s">
        <v>65</v>
      </c>
      <c r="B64" s="6">
        <v>80730000</v>
      </c>
      <c r="C64" s="4"/>
      <c r="D64" s="4"/>
      <c r="E64" s="4">
        <f t="shared" si="6"/>
        <v>0</v>
      </c>
      <c r="F64" s="235" t="s">
        <v>318</v>
      </c>
      <c r="G64" s="2"/>
      <c r="H64" s="2"/>
      <c r="I64" s="2"/>
      <c r="J64" s="2"/>
      <c r="K64" s="2"/>
      <c r="L64" s="2"/>
      <c r="M64" s="2"/>
      <c r="N64" s="2"/>
      <c r="O64" s="2"/>
      <c r="P64" s="2"/>
      <c r="Q64" s="2"/>
      <c r="R64" s="2"/>
      <c r="S64" s="2"/>
      <c r="T64" s="2"/>
      <c r="U64" s="2"/>
      <c r="V64" s="2"/>
      <c r="W64" s="2"/>
      <c r="X64" s="2"/>
      <c r="Y64" s="2"/>
    </row>
    <row r="65" spans="1:25" ht="31.5" x14ac:dyDescent="0.25">
      <c r="A65" s="424" t="s">
        <v>66</v>
      </c>
      <c r="B65" s="6">
        <v>3120000</v>
      </c>
      <c r="C65" s="4"/>
      <c r="D65" s="4"/>
      <c r="E65" s="4">
        <f t="shared" si="6"/>
        <v>0</v>
      </c>
      <c r="F65" s="235" t="s">
        <v>293</v>
      </c>
      <c r="G65" s="2" t="s">
        <v>8</v>
      </c>
      <c r="H65" s="2"/>
      <c r="I65" s="2"/>
      <c r="J65" s="2"/>
      <c r="K65" s="2"/>
      <c r="L65" s="2"/>
      <c r="M65" s="2"/>
      <c r="N65" s="2"/>
      <c r="O65" s="2"/>
      <c r="P65" s="2"/>
      <c r="Q65" s="2"/>
      <c r="R65" s="2"/>
      <c r="S65" s="2"/>
      <c r="T65" s="2"/>
      <c r="U65" s="2"/>
      <c r="V65" s="2"/>
      <c r="W65" s="2"/>
      <c r="X65" s="2"/>
      <c r="Y65" s="2"/>
    </row>
    <row r="66" spans="1:25" x14ac:dyDescent="0.25">
      <c r="A66" s="424" t="s">
        <v>67</v>
      </c>
      <c r="B66" s="6">
        <v>6240000</v>
      </c>
      <c r="C66" s="4"/>
      <c r="D66" s="4"/>
      <c r="E66" s="4">
        <f t="shared" si="6"/>
        <v>0</v>
      </c>
      <c r="F66" s="235" t="s">
        <v>67</v>
      </c>
      <c r="G66" s="2" t="s">
        <v>68</v>
      </c>
      <c r="H66" s="2"/>
      <c r="I66" s="2"/>
      <c r="J66" s="2"/>
      <c r="K66" s="2"/>
      <c r="L66" s="2"/>
      <c r="M66" s="2"/>
      <c r="N66" s="2"/>
      <c r="O66" s="2"/>
      <c r="P66" s="2"/>
      <c r="Q66" s="2"/>
      <c r="R66" s="2"/>
      <c r="S66" s="2"/>
      <c r="T66" s="2"/>
      <c r="U66" s="2"/>
      <c r="V66" s="2"/>
      <c r="W66" s="2"/>
      <c r="X66" s="2"/>
      <c r="Y66" s="2"/>
    </row>
    <row r="67" spans="1:25" ht="31.5" x14ac:dyDescent="0.25">
      <c r="A67" s="424" t="s">
        <v>69</v>
      </c>
      <c r="B67" s="6">
        <v>2340000</v>
      </c>
      <c r="C67" s="4"/>
      <c r="D67" s="4"/>
      <c r="E67" s="4">
        <f t="shared" si="6"/>
        <v>0</v>
      </c>
      <c r="F67" s="235" t="s">
        <v>319</v>
      </c>
      <c r="G67" s="2" t="s">
        <v>70</v>
      </c>
      <c r="H67" s="2"/>
      <c r="I67" s="2"/>
      <c r="J67" s="2"/>
      <c r="K67" s="2"/>
      <c r="L67" s="2"/>
      <c r="M67" s="2"/>
      <c r="N67" s="2"/>
      <c r="O67" s="2"/>
      <c r="P67" s="2"/>
      <c r="Q67" s="2"/>
      <c r="R67" s="2"/>
      <c r="S67" s="2"/>
      <c r="T67" s="2"/>
      <c r="U67" s="2"/>
      <c r="V67" s="2"/>
      <c r="W67" s="2"/>
      <c r="X67" s="2"/>
      <c r="Y67" s="2"/>
    </row>
    <row r="68" spans="1:25" ht="26.25" x14ac:dyDescent="0.25">
      <c r="A68" s="232" t="s">
        <v>181</v>
      </c>
      <c r="B68" s="6"/>
      <c r="C68" s="4">
        <f>SUM(B69:B72)</f>
        <v>29625000</v>
      </c>
      <c r="D68" s="4"/>
      <c r="E68" s="4">
        <f t="shared" si="6"/>
        <v>29625000</v>
      </c>
      <c r="F68" s="235"/>
      <c r="G68" s="2"/>
      <c r="H68" s="2"/>
      <c r="I68" s="2"/>
      <c r="J68" s="2"/>
      <c r="K68" s="2"/>
      <c r="L68" s="2"/>
      <c r="M68" s="2"/>
      <c r="N68" s="2"/>
      <c r="O68" s="2"/>
      <c r="P68" s="2"/>
      <c r="Q68" s="2"/>
      <c r="R68" s="2"/>
      <c r="S68" s="2"/>
      <c r="T68" s="2"/>
      <c r="U68" s="2"/>
      <c r="V68" s="2"/>
      <c r="W68" s="2"/>
      <c r="X68" s="2"/>
      <c r="Y68" s="2"/>
    </row>
    <row r="69" spans="1:25" x14ac:dyDescent="0.25">
      <c r="A69" s="424" t="s">
        <v>65</v>
      </c>
      <c r="B69" s="6">
        <v>25875000</v>
      </c>
      <c r="C69" s="4"/>
      <c r="D69" s="4"/>
      <c r="E69" s="4">
        <f t="shared" si="6"/>
        <v>0</v>
      </c>
      <c r="F69" s="235" t="s">
        <v>318</v>
      </c>
      <c r="G69" s="2"/>
      <c r="H69" s="2"/>
      <c r="I69" s="2"/>
      <c r="J69" s="2"/>
      <c r="K69" s="2"/>
      <c r="L69" s="2"/>
      <c r="M69" s="2"/>
      <c r="N69" s="2"/>
      <c r="O69" s="2"/>
      <c r="P69" s="2"/>
      <c r="Q69" s="2"/>
      <c r="R69" s="2"/>
      <c r="S69" s="2"/>
      <c r="T69" s="2"/>
      <c r="U69" s="2"/>
      <c r="V69" s="2"/>
      <c r="W69" s="2"/>
      <c r="X69" s="2"/>
      <c r="Y69" s="2"/>
    </row>
    <row r="70" spans="1:25" ht="31.5" x14ac:dyDescent="0.25">
      <c r="A70" s="424" t="s">
        <v>66</v>
      </c>
      <c r="B70" s="6">
        <v>1000000</v>
      </c>
      <c r="C70" s="4"/>
      <c r="D70" s="4"/>
      <c r="E70" s="4">
        <f t="shared" si="6"/>
        <v>0</v>
      </c>
      <c r="F70" s="235" t="s">
        <v>293</v>
      </c>
      <c r="G70" s="2" t="s">
        <v>8</v>
      </c>
      <c r="H70" s="2"/>
      <c r="I70" s="2"/>
      <c r="J70" s="2"/>
      <c r="K70" s="2"/>
      <c r="L70" s="2"/>
      <c r="M70" s="2"/>
      <c r="N70" s="2"/>
      <c r="O70" s="2"/>
      <c r="P70" s="2"/>
      <c r="Q70" s="2"/>
      <c r="R70" s="2"/>
      <c r="S70" s="2"/>
      <c r="T70" s="2"/>
      <c r="U70" s="2"/>
      <c r="V70" s="2"/>
      <c r="W70" s="2"/>
      <c r="X70" s="2"/>
      <c r="Y70" s="2"/>
    </row>
    <row r="71" spans="1:25" x14ac:dyDescent="0.25">
      <c r="A71" s="424" t="s">
        <v>67</v>
      </c>
      <c r="B71" s="6">
        <v>2000000</v>
      </c>
      <c r="C71" s="4"/>
      <c r="D71" s="4"/>
      <c r="E71" s="4">
        <f t="shared" si="6"/>
        <v>0</v>
      </c>
      <c r="F71" s="235" t="s">
        <v>67</v>
      </c>
      <c r="G71" s="2" t="s">
        <v>68</v>
      </c>
      <c r="H71" s="2"/>
      <c r="I71" s="2"/>
      <c r="J71" s="2"/>
      <c r="K71" s="2"/>
      <c r="L71" s="2"/>
      <c r="M71" s="2"/>
      <c r="N71" s="2"/>
      <c r="O71" s="2"/>
      <c r="P71" s="2"/>
      <c r="Q71" s="2"/>
      <c r="R71" s="2"/>
      <c r="S71" s="2"/>
      <c r="T71" s="2"/>
      <c r="U71" s="2"/>
      <c r="V71" s="2"/>
      <c r="W71" s="2"/>
      <c r="X71" s="2"/>
      <c r="Y71" s="2"/>
    </row>
    <row r="72" spans="1:25" ht="31.5" x14ac:dyDescent="0.25">
      <c r="A72" s="424" t="s">
        <v>69</v>
      </c>
      <c r="B72" s="6">
        <v>750000</v>
      </c>
      <c r="C72" s="4"/>
      <c r="D72" s="4"/>
      <c r="E72" s="4">
        <f t="shared" si="6"/>
        <v>0</v>
      </c>
      <c r="F72" s="235" t="s">
        <v>319</v>
      </c>
      <c r="G72" s="2" t="s">
        <v>70</v>
      </c>
      <c r="H72" s="2"/>
      <c r="I72" s="2"/>
      <c r="J72" s="2"/>
      <c r="K72" s="2"/>
      <c r="L72" s="2"/>
      <c r="M72" s="2"/>
      <c r="N72" s="2"/>
      <c r="O72" s="2"/>
      <c r="P72" s="2"/>
      <c r="Q72" s="2"/>
      <c r="R72" s="2"/>
      <c r="S72" s="2"/>
      <c r="T72" s="2"/>
      <c r="U72" s="2"/>
      <c r="V72" s="2"/>
      <c r="W72" s="2"/>
      <c r="X72" s="2"/>
      <c r="Y72" s="2"/>
    </row>
    <row r="73" spans="1:25" x14ac:dyDescent="0.25">
      <c r="A73" s="233" t="s">
        <v>72</v>
      </c>
      <c r="B73" s="4"/>
      <c r="C73" s="4">
        <f>B73</f>
        <v>0</v>
      </c>
      <c r="D73" s="4"/>
      <c r="E73" s="4">
        <f t="shared" si="6"/>
        <v>0</v>
      </c>
      <c r="F73" s="235"/>
      <c r="G73" s="2"/>
      <c r="H73" s="2"/>
      <c r="I73" s="2"/>
      <c r="J73" s="2"/>
      <c r="K73" s="2"/>
      <c r="L73" s="2"/>
      <c r="M73" s="2"/>
      <c r="N73" s="2"/>
      <c r="O73" s="2"/>
      <c r="P73" s="2"/>
      <c r="Q73" s="2"/>
      <c r="R73" s="2"/>
      <c r="S73" s="2"/>
      <c r="T73" s="2"/>
      <c r="U73" s="2"/>
      <c r="V73" s="2"/>
      <c r="W73" s="2"/>
      <c r="X73" s="2"/>
      <c r="Y73" s="2"/>
    </row>
    <row r="74" spans="1:25" ht="30" x14ac:dyDescent="0.25">
      <c r="A74" s="233" t="s">
        <v>183</v>
      </c>
      <c r="B74" s="4"/>
      <c r="C74" s="4">
        <f>SUM(B75:B78)</f>
        <v>7312500</v>
      </c>
      <c r="D74" s="4"/>
      <c r="E74" s="4">
        <f t="shared" si="6"/>
        <v>7312500</v>
      </c>
      <c r="F74" s="235"/>
      <c r="G74" s="2"/>
      <c r="H74" s="2" t="s">
        <v>157</v>
      </c>
      <c r="I74" s="2"/>
      <c r="J74" s="2"/>
      <c r="K74" s="2"/>
      <c r="L74" s="2"/>
      <c r="M74" s="2"/>
      <c r="N74" s="2"/>
      <c r="O74" s="2"/>
      <c r="P74" s="2"/>
      <c r="Q74" s="2"/>
      <c r="R74" s="2"/>
      <c r="S74" s="2"/>
      <c r="T74" s="2"/>
      <c r="U74" s="2"/>
      <c r="V74" s="2"/>
      <c r="W74" s="2"/>
      <c r="X74" s="2"/>
      <c r="Y74" s="2"/>
    </row>
    <row r="75" spans="1:25" x14ac:dyDescent="0.25">
      <c r="A75" s="424" t="s">
        <v>65</v>
      </c>
      <c r="B75" s="6">
        <v>2437500</v>
      </c>
      <c r="C75" s="4"/>
      <c r="D75" s="4"/>
      <c r="E75" s="4">
        <f t="shared" si="6"/>
        <v>0</v>
      </c>
      <c r="F75" s="235" t="s">
        <v>318</v>
      </c>
      <c r="G75" s="2"/>
      <c r="H75" s="2"/>
      <c r="I75" s="2"/>
      <c r="J75" s="2"/>
      <c r="K75" s="2"/>
      <c r="L75" s="2"/>
      <c r="M75" s="2"/>
      <c r="N75" s="2"/>
      <c r="O75" s="2"/>
      <c r="P75" s="2"/>
      <c r="Q75" s="2"/>
      <c r="R75" s="2"/>
      <c r="S75" s="2"/>
      <c r="T75" s="2"/>
      <c r="U75" s="2"/>
      <c r="V75" s="2"/>
      <c r="W75" s="2"/>
      <c r="X75" s="2"/>
      <c r="Y75" s="2"/>
    </row>
    <row r="76" spans="1:25" ht="31.5" x14ac:dyDescent="0.25">
      <c r="A76" s="424" t="s">
        <v>66</v>
      </c>
      <c r="B76" s="6">
        <v>1300000</v>
      </c>
      <c r="C76" s="4"/>
      <c r="D76" s="4"/>
      <c r="E76" s="4">
        <f t="shared" si="6"/>
        <v>0</v>
      </c>
      <c r="F76" s="235" t="s">
        <v>293</v>
      </c>
      <c r="G76" s="2" t="s">
        <v>8</v>
      </c>
      <c r="H76" s="2"/>
      <c r="I76" s="2"/>
      <c r="J76" s="2"/>
      <c r="K76" s="2"/>
      <c r="L76" s="2"/>
      <c r="M76" s="2"/>
      <c r="N76" s="2"/>
      <c r="O76" s="2"/>
      <c r="P76" s="2"/>
      <c r="Q76" s="2"/>
      <c r="R76" s="2"/>
      <c r="S76" s="2"/>
      <c r="T76" s="2"/>
      <c r="U76" s="2"/>
      <c r="V76" s="2"/>
      <c r="W76" s="2"/>
      <c r="X76" s="2"/>
      <c r="Y76" s="2"/>
    </row>
    <row r="77" spans="1:25" x14ac:dyDescent="0.25">
      <c r="A77" s="424" t="s">
        <v>67</v>
      </c>
      <c r="B77" s="6">
        <v>2600000</v>
      </c>
      <c r="C77" s="4"/>
      <c r="D77" s="4"/>
      <c r="E77" s="4">
        <f t="shared" si="6"/>
        <v>0</v>
      </c>
      <c r="F77" s="235" t="s">
        <v>67</v>
      </c>
      <c r="G77" s="2" t="s">
        <v>68</v>
      </c>
      <c r="H77" s="2"/>
      <c r="I77" s="2"/>
      <c r="J77" s="2"/>
      <c r="K77" s="2"/>
      <c r="L77" s="2"/>
      <c r="M77" s="2"/>
      <c r="N77" s="2"/>
      <c r="O77" s="2"/>
      <c r="P77" s="2"/>
      <c r="Q77" s="2"/>
      <c r="R77" s="2"/>
      <c r="S77" s="2"/>
      <c r="T77" s="2"/>
      <c r="U77" s="2"/>
      <c r="V77" s="2"/>
      <c r="W77" s="2"/>
      <c r="X77" s="2"/>
      <c r="Y77" s="2"/>
    </row>
    <row r="78" spans="1:25" ht="31.5" x14ac:dyDescent="0.25">
      <c r="A78" s="424" t="s">
        <v>69</v>
      </c>
      <c r="B78" s="6">
        <v>975000</v>
      </c>
      <c r="C78" s="4"/>
      <c r="D78" s="4"/>
      <c r="E78" s="4">
        <f t="shared" si="6"/>
        <v>0</v>
      </c>
      <c r="F78" s="235" t="s">
        <v>319</v>
      </c>
      <c r="G78" s="2" t="s">
        <v>70</v>
      </c>
      <c r="H78" s="2"/>
      <c r="I78" s="2"/>
      <c r="J78" s="2"/>
      <c r="K78" s="2"/>
      <c r="L78" s="2"/>
      <c r="M78" s="2"/>
      <c r="N78" s="2"/>
      <c r="O78" s="2"/>
      <c r="P78" s="2"/>
      <c r="Q78" s="2"/>
      <c r="R78" s="2"/>
      <c r="S78" s="2"/>
      <c r="T78" s="2"/>
      <c r="U78" s="2"/>
      <c r="V78" s="2"/>
      <c r="W78" s="2"/>
      <c r="X78" s="2"/>
      <c r="Y78" s="2"/>
    </row>
    <row r="79" spans="1:25" ht="26.25" x14ac:dyDescent="0.25">
      <c r="A79" s="232" t="s">
        <v>185</v>
      </c>
      <c r="B79" s="6"/>
      <c r="C79" s="4">
        <f>SUM(B80:B83)</f>
        <v>73125000</v>
      </c>
      <c r="D79" s="4"/>
      <c r="E79" s="4">
        <f t="shared" si="6"/>
        <v>73125000</v>
      </c>
      <c r="F79" s="235"/>
      <c r="G79" s="2"/>
      <c r="H79" s="2" t="s">
        <v>157</v>
      </c>
      <c r="I79" s="2"/>
      <c r="J79" s="2"/>
      <c r="K79" s="2"/>
      <c r="L79" s="2"/>
      <c r="M79" s="2"/>
      <c r="N79" s="2"/>
      <c r="O79" s="2"/>
      <c r="P79" s="2"/>
      <c r="Q79" s="2"/>
      <c r="R79" s="2"/>
      <c r="S79" s="2"/>
      <c r="T79" s="2"/>
      <c r="U79" s="2"/>
      <c r="V79" s="2"/>
      <c r="W79" s="2"/>
      <c r="X79" s="2"/>
      <c r="Y79" s="2"/>
    </row>
    <row r="80" spans="1:25" x14ac:dyDescent="0.25">
      <c r="A80" s="424" t="s">
        <v>65</v>
      </c>
      <c r="B80" s="6">
        <v>24375000</v>
      </c>
      <c r="C80" s="4"/>
      <c r="D80" s="4"/>
      <c r="E80" s="4">
        <f t="shared" si="6"/>
        <v>0</v>
      </c>
      <c r="F80" s="235" t="s">
        <v>318</v>
      </c>
      <c r="G80" s="2"/>
      <c r="H80" s="2"/>
      <c r="I80" s="2"/>
      <c r="J80" s="2"/>
      <c r="K80" s="2"/>
      <c r="L80" s="2"/>
      <c r="M80" s="2"/>
      <c r="N80" s="2"/>
      <c r="O80" s="2"/>
      <c r="P80" s="2"/>
      <c r="Q80" s="2"/>
      <c r="R80" s="2"/>
      <c r="S80" s="2"/>
      <c r="T80" s="2"/>
      <c r="U80" s="2"/>
      <c r="V80" s="2"/>
      <c r="W80" s="2"/>
      <c r="X80" s="2"/>
      <c r="Y80" s="2"/>
    </row>
    <row r="81" spans="1:25" ht="31.5" x14ac:dyDescent="0.25">
      <c r="A81" s="424" t="s">
        <v>66</v>
      </c>
      <c r="B81" s="6">
        <v>13000000</v>
      </c>
      <c r="C81" s="4"/>
      <c r="D81" s="4"/>
      <c r="E81" s="4">
        <f t="shared" si="6"/>
        <v>0</v>
      </c>
      <c r="F81" s="235" t="s">
        <v>293</v>
      </c>
      <c r="G81" s="2" t="s">
        <v>8</v>
      </c>
      <c r="H81" s="2"/>
      <c r="I81" s="2"/>
      <c r="J81" s="2"/>
      <c r="K81" s="2"/>
      <c r="L81" s="2"/>
      <c r="M81" s="2"/>
      <c r="N81" s="2"/>
      <c r="O81" s="2"/>
      <c r="P81" s="2"/>
      <c r="Q81" s="2"/>
      <c r="R81" s="2"/>
      <c r="S81" s="2"/>
      <c r="T81" s="2"/>
      <c r="U81" s="2"/>
      <c r="V81" s="2"/>
      <c r="W81" s="2"/>
      <c r="X81" s="2"/>
      <c r="Y81" s="2"/>
    </row>
    <row r="82" spans="1:25" x14ac:dyDescent="0.25">
      <c r="A82" s="424" t="s">
        <v>67</v>
      </c>
      <c r="B82" s="6">
        <v>26000000</v>
      </c>
      <c r="C82" s="4"/>
      <c r="D82" s="4"/>
      <c r="E82" s="4">
        <f t="shared" si="6"/>
        <v>0</v>
      </c>
      <c r="F82" s="235" t="s">
        <v>67</v>
      </c>
      <c r="G82" s="2" t="s">
        <v>68</v>
      </c>
      <c r="H82" s="2"/>
      <c r="I82" s="2"/>
      <c r="J82" s="2"/>
      <c r="K82" s="2"/>
      <c r="L82" s="2"/>
      <c r="M82" s="2"/>
      <c r="N82" s="2"/>
      <c r="O82" s="2"/>
      <c r="P82" s="2"/>
      <c r="Q82" s="2"/>
      <c r="R82" s="2"/>
      <c r="S82" s="2"/>
      <c r="T82" s="2"/>
      <c r="U82" s="2"/>
      <c r="V82" s="2"/>
      <c r="W82" s="2"/>
      <c r="X82" s="2"/>
      <c r="Y82" s="2"/>
    </row>
    <row r="83" spans="1:25" ht="31.5" x14ac:dyDescent="0.25">
      <c r="A83" s="424" t="s">
        <v>69</v>
      </c>
      <c r="B83" s="6">
        <v>9750000</v>
      </c>
      <c r="C83" s="4"/>
      <c r="D83" s="4"/>
      <c r="E83" s="4">
        <f t="shared" si="6"/>
        <v>0</v>
      </c>
      <c r="F83" s="235" t="s">
        <v>319</v>
      </c>
      <c r="G83" s="2" t="s">
        <v>70</v>
      </c>
      <c r="H83" s="2"/>
      <c r="I83" s="2"/>
      <c r="J83" s="2"/>
      <c r="K83" s="2"/>
      <c r="L83" s="2"/>
      <c r="M83" s="2"/>
      <c r="N83" s="2"/>
      <c r="O83" s="2"/>
      <c r="P83" s="2"/>
      <c r="Q83" s="2"/>
      <c r="R83" s="2"/>
      <c r="S83" s="2"/>
      <c r="T83" s="2"/>
      <c r="U83" s="2"/>
      <c r="V83" s="2"/>
      <c r="W83" s="2"/>
      <c r="X83" s="2"/>
      <c r="Y83" s="2"/>
    </row>
    <row r="84" spans="1:25" ht="26.25" x14ac:dyDescent="0.25">
      <c r="A84" s="232" t="s">
        <v>191</v>
      </c>
      <c r="B84" s="6"/>
      <c r="C84" s="4">
        <f>SUM(B85:B88)</f>
        <v>3019885854</v>
      </c>
      <c r="D84" s="4">
        <v>200000000</v>
      </c>
      <c r="E84" s="4">
        <f>C84-D84</f>
        <v>2819885854</v>
      </c>
      <c r="F84" s="235"/>
      <c r="G84" s="2"/>
      <c r="H84" s="2" t="s">
        <v>157</v>
      </c>
      <c r="I84" s="2"/>
      <c r="J84" s="2"/>
      <c r="K84" s="2"/>
      <c r="L84" s="2"/>
      <c r="M84" s="2"/>
      <c r="N84" s="2"/>
      <c r="O84" s="2"/>
      <c r="P84" s="2"/>
      <c r="Q84" s="2"/>
      <c r="R84" s="2"/>
      <c r="S84" s="2"/>
      <c r="T84" s="2"/>
      <c r="U84" s="2"/>
      <c r="V84" s="2"/>
      <c r="W84" s="2"/>
      <c r="X84" s="2"/>
      <c r="Y84" s="2"/>
    </row>
    <row r="85" spans="1:25" x14ac:dyDescent="0.25">
      <c r="A85" s="424" t="s">
        <v>65</v>
      </c>
      <c r="B85" s="6">
        <v>2494885854</v>
      </c>
      <c r="C85" s="4"/>
      <c r="D85" s="4"/>
      <c r="E85" s="4"/>
      <c r="F85" s="235" t="s">
        <v>318</v>
      </c>
      <c r="G85" s="2"/>
      <c r="H85" s="2"/>
      <c r="I85" s="2"/>
      <c r="J85" s="2"/>
      <c r="K85" s="2"/>
      <c r="L85" s="2"/>
      <c r="M85" s="2"/>
      <c r="N85" s="2"/>
      <c r="O85" s="2"/>
      <c r="P85" s="2"/>
      <c r="Q85" s="2"/>
      <c r="R85" s="2"/>
      <c r="S85" s="2"/>
      <c r="T85" s="2"/>
      <c r="U85" s="2"/>
      <c r="V85" s="2"/>
      <c r="W85" s="2"/>
      <c r="X85" s="2"/>
      <c r="Y85" s="2"/>
    </row>
    <row r="86" spans="1:25" ht="31.5" x14ac:dyDescent="0.25">
      <c r="A86" s="424" t="s">
        <v>66</v>
      </c>
      <c r="B86" s="6">
        <v>140000000</v>
      </c>
      <c r="C86" s="4"/>
      <c r="D86" s="4"/>
      <c r="E86" s="4"/>
      <c r="F86" s="235" t="s">
        <v>293</v>
      </c>
      <c r="G86" s="2" t="s">
        <v>8</v>
      </c>
      <c r="H86" s="2"/>
      <c r="I86" s="2"/>
      <c r="J86" s="2"/>
      <c r="K86" s="2"/>
      <c r="L86" s="2"/>
      <c r="M86" s="2"/>
      <c r="N86" s="2"/>
      <c r="O86" s="2"/>
      <c r="P86" s="2"/>
      <c r="Q86" s="2"/>
      <c r="R86" s="2"/>
      <c r="S86" s="2"/>
      <c r="T86" s="2"/>
      <c r="U86" s="2"/>
      <c r="V86" s="2"/>
      <c r="W86" s="2"/>
      <c r="X86" s="2"/>
      <c r="Y86" s="2"/>
    </row>
    <row r="87" spans="1:25" x14ac:dyDescent="0.25">
      <c r="A87" s="424" t="s">
        <v>67</v>
      </c>
      <c r="B87" s="6">
        <v>280000000</v>
      </c>
      <c r="C87" s="4"/>
      <c r="D87" s="4"/>
      <c r="E87" s="4"/>
      <c r="F87" s="235" t="s">
        <v>67</v>
      </c>
      <c r="G87" s="2" t="s">
        <v>68</v>
      </c>
      <c r="H87" s="2"/>
      <c r="I87" s="2"/>
      <c r="J87" s="2"/>
      <c r="K87" s="2"/>
      <c r="L87" s="2"/>
      <c r="M87" s="2"/>
      <c r="N87" s="2"/>
      <c r="O87" s="2"/>
      <c r="P87" s="2"/>
      <c r="Q87" s="2"/>
      <c r="R87" s="2"/>
      <c r="S87" s="2"/>
      <c r="T87" s="2"/>
      <c r="U87" s="2"/>
      <c r="V87" s="2"/>
      <c r="W87" s="2"/>
      <c r="X87" s="2"/>
      <c r="Y87" s="2"/>
    </row>
    <row r="88" spans="1:25" ht="31.5" x14ac:dyDescent="0.25">
      <c r="A88" s="424" t="s">
        <v>69</v>
      </c>
      <c r="B88" s="6">
        <v>105000000</v>
      </c>
      <c r="C88" s="4"/>
      <c r="D88" s="4"/>
      <c r="E88" s="4"/>
      <c r="F88" s="235" t="s">
        <v>319</v>
      </c>
      <c r="G88" s="2" t="s">
        <v>70</v>
      </c>
      <c r="H88" s="2"/>
      <c r="I88" s="2"/>
      <c r="J88" s="2"/>
      <c r="K88" s="2"/>
      <c r="L88" s="2"/>
      <c r="M88" s="2"/>
      <c r="N88" s="2"/>
      <c r="O88" s="2"/>
      <c r="P88" s="2"/>
      <c r="Q88" s="2"/>
      <c r="R88" s="2"/>
      <c r="S88" s="2"/>
      <c r="T88" s="2"/>
      <c r="U88" s="2"/>
      <c r="V88" s="2"/>
      <c r="W88" s="2"/>
      <c r="X88" s="2"/>
      <c r="Y88" s="2"/>
    </row>
    <row r="89" spans="1:25" ht="26.25" x14ac:dyDescent="0.25">
      <c r="A89" s="232" t="s">
        <v>194</v>
      </c>
      <c r="B89" s="6"/>
      <c r="C89" s="4">
        <f>SUM(B90:B93)</f>
        <v>11850000</v>
      </c>
      <c r="D89" s="4"/>
      <c r="E89" s="4">
        <f>C89</f>
        <v>11850000</v>
      </c>
      <c r="F89" s="235"/>
      <c r="G89" s="2"/>
      <c r="H89" s="2" t="s">
        <v>157</v>
      </c>
      <c r="I89" s="2"/>
      <c r="J89" s="2"/>
      <c r="K89" s="2"/>
      <c r="L89" s="2"/>
      <c r="M89" s="2"/>
      <c r="N89" s="2"/>
      <c r="O89" s="2"/>
      <c r="P89" s="2"/>
      <c r="Q89" s="2"/>
      <c r="R89" s="2"/>
      <c r="S89" s="2"/>
      <c r="T89" s="2"/>
      <c r="U89" s="2"/>
      <c r="V89" s="2"/>
      <c r="W89" s="2"/>
      <c r="X89" s="2"/>
      <c r="Y89" s="2"/>
    </row>
    <row r="90" spans="1:25" x14ac:dyDescent="0.25">
      <c r="A90" s="424" t="s">
        <v>65</v>
      </c>
      <c r="B90" s="6">
        <v>10350000</v>
      </c>
      <c r="C90" s="4"/>
      <c r="D90" s="4"/>
      <c r="E90" s="4">
        <f t="shared" ref="E90:E132" si="7">C90</f>
        <v>0</v>
      </c>
      <c r="F90" s="235" t="s">
        <v>318</v>
      </c>
      <c r="G90" s="2"/>
      <c r="H90" s="2"/>
      <c r="I90" s="2"/>
      <c r="J90" s="2"/>
      <c r="K90" s="2"/>
      <c r="L90" s="2"/>
      <c r="M90" s="2"/>
      <c r="N90" s="2"/>
      <c r="O90" s="2"/>
      <c r="P90" s="2"/>
      <c r="Q90" s="2"/>
      <c r="R90" s="2"/>
      <c r="S90" s="2"/>
      <c r="T90" s="2"/>
      <c r="U90" s="2"/>
      <c r="V90" s="2"/>
      <c r="W90" s="2"/>
      <c r="X90" s="2"/>
      <c r="Y90" s="2"/>
    </row>
    <row r="91" spans="1:25" ht="31.5" x14ac:dyDescent="0.25">
      <c r="A91" s="424" t="s">
        <v>66</v>
      </c>
      <c r="B91" s="6">
        <v>400000</v>
      </c>
      <c r="C91" s="4"/>
      <c r="D91" s="4"/>
      <c r="E91" s="4">
        <f t="shared" si="7"/>
        <v>0</v>
      </c>
      <c r="F91" s="235" t="s">
        <v>293</v>
      </c>
      <c r="G91" s="2" t="s">
        <v>8</v>
      </c>
      <c r="H91" s="2"/>
      <c r="I91" s="2"/>
      <c r="J91" s="2"/>
      <c r="K91" s="2"/>
      <c r="L91" s="2"/>
      <c r="M91" s="2"/>
      <c r="N91" s="2"/>
      <c r="O91" s="2"/>
      <c r="P91" s="2"/>
      <c r="Q91" s="2"/>
      <c r="R91" s="2"/>
      <c r="S91" s="2"/>
      <c r="T91" s="2"/>
      <c r="U91" s="2"/>
      <c r="V91" s="2"/>
      <c r="W91" s="2"/>
      <c r="X91" s="2"/>
      <c r="Y91" s="2"/>
    </row>
    <row r="92" spans="1:25" x14ac:dyDescent="0.25">
      <c r="A92" s="424" t="s">
        <v>67</v>
      </c>
      <c r="B92" s="6">
        <v>800000</v>
      </c>
      <c r="C92" s="4"/>
      <c r="D92" s="4"/>
      <c r="E92" s="4">
        <f t="shared" si="7"/>
        <v>0</v>
      </c>
      <c r="F92" s="235" t="s">
        <v>67</v>
      </c>
      <c r="G92" s="2" t="s">
        <v>68</v>
      </c>
      <c r="H92" s="2"/>
      <c r="I92" s="2"/>
      <c r="J92" s="2"/>
      <c r="K92" s="2"/>
      <c r="L92" s="2"/>
      <c r="M92" s="2"/>
      <c r="N92" s="2"/>
      <c r="O92" s="2"/>
      <c r="P92" s="2"/>
      <c r="Q92" s="2"/>
      <c r="R92" s="2"/>
      <c r="S92" s="2"/>
      <c r="T92" s="2"/>
      <c r="U92" s="2"/>
      <c r="V92" s="2"/>
      <c r="W92" s="2"/>
      <c r="X92" s="2"/>
      <c r="Y92" s="2"/>
    </row>
    <row r="93" spans="1:25" ht="31.5" x14ac:dyDescent="0.25">
      <c r="A93" s="424" t="s">
        <v>69</v>
      </c>
      <c r="B93" s="6">
        <v>300000</v>
      </c>
      <c r="C93" s="4"/>
      <c r="D93" s="4"/>
      <c r="E93" s="4">
        <f t="shared" si="7"/>
        <v>0</v>
      </c>
      <c r="F93" s="235" t="s">
        <v>319</v>
      </c>
      <c r="G93" s="2" t="s">
        <v>70</v>
      </c>
      <c r="H93" s="2"/>
      <c r="I93" s="2"/>
      <c r="J93" s="2"/>
      <c r="K93" s="2"/>
      <c r="L93" s="2"/>
      <c r="M93" s="2"/>
      <c r="N93" s="2"/>
      <c r="O93" s="2"/>
      <c r="P93" s="2"/>
      <c r="Q93" s="2"/>
      <c r="R93" s="2"/>
      <c r="S93" s="2"/>
      <c r="T93" s="2"/>
      <c r="U93" s="2"/>
      <c r="V93" s="2"/>
      <c r="W93" s="2"/>
      <c r="X93" s="2"/>
      <c r="Y93" s="2"/>
    </row>
    <row r="94" spans="1:25" x14ac:dyDescent="0.25">
      <c r="A94" s="232" t="s">
        <v>196</v>
      </c>
      <c r="B94" s="6"/>
      <c r="C94" s="4">
        <f>SUM(B95:B98)</f>
        <v>207375000</v>
      </c>
      <c r="D94" s="4"/>
      <c r="E94" s="4">
        <f t="shared" si="7"/>
        <v>207375000</v>
      </c>
      <c r="F94" s="235"/>
      <c r="G94" s="2"/>
      <c r="H94" s="2" t="s">
        <v>157</v>
      </c>
      <c r="I94" s="2"/>
      <c r="J94" s="2"/>
      <c r="K94" s="2"/>
      <c r="L94" s="2"/>
      <c r="M94" s="2"/>
      <c r="N94" s="2"/>
      <c r="O94" s="2"/>
      <c r="P94" s="2"/>
      <c r="Q94" s="2"/>
      <c r="R94" s="2"/>
      <c r="S94" s="2"/>
      <c r="T94" s="2"/>
      <c r="U94" s="2"/>
      <c r="V94" s="2"/>
      <c r="W94" s="2"/>
      <c r="X94" s="2"/>
      <c r="Y94" s="2"/>
    </row>
    <row r="95" spans="1:25" x14ac:dyDescent="0.25">
      <c r="A95" s="424" t="s">
        <v>65</v>
      </c>
      <c r="B95" s="6">
        <v>181125000</v>
      </c>
      <c r="C95" s="4"/>
      <c r="D95" s="4"/>
      <c r="E95" s="4">
        <f t="shared" si="7"/>
        <v>0</v>
      </c>
      <c r="F95" s="235" t="s">
        <v>318</v>
      </c>
      <c r="G95" s="2"/>
      <c r="H95" s="2"/>
      <c r="I95" s="2"/>
      <c r="J95" s="2"/>
      <c r="K95" s="2"/>
      <c r="L95" s="2"/>
      <c r="M95" s="2"/>
      <c r="N95" s="2"/>
      <c r="O95" s="2"/>
      <c r="P95" s="2"/>
      <c r="Q95" s="2"/>
      <c r="R95" s="2"/>
      <c r="S95" s="2"/>
      <c r="T95" s="2"/>
      <c r="U95" s="2"/>
      <c r="V95" s="2"/>
      <c r="W95" s="2"/>
      <c r="X95" s="2"/>
      <c r="Y95" s="2"/>
    </row>
    <row r="96" spans="1:25" ht="31.5" x14ac:dyDescent="0.25">
      <c r="A96" s="424" t="s">
        <v>66</v>
      </c>
      <c r="B96" s="6">
        <v>7000000</v>
      </c>
      <c r="C96" s="4"/>
      <c r="D96" s="4"/>
      <c r="E96" s="4">
        <f t="shared" si="7"/>
        <v>0</v>
      </c>
      <c r="F96" s="235" t="s">
        <v>293</v>
      </c>
      <c r="G96" s="2" t="s">
        <v>8</v>
      </c>
      <c r="H96" s="2"/>
      <c r="I96" s="2"/>
      <c r="J96" s="2"/>
      <c r="K96" s="2"/>
      <c r="L96" s="2"/>
      <c r="M96" s="2"/>
      <c r="N96" s="2"/>
      <c r="O96" s="2"/>
      <c r="P96" s="2"/>
      <c r="Q96" s="2"/>
      <c r="R96" s="2"/>
      <c r="S96" s="2"/>
      <c r="T96" s="2"/>
      <c r="U96" s="2"/>
      <c r="V96" s="2"/>
      <c r="W96" s="2"/>
      <c r="X96" s="2"/>
      <c r="Y96" s="2"/>
    </row>
    <row r="97" spans="1:25" x14ac:dyDescent="0.25">
      <c r="A97" s="424" t="s">
        <v>67</v>
      </c>
      <c r="B97" s="6">
        <v>14000000</v>
      </c>
      <c r="C97" s="4"/>
      <c r="D97" s="4"/>
      <c r="E97" s="4">
        <f t="shared" si="7"/>
        <v>0</v>
      </c>
      <c r="F97" s="235" t="s">
        <v>67</v>
      </c>
      <c r="G97" s="2" t="s">
        <v>68</v>
      </c>
      <c r="H97" s="2"/>
      <c r="I97" s="2"/>
      <c r="J97" s="2"/>
      <c r="K97" s="2"/>
      <c r="L97" s="2"/>
      <c r="M97" s="2"/>
      <c r="N97" s="2"/>
      <c r="O97" s="2"/>
      <c r="P97" s="2"/>
      <c r="Q97" s="2"/>
      <c r="R97" s="2"/>
      <c r="S97" s="2"/>
      <c r="T97" s="2"/>
      <c r="U97" s="2"/>
      <c r="V97" s="2"/>
      <c r="W97" s="2"/>
      <c r="X97" s="2"/>
      <c r="Y97" s="2"/>
    </row>
    <row r="98" spans="1:25" ht="31.5" x14ac:dyDescent="0.25">
      <c r="A98" s="424" t="s">
        <v>69</v>
      </c>
      <c r="B98" s="6">
        <v>5250000</v>
      </c>
      <c r="C98" s="4"/>
      <c r="D98" s="4"/>
      <c r="E98" s="4">
        <f t="shared" si="7"/>
        <v>0</v>
      </c>
      <c r="F98" s="235" t="s">
        <v>319</v>
      </c>
      <c r="G98" s="2" t="s">
        <v>70</v>
      </c>
      <c r="H98" s="2"/>
      <c r="I98" s="2"/>
      <c r="J98" s="2"/>
      <c r="K98" s="2"/>
      <c r="L98" s="2"/>
      <c r="M98" s="2"/>
      <c r="N98" s="2"/>
      <c r="O98" s="2"/>
      <c r="P98" s="2"/>
      <c r="Q98" s="2"/>
      <c r="R98" s="2"/>
      <c r="S98" s="2"/>
      <c r="T98" s="2"/>
      <c r="U98" s="2"/>
      <c r="V98" s="2"/>
      <c r="W98" s="2"/>
      <c r="X98" s="2"/>
      <c r="Y98" s="2"/>
    </row>
    <row r="99" spans="1:25" x14ac:dyDescent="0.25">
      <c r="A99" s="232" t="s">
        <v>198</v>
      </c>
      <c r="B99" s="6"/>
      <c r="C99" s="4">
        <f>SUM(B100:B103)</f>
        <v>69026250</v>
      </c>
      <c r="D99" s="4"/>
      <c r="E99" s="4">
        <f t="shared" si="7"/>
        <v>69026250</v>
      </c>
      <c r="F99" s="235"/>
      <c r="G99" s="2"/>
      <c r="H99" s="2" t="s">
        <v>157</v>
      </c>
      <c r="I99" s="2"/>
      <c r="J99" s="2"/>
      <c r="K99" s="2"/>
      <c r="L99" s="2"/>
      <c r="M99" s="2"/>
      <c r="N99" s="2"/>
      <c r="O99" s="2"/>
      <c r="P99" s="2"/>
      <c r="Q99" s="2"/>
      <c r="R99" s="2"/>
      <c r="S99" s="2"/>
      <c r="T99" s="2"/>
      <c r="U99" s="2"/>
      <c r="V99" s="2"/>
      <c r="W99" s="2"/>
      <c r="X99" s="2"/>
      <c r="Y99" s="2"/>
    </row>
    <row r="100" spans="1:25" x14ac:dyDescent="0.25">
      <c r="A100" s="424" t="s">
        <v>65</v>
      </c>
      <c r="B100" s="6">
        <v>60288750</v>
      </c>
      <c r="C100" s="4"/>
      <c r="D100" s="4"/>
      <c r="E100" s="4">
        <f t="shared" si="7"/>
        <v>0</v>
      </c>
      <c r="F100" s="235" t="s">
        <v>318</v>
      </c>
      <c r="G100" s="2"/>
      <c r="H100" s="2"/>
      <c r="I100" s="2"/>
      <c r="J100" s="2"/>
      <c r="K100" s="2"/>
      <c r="L100" s="2"/>
      <c r="M100" s="2"/>
      <c r="N100" s="2"/>
      <c r="O100" s="2"/>
      <c r="P100" s="2"/>
      <c r="Q100" s="2"/>
      <c r="R100" s="2"/>
      <c r="S100" s="2"/>
      <c r="T100" s="2"/>
      <c r="U100" s="2"/>
      <c r="V100" s="2"/>
      <c r="W100" s="2"/>
      <c r="X100" s="2"/>
      <c r="Y100" s="2"/>
    </row>
    <row r="101" spans="1:25" ht="31.5" x14ac:dyDescent="0.25">
      <c r="A101" s="424" t="s">
        <v>66</v>
      </c>
      <c r="B101" s="6">
        <v>2330000</v>
      </c>
      <c r="C101" s="4"/>
      <c r="D101" s="4"/>
      <c r="E101" s="4">
        <f t="shared" si="7"/>
        <v>0</v>
      </c>
      <c r="F101" s="235" t="s">
        <v>293</v>
      </c>
      <c r="G101" s="2" t="s">
        <v>8</v>
      </c>
      <c r="H101" s="2"/>
      <c r="I101" s="2"/>
      <c r="J101" s="2"/>
      <c r="K101" s="2"/>
      <c r="L101" s="2"/>
      <c r="M101" s="2"/>
      <c r="N101" s="2"/>
      <c r="O101" s="2"/>
      <c r="P101" s="2"/>
      <c r="Q101" s="2"/>
      <c r="R101" s="2"/>
      <c r="S101" s="2"/>
      <c r="T101" s="2"/>
      <c r="U101" s="2"/>
      <c r="V101" s="2"/>
      <c r="W101" s="2"/>
      <c r="X101" s="2"/>
      <c r="Y101" s="2"/>
    </row>
    <row r="102" spans="1:25" x14ac:dyDescent="0.25">
      <c r="A102" s="424" t="s">
        <v>67</v>
      </c>
      <c r="B102" s="6">
        <v>4660000</v>
      </c>
      <c r="C102" s="4"/>
      <c r="D102" s="4"/>
      <c r="E102" s="4">
        <f t="shared" si="7"/>
        <v>0</v>
      </c>
      <c r="F102" s="235" t="s">
        <v>67</v>
      </c>
      <c r="G102" s="2" t="s">
        <v>68</v>
      </c>
      <c r="H102" s="2"/>
      <c r="I102" s="2"/>
      <c r="J102" s="2"/>
      <c r="K102" s="2"/>
      <c r="L102" s="2"/>
      <c r="M102" s="2"/>
      <c r="N102" s="2"/>
      <c r="O102" s="2"/>
      <c r="P102" s="2"/>
      <c r="Q102" s="2"/>
      <c r="R102" s="2"/>
      <c r="S102" s="2"/>
      <c r="T102" s="2"/>
      <c r="U102" s="2"/>
      <c r="V102" s="2"/>
      <c r="W102" s="2"/>
      <c r="X102" s="2"/>
      <c r="Y102" s="2"/>
    </row>
    <row r="103" spans="1:25" ht="31.5" x14ac:dyDescent="0.25">
      <c r="A103" s="424" t="s">
        <v>69</v>
      </c>
      <c r="B103" s="6">
        <v>1747500</v>
      </c>
      <c r="C103" s="4"/>
      <c r="D103" s="4"/>
      <c r="E103" s="4">
        <f t="shared" si="7"/>
        <v>0</v>
      </c>
      <c r="F103" s="235" t="s">
        <v>319</v>
      </c>
      <c r="G103" s="2" t="s">
        <v>70</v>
      </c>
      <c r="H103" s="2"/>
      <c r="I103" s="2"/>
      <c r="J103" s="2"/>
      <c r="K103" s="2"/>
      <c r="L103" s="2"/>
      <c r="M103" s="2"/>
      <c r="N103" s="2"/>
      <c r="O103" s="2"/>
      <c r="P103" s="2"/>
      <c r="Q103" s="2"/>
      <c r="R103" s="2"/>
      <c r="S103" s="2"/>
      <c r="T103" s="2"/>
      <c r="U103" s="2"/>
      <c r="V103" s="2"/>
      <c r="W103" s="2"/>
      <c r="X103" s="2"/>
      <c r="Y103" s="2"/>
    </row>
    <row r="104" spans="1:25" x14ac:dyDescent="0.25">
      <c r="A104" s="232" t="s">
        <v>73</v>
      </c>
      <c r="B104" s="6"/>
      <c r="C104" s="4">
        <f>SUM(B105:B109)</f>
        <v>36863900</v>
      </c>
      <c r="D104" s="4"/>
      <c r="E104" s="4">
        <f t="shared" si="7"/>
        <v>36863900</v>
      </c>
      <c r="F104" s="235"/>
      <c r="G104" s="2"/>
      <c r="H104" s="2" t="s">
        <v>157</v>
      </c>
      <c r="I104" s="2"/>
      <c r="J104" s="2"/>
      <c r="K104" s="2"/>
      <c r="L104" s="2"/>
      <c r="M104" s="2"/>
      <c r="N104" s="2"/>
      <c r="O104" s="2"/>
      <c r="P104" s="2"/>
      <c r="Q104" s="2"/>
      <c r="R104" s="2"/>
      <c r="S104" s="2"/>
      <c r="T104" s="2"/>
      <c r="U104" s="2"/>
      <c r="V104" s="2"/>
      <c r="W104" s="2"/>
      <c r="X104" s="2"/>
      <c r="Y104" s="2"/>
    </row>
    <row r="105" spans="1:25" x14ac:dyDescent="0.25">
      <c r="A105" s="424" t="s">
        <v>65</v>
      </c>
      <c r="B105" s="6">
        <v>786900</v>
      </c>
      <c r="C105" s="4"/>
      <c r="D105" s="4"/>
      <c r="E105" s="4">
        <f t="shared" si="7"/>
        <v>0</v>
      </c>
      <c r="F105" s="235" t="s">
        <v>318</v>
      </c>
      <c r="G105" s="2"/>
      <c r="H105" s="2"/>
      <c r="I105" s="2"/>
      <c r="J105" s="2"/>
      <c r="K105" s="2"/>
      <c r="L105" s="2"/>
      <c r="M105" s="2"/>
      <c r="N105" s="2"/>
      <c r="O105" s="2"/>
      <c r="P105" s="2"/>
      <c r="Q105" s="2"/>
      <c r="R105" s="2"/>
      <c r="S105" s="2"/>
      <c r="T105" s="2"/>
      <c r="U105" s="2"/>
      <c r="V105" s="2"/>
      <c r="W105" s="2"/>
      <c r="X105" s="2"/>
      <c r="Y105" s="2"/>
    </row>
    <row r="106" spans="1:25" ht="31.5" x14ac:dyDescent="0.25">
      <c r="A106" s="424" t="s">
        <v>66</v>
      </c>
      <c r="B106" s="6">
        <v>430000</v>
      </c>
      <c r="C106" s="4"/>
      <c r="D106" s="4"/>
      <c r="E106" s="4">
        <f t="shared" si="7"/>
        <v>0</v>
      </c>
      <c r="F106" s="235" t="s">
        <v>293</v>
      </c>
      <c r="G106" s="2" t="s">
        <v>8</v>
      </c>
      <c r="H106" s="2"/>
      <c r="I106" s="2"/>
      <c r="J106" s="2"/>
      <c r="K106" s="2"/>
      <c r="L106" s="2"/>
      <c r="M106" s="2"/>
      <c r="N106" s="2"/>
      <c r="O106" s="2"/>
      <c r="P106" s="2"/>
      <c r="Q106" s="2"/>
      <c r="R106" s="2"/>
      <c r="S106" s="2"/>
      <c r="T106" s="2"/>
      <c r="U106" s="2"/>
      <c r="V106" s="2"/>
      <c r="W106" s="2"/>
      <c r="X106" s="2"/>
      <c r="Y106" s="2"/>
    </row>
    <row r="107" spans="1:25" x14ac:dyDescent="0.25">
      <c r="A107" s="424" t="s">
        <v>67</v>
      </c>
      <c r="B107" s="6">
        <v>860000</v>
      </c>
      <c r="C107" s="4"/>
      <c r="D107" s="4"/>
      <c r="E107" s="4">
        <f t="shared" si="7"/>
        <v>0</v>
      </c>
      <c r="F107" s="235" t="s">
        <v>67</v>
      </c>
      <c r="G107" s="2" t="s">
        <v>68</v>
      </c>
      <c r="H107" s="2"/>
      <c r="I107" s="2"/>
      <c r="J107" s="2"/>
      <c r="K107" s="2"/>
      <c r="L107" s="2"/>
      <c r="M107" s="2"/>
      <c r="N107" s="2"/>
      <c r="O107" s="2"/>
      <c r="P107" s="2"/>
      <c r="Q107" s="2"/>
      <c r="R107" s="2"/>
      <c r="S107" s="2"/>
      <c r="T107" s="2"/>
      <c r="U107" s="2"/>
      <c r="V107" s="2"/>
      <c r="W107" s="2"/>
      <c r="X107" s="2"/>
      <c r="Y107" s="2"/>
    </row>
    <row r="108" spans="1:25" ht="47.25" x14ac:dyDescent="0.25">
      <c r="A108" s="424" t="s">
        <v>74</v>
      </c>
      <c r="B108" s="6">
        <v>26187000</v>
      </c>
      <c r="C108" s="4"/>
      <c r="D108" s="4"/>
      <c r="E108" s="4">
        <f t="shared" si="7"/>
        <v>0</v>
      </c>
      <c r="F108" s="235" t="s">
        <v>320</v>
      </c>
      <c r="G108" s="1" t="s">
        <v>75</v>
      </c>
      <c r="H108" s="2"/>
      <c r="I108" s="5" t="s">
        <v>295</v>
      </c>
      <c r="J108" s="2"/>
      <c r="K108" s="2"/>
      <c r="L108" s="2"/>
      <c r="M108" s="2"/>
      <c r="N108" s="2"/>
      <c r="O108" s="2"/>
      <c r="P108" s="2"/>
      <c r="Q108" s="2"/>
      <c r="R108" s="2"/>
      <c r="S108" s="2"/>
      <c r="T108" s="2"/>
      <c r="U108" s="2"/>
      <c r="V108" s="2"/>
      <c r="W108" s="2"/>
      <c r="X108" s="2"/>
      <c r="Y108" s="2"/>
    </row>
    <row r="109" spans="1:25" ht="31.5" x14ac:dyDescent="0.25">
      <c r="A109" s="424" t="s">
        <v>69</v>
      </c>
      <c r="B109" s="6">
        <v>8600000</v>
      </c>
      <c r="C109" s="4"/>
      <c r="D109" s="4"/>
      <c r="E109" s="4">
        <f t="shared" si="7"/>
        <v>0</v>
      </c>
      <c r="F109" s="235" t="s">
        <v>319</v>
      </c>
      <c r="G109" s="2" t="s">
        <v>70</v>
      </c>
      <c r="H109" s="2"/>
      <c r="I109" s="5" t="s">
        <v>308</v>
      </c>
      <c r="J109" s="2"/>
      <c r="K109" s="2"/>
      <c r="L109" s="2"/>
      <c r="M109" s="2"/>
      <c r="N109" s="2"/>
      <c r="O109" s="2"/>
      <c r="P109" s="2"/>
      <c r="Q109" s="2"/>
      <c r="R109" s="2"/>
      <c r="S109" s="2"/>
      <c r="T109" s="2"/>
      <c r="U109" s="2"/>
      <c r="V109" s="2"/>
      <c r="W109" s="2"/>
      <c r="X109" s="2"/>
      <c r="Y109" s="2"/>
    </row>
    <row r="110" spans="1:25" x14ac:dyDescent="0.25">
      <c r="A110" s="232" t="s">
        <v>76</v>
      </c>
      <c r="B110" s="6"/>
      <c r="C110" s="4">
        <f>SUM(B111:B115)</f>
        <v>51438000</v>
      </c>
      <c r="D110" s="4"/>
      <c r="E110" s="4">
        <f t="shared" si="7"/>
        <v>51438000</v>
      </c>
      <c r="F110" s="235"/>
      <c r="G110" s="2"/>
      <c r="H110" s="2" t="s">
        <v>157</v>
      </c>
      <c r="I110" s="5" t="s">
        <v>296</v>
      </c>
      <c r="J110" s="2"/>
      <c r="K110" s="2"/>
      <c r="L110" s="2"/>
      <c r="M110" s="2"/>
      <c r="N110" s="2"/>
      <c r="O110" s="2"/>
      <c r="P110" s="2"/>
      <c r="Q110" s="2"/>
      <c r="R110" s="2"/>
      <c r="S110" s="2"/>
      <c r="T110" s="2"/>
      <c r="U110" s="2"/>
      <c r="V110" s="2"/>
      <c r="W110" s="2"/>
      <c r="X110" s="2"/>
      <c r="Y110" s="2"/>
    </row>
    <row r="111" spans="1:25" x14ac:dyDescent="0.25">
      <c r="A111" s="424" t="s">
        <v>65</v>
      </c>
      <c r="B111" s="6">
        <v>1098000</v>
      </c>
      <c r="C111" s="4"/>
      <c r="D111" s="4"/>
      <c r="E111" s="4">
        <f t="shared" si="7"/>
        <v>0</v>
      </c>
      <c r="F111" s="235" t="s">
        <v>318</v>
      </c>
      <c r="G111" s="2"/>
      <c r="H111" s="2"/>
      <c r="I111" s="5" t="s">
        <v>309</v>
      </c>
      <c r="J111" s="2"/>
      <c r="K111" s="2"/>
      <c r="L111" s="2"/>
      <c r="M111" s="2"/>
      <c r="N111" s="2"/>
      <c r="O111" s="2"/>
      <c r="P111" s="2"/>
      <c r="Q111" s="2"/>
      <c r="R111" s="2"/>
      <c r="S111" s="2"/>
      <c r="T111" s="2"/>
      <c r="U111" s="2"/>
      <c r="V111" s="2"/>
      <c r="W111" s="2"/>
      <c r="X111" s="2"/>
      <c r="Y111" s="2"/>
    </row>
    <row r="112" spans="1:25" ht="31.5" x14ac:dyDescent="0.25">
      <c r="A112" s="424" t="s">
        <v>66</v>
      </c>
      <c r="B112" s="6">
        <v>600000</v>
      </c>
      <c r="C112" s="4"/>
      <c r="D112" s="4"/>
      <c r="E112" s="4">
        <f t="shared" si="7"/>
        <v>0</v>
      </c>
      <c r="F112" s="235" t="s">
        <v>293</v>
      </c>
      <c r="G112" s="2" t="s">
        <v>8</v>
      </c>
      <c r="H112" s="2"/>
      <c r="I112" s="5" t="s">
        <v>294</v>
      </c>
      <c r="J112" s="2"/>
      <c r="K112" s="2"/>
      <c r="L112" s="2"/>
      <c r="M112" s="2"/>
      <c r="N112" s="2"/>
      <c r="O112" s="2"/>
      <c r="P112" s="2"/>
      <c r="Q112" s="2"/>
      <c r="R112" s="2"/>
      <c r="S112" s="2"/>
      <c r="T112" s="2"/>
      <c r="U112" s="2"/>
      <c r="V112" s="2"/>
      <c r="W112" s="2"/>
      <c r="X112" s="2"/>
      <c r="Y112" s="2"/>
    </row>
    <row r="113" spans="1:25" x14ac:dyDescent="0.25">
      <c r="A113" s="424" t="s">
        <v>67</v>
      </c>
      <c r="B113" s="6">
        <v>1200000</v>
      </c>
      <c r="C113" s="4"/>
      <c r="D113" s="4"/>
      <c r="E113" s="4">
        <f t="shared" si="7"/>
        <v>0</v>
      </c>
      <c r="F113" s="235" t="s">
        <v>67</v>
      </c>
      <c r="G113" s="2" t="s">
        <v>68</v>
      </c>
      <c r="H113" s="2"/>
      <c r="I113" s="5" t="s">
        <v>307</v>
      </c>
      <c r="J113" s="2"/>
      <c r="K113" s="2"/>
      <c r="L113" s="2"/>
      <c r="M113" s="2"/>
      <c r="N113" s="2"/>
      <c r="O113" s="2"/>
      <c r="P113" s="2"/>
      <c r="Q113" s="2"/>
      <c r="R113" s="2"/>
      <c r="S113" s="2"/>
      <c r="T113" s="2"/>
      <c r="U113" s="2"/>
      <c r="V113" s="2"/>
      <c r="W113" s="2"/>
      <c r="X113" s="2"/>
      <c r="Y113" s="2"/>
    </row>
    <row r="114" spans="1:25" ht="47.25" x14ac:dyDescent="0.25">
      <c r="A114" s="424" t="s">
        <v>74</v>
      </c>
      <c r="B114" s="6">
        <v>36540000</v>
      </c>
      <c r="C114" s="4"/>
      <c r="D114" s="4"/>
      <c r="E114" s="4">
        <f t="shared" si="7"/>
        <v>0</v>
      </c>
      <c r="F114" s="235" t="s">
        <v>320</v>
      </c>
      <c r="G114" s="1" t="s">
        <v>75</v>
      </c>
      <c r="H114" s="2"/>
      <c r="I114" s="5" t="s">
        <v>317</v>
      </c>
      <c r="J114" s="2"/>
      <c r="K114" s="2"/>
      <c r="L114" s="2"/>
      <c r="M114" s="2"/>
      <c r="N114" s="2"/>
      <c r="O114" s="2"/>
      <c r="P114" s="2"/>
      <c r="Q114" s="2"/>
      <c r="R114" s="2"/>
      <c r="S114" s="2"/>
      <c r="T114" s="2"/>
      <c r="U114" s="2"/>
      <c r="V114" s="2"/>
      <c r="W114" s="2"/>
      <c r="X114" s="2"/>
      <c r="Y114" s="2"/>
    </row>
    <row r="115" spans="1:25" ht="31.5" x14ac:dyDescent="0.25">
      <c r="A115" s="424" t="s">
        <v>69</v>
      </c>
      <c r="B115" s="6">
        <v>12000000</v>
      </c>
      <c r="C115" s="4"/>
      <c r="D115" s="4"/>
      <c r="E115" s="4">
        <f t="shared" si="7"/>
        <v>0</v>
      </c>
      <c r="F115" s="235" t="s">
        <v>319</v>
      </c>
      <c r="G115" s="2" t="s">
        <v>70</v>
      </c>
      <c r="H115" s="2"/>
      <c r="I115" s="5" t="s">
        <v>293</v>
      </c>
      <c r="J115" s="2"/>
      <c r="K115" s="2"/>
      <c r="L115" s="2"/>
      <c r="M115" s="2"/>
      <c r="N115" s="2"/>
      <c r="O115" s="2"/>
      <c r="P115" s="2"/>
      <c r="Q115" s="2"/>
      <c r="R115" s="2"/>
      <c r="S115" s="2"/>
      <c r="T115" s="2"/>
      <c r="U115" s="2"/>
      <c r="V115" s="2"/>
      <c r="W115" s="2"/>
      <c r="X115" s="2"/>
      <c r="Y115" s="2"/>
    </row>
    <row r="116" spans="1:25" x14ac:dyDescent="0.25">
      <c r="A116" s="233" t="s">
        <v>77</v>
      </c>
      <c r="B116" s="4"/>
      <c r="C116" s="4"/>
      <c r="D116" s="4"/>
      <c r="E116" s="4">
        <f t="shared" si="7"/>
        <v>0</v>
      </c>
      <c r="F116" s="235"/>
      <c r="G116" s="2"/>
      <c r="H116" s="2"/>
      <c r="I116" s="5" t="s">
        <v>311</v>
      </c>
      <c r="J116" s="2"/>
      <c r="K116" s="2"/>
      <c r="L116" s="2"/>
      <c r="M116" s="2"/>
      <c r="N116" s="2"/>
      <c r="O116" s="2"/>
      <c r="P116" s="2"/>
      <c r="Q116" s="2"/>
      <c r="R116" s="2"/>
      <c r="S116" s="2"/>
      <c r="T116" s="2"/>
      <c r="U116" s="2"/>
      <c r="V116" s="2"/>
      <c r="W116" s="2"/>
      <c r="X116" s="2"/>
      <c r="Y116" s="2"/>
    </row>
    <row r="117" spans="1:25" x14ac:dyDescent="0.25">
      <c r="A117" s="233" t="s">
        <v>78</v>
      </c>
      <c r="B117" s="4"/>
      <c r="C117" s="4">
        <f>SUM(B118:B121)</f>
        <v>41475000</v>
      </c>
      <c r="D117" s="4"/>
      <c r="E117" s="4">
        <f t="shared" si="7"/>
        <v>41475000</v>
      </c>
      <c r="F117" s="235"/>
      <c r="G117" s="2"/>
      <c r="H117" s="2" t="s">
        <v>157</v>
      </c>
      <c r="I117" s="5" t="s">
        <v>316</v>
      </c>
      <c r="J117" s="2"/>
      <c r="K117" s="2"/>
      <c r="L117" s="2"/>
      <c r="M117" s="2"/>
      <c r="N117" s="2"/>
      <c r="O117" s="2"/>
      <c r="P117" s="2"/>
      <c r="Q117" s="2"/>
      <c r="R117" s="2"/>
      <c r="S117" s="2"/>
      <c r="T117" s="2"/>
      <c r="U117" s="2"/>
      <c r="V117" s="2"/>
      <c r="W117" s="2"/>
      <c r="X117" s="2"/>
      <c r="Y117" s="2"/>
    </row>
    <row r="118" spans="1:25" x14ac:dyDescent="0.25">
      <c r="A118" s="424" t="s">
        <v>65</v>
      </c>
      <c r="B118" s="6">
        <v>36225000</v>
      </c>
      <c r="C118" s="4"/>
      <c r="D118" s="4"/>
      <c r="E118" s="4">
        <f t="shared" si="7"/>
        <v>0</v>
      </c>
      <c r="F118" s="235" t="s">
        <v>318</v>
      </c>
      <c r="G118" s="2"/>
      <c r="H118" s="2"/>
      <c r="I118" s="5" t="s">
        <v>289</v>
      </c>
      <c r="J118" s="2"/>
      <c r="K118" s="2"/>
      <c r="L118" s="2"/>
      <c r="M118" s="2"/>
      <c r="N118" s="2"/>
      <c r="O118" s="2"/>
      <c r="P118" s="2"/>
      <c r="Q118" s="2"/>
      <c r="R118" s="2"/>
      <c r="S118" s="2"/>
      <c r="T118" s="2"/>
      <c r="U118" s="2"/>
      <c r="V118" s="2"/>
      <c r="W118" s="2"/>
      <c r="X118" s="2"/>
      <c r="Y118" s="2"/>
    </row>
    <row r="119" spans="1:25" ht="31.5" x14ac:dyDescent="0.25">
      <c r="A119" s="424" t="s">
        <v>66</v>
      </c>
      <c r="B119" s="6">
        <v>1400000</v>
      </c>
      <c r="C119" s="4"/>
      <c r="D119" s="4"/>
      <c r="E119" s="4">
        <f t="shared" si="7"/>
        <v>0</v>
      </c>
      <c r="F119" s="235" t="s">
        <v>293</v>
      </c>
      <c r="G119" s="2" t="s">
        <v>8</v>
      </c>
      <c r="H119" s="2"/>
      <c r="I119" s="5" t="s">
        <v>315</v>
      </c>
      <c r="J119" s="2"/>
      <c r="K119" s="2"/>
      <c r="L119" s="2"/>
      <c r="M119" s="2"/>
      <c r="N119" s="2"/>
      <c r="O119" s="2"/>
      <c r="P119" s="2"/>
      <c r="Q119" s="2"/>
      <c r="R119" s="2"/>
      <c r="S119" s="2"/>
      <c r="T119" s="2"/>
      <c r="U119" s="2"/>
      <c r="V119" s="2"/>
      <c r="W119" s="2"/>
      <c r="X119" s="2"/>
      <c r="Y119" s="2"/>
    </row>
    <row r="120" spans="1:25" x14ac:dyDescent="0.25">
      <c r="A120" s="424" t="s">
        <v>67</v>
      </c>
      <c r="B120" s="6">
        <v>2800000</v>
      </c>
      <c r="C120" s="4"/>
      <c r="D120" s="4"/>
      <c r="E120" s="4">
        <f t="shared" si="7"/>
        <v>0</v>
      </c>
      <c r="F120" s="235" t="s">
        <v>67</v>
      </c>
      <c r="G120" s="2" t="s">
        <v>68</v>
      </c>
      <c r="H120" s="2"/>
      <c r="I120" s="5" t="s">
        <v>302</v>
      </c>
      <c r="J120" s="2"/>
      <c r="K120" s="2"/>
      <c r="L120" s="2"/>
      <c r="M120" s="2"/>
      <c r="N120" s="2"/>
      <c r="O120" s="2"/>
      <c r="P120" s="2"/>
      <c r="Q120" s="2"/>
      <c r="R120" s="2"/>
      <c r="S120" s="2"/>
      <c r="T120" s="2"/>
      <c r="U120" s="2"/>
      <c r="V120" s="2"/>
      <c r="W120" s="2"/>
      <c r="X120" s="2"/>
      <c r="Y120" s="2"/>
    </row>
    <row r="121" spans="1:25" ht="31.5" x14ac:dyDescent="0.25">
      <c r="A121" s="424" t="s">
        <v>69</v>
      </c>
      <c r="B121" s="6">
        <v>1050000</v>
      </c>
      <c r="C121" s="4"/>
      <c r="D121" s="4"/>
      <c r="E121" s="4">
        <f t="shared" si="7"/>
        <v>0</v>
      </c>
      <c r="F121" s="235" t="s">
        <v>319</v>
      </c>
      <c r="G121" s="2" t="s">
        <v>70</v>
      </c>
      <c r="H121" s="2"/>
      <c r="I121" s="7" t="s">
        <v>318</v>
      </c>
      <c r="J121" s="2"/>
      <c r="K121" s="2"/>
      <c r="L121" s="2"/>
      <c r="M121" s="2"/>
      <c r="N121" s="2"/>
      <c r="O121" s="2"/>
      <c r="P121" s="2"/>
      <c r="Q121" s="2"/>
      <c r="R121" s="2"/>
      <c r="S121" s="2"/>
      <c r="T121" s="2"/>
      <c r="U121" s="2"/>
      <c r="V121" s="2"/>
      <c r="W121" s="2"/>
      <c r="X121" s="2"/>
      <c r="Y121" s="2"/>
    </row>
    <row r="122" spans="1:25" x14ac:dyDescent="0.25">
      <c r="A122" s="233" t="s">
        <v>79</v>
      </c>
      <c r="B122" s="4"/>
      <c r="C122" s="4"/>
      <c r="D122" s="4"/>
      <c r="E122" s="4">
        <f t="shared" si="7"/>
        <v>0</v>
      </c>
      <c r="F122" s="235"/>
      <c r="G122" s="2"/>
      <c r="H122" s="2"/>
      <c r="I122" s="7" t="s">
        <v>67</v>
      </c>
      <c r="J122" s="2"/>
      <c r="K122" s="2"/>
      <c r="L122" s="2"/>
      <c r="M122" s="2"/>
      <c r="N122" s="2"/>
      <c r="O122" s="2"/>
      <c r="P122" s="2"/>
      <c r="Q122" s="2"/>
      <c r="R122" s="2"/>
      <c r="S122" s="2"/>
      <c r="T122" s="2"/>
      <c r="U122" s="2"/>
      <c r="V122" s="2"/>
      <c r="W122" s="2"/>
      <c r="X122" s="2"/>
      <c r="Y122" s="2"/>
    </row>
    <row r="123" spans="1:25" x14ac:dyDescent="0.25">
      <c r="A123" s="233" t="s">
        <v>80</v>
      </c>
      <c r="B123" s="4"/>
      <c r="C123" s="4">
        <f>SUM(B124:B127)</f>
        <v>22435000</v>
      </c>
      <c r="D123" s="4"/>
      <c r="E123" s="4">
        <f t="shared" si="7"/>
        <v>22435000</v>
      </c>
      <c r="F123" s="235"/>
      <c r="G123" s="2"/>
      <c r="H123" s="2" t="s">
        <v>157</v>
      </c>
      <c r="I123" s="7" t="s">
        <v>319</v>
      </c>
      <c r="J123" s="2"/>
      <c r="K123" s="2"/>
      <c r="L123" s="2"/>
      <c r="M123" s="2"/>
      <c r="N123" s="2"/>
      <c r="O123" s="2"/>
      <c r="P123" s="2"/>
      <c r="Q123" s="2"/>
      <c r="R123" s="2"/>
      <c r="S123" s="2"/>
      <c r="T123" s="2"/>
      <c r="U123" s="2"/>
      <c r="V123" s="2"/>
      <c r="W123" s="2"/>
      <c r="X123" s="2"/>
      <c r="Y123" s="2"/>
    </row>
    <row r="124" spans="1:25" x14ac:dyDescent="0.25">
      <c r="A124" s="424" t="s">
        <v>65</v>
      </c>
      <c r="B124" s="6">
        <v>3885000</v>
      </c>
      <c r="C124" s="4"/>
      <c r="D124" s="4"/>
      <c r="E124" s="4">
        <f t="shared" si="7"/>
        <v>0</v>
      </c>
      <c r="F124" s="235" t="s">
        <v>318</v>
      </c>
      <c r="G124" s="2"/>
      <c r="H124" s="2"/>
      <c r="I124" s="7" t="s">
        <v>320</v>
      </c>
      <c r="J124" s="2"/>
      <c r="K124" s="2"/>
      <c r="L124" s="2"/>
      <c r="M124" s="2"/>
      <c r="N124" s="2"/>
      <c r="O124" s="2"/>
      <c r="P124" s="2"/>
      <c r="Q124" s="2"/>
      <c r="R124" s="2"/>
      <c r="S124" s="2"/>
      <c r="T124" s="2"/>
      <c r="U124" s="2"/>
      <c r="V124" s="2"/>
      <c r="W124" s="2"/>
      <c r="X124" s="2"/>
      <c r="Y124" s="2"/>
    </row>
    <row r="125" spans="1:25" ht="31.5" x14ac:dyDescent="0.25">
      <c r="A125" s="424" t="s">
        <v>66</v>
      </c>
      <c r="B125" s="6">
        <v>350000</v>
      </c>
      <c r="C125" s="4"/>
      <c r="D125" s="4"/>
      <c r="E125" s="4">
        <f t="shared" si="7"/>
        <v>0</v>
      </c>
      <c r="F125" s="235" t="s">
        <v>293</v>
      </c>
      <c r="G125" s="2" t="s">
        <v>8</v>
      </c>
      <c r="H125" s="2"/>
      <c r="I125" s="7" t="s">
        <v>313</v>
      </c>
      <c r="J125" s="2"/>
      <c r="K125" s="2"/>
      <c r="L125" s="2"/>
      <c r="M125" s="2"/>
      <c r="N125" s="2"/>
      <c r="O125" s="2"/>
      <c r="P125" s="2"/>
      <c r="Q125" s="2"/>
      <c r="R125" s="2"/>
      <c r="S125" s="2"/>
      <c r="T125" s="2"/>
      <c r="U125" s="2"/>
      <c r="V125" s="2"/>
      <c r="W125" s="2"/>
      <c r="X125" s="2"/>
      <c r="Y125" s="2"/>
    </row>
    <row r="126" spans="1:25" x14ac:dyDescent="0.25">
      <c r="A126" s="424" t="s">
        <v>67</v>
      </c>
      <c r="B126" s="6">
        <v>700000</v>
      </c>
      <c r="C126" s="4"/>
      <c r="D126" s="4"/>
      <c r="E126" s="4">
        <f t="shared" si="7"/>
        <v>0</v>
      </c>
      <c r="F126" s="235" t="s">
        <v>67</v>
      </c>
      <c r="G126" s="2" t="s">
        <v>68</v>
      </c>
      <c r="H126" s="2"/>
      <c r="I126" s="7" t="s">
        <v>321</v>
      </c>
      <c r="J126" s="2"/>
      <c r="K126" s="2"/>
      <c r="L126" s="2"/>
      <c r="M126" s="2"/>
      <c r="N126" s="2"/>
      <c r="O126" s="2"/>
      <c r="P126" s="2"/>
      <c r="Q126" s="2"/>
      <c r="R126" s="2"/>
      <c r="S126" s="2"/>
      <c r="T126" s="2"/>
      <c r="U126" s="2"/>
      <c r="V126" s="2"/>
      <c r="W126" s="2"/>
      <c r="X126" s="2"/>
      <c r="Y126" s="2"/>
    </row>
    <row r="127" spans="1:25" ht="31.5" x14ac:dyDescent="0.25">
      <c r="A127" s="424" t="s">
        <v>69</v>
      </c>
      <c r="B127" s="6">
        <v>17500000</v>
      </c>
      <c r="C127" s="4"/>
      <c r="D127" s="4"/>
      <c r="E127" s="4">
        <f t="shared" si="7"/>
        <v>0</v>
      </c>
      <c r="F127" s="235" t="s">
        <v>319</v>
      </c>
      <c r="G127" s="2" t="s">
        <v>70</v>
      </c>
      <c r="H127" s="2"/>
      <c r="I127" s="7" t="s">
        <v>322</v>
      </c>
      <c r="J127" s="2"/>
      <c r="K127" s="2"/>
      <c r="L127" s="2"/>
      <c r="M127" s="2"/>
      <c r="N127" s="2"/>
      <c r="O127" s="2"/>
      <c r="P127" s="2"/>
      <c r="Q127" s="2"/>
      <c r="R127" s="2"/>
      <c r="S127" s="2"/>
      <c r="T127" s="2"/>
      <c r="U127" s="2"/>
      <c r="V127" s="2"/>
      <c r="W127" s="2"/>
      <c r="X127" s="2"/>
      <c r="Y127" s="2"/>
    </row>
    <row r="128" spans="1:25" x14ac:dyDescent="0.25">
      <c r="A128" s="232" t="s">
        <v>81</v>
      </c>
      <c r="B128" s="6"/>
      <c r="C128" s="4">
        <f>SUM(B129:B132)</f>
        <v>241593750</v>
      </c>
      <c r="D128" s="4"/>
      <c r="E128" s="4">
        <f t="shared" si="7"/>
        <v>241593750</v>
      </c>
      <c r="F128" s="235"/>
      <c r="G128" s="2"/>
      <c r="H128" s="2"/>
      <c r="I128" s="7" t="s">
        <v>323</v>
      </c>
      <c r="J128" s="2"/>
      <c r="K128" s="2"/>
      <c r="L128" s="2"/>
      <c r="M128" s="2"/>
      <c r="N128" s="2"/>
      <c r="O128" s="2"/>
      <c r="P128" s="2"/>
      <c r="Q128" s="2"/>
      <c r="R128" s="2"/>
      <c r="S128" s="2"/>
      <c r="T128" s="2"/>
      <c r="U128" s="2"/>
      <c r="V128" s="2"/>
      <c r="W128" s="2"/>
      <c r="X128" s="2"/>
      <c r="Y128" s="2"/>
    </row>
    <row r="129" spans="1:25" x14ac:dyDescent="0.25">
      <c r="A129" s="424" t="s">
        <v>65</v>
      </c>
      <c r="B129" s="6">
        <v>209381250</v>
      </c>
      <c r="C129" s="4"/>
      <c r="D129" s="4"/>
      <c r="E129" s="4">
        <f t="shared" si="7"/>
        <v>0</v>
      </c>
      <c r="F129" s="235" t="s">
        <v>318</v>
      </c>
      <c r="G129" s="2"/>
      <c r="H129" s="2"/>
      <c r="I129" s="7" t="s">
        <v>324</v>
      </c>
      <c r="J129" s="2"/>
      <c r="K129" s="2"/>
      <c r="L129" s="2"/>
      <c r="M129" s="2"/>
      <c r="N129" s="2"/>
      <c r="O129" s="2"/>
      <c r="P129" s="2"/>
      <c r="Q129" s="2"/>
      <c r="R129" s="2"/>
      <c r="S129" s="2"/>
      <c r="T129" s="2"/>
      <c r="U129" s="2"/>
      <c r="V129" s="2"/>
      <c r="W129" s="2"/>
      <c r="X129" s="2"/>
      <c r="Y129" s="2"/>
    </row>
    <row r="130" spans="1:25" ht="31.5" x14ac:dyDescent="0.25">
      <c r="A130" s="424" t="s">
        <v>66</v>
      </c>
      <c r="B130" s="6">
        <v>8590000</v>
      </c>
      <c r="C130" s="4"/>
      <c r="D130" s="4"/>
      <c r="E130" s="4">
        <f t="shared" si="7"/>
        <v>0</v>
      </c>
      <c r="F130" s="235" t="s">
        <v>293</v>
      </c>
      <c r="G130" s="2" t="s">
        <v>8</v>
      </c>
      <c r="H130" s="2"/>
      <c r="I130" s="2"/>
      <c r="J130" s="2"/>
      <c r="K130" s="2"/>
      <c r="L130" s="2"/>
      <c r="M130" s="2"/>
      <c r="N130" s="2"/>
      <c r="O130" s="2"/>
      <c r="P130" s="2"/>
      <c r="Q130" s="2"/>
      <c r="R130" s="2"/>
      <c r="S130" s="2"/>
      <c r="T130" s="2"/>
      <c r="U130" s="2"/>
      <c r="V130" s="2"/>
      <c r="W130" s="2"/>
      <c r="X130" s="2"/>
      <c r="Y130" s="2"/>
    </row>
    <row r="131" spans="1:25" x14ac:dyDescent="0.25">
      <c r="A131" s="424" t="s">
        <v>67</v>
      </c>
      <c r="B131" s="6">
        <v>17180000</v>
      </c>
      <c r="C131" s="4"/>
      <c r="D131" s="4"/>
      <c r="E131" s="4">
        <f t="shared" si="7"/>
        <v>0</v>
      </c>
      <c r="F131" s="235" t="s">
        <v>67</v>
      </c>
      <c r="G131" s="2" t="s">
        <v>68</v>
      </c>
      <c r="H131" s="2"/>
      <c r="I131" s="2"/>
      <c r="J131" s="2"/>
      <c r="K131" s="2"/>
      <c r="L131" s="2"/>
      <c r="M131" s="2"/>
      <c r="N131" s="2"/>
      <c r="O131" s="2"/>
      <c r="P131" s="2"/>
      <c r="Q131" s="2"/>
      <c r="R131" s="2"/>
      <c r="S131" s="2"/>
      <c r="T131" s="2"/>
      <c r="U131" s="2"/>
      <c r="V131" s="2"/>
      <c r="W131" s="2"/>
      <c r="X131" s="2"/>
      <c r="Y131" s="2"/>
    </row>
    <row r="132" spans="1:25" ht="31.5" x14ac:dyDescent="0.25">
      <c r="A132" s="424" t="s">
        <v>69</v>
      </c>
      <c r="B132" s="6">
        <v>6442500</v>
      </c>
      <c r="C132" s="4"/>
      <c r="D132" s="4"/>
      <c r="E132" s="4">
        <f t="shared" si="7"/>
        <v>0</v>
      </c>
      <c r="F132" s="235" t="s">
        <v>319</v>
      </c>
      <c r="G132" s="2" t="s">
        <v>70</v>
      </c>
      <c r="H132" s="2"/>
      <c r="I132" s="2"/>
      <c r="J132" s="2"/>
      <c r="K132" s="2"/>
      <c r="L132" s="2"/>
      <c r="M132" s="2"/>
      <c r="N132" s="2"/>
      <c r="O132" s="2"/>
      <c r="P132" s="2"/>
      <c r="Q132" s="2"/>
      <c r="R132" s="2"/>
      <c r="S132" s="2"/>
      <c r="T132" s="2"/>
      <c r="U132" s="2"/>
      <c r="V132" s="2"/>
      <c r="W132" s="2"/>
      <c r="X132" s="2"/>
      <c r="Y132" s="2"/>
    </row>
    <row r="133" spans="1:25" x14ac:dyDescent="0.25">
      <c r="A133" s="232" t="s">
        <v>82</v>
      </c>
      <c r="B133" s="6"/>
      <c r="C133" s="4">
        <f>SUM(B134:B137)</f>
        <v>2129513945.2984595</v>
      </c>
      <c r="D133" s="4">
        <f>30000000+50000000+75000000</f>
        <v>155000000</v>
      </c>
      <c r="E133" s="4">
        <f>C133-D133</f>
        <v>1974513945.2984595</v>
      </c>
      <c r="F133" s="235"/>
      <c r="G133" s="2"/>
      <c r="H133" s="2"/>
      <c r="I133" s="2"/>
      <c r="J133" s="2"/>
      <c r="K133" s="2"/>
      <c r="L133" s="2"/>
      <c r="M133" s="2"/>
      <c r="N133" s="2"/>
      <c r="O133" s="2"/>
      <c r="P133" s="2"/>
      <c r="Q133" s="2"/>
      <c r="R133" s="2"/>
      <c r="S133" s="2"/>
      <c r="T133" s="2"/>
      <c r="U133" s="2"/>
      <c r="V133" s="2"/>
      <c r="W133" s="2"/>
      <c r="X133" s="2"/>
      <c r="Y133" s="2"/>
    </row>
    <row r="134" spans="1:25" x14ac:dyDescent="0.25">
      <c r="A134" s="424" t="s">
        <v>65</v>
      </c>
      <c r="B134" s="6">
        <v>1454513945.2984595</v>
      </c>
      <c r="C134" s="4"/>
      <c r="D134" s="4"/>
      <c r="E134" s="4"/>
      <c r="F134" s="235" t="s">
        <v>318</v>
      </c>
      <c r="G134" s="2"/>
      <c r="H134" s="2"/>
      <c r="I134" s="2"/>
      <c r="J134" s="2"/>
      <c r="K134" s="2"/>
      <c r="L134" s="2"/>
      <c r="M134" s="2"/>
      <c r="N134" s="2"/>
      <c r="O134" s="2"/>
      <c r="P134" s="2"/>
      <c r="Q134" s="2"/>
      <c r="R134" s="2"/>
      <c r="S134" s="2"/>
      <c r="T134" s="2"/>
      <c r="U134" s="2"/>
      <c r="V134" s="2"/>
      <c r="W134" s="2"/>
      <c r="X134" s="2"/>
      <c r="Y134" s="2"/>
    </row>
    <row r="135" spans="1:25" ht="31.5" x14ac:dyDescent="0.25">
      <c r="A135" s="424" t="s">
        <v>66</v>
      </c>
      <c r="B135" s="6">
        <v>180000000</v>
      </c>
      <c r="C135" s="4"/>
      <c r="D135" s="4"/>
      <c r="E135" s="4">
        <f>C135</f>
        <v>0</v>
      </c>
      <c r="F135" s="235" t="s">
        <v>293</v>
      </c>
      <c r="G135" s="2" t="s">
        <v>8</v>
      </c>
      <c r="H135" s="2"/>
      <c r="I135" s="2"/>
      <c r="J135" s="2"/>
      <c r="K135" s="2"/>
      <c r="L135" s="2"/>
      <c r="M135" s="2"/>
      <c r="N135" s="2"/>
      <c r="O135" s="2"/>
      <c r="P135" s="2"/>
      <c r="Q135" s="2"/>
      <c r="R135" s="2"/>
      <c r="S135" s="2"/>
      <c r="T135" s="2"/>
      <c r="U135" s="2"/>
      <c r="V135" s="2"/>
      <c r="W135" s="2"/>
      <c r="X135" s="2"/>
      <c r="Y135" s="2"/>
    </row>
    <row r="136" spans="1:25" x14ac:dyDescent="0.25">
      <c r="A136" s="424" t="s">
        <v>67</v>
      </c>
      <c r="B136" s="6">
        <v>360000000</v>
      </c>
      <c r="C136" s="4"/>
      <c r="D136" s="4"/>
      <c r="E136" s="4">
        <f t="shared" ref="E136:E149" si="8">C136</f>
        <v>0</v>
      </c>
      <c r="F136" s="235" t="s">
        <v>67</v>
      </c>
      <c r="G136" s="2" t="s">
        <v>68</v>
      </c>
      <c r="H136" s="2"/>
      <c r="I136" s="2"/>
      <c r="J136" s="2"/>
      <c r="K136" s="2"/>
      <c r="L136" s="2"/>
      <c r="M136" s="2"/>
      <c r="N136" s="2"/>
      <c r="O136" s="2"/>
      <c r="P136" s="2"/>
      <c r="Q136" s="2"/>
      <c r="R136" s="2"/>
      <c r="S136" s="2"/>
      <c r="T136" s="2"/>
      <c r="U136" s="2"/>
      <c r="V136" s="2"/>
      <c r="W136" s="2"/>
      <c r="X136" s="2"/>
      <c r="Y136" s="2"/>
    </row>
    <row r="137" spans="1:25" ht="31.5" x14ac:dyDescent="0.25">
      <c r="A137" s="424" t="s">
        <v>69</v>
      </c>
      <c r="B137" s="6">
        <v>135000000</v>
      </c>
      <c r="C137" s="4"/>
      <c r="D137" s="4"/>
      <c r="E137" s="4">
        <f t="shared" si="8"/>
        <v>0</v>
      </c>
      <c r="F137" s="235" t="s">
        <v>319</v>
      </c>
      <c r="G137" s="2" t="s">
        <v>70</v>
      </c>
      <c r="H137" s="2"/>
      <c r="I137" s="2"/>
      <c r="J137" s="2"/>
      <c r="K137" s="2"/>
      <c r="L137" s="2"/>
      <c r="M137" s="2"/>
      <c r="N137" s="2"/>
      <c r="O137" s="2"/>
      <c r="P137" s="2"/>
      <c r="Q137" s="2"/>
      <c r="R137" s="2"/>
      <c r="S137" s="2"/>
      <c r="T137" s="2"/>
      <c r="U137" s="2"/>
      <c r="V137" s="2"/>
      <c r="W137" s="2"/>
      <c r="X137" s="2"/>
      <c r="Y137" s="2"/>
    </row>
    <row r="138" spans="1:25" x14ac:dyDescent="0.25">
      <c r="A138" s="233" t="s">
        <v>83</v>
      </c>
      <c r="B138" s="4"/>
      <c r="C138" s="4">
        <f>B138</f>
        <v>0</v>
      </c>
      <c r="D138" s="4"/>
      <c r="E138" s="4">
        <f t="shared" si="8"/>
        <v>0</v>
      </c>
      <c r="F138" s="235"/>
      <c r="G138" s="2"/>
      <c r="H138" s="2"/>
      <c r="I138" s="2"/>
      <c r="J138" s="2"/>
      <c r="K138" s="2"/>
      <c r="L138" s="2"/>
      <c r="M138" s="2"/>
      <c r="N138" s="2"/>
      <c r="O138" s="2"/>
      <c r="P138" s="2"/>
      <c r="Q138" s="2"/>
      <c r="R138" s="2"/>
      <c r="S138" s="2"/>
      <c r="T138" s="2"/>
      <c r="U138" s="2"/>
      <c r="V138" s="2"/>
      <c r="W138" s="2"/>
      <c r="X138" s="2"/>
      <c r="Y138" s="2"/>
    </row>
    <row r="139" spans="1:25" x14ac:dyDescent="0.25">
      <c r="A139" s="233" t="s">
        <v>211</v>
      </c>
      <c r="B139" s="4"/>
      <c r="C139" s="4">
        <f>SUM(B140:B142)</f>
        <v>4500000</v>
      </c>
      <c r="D139" s="4"/>
      <c r="E139" s="4">
        <f t="shared" si="8"/>
        <v>4500000</v>
      </c>
      <c r="F139" s="235"/>
      <c r="G139" s="2"/>
      <c r="H139" s="2"/>
      <c r="I139" s="2"/>
      <c r="J139" s="2"/>
      <c r="K139" s="2"/>
      <c r="L139" s="2"/>
      <c r="M139" s="2"/>
      <c r="N139" s="2"/>
      <c r="O139" s="2"/>
      <c r="P139" s="2"/>
      <c r="Q139" s="2"/>
      <c r="R139" s="2"/>
      <c r="S139" s="2"/>
      <c r="T139" s="2"/>
      <c r="U139" s="2"/>
      <c r="V139" s="2"/>
      <c r="W139" s="2"/>
      <c r="X139" s="2"/>
      <c r="Y139" s="2"/>
    </row>
    <row r="140" spans="1:25" ht="31.5" x14ac:dyDescent="0.25">
      <c r="A140" s="424" t="s">
        <v>66</v>
      </c>
      <c r="B140" s="6">
        <v>50000</v>
      </c>
      <c r="C140" s="4"/>
      <c r="D140" s="4"/>
      <c r="E140" s="4">
        <f t="shared" si="8"/>
        <v>0</v>
      </c>
      <c r="F140" s="235" t="s">
        <v>293</v>
      </c>
      <c r="G140" s="2" t="s">
        <v>8</v>
      </c>
      <c r="H140" s="2"/>
      <c r="I140" s="2"/>
      <c r="J140" s="2"/>
      <c r="K140" s="2"/>
      <c r="L140" s="2"/>
      <c r="M140" s="2"/>
      <c r="N140" s="2"/>
      <c r="O140" s="2"/>
      <c r="P140" s="2"/>
      <c r="Q140" s="2"/>
      <c r="R140" s="2"/>
      <c r="S140" s="2"/>
      <c r="T140" s="2"/>
      <c r="U140" s="2"/>
      <c r="V140" s="2"/>
      <c r="W140" s="2"/>
      <c r="X140" s="2"/>
      <c r="Y140" s="2"/>
    </row>
    <row r="141" spans="1:25" x14ac:dyDescent="0.25">
      <c r="A141" s="424" t="s">
        <v>67</v>
      </c>
      <c r="B141" s="6">
        <v>100000</v>
      </c>
      <c r="C141" s="4"/>
      <c r="D141" s="4"/>
      <c r="E141" s="4">
        <f t="shared" si="8"/>
        <v>0</v>
      </c>
      <c r="F141" s="235" t="s">
        <v>67</v>
      </c>
      <c r="G141" s="2" t="s">
        <v>68</v>
      </c>
      <c r="H141" s="2"/>
      <c r="I141" s="2"/>
      <c r="J141" s="2"/>
      <c r="K141" s="2"/>
      <c r="L141" s="2"/>
      <c r="M141" s="2"/>
      <c r="N141" s="2"/>
      <c r="O141" s="2"/>
      <c r="P141" s="2"/>
      <c r="Q141" s="2"/>
      <c r="R141" s="2"/>
      <c r="S141" s="2"/>
      <c r="T141" s="2"/>
      <c r="U141" s="2"/>
      <c r="V141" s="2"/>
      <c r="W141" s="2"/>
      <c r="X141" s="2"/>
      <c r="Y141" s="2"/>
    </row>
    <row r="142" spans="1:25" ht="31.5" x14ac:dyDescent="0.25">
      <c r="A142" s="424" t="s">
        <v>69</v>
      </c>
      <c r="B142" s="6">
        <v>4350000</v>
      </c>
      <c r="C142" s="4"/>
      <c r="D142" s="4"/>
      <c r="E142" s="4">
        <f t="shared" si="8"/>
        <v>0</v>
      </c>
      <c r="F142" s="235" t="s">
        <v>319</v>
      </c>
      <c r="G142" s="2" t="s">
        <v>70</v>
      </c>
      <c r="H142" s="2"/>
      <c r="I142" s="2"/>
      <c r="J142" s="2"/>
      <c r="K142" s="2"/>
      <c r="L142" s="2"/>
      <c r="M142" s="2"/>
      <c r="N142" s="2"/>
      <c r="O142" s="2"/>
      <c r="P142" s="2"/>
      <c r="Q142" s="2"/>
      <c r="R142" s="2"/>
      <c r="S142" s="2"/>
      <c r="T142" s="2"/>
      <c r="U142" s="2"/>
      <c r="V142" s="2"/>
      <c r="W142" s="2"/>
      <c r="X142" s="2"/>
      <c r="Y142" s="2"/>
    </row>
    <row r="143" spans="1:25" x14ac:dyDescent="0.25">
      <c r="A143" s="232" t="s">
        <v>213</v>
      </c>
      <c r="B143" s="6"/>
      <c r="C143" s="4">
        <f>SUM(B144:B146)</f>
        <v>72000000</v>
      </c>
      <c r="D143" s="4"/>
      <c r="E143" s="4">
        <f t="shared" si="8"/>
        <v>72000000</v>
      </c>
      <c r="F143" s="235"/>
      <c r="G143" s="2"/>
      <c r="H143" s="2"/>
      <c r="I143" s="2"/>
      <c r="J143" s="2"/>
      <c r="K143" s="2"/>
      <c r="L143" s="2"/>
      <c r="M143" s="2"/>
      <c r="N143" s="2"/>
      <c r="O143" s="2"/>
      <c r="P143" s="2"/>
      <c r="Q143" s="2"/>
      <c r="R143" s="2"/>
      <c r="S143" s="2"/>
      <c r="T143" s="2"/>
      <c r="U143" s="2"/>
      <c r="V143" s="2"/>
      <c r="W143" s="2"/>
      <c r="X143" s="2"/>
      <c r="Y143" s="2"/>
    </row>
    <row r="144" spans="1:25" ht="31.5" x14ac:dyDescent="0.25">
      <c r="A144" s="424" t="s">
        <v>66</v>
      </c>
      <c r="B144" s="6">
        <v>800000</v>
      </c>
      <c r="C144" s="4"/>
      <c r="D144" s="4"/>
      <c r="E144" s="4">
        <f t="shared" si="8"/>
        <v>0</v>
      </c>
      <c r="F144" s="235" t="s">
        <v>293</v>
      </c>
      <c r="G144" s="2" t="s">
        <v>8</v>
      </c>
      <c r="H144" s="2"/>
      <c r="I144" s="2"/>
      <c r="J144" s="2"/>
      <c r="K144" s="2"/>
      <c r="L144" s="2"/>
      <c r="M144" s="2"/>
      <c r="N144" s="2"/>
      <c r="O144" s="2"/>
      <c r="P144" s="2"/>
      <c r="Q144" s="2"/>
      <c r="R144" s="2"/>
      <c r="S144" s="2"/>
      <c r="T144" s="2"/>
      <c r="U144" s="2"/>
      <c r="V144" s="2"/>
      <c r="W144" s="2"/>
      <c r="X144" s="2"/>
      <c r="Y144" s="2"/>
    </row>
    <row r="145" spans="1:25" x14ac:dyDescent="0.25">
      <c r="A145" s="424" t="s">
        <v>67</v>
      </c>
      <c r="B145" s="6">
        <v>1600000</v>
      </c>
      <c r="C145" s="4"/>
      <c r="D145" s="4"/>
      <c r="E145" s="4">
        <f t="shared" si="8"/>
        <v>0</v>
      </c>
      <c r="F145" s="235" t="s">
        <v>67</v>
      </c>
      <c r="G145" s="2" t="s">
        <v>68</v>
      </c>
      <c r="H145" s="2"/>
      <c r="I145" s="2"/>
      <c r="J145" s="2"/>
      <c r="K145" s="2"/>
      <c r="L145" s="2"/>
      <c r="M145" s="2"/>
      <c r="N145" s="2"/>
      <c r="O145" s="2"/>
      <c r="P145" s="2"/>
      <c r="Q145" s="2"/>
      <c r="R145" s="2"/>
      <c r="S145" s="2"/>
      <c r="T145" s="2"/>
      <c r="U145" s="2"/>
      <c r="V145" s="2"/>
      <c r="W145" s="2"/>
      <c r="X145" s="2"/>
      <c r="Y145" s="2"/>
    </row>
    <row r="146" spans="1:25" ht="31.5" x14ac:dyDescent="0.25">
      <c r="A146" s="424" t="s">
        <v>69</v>
      </c>
      <c r="B146" s="6">
        <v>69600000</v>
      </c>
      <c r="C146" s="4"/>
      <c r="D146" s="4"/>
      <c r="E146" s="4">
        <f t="shared" si="8"/>
        <v>0</v>
      </c>
      <c r="F146" s="235" t="s">
        <v>319</v>
      </c>
      <c r="G146" s="2" t="s">
        <v>70</v>
      </c>
      <c r="H146" s="2"/>
      <c r="I146" s="2"/>
      <c r="J146" s="2"/>
      <c r="K146" s="2"/>
      <c r="L146" s="2"/>
      <c r="M146" s="2"/>
      <c r="N146" s="2"/>
      <c r="O146" s="2"/>
      <c r="P146" s="2"/>
      <c r="Q146" s="2"/>
      <c r="R146" s="2"/>
      <c r="S146" s="2"/>
      <c r="T146" s="2"/>
      <c r="U146" s="2"/>
      <c r="V146" s="2"/>
      <c r="W146" s="2"/>
      <c r="X146" s="2"/>
      <c r="Y146" s="2"/>
    </row>
    <row r="147" spans="1:25" x14ac:dyDescent="0.25">
      <c r="A147" s="232" t="s">
        <v>215</v>
      </c>
      <c r="B147" s="6"/>
      <c r="C147" s="4">
        <f>SUM(B148:B150)</f>
        <v>2910000</v>
      </c>
      <c r="D147" s="4"/>
      <c r="E147" s="4">
        <f t="shared" si="8"/>
        <v>2910000</v>
      </c>
      <c r="F147" s="235"/>
      <c r="G147" s="2"/>
      <c r="H147" s="2"/>
      <c r="I147" s="2"/>
      <c r="J147" s="2"/>
      <c r="K147" s="2"/>
      <c r="L147" s="2"/>
      <c r="M147" s="2"/>
      <c r="N147" s="2"/>
      <c r="O147" s="2"/>
      <c r="P147" s="2"/>
      <c r="Q147" s="2"/>
      <c r="R147" s="2"/>
      <c r="S147" s="2"/>
      <c r="T147" s="2"/>
      <c r="U147" s="2"/>
      <c r="V147" s="2"/>
      <c r="W147" s="2"/>
      <c r="X147" s="2"/>
      <c r="Y147" s="2"/>
    </row>
    <row r="148" spans="1:25" x14ac:dyDescent="0.25">
      <c r="A148" s="424" t="s">
        <v>65</v>
      </c>
      <c r="B148" s="6">
        <v>2610000</v>
      </c>
      <c r="C148" s="4"/>
      <c r="D148" s="4"/>
      <c r="E148" s="4">
        <f t="shared" si="8"/>
        <v>0</v>
      </c>
      <c r="F148" s="235" t="s">
        <v>318</v>
      </c>
      <c r="G148" s="2"/>
      <c r="H148" s="2"/>
      <c r="I148" s="2"/>
      <c r="J148" s="2"/>
      <c r="K148" s="2"/>
      <c r="L148" s="2"/>
      <c r="M148" s="2"/>
      <c r="N148" s="2"/>
      <c r="O148" s="2"/>
      <c r="P148" s="2"/>
      <c r="Q148" s="2"/>
      <c r="R148" s="2"/>
      <c r="S148" s="2"/>
      <c r="T148" s="2"/>
      <c r="U148" s="2"/>
      <c r="V148" s="2"/>
      <c r="W148" s="2"/>
      <c r="X148" s="2"/>
      <c r="Y148" s="2"/>
    </row>
    <row r="149" spans="1:25" ht="31.5" x14ac:dyDescent="0.25">
      <c r="A149" s="424" t="s">
        <v>66</v>
      </c>
      <c r="B149" s="6">
        <v>100000</v>
      </c>
      <c r="C149" s="4"/>
      <c r="D149" s="4"/>
      <c r="E149" s="4">
        <f t="shared" si="8"/>
        <v>0</v>
      </c>
      <c r="F149" s="235" t="s">
        <v>293</v>
      </c>
      <c r="G149" s="2" t="s">
        <v>8</v>
      </c>
      <c r="H149" s="2"/>
      <c r="I149" s="2"/>
      <c r="J149" s="2"/>
      <c r="K149" s="2"/>
      <c r="L149" s="2"/>
      <c r="M149" s="2"/>
      <c r="N149" s="2"/>
      <c r="O149" s="2"/>
      <c r="P149" s="2"/>
      <c r="Q149" s="2"/>
      <c r="R149" s="2"/>
      <c r="S149" s="2"/>
      <c r="T149" s="2"/>
      <c r="U149" s="2"/>
      <c r="V149" s="2"/>
      <c r="W149" s="2"/>
      <c r="X149" s="2"/>
      <c r="Y149" s="2"/>
    </row>
    <row r="150" spans="1:25" x14ac:dyDescent="0.25">
      <c r="A150" s="424" t="s">
        <v>67</v>
      </c>
      <c r="B150" s="6">
        <v>200000</v>
      </c>
      <c r="C150" s="4"/>
      <c r="D150" s="4"/>
      <c r="E150" s="4"/>
      <c r="F150" s="235" t="s">
        <v>67</v>
      </c>
      <c r="G150" s="2" t="s">
        <v>68</v>
      </c>
      <c r="H150" s="2"/>
      <c r="I150" s="2"/>
      <c r="J150" s="2"/>
      <c r="K150" s="2"/>
      <c r="L150" s="2"/>
      <c r="M150" s="2"/>
      <c r="N150" s="2"/>
      <c r="O150" s="2"/>
      <c r="P150" s="2"/>
      <c r="Q150" s="2"/>
      <c r="R150" s="2"/>
      <c r="S150" s="2"/>
      <c r="T150" s="2"/>
      <c r="U150" s="2"/>
      <c r="V150" s="2"/>
      <c r="W150" s="2"/>
      <c r="X150" s="2"/>
      <c r="Y150" s="2"/>
    </row>
    <row r="151" spans="1:25" x14ac:dyDescent="0.25">
      <c r="A151" s="447" t="s">
        <v>84</v>
      </c>
      <c r="B151" s="454">
        <f>SUM(B152:B193)</f>
        <v>26818210000</v>
      </c>
      <c r="C151" s="454">
        <f>SUM(C152:C193)</f>
        <v>26818210000</v>
      </c>
      <c r="D151" s="454">
        <f>SUM(D152:D193)</f>
        <v>0</v>
      </c>
      <c r="E151" s="454">
        <f>SUM(E152:E193)</f>
        <v>26818210000</v>
      </c>
      <c r="F151" s="455"/>
      <c r="G151" s="9">
        <f>B151+B54+B46+B5</f>
        <v>42940270199.298462</v>
      </c>
      <c r="H151" s="2"/>
      <c r="I151" s="2"/>
      <c r="J151" s="2"/>
      <c r="K151" s="2"/>
      <c r="L151" s="2"/>
      <c r="M151" s="2"/>
      <c r="N151" s="2"/>
      <c r="O151" s="2"/>
      <c r="P151" s="2"/>
      <c r="Q151" s="2"/>
      <c r="R151" s="2"/>
      <c r="S151" s="2"/>
      <c r="T151" s="2"/>
      <c r="U151" s="2"/>
      <c r="V151" s="2"/>
      <c r="W151" s="2"/>
      <c r="X151" s="2"/>
      <c r="Y151" s="2"/>
    </row>
    <row r="152" spans="1:25" x14ac:dyDescent="0.25">
      <c r="A152" s="424" t="s">
        <v>85</v>
      </c>
      <c r="B152" s="426">
        <v>10000000</v>
      </c>
      <c r="C152" s="4">
        <v>10000000</v>
      </c>
      <c r="D152" s="369"/>
      <c r="E152" s="369">
        <f>C152</f>
        <v>10000000</v>
      </c>
      <c r="F152" s="234" t="s">
        <v>315</v>
      </c>
      <c r="G152" s="2" t="s">
        <v>42</v>
      </c>
      <c r="H152" s="2" t="s">
        <v>157</v>
      </c>
      <c r="I152" s="2"/>
      <c r="J152" s="2"/>
      <c r="K152" s="2"/>
      <c r="L152" s="2"/>
      <c r="M152" s="2"/>
      <c r="N152" s="2"/>
      <c r="O152" s="2"/>
      <c r="P152" s="2"/>
      <c r="Q152" s="2"/>
      <c r="R152" s="2"/>
      <c r="S152" s="2"/>
      <c r="T152" s="2"/>
      <c r="U152" s="2"/>
      <c r="V152" s="2"/>
      <c r="W152" s="2"/>
      <c r="X152" s="2"/>
      <c r="Y152" s="2"/>
    </row>
    <row r="153" spans="1:25" x14ac:dyDescent="0.25">
      <c r="A153" s="429" t="s">
        <v>86</v>
      </c>
      <c r="B153" s="4"/>
      <c r="C153" s="4">
        <f>B154</f>
        <v>20000000</v>
      </c>
      <c r="D153" s="4"/>
      <c r="E153" s="369">
        <f t="shared" ref="E153:E193" si="9">C153</f>
        <v>20000000</v>
      </c>
      <c r="F153" s="235"/>
      <c r="G153" s="2"/>
      <c r="H153" s="2"/>
      <c r="I153" s="2"/>
      <c r="J153" s="2"/>
      <c r="K153" s="2"/>
      <c r="L153" s="2"/>
      <c r="M153" s="2"/>
      <c r="N153" s="2"/>
      <c r="O153" s="2"/>
      <c r="P153" s="2"/>
      <c r="Q153" s="2"/>
      <c r="R153" s="2"/>
      <c r="S153" s="2"/>
      <c r="T153" s="2"/>
      <c r="U153" s="2"/>
      <c r="V153" s="2"/>
      <c r="W153" s="2"/>
      <c r="X153" s="2"/>
      <c r="Y153" s="2"/>
    </row>
    <row r="154" spans="1:25" ht="47.25" x14ac:dyDescent="0.25">
      <c r="A154" s="424" t="s">
        <v>87</v>
      </c>
      <c r="B154" s="430">
        <v>20000000</v>
      </c>
      <c r="C154" s="4"/>
      <c r="D154" s="371"/>
      <c r="E154" s="369">
        <f t="shared" si="9"/>
        <v>0</v>
      </c>
      <c r="F154" s="422" t="s">
        <v>307</v>
      </c>
      <c r="G154" s="2" t="s">
        <v>22</v>
      </c>
      <c r="H154" s="2" t="s">
        <v>157</v>
      </c>
      <c r="I154" s="2"/>
      <c r="J154" s="2"/>
      <c r="K154" s="2"/>
      <c r="L154" s="2"/>
      <c r="M154" s="2"/>
      <c r="N154" s="2"/>
      <c r="O154" s="2"/>
      <c r="P154" s="2"/>
      <c r="Q154" s="2"/>
      <c r="R154" s="2"/>
      <c r="S154" s="2"/>
      <c r="T154" s="2"/>
      <c r="U154" s="2"/>
      <c r="V154" s="2"/>
      <c r="W154" s="2"/>
      <c r="X154" s="2"/>
      <c r="Y154" s="2"/>
    </row>
    <row r="155" spans="1:25" ht="60" x14ac:dyDescent="0.25">
      <c r="A155" s="429" t="s">
        <v>54</v>
      </c>
      <c r="B155" s="6"/>
      <c r="C155" s="8">
        <f>B156</f>
        <v>10000000</v>
      </c>
      <c r="D155" s="8"/>
      <c r="E155" s="369">
        <f t="shared" si="9"/>
        <v>10000000</v>
      </c>
      <c r="F155" s="235"/>
      <c r="G155" s="2"/>
      <c r="H155" s="2"/>
      <c r="I155" s="2"/>
      <c r="J155" s="230">
        <f>B152+B154+B156+B158+B160+B162+B164+B166+B186+B187</f>
        <v>222210000</v>
      </c>
      <c r="K155" s="2"/>
      <c r="L155" s="2"/>
      <c r="M155" s="2"/>
      <c r="N155" s="2"/>
      <c r="O155" s="2"/>
      <c r="P155" s="2"/>
      <c r="Q155" s="2"/>
      <c r="R155" s="2"/>
      <c r="S155" s="2"/>
      <c r="T155" s="2"/>
      <c r="U155" s="2"/>
      <c r="V155" s="2"/>
      <c r="W155" s="2"/>
      <c r="X155" s="2"/>
      <c r="Y155" s="2"/>
    </row>
    <row r="156" spans="1:25" x14ac:dyDescent="0.25">
      <c r="A156" s="431" t="s">
        <v>55</v>
      </c>
      <c r="B156" s="6">
        <v>10000000</v>
      </c>
      <c r="C156" s="8"/>
      <c r="D156" s="372"/>
      <c r="E156" s="369">
        <f t="shared" si="9"/>
        <v>0</v>
      </c>
      <c r="F156" s="234" t="s">
        <v>315</v>
      </c>
      <c r="G156" s="2" t="s">
        <v>42</v>
      </c>
      <c r="H156" s="2"/>
      <c r="I156" s="2"/>
      <c r="J156" s="2"/>
      <c r="K156" s="2"/>
      <c r="L156" s="2"/>
      <c r="M156" s="2"/>
      <c r="N156" s="2"/>
      <c r="O156" s="2"/>
      <c r="P156" s="2"/>
      <c r="Q156" s="2"/>
      <c r="R156" s="2"/>
      <c r="S156" s="2"/>
      <c r="T156" s="2"/>
      <c r="U156" s="2"/>
      <c r="V156" s="2"/>
      <c r="W156" s="2"/>
      <c r="X156" s="2"/>
      <c r="Y156" s="2"/>
    </row>
    <row r="157" spans="1:25" ht="30" x14ac:dyDescent="0.25">
      <c r="A157" s="429" t="s">
        <v>88</v>
      </c>
      <c r="B157" s="4"/>
      <c r="C157" s="4">
        <f>B158</f>
        <v>130000000</v>
      </c>
      <c r="D157" s="4"/>
      <c r="E157" s="369">
        <f t="shared" si="9"/>
        <v>130000000</v>
      </c>
      <c r="F157" s="235"/>
      <c r="G157" s="2"/>
      <c r="H157" s="2"/>
      <c r="I157" s="2"/>
      <c r="J157" s="2"/>
      <c r="K157" s="2"/>
      <c r="L157" s="2"/>
      <c r="M157" s="2"/>
      <c r="N157" s="2"/>
      <c r="O157" s="2"/>
      <c r="P157" s="2"/>
      <c r="Q157" s="2"/>
      <c r="R157" s="2"/>
      <c r="S157" s="2"/>
      <c r="T157" s="2"/>
      <c r="U157" s="2"/>
      <c r="V157" s="2"/>
      <c r="W157" s="2"/>
      <c r="X157" s="2"/>
      <c r="Y157" s="2"/>
    </row>
    <row r="158" spans="1:25" ht="31.5" x14ac:dyDescent="0.25">
      <c r="A158" s="424" t="s">
        <v>89</v>
      </c>
      <c r="B158" s="430">
        <v>130000000</v>
      </c>
      <c r="C158" s="4"/>
      <c r="D158" s="4"/>
      <c r="E158" s="369">
        <f t="shared" si="9"/>
        <v>0</v>
      </c>
      <c r="F158" s="235" t="s">
        <v>313</v>
      </c>
      <c r="G158" s="2" t="s">
        <v>90</v>
      </c>
      <c r="H158" s="2" t="s">
        <v>157</v>
      </c>
      <c r="I158" s="2"/>
      <c r="J158" s="2"/>
      <c r="K158" s="2"/>
      <c r="L158" s="2"/>
      <c r="M158" s="2"/>
      <c r="N158" s="2"/>
      <c r="O158" s="2"/>
      <c r="P158" s="2"/>
      <c r="Q158" s="2"/>
      <c r="R158" s="2"/>
      <c r="S158" s="2"/>
      <c r="T158" s="2"/>
      <c r="U158" s="2"/>
      <c r="V158" s="2"/>
      <c r="W158" s="2"/>
      <c r="X158" s="2"/>
      <c r="Y158" s="2"/>
    </row>
    <row r="159" spans="1:25" ht="30" x14ac:dyDescent="0.25">
      <c r="A159" s="429" t="s">
        <v>91</v>
      </c>
      <c r="B159" s="4"/>
      <c r="C159" s="4">
        <f>B160</f>
        <v>50000</v>
      </c>
      <c r="D159" s="4"/>
      <c r="E159" s="369">
        <f t="shared" si="9"/>
        <v>50000</v>
      </c>
      <c r="F159" s="235"/>
      <c r="G159" s="2"/>
      <c r="H159" s="2"/>
      <c r="I159" s="2"/>
      <c r="J159" s="2"/>
      <c r="K159" s="2"/>
      <c r="L159" s="2"/>
      <c r="M159" s="2"/>
      <c r="N159" s="2"/>
      <c r="O159" s="2"/>
      <c r="P159" s="2"/>
      <c r="Q159" s="2"/>
      <c r="R159" s="2"/>
      <c r="S159" s="2"/>
      <c r="T159" s="2"/>
      <c r="U159" s="2"/>
      <c r="V159" s="2"/>
      <c r="W159" s="2"/>
      <c r="X159" s="2"/>
      <c r="Y159" s="2"/>
    </row>
    <row r="160" spans="1:25" x14ac:dyDescent="0.25">
      <c r="A160" s="432" t="s">
        <v>92</v>
      </c>
      <c r="B160" s="4">
        <v>50000</v>
      </c>
      <c r="C160" s="4"/>
      <c r="D160" s="4"/>
      <c r="E160" s="369">
        <f t="shared" si="9"/>
        <v>0</v>
      </c>
      <c r="F160" s="235" t="s">
        <v>67</v>
      </c>
      <c r="G160" s="2" t="s">
        <v>68</v>
      </c>
      <c r="H160" s="2" t="s">
        <v>157</v>
      </c>
      <c r="I160" s="2"/>
      <c r="J160" s="2"/>
      <c r="K160" s="2"/>
      <c r="L160" s="2"/>
      <c r="M160" s="2"/>
      <c r="N160" s="2"/>
      <c r="O160" s="2"/>
      <c r="P160" s="2"/>
      <c r="Q160" s="2"/>
      <c r="R160" s="2"/>
      <c r="S160" s="2"/>
      <c r="T160" s="2"/>
      <c r="U160" s="2"/>
      <c r="V160" s="2"/>
      <c r="W160" s="2"/>
      <c r="X160" s="2"/>
      <c r="Y160" s="2"/>
    </row>
    <row r="161" spans="1:25" ht="30" x14ac:dyDescent="0.25">
      <c r="A161" s="429" t="s">
        <v>93</v>
      </c>
      <c r="B161" s="4"/>
      <c r="C161" s="4">
        <f>B162</f>
        <v>10000</v>
      </c>
      <c r="D161" s="4"/>
      <c r="E161" s="369">
        <f t="shared" si="9"/>
        <v>10000</v>
      </c>
      <c r="F161" s="235"/>
      <c r="G161" s="2"/>
      <c r="H161" s="2"/>
      <c r="I161" s="2"/>
      <c r="J161" s="2"/>
      <c r="K161" s="2"/>
      <c r="L161" s="2"/>
      <c r="M161" s="2"/>
      <c r="N161" s="2"/>
      <c r="O161" s="2"/>
      <c r="P161" s="2"/>
      <c r="Q161" s="2"/>
      <c r="R161" s="2"/>
      <c r="S161" s="2"/>
      <c r="T161" s="2"/>
      <c r="U161" s="2"/>
      <c r="V161" s="2"/>
      <c r="W161" s="2"/>
      <c r="X161" s="2"/>
      <c r="Y161" s="2"/>
    </row>
    <row r="162" spans="1:25" ht="31.5" x14ac:dyDescent="0.25">
      <c r="A162" s="432" t="s">
        <v>94</v>
      </c>
      <c r="B162" s="4">
        <v>10000</v>
      </c>
      <c r="C162" s="4"/>
      <c r="D162" s="4"/>
      <c r="E162" s="369">
        <f t="shared" si="9"/>
        <v>0</v>
      </c>
      <c r="F162" s="235" t="s">
        <v>321</v>
      </c>
      <c r="G162" s="2" t="s">
        <v>75</v>
      </c>
      <c r="H162" s="2" t="s">
        <v>157</v>
      </c>
      <c r="I162" s="2"/>
      <c r="J162" s="2"/>
      <c r="K162" s="2"/>
      <c r="L162" s="2"/>
      <c r="M162" s="2"/>
      <c r="N162" s="2"/>
      <c r="O162" s="2"/>
      <c r="P162" s="2"/>
      <c r="Q162" s="2"/>
      <c r="R162" s="2"/>
      <c r="S162" s="2"/>
      <c r="T162" s="2"/>
      <c r="U162" s="2"/>
      <c r="V162" s="2"/>
      <c r="W162" s="2"/>
      <c r="X162" s="2"/>
      <c r="Y162" s="2"/>
    </row>
    <row r="163" spans="1:25" ht="45" x14ac:dyDescent="0.25">
      <c r="A163" s="429" t="s">
        <v>95</v>
      </c>
      <c r="B163" s="4"/>
      <c r="C163" s="4">
        <f>B164</f>
        <v>1000000</v>
      </c>
      <c r="D163" s="4"/>
      <c r="E163" s="369">
        <f t="shared" si="9"/>
        <v>1000000</v>
      </c>
      <c r="F163" s="235"/>
      <c r="G163" s="2"/>
      <c r="H163" s="2" t="s">
        <v>157</v>
      </c>
      <c r="I163" s="2"/>
      <c r="J163" s="2"/>
      <c r="K163" s="2"/>
      <c r="L163" s="2"/>
      <c r="M163" s="2"/>
      <c r="N163" s="2"/>
      <c r="O163" s="2"/>
      <c r="P163" s="2"/>
      <c r="Q163" s="2"/>
      <c r="R163" s="2"/>
      <c r="S163" s="2"/>
      <c r="T163" s="2"/>
      <c r="U163" s="2"/>
      <c r="V163" s="2"/>
      <c r="W163" s="2"/>
      <c r="X163" s="2"/>
      <c r="Y163" s="2"/>
    </row>
    <row r="164" spans="1:25" ht="31.5" x14ac:dyDescent="0.25">
      <c r="A164" s="424" t="s">
        <v>96</v>
      </c>
      <c r="B164" s="4">
        <v>1000000</v>
      </c>
      <c r="C164" s="4"/>
      <c r="D164" s="4"/>
      <c r="E164" s="369">
        <f t="shared" si="9"/>
        <v>0</v>
      </c>
      <c r="F164" s="235" t="s">
        <v>308</v>
      </c>
      <c r="G164" s="2" t="s">
        <v>8</v>
      </c>
      <c r="H164" s="2"/>
      <c r="I164" s="2"/>
      <c r="J164" s="2"/>
      <c r="K164" s="2"/>
      <c r="L164" s="2"/>
      <c r="M164" s="2"/>
      <c r="N164" s="2"/>
      <c r="O164" s="2"/>
      <c r="P164" s="2"/>
      <c r="Q164" s="2"/>
      <c r="R164" s="2"/>
      <c r="S164" s="2"/>
      <c r="T164" s="2"/>
      <c r="U164" s="2"/>
      <c r="V164" s="2"/>
      <c r="W164" s="2"/>
      <c r="X164" s="2"/>
      <c r="Y164" s="2"/>
    </row>
    <row r="165" spans="1:25" ht="60" x14ac:dyDescent="0.25">
      <c r="A165" s="429" t="s">
        <v>97</v>
      </c>
      <c r="B165" s="4"/>
      <c r="C165" s="4">
        <f>B166</f>
        <v>1000000</v>
      </c>
      <c r="D165" s="4"/>
      <c r="E165" s="369">
        <f t="shared" si="9"/>
        <v>1000000</v>
      </c>
      <c r="F165" s="235"/>
      <c r="G165" s="2"/>
      <c r="H165" s="2"/>
      <c r="I165" s="2"/>
      <c r="J165" s="2"/>
      <c r="K165" s="2"/>
      <c r="L165" s="2"/>
      <c r="M165" s="2"/>
      <c r="N165" s="2"/>
      <c r="O165" s="2"/>
      <c r="P165" s="2"/>
      <c r="Q165" s="2"/>
      <c r="R165" s="2"/>
      <c r="S165" s="2"/>
      <c r="T165" s="2"/>
      <c r="U165" s="2"/>
      <c r="V165" s="2"/>
      <c r="W165" s="2"/>
      <c r="X165" s="2"/>
      <c r="Y165" s="2"/>
    </row>
    <row r="166" spans="1:25" x14ac:dyDescent="0.25">
      <c r="A166" s="424" t="s">
        <v>98</v>
      </c>
      <c r="B166" s="4">
        <v>1000000</v>
      </c>
      <c r="C166" s="4"/>
      <c r="D166" s="4"/>
      <c r="E166" s="369">
        <f t="shared" si="9"/>
        <v>0</v>
      </c>
      <c r="F166" s="235" t="s">
        <v>322</v>
      </c>
      <c r="G166" s="2" t="s">
        <v>6</v>
      </c>
      <c r="H166" s="2" t="s">
        <v>157</v>
      </c>
      <c r="I166" s="2"/>
      <c r="J166" s="2"/>
      <c r="K166" s="2"/>
      <c r="L166" s="2"/>
      <c r="M166" s="2"/>
      <c r="N166" s="2"/>
      <c r="O166" s="2"/>
      <c r="P166" s="2"/>
      <c r="Q166" s="2"/>
      <c r="R166" s="2"/>
      <c r="S166" s="2"/>
      <c r="T166" s="2"/>
      <c r="U166" s="2"/>
      <c r="V166" s="2"/>
      <c r="W166" s="2"/>
      <c r="X166" s="2"/>
      <c r="Y166" s="2"/>
    </row>
    <row r="167" spans="1:25" x14ac:dyDescent="0.25">
      <c r="A167" s="233" t="s">
        <v>99</v>
      </c>
      <c r="B167" s="6"/>
      <c r="C167" s="4">
        <f>SUM(B168)</f>
        <v>800000000</v>
      </c>
      <c r="D167" s="4"/>
      <c r="E167" s="369">
        <f t="shared" si="9"/>
        <v>800000000</v>
      </c>
      <c r="F167" s="235"/>
      <c r="G167" s="2"/>
      <c r="H167" s="2" t="s">
        <v>157</v>
      </c>
      <c r="I167" s="2"/>
      <c r="J167" s="2"/>
      <c r="K167" s="2"/>
      <c r="L167" s="2"/>
      <c r="M167" s="2"/>
      <c r="N167" s="2"/>
      <c r="O167" s="2"/>
      <c r="P167" s="2"/>
      <c r="Q167" s="2"/>
      <c r="R167" s="2"/>
      <c r="S167" s="2"/>
      <c r="T167" s="2"/>
      <c r="U167" s="2"/>
      <c r="V167" s="2"/>
      <c r="W167" s="2"/>
      <c r="X167" s="2"/>
      <c r="Y167" s="2"/>
    </row>
    <row r="168" spans="1:25" ht="47.25" x14ac:dyDescent="0.25">
      <c r="A168" s="424" t="s">
        <v>100</v>
      </c>
      <c r="B168" s="6">
        <v>800000000</v>
      </c>
      <c r="C168" s="6"/>
      <c r="D168" s="6"/>
      <c r="E168" s="369">
        <f t="shared" si="9"/>
        <v>0</v>
      </c>
      <c r="F168" s="235" t="s">
        <v>307</v>
      </c>
      <c r="G168" s="2" t="s">
        <v>22</v>
      </c>
      <c r="H168" s="2"/>
      <c r="I168" s="2"/>
      <c r="J168" s="2"/>
      <c r="K168" s="2"/>
      <c r="L168" s="2"/>
      <c r="M168" s="2"/>
      <c r="N168" s="2"/>
      <c r="O168" s="2"/>
      <c r="P168" s="2"/>
      <c r="Q168" s="2"/>
      <c r="R168" s="2"/>
      <c r="S168" s="2"/>
      <c r="T168" s="2"/>
      <c r="U168" s="2"/>
      <c r="V168" s="2"/>
      <c r="W168" s="2"/>
      <c r="X168" s="2"/>
      <c r="Y168" s="2"/>
    </row>
    <row r="169" spans="1:25" ht="30" x14ac:dyDescent="0.25">
      <c r="A169" s="429" t="s">
        <v>101</v>
      </c>
      <c r="B169" s="4"/>
      <c r="C169" s="4">
        <f>SUM(B170:B170)</f>
        <v>220000000</v>
      </c>
      <c r="D169" s="4"/>
      <c r="E169" s="369">
        <f t="shared" si="9"/>
        <v>220000000</v>
      </c>
      <c r="F169" s="235"/>
      <c r="G169" s="2"/>
      <c r="H169" s="2" t="s">
        <v>157</v>
      </c>
      <c r="I169" s="2"/>
      <c r="J169" s="2"/>
      <c r="K169" s="2"/>
      <c r="L169" s="2"/>
      <c r="M169" s="2"/>
      <c r="N169" s="2"/>
      <c r="O169" s="2"/>
      <c r="P169" s="2"/>
      <c r="Q169" s="2"/>
      <c r="R169" s="2"/>
      <c r="S169" s="2"/>
      <c r="T169" s="2"/>
      <c r="U169" s="2"/>
      <c r="V169" s="2"/>
      <c r="W169" s="2"/>
      <c r="X169" s="2"/>
      <c r="Y169" s="2"/>
    </row>
    <row r="170" spans="1:25" x14ac:dyDescent="0.25">
      <c r="A170" s="424" t="s">
        <v>102</v>
      </c>
      <c r="B170" s="6">
        <v>220000000</v>
      </c>
      <c r="C170" s="6"/>
      <c r="D170" s="6"/>
      <c r="E170" s="369">
        <f t="shared" si="9"/>
        <v>0</v>
      </c>
      <c r="F170" s="235" t="s">
        <v>323</v>
      </c>
      <c r="G170" s="2" t="s">
        <v>40</v>
      </c>
      <c r="H170" s="2"/>
      <c r="I170" s="2"/>
      <c r="J170" s="2"/>
      <c r="K170" s="2"/>
      <c r="L170" s="2"/>
      <c r="M170" s="2"/>
      <c r="N170" s="2"/>
      <c r="O170" s="2"/>
      <c r="P170" s="2"/>
      <c r="Q170" s="2"/>
      <c r="R170" s="2"/>
      <c r="S170" s="2"/>
      <c r="T170" s="2"/>
      <c r="U170" s="2"/>
      <c r="V170" s="2"/>
      <c r="W170" s="2"/>
      <c r="X170" s="2"/>
      <c r="Y170" s="2"/>
    </row>
    <row r="171" spans="1:25" ht="30" x14ac:dyDescent="0.25">
      <c r="A171" s="233" t="s">
        <v>103</v>
      </c>
      <c r="B171" s="4"/>
      <c r="C171" s="4">
        <f>SUM(B172)</f>
        <v>11000000</v>
      </c>
      <c r="D171" s="4"/>
      <c r="E171" s="369">
        <f t="shared" si="9"/>
        <v>11000000</v>
      </c>
      <c r="F171" s="235"/>
      <c r="G171" s="2"/>
      <c r="H171" s="2"/>
      <c r="I171" s="2"/>
      <c r="J171" s="2"/>
      <c r="K171" s="2"/>
      <c r="L171" s="2"/>
      <c r="M171" s="2"/>
      <c r="N171" s="2"/>
      <c r="O171" s="2"/>
      <c r="P171" s="2"/>
      <c r="Q171" s="2"/>
      <c r="R171" s="2"/>
      <c r="S171" s="2"/>
      <c r="T171" s="2"/>
      <c r="U171" s="2"/>
      <c r="V171" s="2"/>
      <c r="W171" s="2"/>
      <c r="X171" s="2"/>
      <c r="Y171" s="2"/>
    </row>
    <row r="172" spans="1:25" x14ac:dyDescent="0.25">
      <c r="A172" s="424" t="s">
        <v>104</v>
      </c>
      <c r="B172" s="6">
        <v>11000000</v>
      </c>
      <c r="C172" s="6"/>
      <c r="D172" s="6"/>
      <c r="E172" s="369">
        <f t="shared" si="9"/>
        <v>0</v>
      </c>
      <c r="F172" s="235" t="s">
        <v>296</v>
      </c>
      <c r="G172" s="2" t="s">
        <v>10</v>
      </c>
      <c r="H172" s="2"/>
      <c r="I172" s="2"/>
      <c r="J172" s="2"/>
      <c r="K172" s="2"/>
      <c r="L172" s="2"/>
      <c r="M172" s="2"/>
      <c r="N172" s="2"/>
      <c r="O172" s="2"/>
      <c r="P172" s="2"/>
      <c r="Q172" s="2"/>
      <c r="R172" s="2"/>
      <c r="S172" s="2"/>
      <c r="T172" s="2"/>
      <c r="U172" s="2"/>
      <c r="V172" s="2"/>
      <c r="W172" s="2"/>
      <c r="X172" s="2"/>
      <c r="Y172" s="2"/>
    </row>
    <row r="173" spans="1:25" ht="30" x14ac:dyDescent="0.25">
      <c r="A173" s="233" t="s">
        <v>280</v>
      </c>
      <c r="B173" s="4"/>
      <c r="C173" s="4">
        <f>SUM(B174)</f>
        <v>15000000</v>
      </c>
      <c r="D173" s="4"/>
      <c r="E173" s="369">
        <f t="shared" si="9"/>
        <v>15000000</v>
      </c>
      <c r="F173" s="235"/>
      <c r="G173" s="2"/>
      <c r="H173" s="2"/>
      <c r="I173" s="2"/>
      <c r="J173" s="2"/>
      <c r="K173" s="2"/>
      <c r="L173" s="2"/>
      <c r="M173" s="2"/>
      <c r="N173" s="2"/>
      <c r="O173" s="2"/>
      <c r="P173" s="2"/>
      <c r="Q173" s="2"/>
      <c r="R173" s="2"/>
      <c r="S173" s="2"/>
      <c r="T173" s="2"/>
      <c r="U173" s="2"/>
      <c r="V173" s="2"/>
      <c r="W173" s="2"/>
      <c r="X173" s="2"/>
      <c r="Y173" s="2"/>
    </row>
    <row r="174" spans="1:25" x14ac:dyDescent="0.25">
      <c r="A174" s="424" t="s">
        <v>104</v>
      </c>
      <c r="B174" s="6">
        <v>15000000</v>
      </c>
      <c r="C174" s="6"/>
      <c r="D174" s="6"/>
      <c r="E174" s="369">
        <f t="shared" si="9"/>
        <v>0</v>
      </c>
      <c r="F174" s="235" t="s">
        <v>296</v>
      </c>
      <c r="G174" s="2" t="s">
        <v>10</v>
      </c>
      <c r="H174" s="2"/>
      <c r="I174" s="2"/>
      <c r="J174" s="2"/>
      <c r="K174" s="2"/>
      <c r="L174" s="2"/>
      <c r="M174" s="2"/>
      <c r="N174" s="2"/>
      <c r="O174" s="2"/>
      <c r="P174" s="2"/>
      <c r="Q174" s="2"/>
      <c r="R174" s="2"/>
      <c r="S174" s="2"/>
      <c r="T174" s="2"/>
      <c r="U174" s="2"/>
      <c r="V174" s="2"/>
      <c r="W174" s="2"/>
      <c r="X174" s="2"/>
      <c r="Y174" s="2"/>
    </row>
    <row r="175" spans="1:25" ht="30" x14ac:dyDescent="0.25">
      <c r="A175" s="233" t="s">
        <v>281</v>
      </c>
      <c r="B175" s="4"/>
      <c r="C175" s="4">
        <f>SUM(B176)</f>
        <v>3000000000</v>
      </c>
      <c r="D175" s="4"/>
      <c r="E175" s="369">
        <f t="shared" si="9"/>
        <v>3000000000</v>
      </c>
      <c r="F175" s="235"/>
      <c r="G175" s="2"/>
      <c r="H175" s="2"/>
      <c r="I175" s="2"/>
      <c r="J175" s="2"/>
      <c r="K175" s="2"/>
      <c r="L175" s="2"/>
      <c r="M175" s="2"/>
      <c r="N175" s="2"/>
      <c r="O175" s="2"/>
      <c r="P175" s="2"/>
      <c r="Q175" s="2"/>
      <c r="R175" s="2"/>
      <c r="S175" s="2"/>
      <c r="T175" s="2"/>
      <c r="U175" s="2"/>
      <c r="V175" s="2"/>
      <c r="W175" s="2"/>
      <c r="X175" s="2"/>
      <c r="Y175" s="2"/>
    </row>
    <row r="176" spans="1:25" ht="31.5" x14ac:dyDescent="0.25">
      <c r="A176" s="424" t="s">
        <v>105</v>
      </c>
      <c r="B176" s="6">
        <v>3000000000</v>
      </c>
      <c r="C176" s="6"/>
      <c r="D176" s="6"/>
      <c r="E176" s="369">
        <f t="shared" si="9"/>
        <v>0</v>
      </c>
      <c r="F176" s="235" t="s">
        <v>313</v>
      </c>
      <c r="G176" s="2" t="s">
        <v>90</v>
      </c>
      <c r="H176" s="2"/>
      <c r="I176" s="2"/>
      <c r="J176" s="2"/>
      <c r="K176" s="2"/>
      <c r="L176" s="2"/>
      <c r="M176" s="2"/>
      <c r="N176" s="2"/>
      <c r="O176" s="2"/>
      <c r="P176" s="2"/>
      <c r="Q176" s="2"/>
      <c r="R176" s="2"/>
      <c r="S176" s="2"/>
      <c r="T176" s="2"/>
      <c r="U176" s="2"/>
      <c r="V176" s="2"/>
      <c r="W176" s="2"/>
      <c r="X176" s="2"/>
      <c r="Y176" s="2"/>
    </row>
    <row r="177" spans="1:25" ht="30" x14ac:dyDescent="0.25">
      <c r="A177" s="233" t="s">
        <v>256</v>
      </c>
      <c r="B177" s="4"/>
      <c r="C177" s="4">
        <f>SUM(B178)</f>
        <v>2900000000</v>
      </c>
      <c r="D177" s="4"/>
      <c r="E177" s="369">
        <f t="shared" si="9"/>
        <v>2900000000</v>
      </c>
      <c r="F177" s="235"/>
      <c r="G177" s="2"/>
      <c r="H177" s="2"/>
      <c r="I177" s="2"/>
      <c r="J177" s="2"/>
      <c r="K177" s="2"/>
      <c r="L177" s="2"/>
      <c r="M177" s="2"/>
      <c r="N177" s="2"/>
      <c r="O177" s="2"/>
      <c r="P177" s="2"/>
      <c r="Q177" s="2"/>
      <c r="R177" s="2"/>
      <c r="S177" s="2"/>
      <c r="T177" s="2"/>
      <c r="U177" s="2"/>
      <c r="V177" s="2"/>
      <c r="W177" s="2"/>
      <c r="X177" s="2"/>
      <c r="Y177" s="2"/>
    </row>
    <row r="178" spans="1:25" ht="31.5" x14ac:dyDescent="0.25">
      <c r="A178" s="427" t="s">
        <v>106</v>
      </c>
      <c r="B178" s="6">
        <v>2900000000</v>
      </c>
      <c r="C178" s="6"/>
      <c r="D178" s="6"/>
      <c r="E178" s="369">
        <f t="shared" si="9"/>
        <v>0</v>
      </c>
      <c r="F178" s="235" t="s">
        <v>308</v>
      </c>
      <c r="G178" s="2" t="s">
        <v>8</v>
      </c>
      <c r="H178" s="2"/>
      <c r="I178" s="2"/>
      <c r="J178" s="2"/>
      <c r="K178" s="2"/>
      <c r="L178" s="2"/>
      <c r="M178" s="2"/>
      <c r="N178" s="2"/>
      <c r="O178" s="2"/>
      <c r="P178" s="2"/>
      <c r="Q178" s="2"/>
      <c r="R178" s="2"/>
      <c r="S178" s="2"/>
      <c r="T178" s="2"/>
      <c r="U178" s="2"/>
      <c r="V178" s="2"/>
      <c r="W178" s="2"/>
      <c r="X178" s="2"/>
      <c r="Y178" s="2"/>
    </row>
    <row r="179" spans="1:25" ht="30" x14ac:dyDescent="0.25">
      <c r="A179" s="233" t="s">
        <v>257</v>
      </c>
      <c r="B179" s="4"/>
      <c r="C179" s="4">
        <f>SUM(B180)</f>
        <v>250000000</v>
      </c>
      <c r="D179" s="4"/>
      <c r="E179" s="369">
        <f t="shared" si="9"/>
        <v>250000000</v>
      </c>
      <c r="F179" s="235"/>
      <c r="G179" s="2"/>
      <c r="H179" s="2"/>
      <c r="I179" s="2"/>
      <c r="J179" s="2"/>
      <c r="K179" s="2"/>
      <c r="L179" s="2"/>
      <c r="M179" s="2"/>
      <c r="N179" s="2"/>
      <c r="O179" s="2"/>
      <c r="P179" s="2"/>
      <c r="Q179" s="2"/>
      <c r="R179" s="2"/>
      <c r="S179" s="2"/>
      <c r="T179" s="2"/>
      <c r="U179" s="2"/>
      <c r="V179" s="2"/>
      <c r="W179" s="2"/>
      <c r="X179" s="2"/>
      <c r="Y179" s="2"/>
    </row>
    <row r="180" spans="1:25" ht="31.5" x14ac:dyDescent="0.25">
      <c r="A180" s="427" t="s">
        <v>106</v>
      </c>
      <c r="B180" s="6">
        <v>250000000</v>
      </c>
      <c r="C180" s="4"/>
      <c r="D180" s="4"/>
      <c r="E180" s="369">
        <f t="shared" si="9"/>
        <v>0</v>
      </c>
      <c r="F180" s="235" t="s">
        <v>308</v>
      </c>
      <c r="G180" s="2" t="s">
        <v>8</v>
      </c>
      <c r="H180" s="2"/>
      <c r="I180" s="2"/>
      <c r="J180" s="2"/>
      <c r="K180" s="2"/>
      <c r="L180" s="2"/>
      <c r="M180" s="2"/>
      <c r="N180" s="2"/>
      <c r="O180" s="2"/>
      <c r="P180" s="2"/>
      <c r="Q180" s="2"/>
      <c r="R180" s="2"/>
      <c r="S180" s="2"/>
      <c r="T180" s="2"/>
      <c r="U180" s="2"/>
      <c r="V180" s="2"/>
      <c r="W180" s="2"/>
      <c r="X180" s="2"/>
      <c r="Y180" s="2"/>
    </row>
    <row r="181" spans="1:25" x14ac:dyDescent="0.25">
      <c r="A181" s="233" t="s">
        <v>107</v>
      </c>
      <c r="B181" s="6"/>
      <c r="C181" s="4">
        <f>SUM(B182:B187)</f>
        <v>50150000</v>
      </c>
      <c r="D181" s="4"/>
      <c r="E181" s="369">
        <f t="shared" si="9"/>
        <v>50150000</v>
      </c>
      <c r="F181" s="235"/>
      <c r="G181" s="2"/>
      <c r="H181" s="2"/>
      <c r="I181" s="2"/>
      <c r="J181" s="2"/>
      <c r="K181" s="2"/>
      <c r="L181" s="2"/>
      <c r="M181" s="2"/>
      <c r="N181" s="2"/>
      <c r="O181" s="2"/>
      <c r="P181" s="2"/>
      <c r="Q181" s="2"/>
      <c r="R181" s="2"/>
      <c r="S181" s="2"/>
      <c r="T181" s="2"/>
      <c r="U181" s="2"/>
      <c r="V181" s="2"/>
      <c r="W181" s="2"/>
      <c r="X181" s="2"/>
      <c r="Y181" s="2"/>
    </row>
    <row r="182" spans="1:25" x14ac:dyDescent="0.25">
      <c r="A182" s="433" t="s">
        <v>226</v>
      </c>
      <c r="B182" s="6"/>
      <c r="C182" s="4"/>
      <c r="D182" s="4"/>
      <c r="E182" s="369">
        <f t="shared" si="9"/>
        <v>0</v>
      </c>
      <c r="F182" s="235"/>
      <c r="G182" s="2"/>
      <c r="H182" s="2"/>
      <c r="I182" s="2"/>
      <c r="J182" s="2"/>
      <c r="K182" s="2"/>
      <c r="L182" s="2"/>
      <c r="M182" s="2"/>
      <c r="N182" s="2"/>
      <c r="O182" s="2"/>
      <c r="P182" s="2"/>
      <c r="Q182" s="2"/>
      <c r="R182" s="2"/>
      <c r="S182" s="2"/>
      <c r="T182" s="2"/>
      <c r="U182" s="2"/>
      <c r="V182" s="2"/>
      <c r="W182" s="2"/>
      <c r="X182" s="2"/>
      <c r="Y182" s="2"/>
    </row>
    <row r="183" spans="1:25" ht="30" x14ac:dyDescent="0.25">
      <c r="A183" s="433" t="s">
        <v>227</v>
      </c>
      <c r="B183" s="6"/>
      <c r="C183" s="4"/>
      <c r="D183" s="4"/>
      <c r="E183" s="369">
        <f t="shared" si="9"/>
        <v>0</v>
      </c>
      <c r="F183" s="235"/>
      <c r="G183" s="2"/>
      <c r="H183" s="2"/>
      <c r="I183" s="2"/>
      <c r="J183" s="2"/>
      <c r="K183" s="2"/>
      <c r="L183" s="2"/>
      <c r="M183" s="2"/>
      <c r="N183" s="2"/>
      <c r="O183" s="2"/>
      <c r="P183" s="2"/>
      <c r="Q183" s="2"/>
      <c r="R183" s="2"/>
      <c r="S183" s="2"/>
      <c r="T183" s="2"/>
      <c r="U183" s="2"/>
      <c r="V183" s="2"/>
      <c r="W183" s="2"/>
      <c r="X183" s="2"/>
      <c r="Y183" s="2"/>
    </row>
    <row r="184" spans="1:25" ht="30" x14ac:dyDescent="0.25">
      <c r="A184" s="433" t="s">
        <v>228</v>
      </c>
      <c r="B184" s="6"/>
      <c r="C184" s="4"/>
      <c r="D184" s="4"/>
      <c r="E184" s="369">
        <f t="shared" si="9"/>
        <v>0</v>
      </c>
      <c r="F184" s="235"/>
      <c r="G184" s="2"/>
      <c r="H184" s="2"/>
      <c r="I184" s="2"/>
      <c r="J184" s="2"/>
      <c r="K184" s="2"/>
      <c r="L184" s="2"/>
      <c r="M184" s="2"/>
      <c r="N184" s="2"/>
      <c r="O184" s="2"/>
      <c r="P184" s="2"/>
      <c r="Q184" s="2"/>
      <c r="R184" s="2"/>
      <c r="S184" s="2"/>
      <c r="T184" s="2"/>
      <c r="U184" s="2"/>
      <c r="V184" s="2"/>
      <c r="W184" s="2"/>
      <c r="X184" s="2"/>
      <c r="Y184" s="2"/>
    </row>
    <row r="185" spans="1:25" ht="46.5" customHeight="1" x14ac:dyDescent="0.25">
      <c r="A185" s="427" t="s">
        <v>229</v>
      </c>
      <c r="B185" s="6"/>
      <c r="C185" s="6"/>
      <c r="D185" s="6"/>
      <c r="E185" s="369">
        <f t="shared" si="9"/>
        <v>0</v>
      </c>
      <c r="F185" s="235"/>
      <c r="G185" s="2" t="s">
        <v>6</v>
      </c>
      <c r="H185" s="2" t="s">
        <v>157</v>
      </c>
      <c r="I185" s="2"/>
      <c r="J185" s="2"/>
      <c r="K185" s="2"/>
      <c r="L185" s="2"/>
      <c r="M185" s="2"/>
      <c r="N185" s="2"/>
      <c r="O185" s="2"/>
      <c r="P185" s="2"/>
      <c r="Q185" s="2"/>
      <c r="R185" s="2"/>
      <c r="S185" s="2"/>
      <c r="T185" s="2"/>
      <c r="U185" s="2"/>
      <c r="V185" s="2"/>
      <c r="W185" s="2"/>
      <c r="X185" s="2"/>
      <c r="Y185" s="2"/>
    </row>
    <row r="186" spans="1:25" ht="46.5" customHeight="1" x14ac:dyDescent="0.25">
      <c r="A186" s="427" t="s">
        <v>155</v>
      </c>
      <c r="B186" s="6">
        <v>50000000</v>
      </c>
      <c r="C186" s="6"/>
      <c r="D186" s="6"/>
      <c r="E186" s="369">
        <f t="shared" si="9"/>
        <v>0</v>
      </c>
      <c r="F186" s="235" t="s">
        <v>324</v>
      </c>
      <c r="G186" s="2"/>
      <c r="H186" s="2"/>
      <c r="I186" s="2"/>
      <c r="J186" s="2"/>
      <c r="K186" s="2"/>
      <c r="L186" s="2"/>
      <c r="M186" s="2"/>
      <c r="N186" s="2"/>
      <c r="O186" s="2"/>
      <c r="P186" s="2"/>
      <c r="Q186" s="2"/>
      <c r="R186" s="2"/>
      <c r="S186" s="2"/>
      <c r="T186" s="2"/>
      <c r="U186" s="2"/>
      <c r="V186" s="2"/>
      <c r="W186" s="2"/>
      <c r="X186" s="2"/>
      <c r="Y186" s="2"/>
    </row>
    <row r="187" spans="1:25" ht="25.5" x14ac:dyDescent="0.25">
      <c r="A187" s="427" t="s">
        <v>156</v>
      </c>
      <c r="B187" s="6">
        <v>150000</v>
      </c>
      <c r="C187" s="6"/>
      <c r="D187" s="6"/>
      <c r="E187" s="369">
        <f t="shared" si="9"/>
        <v>0</v>
      </c>
      <c r="F187" s="235" t="s">
        <v>324</v>
      </c>
      <c r="G187" s="2" t="s">
        <v>6</v>
      </c>
      <c r="H187" s="2" t="s">
        <v>157</v>
      </c>
      <c r="I187" s="2"/>
      <c r="J187" s="2"/>
      <c r="K187" s="2"/>
      <c r="L187" s="2"/>
      <c r="M187" s="2"/>
      <c r="N187" s="2"/>
      <c r="O187" s="2"/>
      <c r="P187" s="2"/>
      <c r="Q187" s="2"/>
      <c r="R187" s="2"/>
      <c r="S187" s="2"/>
      <c r="T187" s="2"/>
      <c r="U187" s="2"/>
      <c r="V187" s="2"/>
      <c r="W187" s="2"/>
      <c r="X187" s="2"/>
      <c r="Y187" s="2"/>
    </row>
    <row r="188" spans="1:25" ht="30" x14ac:dyDescent="0.25">
      <c r="A188" s="233" t="s">
        <v>275</v>
      </c>
      <c r="B188" s="6"/>
      <c r="C188" s="4">
        <f>SUM(B189)</f>
        <v>8000000000</v>
      </c>
      <c r="D188" s="4"/>
      <c r="E188" s="369">
        <f t="shared" si="9"/>
        <v>8000000000</v>
      </c>
      <c r="F188" s="235"/>
      <c r="G188" s="2"/>
      <c r="H188" s="2"/>
      <c r="I188" s="2"/>
      <c r="J188" s="2"/>
      <c r="K188" s="2"/>
      <c r="L188" s="2"/>
      <c r="M188" s="2"/>
      <c r="N188" s="2"/>
      <c r="O188" s="2"/>
      <c r="P188" s="2"/>
      <c r="Q188" s="2"/>
      <c r="R188" s="2"/>
      <c r="S188" s="2"/>
      <c r="T188" s="2"/>
      <c r="U188" s="2"/>
      <c r="V188" s="2"/>
      <c r="W188" s="2"/>
      <c r="X188" s="2"/>
      <c r="Y188" s="2"/>
    </row>
    <row r="189" spans="1:25" x14ac:dyDescent="0.25">
      <c r="A189" s="427" t="s">
        <v>108</v>
      </c>
      <c r="B189" s="6">
        <v>8000000000</v>
      </c>
      <c r="C189" s="6"/>
      <c r="D189" s="6"/>
      <c r="E189" s="369">
        <f t="shared" si="9"/>
        <v>0</v>
      </c>
      <c r="F189" s="235" t="s">
        <v>322</v>
      </c>
      <c r="G189" s="2" t="s">
        <v>6</v>
      </c>
      <c r="H189" s="2"/>
      <c r="I189" s="2"/>
      <c r="J189" s="2"/>
      <c r="K189" s="2"/>
      <c r="L189" s="2"/>
      <c r="M189" s="2"/>
      <c r="N189" s="2"/>
      <c r="O189" s="2"/>
      <c r="P189" s="2"/>
      <c r="Q189" s="2"/>
      <c r="R189" s="2"/>
      <c r="S189" s="2"/>
      <c r="T189" s="2"/>
      <c r="U189" s="2"/>
      <c r="V189" s="2"/>
      <c r="W189" s="2"/>
      <c r="X189" s="2"/>
      <c r="Y189" s="2"/>
    </row>
    <row r="190" spans="1:25" ht="45" x14ac:dyDescent="0.25">
      <c r="A190" s="233" t="s">
        <v>276</v>
      </c>
      <c r="B190" s="6"/>
      <c r="C190" s="4">
        <f>SUM(B191)</f>
        <v>400000000</v>
      </c>
      <c r="D190" s="4"/>
      <c r="E190" s="369">
        <f t="shared" si="9"/>
        <v>400000000</v>
      </c>
      <c r="F190" s="235"/>
      <c r="G190" s="2"/>
      <c r="H190" s="2"/>
      <c r="I190" s="2"/>
      <c r="J190" s="2"/>
      <c r="K190" s="2"/>
      <c r="L190" s="2"/>
      <c r="M190" s="2"/>
      <c r="N190" s="2"/>
      <c r="O190" s="2"/>
      <c r="P190" s="2"/>
      <c r="Q190" s="2"/>
      <c r="R190" s="2"/>
      <c r="S190" s="2"/>
      <c r="T190" s="2"/>
      <c r="U190" s="2"/>
      <c r="V190" s="2"/>
      <c r="W190" s="2"/>
      <c r="X190" s="2"/>
      <c r="Y190" s="2"/>
    </row>
    <row r="191" spans="1:25" x14ac:dyDescent="0.25">
      <c r="A191" s="427" t="s">
        <v>108</v>
      </c>
      <c r="B191" s="6">
        <v>400000000</v>
      </c>
      <c r="C191" s="6"/>
      <c r="D191" s="6"/>
      <c r="E191" s="369">
        <f t="shared" si="9"/>
        <v>0</v>
      </c>
      <c r="F191" s="235" t="s">
        <v>322</v>
      </c>
      <c r="G191" s="2" t="s">
        <v>6</v>
      </c>
      <c r="H191" s="2"/>
      <c r="I191" s="2"/>
      <c r="J191" s="2"/>
      <c r="K191" s="2"/>
      <c r="L191" s="2"/>
      <c r="M191" s="2"/>
      <c r="N191" s="2"/>
      <c r="O191" s="2"/>
      <c r="P191" s="2"/>
      <c r="Q191" s="2"/>
      <c r="R191" s="2"/>
      <c r="S191" s="2"/>
      <c r="T191" s="2"/>
      <c r="U191" s="2"/>
      <c r="V191" s="2"/>
      <c r="W191" s="2"/>
      <c r="X191" s="2"/>
      <c r="Y191" s="2"/>
    </row>
    <row r="192" spans="1:25" ht="51.75" customHeight="1" x14ac:dyDescent="0.25">
      <c r="A192" s="233" t="s">
        <v>109</v>
      </c>
      <c r="B192" s="6"/>
      <c r="C192" s="4">
        <f>SUM(B193)</f>
        <v>11000000000</v>
      </c>
      <c r="D192" s="4"/>
      <c r="E192" s="369">
        <f t="shared" si="9"/>
        <v>11000000000</v>
      </c>
      <c r="F192" s="235"/>
      <c r="G192" s="2"/>
      <c r="H192" s="2"/>
      <c r="I192" s="2"/>
      <c r="J192" s="2"/>
      <c r="K192" s="2"/>
      <c r="L192" s="2"/>
      <c r="M192" s="2"/>
      <c r="N192" s="2"/>
      <c r="O192" s="2"/>
      <c r="P192" s="2"/>
      <c r="Q192" s="2"/>
      <c r="R192" s="2"/>
      <c r="S192" s="2"/>
      <c r="T192" s="2"/>
      <c r="U192" s="2"/>
      <c r="V192" s="2"/>
      <c r="W192" s="2"/>
      <c r="X192" s="2"/>
      <c r="Y192" s="2"/>
    </row>
    <row r="193" spans="1:25" x14ac:dyDescent="0.25">
      <c r="A193" s="427" t="s">
        <v>108</v>
      </c>
      <c r="B193" s="6">
        <v>11000000000</v>
      </c>
      <c r="C193" s="6"/>
      <c r="D193" s="6"/>
      <c r="E193" s="369">
        <f t="shared" si="9"/>
        <v>0</v>
      </c>
      <c r="F193" s="235" t="s">
        <v>322</v>
      </c>
      <c r="G193" s="2" t="s">
        <v>6</v>
      </c>
      <c r="H193" s="2"/>
      <c r="I193" s="2"/>
      <c r="J193" s="2"/>
      <c r="K193" s="2"/>
      <c r="L193" s="2"/>
      <c r="M193" s="2"/>
      <c r="N193" s="2"/>
      <c r="O193" s="2"/>
      <c r="P193" s="2"/>
      <c r="Q193" s="2"/>
      <c r="R193" s="2"/>
      <c r="S193" s="2"/>
      <c r="T193" s="2"/>
      <c r="U193" s="2"/>
      <c r="V193" s="2"/>
      <c r="W193" s="2"/>
      <c r="X193" s="2"/>
      <c r="Y193" s="2"/>
    </row>
    <row r="194" spans="1:25" ht="18.75" x14ac:dyDescent="0.3">
      <c r="A194" s="456" t="s">
        <v>110</v>
      </c>
      <c r="B194" s="457">
        <f>B151+B54+B46+B5</f>
        <v>42940270199.298462</v>
      </c>
      <c r="C194" s="457">
        <f>C151+C54+C46+C5</f>
        <v>42940270199.298462</v>
      </c>
      <c r="D194" s="457">
        <f t="shared" ref="D194:E194" si="10">D151+D54+D46+D5</f>
        <v>1228817661</v>
      </c>
      <c r="E194" s="457">
        <f t="shared" si="10"/>
        <v>41711452538.298462</v>
      </c>
      <c r="F194" s="458"/>
      <c r="G194" s="2"/>
      <c r="H194" s="2"/>
      <c r="I194" s="2"/>
      <c r="J194" s="2"/>
      <c r="K194" s="2"/>
      <c r="L194" s="2"/>
      <c r="M194" s="2"/>
      <c r="N194" s="2"/>
      <c r="O194" s="2"/>
      <c r="P194" s="2"/>
      <c r="Q194" s="2"/>
      <c r="R194" s="2"/>
      <c r="S194" s="2"/>
      <c r="T194" s="2"/>
      <c r="U194" s="2"/>
      <c r="V194" s="2"/>
      <c r="W194" s="2"/>
      <c r="X194" s="2"/>
      <c r="Y194" s="2"/>
    </row>
    <row r="195" spans="1:25" x14ac:dyDescent="0.25">
      <c r="C195" s="423"/>
      <c r="D195" s="423"/>
      <c r="E195" s="423"/>
      <c r="F195" s="435"/>
      <c r="G195" s="2"/>
      <c r="H195" s="2"/>
      <c r="I195" s="2"/>
      <c r="J195" s="2"/>
      <c r="K195" s="2"/>
      <c r="L195" s="2"/>
      <c r="M195" s="2"/>
      <c r="N195" s="2"/>
      <c r="O195" s="2"/>
      <c r="P195" s="2"/>
      <c r="Q195" s="2"/>
      <c r="R195" s="2"/>
      <c r="S195" s="2"/>
      <c r="T195" s="2"/>
      <c r="U195" s="2"/>
      <c r="V195" s="2"/>
      <c r="W195" s="2"/>
      <c r="X195" s="2"/>
      <c r="Y195" s="2"/>
    </row>
    <row r="196" spans="1:25" x14ac:dyDescent="0.25">
      <c r="A196" s="469" t="s">
        <v>650</v>
      </c>
      <c r="B196" s="516" t="s">
        <v>652</v>
      </c>
      <c r="C196" s="517"/>
      <c r="D196" s="517"/>
      <c r="E196" s="423"/>
      <c r="F196" s="435"/>
      <c r="G196" s="2"/>
      <c r="H196" s="2"/>
      <c r="I196" s="2"/>
      <c r="J196" s="2"/>
      <c r="K196" s="2"/>
      <c r="L196" s="2"/>
      <c r="M196" s="2"/>
      <c r="N196" s="2"/>
      <c r="O196" s="2"/>
      <c r="P196" s="2"/>
      <c r="Q196" s="2"/>
      <c r="R196" s="2"/>
      <c r="S196" s="2"/>
      <c r="T196" s="2"/>
      <c r="U196" s="2"/>
      <c r="V196" s="2"/>
      <c r="W196" s="2"/>
      <c r="X196" s="2"/>
      <c r="Y196" s="2"/>
    </row>
    <row r="197" spans="1:25" x14ac:dyDescent="0.25">
      <c r="A197" s="436" t="s">
        <v>285</v>
      </c>
      <c r="B197" s="518">
        <v>7837200000</v>
      </c>
      <c r="C197" s="517"/>
      <c r="D197" s="517"/>
      <c r="E197" s="423"/>
      <c r="F197" s="435"/>
      <c r="G197" s="2"/>
      <c r="H197" s="2"/>
      <c r="I197" s="2"/>
      <c r="J197" s="2"/>
      <c r="K197" s="2"/>
      <c r="L197" s="2"/>
      <c r="M197" s="2"/>
      <c r="N197" s="2"/>
      <c r="O197" s="2"/>
      <c r="P197" s="2"/>
      <c r="Q197" s="2"/>
      <c r="R197" s="2"/>
      <c r="S197" s="2"/>
      <c r="T197" s="2"/>
      <c r="U197" s="2"/>
      <c r="V197" s="2"/>
      <c r="W197" s="2"/>
      <c r="X197" s="2"/>
      <c r="Y197" s="2"/>
    </row>
    <row r="198" spans="1:25" x14ac:dyDescent="0.25">
      <c r="A198" s="436" t="s">
        <v>282</v>
      </c>
      <c r="B198" s="518">
        <v>100000000</v>
      </c>
      <c r="C198" s="517"/>
      <c r="D198" s="517"/>
      <c r="E198" s="423"/>
      <c r="F198" s="435"/>
      <c r="G198" s="2"/>
      <c r="H198" s="2"/>
      <c r="I198" s="2"/>
      <c r="J198" s="2"/>
      <c r="K198" s="2"/>
      <c r="L198" s="2"/>
      <c r="M198" s="2"/>
      <c r="N198" s="2"/>
      <c r="O198" s="2"/>
      <c r="P198" s="2"/>
      <c r="Q198" s="2"/>
      <c r="R198" s="2"/>
      <c r="S198" s="2"/>
      <c r="T198" s="2"/>
      <c r="U198" s="2"/>
      <c r="V198" s="2"/>
      <c r="W198" s="2"/>
      <c r="X198" s="2"/>
      <c r="Y198" s="2"/>
    </row>
    <row r="199" spans="1:25" x14ac:dyDescent="0.25">
      <c r="A199" s="437" t="s">
        <v>286</v>
      </c>
      <c r="B199" s="518">
        <v>1619292000</v>
      </c>
      <c r="C199" s="517"/>
      <c r="D199" s="517"/>
      <c r="E199" s="423"/>
      <c r="F199" s="435"/>
      <c r="G199" s="2"/>
      <c r="H199" s="2"/>
      <c r="I199" s="2"/>
      <c r="J199" s="2"/>
      <c r="K199" s="2"/>
      <c r="L199" s="2"/>
      <c r="M199" s="2"/>
      <c r="N199" s="2"/>
      <c r="O199" s="2"/>
      <c r="P199" s="2"/>
      <c r="Q199" s="2"/>
      <c r="R199" s="2"/>
      <c r="S199" s="2"/>
      <c r="T199" s="2"/>
      <c r="U199" s="2"/>
      <c r="V199" s="2"/>
      <c r="W199" s="2"/>
      <c r="X199" s="2"/>
      <c r="Y199" s="2"/>
    </row>
    <row r="200" spans="1:25" x14ac:dyDescent="0.25">
      <c r="A200" s="437" t="s">
        <v>111</v>
      </c>
      <c r="B200" s="518">
        <v>5062217199.29846</v>
      </c>
      <c r="C200" s="517"/>
      <c r="D200" s="517"/>
      <c r="E200" s="423"/>
      <c r="F200" s="435"/>
      <c r="G200" s="2"/>
      <c r="H200" s="2"/>
      <c r="I200" s="2"/>
      <c r="J200" s="2"/>
      <c r="K200" s="2"/>
      <c r="L200" s="2"/>
      <c r="M200" s="2"/>
      <c r="N200" s="2"/>
      <c r="O200" s="2"/>
      <c r="P200" s="2"/>
      <c r="Q200" s="2"/>
      <c r="R200" s="2"/>
      <c r="S200" s="2"/>
      <c r="T200" s="2"/>
      <c r="U200" s="2"/>
      <c r="V200" s="2"/>
      <c r="W200" s="2"/>
      <c r="X200" s="2"/>
      <c r="Y200" s="2"/>
    </row>
    <row r="201" spans="1:25" x14ac:dyDescent="0.25">
      <c r="A201" s="437" t="s">
        <v>283</v>
      </c>
      <c r="B201" s="518">
        <v>26818210000</v>
      </c>
      <c r="C201" s="517"/>
      <c r="D201" s="517"/>
      <c r="E201" s="423"/>
      <c r="F201" s="435"/>
      <c r="G201" s="2"/>
      <c r="H201" s="2"/>
      <c r="I201" s="2"/>
      <c r="J201" s="2"/>
      <c r="K201" s="2"/>
      <c r="L201" s="2"/>
      <c r="M201" s="2"/>
      <c r="N201" s="2"/>
      <c r="O201" s="2"/>
      <c r="P201" s="2"/>
      <c r="Q201" s="2"/>
      <c r="R201" s="2"/>
      <c r="S201" s="2"/>
      <c r="T201" s="2"/>
      <c r="U201" s="2"/>
      <c r="V201" s="2"/>
      <c r="W201" s="2"/>
      <c r="X201" s="2"/>
      <c r="Y201" s="2"/>
    </row>
    <row r="202" spans="1:25" x14ac:dyDescent="0.25">
      <c r="A202" s="436" t="s">
        <v>284</v>
      </c>
      <c r="B202" s="518">
        <v>1503351000</v>
      </c>
      <c r="C202" s="517"/>
      <c r="D202" s="517"/>
      <c r="E202" s="423"/>
      <c r="F202" s="435"/>
      <c r="G202" s="2"/>
      <c r="H202" s="2"/>
      <c r="I202" s="2"/>
      <c r="J202" s="2"/>
      <c r="K202" s="2"/>
      <c r="L202" s="2"/>
      <c r="M202" s="2"/>
      <c r="N202" s="2"/>
      <c r="O202" s="2"/>
      <c r="P202" s="2"/>
      <c r="Q202" s="2"/>
      <c r="R202" s="2"/>
      <c r="S202" s="2"/>
      <c r="T202" s="2"/>
      <c r="U202" s="2"/>
      <c r="V202" s="2"/>
      <c r="W202" s="2"/>
      <c r="X202" s="2"/>
      <c r="Y202" s="2"/>
    </row>
    <row r="203" spans="1:25" x14ac:dyDescent="0.25">
      <c r="A203" s="469" t="s">
        <v>112</v>
      </c>
      <c r="B203" s="516">
        <f>SUM(B197:B202)</f>
        <v>42940270199.298462</v>
      </c>
      <c r="C203" s="517"/>
      <c r="D203" s="517"/>
      <c r="E203" s="423"/>
      <c r="F203" s="435"/>
      <c r="G203" s="2"/>
      <c r="H203" s="2"/>
      <c r="I203" s="2"/>
      <c r="J203" s="2"/>
      <c r="K203" s="2"/>
      <c r="L203" s="2"/>
      <c r="M203" s="2"/>
      <c r="N203" s="2"/>
      <c r="O203" s="2"/>
      <c r="P203" s="2"/>
      <c r="Q203" s="2"/>
      <c r="R203" s="2"/>
      <c r="S203" s="2"/>
      <c r="T203" s="2"/>
      <c r="U203" s="2"/>
      <c r="V203" s="2"/>
      <c r="W203" s="2"/>
      <c r="X203" s="2"/>
      <c r="Y203" s="2"/>
    </row>
    <row r="204" spans="1:25" x14ac:dyDescent="0.25">
      <c r="A204" s="459"/>
      <c r="B204" s="519"/>
      <c r="C204" s="517"/>
      <c r="D204" s="517"/>
      <c r="E204" s="423"/>
      <c r="F204" s="435"/>
      <c r="G204" s="2"/>
      <c r="H204" s="2"/>
      <c r="I204" s="2"/>
      <c r="J204" s="2"/>
      <c r="K204" s="2"/>
      <c r="L204" s="2"/>
      <c r="M204" s="2"/>
      <c r="N204" s="2"/>
      <c r="O204" s="2"/>
      <c r="P204" s="2"/>
      <c r="Q204" s="2"/>
      <c r="R204" s="2"/>
      <c r="S204" s="2"/>
      <c r="T204" s="2"/>
      <c r="U204" s="2"/>
      <c r="V204" s="2"/>
      <c r="W204" s="2"/>
      <c r="X204" s="2"/>
      <c r="Y204" s="2"/>
    </row>
    <row r="205" spans="1:25" x14ac:dyDescent="0.25">
      <c r="A205" s="459"/>
      <c r="B205" s="519"/>
      <c r="C205" s="517"/>
      <c r="D205" s="517"/>
      <c r="E205" s="423"/>
      <c r="F205" s="435"/>
      <c r="G205" s="2"/>
      <c r="H205" s="2"/>
      <c r="I205" s="2"/>
      <c r="J205" s="2"/>
      <c r="K205" s="2"/>
      <c r="L205" s="2"/>
      <c r="M205" s="2"/>
      <c r="N205" s="2"/>
      <c r="O205" s="2"/>
      <c r="P205" s="2"/>
      <c r="Q205" s="2"/>
      <c r="R205" s="2"/>
      <c r="S205" s="2"/>
      <c r="T205" s="2"/>
      <c r="U205" s="2"/>
      <c r="V205" s="2"/>
      <c r="W205" s="2"/>
      <c r="X205" s="2"/>
      <c r="Y205" s="2"/>
    </row>
    <row r="206" spans="1:25" x14ac:dyDescent="0.25">
      <c r="A206" s="469" t="s">
        <v>650</v>
      </c>
      <c r="B206" s="516" t="s">
        <v>651</v>
      </c>
      <c r="C206" s="516" t="s">
        <v>641</v>
      </c>
      <c r="D206" s="516" t="s">
        <v>642</v>
      </c>
      <c r="E206" s="423"/>
      <c r="F206" s="435"/>
      <c r="G206" s="229" t="e">
        <f>#REF!+#REF!+#REF!+#REF!</f>
        <v>#REF!</v>
      </c>
      <c r="H206" s="2"/>
      <c r="I206" s="2"/>
      <c r="J206" s="2"/>
      <c r="K206" s="2"/>
      <c r="L206" s="2"/>
      <c r="M206" s="2"/>
      <c r="N206" s="2"/>
      <c r="O206" s="2"/>
      <c r="P206" s="2"/>
      <c r="Q206" s="2"/>
      <c r="R206" s="2"/>
      <c r="S206" s="2"/>
      <c r="T206" s="2"/>
      <c r="U206" s="2"/>
      <c r="V206" s="2"/>
      <c r="W206" s="2"/>
      <c r="X206" s="2"/>
      <c r="Y206" s="2"/>
    </row>
    <row r="207" spans="1:25" x14ac:dyDescent="0.25">
      <c r="A207" s="436" t="s">
        <v>325</v>
      </c>
      <c r="B207" s="518">
        <f>B202+B200</f>
        <v>6565568199.29846</v>
      </c>
      <c r="C207" s="518">
        <f>527567661+355000000</f>
        <v>882567661</v>
      </c>
      <c r="D207" s="518">
        <f>B207-C207</f>
        <v>5683000538.29846</v>
      </c>
      <c r="E207" s="423"/>
      <c r="F207" s="435"/>
      <c r="G207" s="2"/>
      <c r="H207" s="2"/>
      <c r="I207" s="2"/>
      <c r="J207" s="2"/>
      <c r="K207" s="2"/>
      <c r="L207" s="2"/>
      <c r="M207" s="2"/>
      <c r="N207" s="2"/>
      <c r="O207" s="2"/>
      <c r="P207" s="2"/>
      <c r="Q207" s="2"/>
      <c r="R207" s="2"/>
      <c r="S207" s="2"/>
      <c r="T207" s="2"/>
      <c r="U207" s="2"/>
      <c r="V207" s="2"/>
      <c r="W207" s="2"/>
      <c r="X207" s="2"/>
      <c r="Y207" s="2"/>
    </row>
    <row r="208" spans="1:25" ht="31.5" x14ac:dyDescent="0.25">
      <c r="A208" s="436" t="s">
        <v>326</v>
      </c>
      <c r="B208" s="518">
        <f>B201+B199+B198+B197</f>
        <v>36374702000</v>
      </c>
      <c r="C208" s="518">
        <f>346250000</f>
        <v>346250000</v>
      </c>
      <c r="D208" s="518">
        <f>B208-C208</f>
        <v>36028452000</v>
      </c>
      <c r="E208" s="423"/>
      <c r="F208" s="435"/>
      <c r="G208" s="2"/>
      <c r="H208" s="2"/>
      <c r="I208" s="2"/>
      <c r="J208" s="2"/>
      <c r="K208" s="2"/>
      <c r="L208" s="2"/>
      <c r="M208" s="2"/>
      <c r="N208" s="2"/>
      <c r="O208" s="2"/>
      <c r="P208" s="2"/>
      <c r="Q208" s="2"/>
      <c r="R208" s="2"/>
      <c r="S208" s="2"/>
      <c r="T208" s="2"/>
      <c r="U208" s="2"/>
      <c r="V208" s="2"/>
      <c r="W208" s="2"/>
      <c r="X208" s="2"/>
      <c r="Y208" s="2"/>
    </row>
    <row r="209" spans="1:25" x14ac:dyDescent="0.25">
      <c r="A209" s="469" t="s">
        <v>112</v>
      </c>
      <c r="B209" s="516">
        <f>SUM(B207:B208)</f>
        <v>42940270199.298462</v>
      </c>
      <c r="C209" s="516">
        <f>SUM(C207:C208)</f>
        <v>1228817661</v>
      </c>
      <c r="D209" s="516">
        <f>SUM(D207:D208)</f>
        <v>41711452538.298462</v>
      </c>
      <c r="E209" s="438"/>
      <c r="G209" s="2"/>
      <c r="H209" s="2"/>
      <c r="I209" s="2"/>
      <c r="J209" s="2"/>
      <c r="K209" s="2"/>
      <c r="L209" s="2"/>
      <c r="M209" s="2"/>
      <c r="N209" s="2"/>
      <c r="O209" s="2"/>
      <c r="P209" s="2"/>
      <c r="Q209" s="2"/>
      <c r="R209" s="2"/>
      <c r="S209" s="2"/>
      <c r="T209" s="2"/>
      <c r="U209" s="2"/>
      <c r="V209" s="2"/>
      <c r="W209" s="2"/>
      <c r="X209" s="2"/>
      <c r="Y209" s="2"/>
    </row>
    <row r="210" spans="1:25" x14ac:dyDescent="0.25">
      <c r="B210" s="439"/>
      <c r="C210" s="440"/>
      <c r="D210" s="440"/>
      <c r="E210" s="440"/>
      <c r="G210" s="2"/>
      <c r="H210" s="2"/>
      <c r="I210" s="2"/>
      <c r="J210" s="2"/>
      <c r="K210" s="2"/>
      <c r="L210" s="2"/>
      <c r="M210" s="2"/>
      <c r="N210" s="2"/>
      <c r="O210" s="2"/>
      <c r="P210" s="2"/>
      <c r="Q210" s="2"/>
      <c r="R210" s="2"/>
      <c r="S210" s="2"/>
      <c r="T210" s="2"/>
      <c r="U210" s="2"/>
      <c r="V210" s="2"/>
      <c r="W210" s="2"/>
      <c r="X210" s="2"/>
      <c r="Y210" s="2"/>
    </row>
    <row r="211" spans="1:25" x14ac:dyDescent="0.25">
      <c r="B211" s="439"/>
      <c r="C211" s="423"/>
      <c r="D211" s="423"/>
      <c r="E211" s="423"/>
      <c r="G211" s="2"/>
      <c r="H211" s="2"/>
      <c r="I211" s="2"/>
      <c r="J211" s="2"/>
      <c r="K211" s="2"/>
      <c r="L211" s="2"/>
      <c r="M211" s="2"/>
      <c r="N211" s="2"/>
      <c r="O211" s="2"/>
      <c r="P211" s="2"/>
      <c r="Q211" s="2"/>
      <c r="R211" s="2"/>
      <c r="S211" s="2"/>
      <c r="T211" s="2"/>
      <c r="U211" s="2"/>
      <c r="V211" s="2"/>
      <c r="W211" s="2"/>
      <c r="X211" s="2"/>
      <c r="Y211" s="2"/>
    </row>
    <row r="212" spans="1:25" ht="25.5" x14ac:dyDescent="0.25">
      <c r="A212" s="470" t="s">
        <v>327</v>
      </c>
      <c r="B212" s="471" t="s">
        <v>328</v>
      </c>
      <c r="C212" s="423"/>
      <c r="D212" s="423"/>
      <c r="E212" s="423"/>
      <c r="G212" s="2"/>
      <c r="H212" s="2"/>
      <c r="I212" s="2"/>
      <c r="J212" s="2"/>
      <c r="K212" s="2"/>
      <c r="L212" s="2"/>
      <c r="M212" s="2"/>
      <c r="N212" s="2"/>
      <c r="O212" s="2"/>
      <c r="P212" s="2"/>
      <c r="Q212" s="2"/>
      <c r="R212" s="2"/>
      <c r="S212" s="2"/>
      <c r="T212" s="2"/>
      <c r="U212" s="2"/>
      <c r="V212" s="2"/>
      <c r="W212" s="2"/>
      <c r="X212" s="2"/>
      <c r="Y212" s="2"/>
    </row>
    <row r="213" spans="1:25" x14ac:dyDescent="0.25">
      <c r="A213" s="472" t="s">
        <v>3</v>
      </c>
      <c r="B213" s="509">
        <f>SUM(B214:B218)</f>
        <v>7937200000</v>
      </c>
      <c r="C213" s="439"/>
      <c r="D213" s="439"/>
      <c r="E213" s="439"/>
      <c r="G213" s="2"/>
      <c r="H213" s="2"/>
      <c r="I213" s="2"/>
      <c r="J213" s="2"/>
      <c r="K213" s="2"/>
      <c r="L213" s="2"/>
      <c r="M213" s="2"/>
      <c r="N213" s="2"/>
      <c r="O213" s="2"/>
      <c r="P213" s="2"/>
      <c r="Q213" s="2"/>
      <c r="R213" s="2"/>
      <c r="S213" s="2"/>
      <c r="T213" s="2"/>
      <c r="U213" s="2"/>
      <c r="V213" s="2"/>
      <c r="W213" s="2"/>
      <c r="X213" s="2"/>
      <c r="Y213" s="2"/>
    </row>
    <row r="214" spans="1:25" x14ac:dyDescent="0.25">
      <c r="A214" s="460" t="s">
        <v>329</v>
      </c>
      <c r="B214" s="510">
        <f>C6+C10</f>
        <v>1100000000</v>
      </c>
      <c r="C214" s="439"/>
      <c r="D214" s="439"/>
      <c r="E214" s="439"/>
      <c r="G214" s="2"/>
      <c r="H214" s="2"/>
      <c r="I214" s="2"/>
      <c r="J214" s="2"/>
      <c r="K214" s="2"/>
      <c r="L214" s="2"/>
      <c r="M214" s="2"/>
      <c r="N214" s="2"/>
      <c r="O214" s="2"/>
      <c r="P214" s="2"/>
      <c r="Q214" s="2"/>
      <c r="R214" s="2"/>
      <c r="S214" s="2"/>
      <c r="T214" s="2"/>
      <c r="U214" s="2"/>
      <c r="V214" s="2"/>
      <c r="W214" s="2"/>
      <c r="X214" s="2"/>
      <c r="Y214" s="2"/>
    </row>
    <row r="215" spans="1:25" x14ac:dyDescent="0.25">
      <c r="A215" s="460" t="s">
        <v>330</v>
      </c>
      <c r="B215" s="510">
        <f>C20+C28</f>
        <v>1215000000</v>
      </c>
      <c r="C215" s="439"/>
      <c r="D215" s="439"/>
      <c r="E215" s="439"/>
      <c r="G215" s="2"/>
      <c r="H215" s="2"/>
      <c r="I215" s="2"/>
      <c r="J215" s="2"/>
      <c r="K215" s="2"/>
      <c r="L215" s="2"/>
      <c r="M215" s="2"/>
      <c r="N215" s="2"/>
      <c r="O215" s="2"/>
      <c r="P215" s="2"/>
      <c r="Q215" s="2"/>
      <c r="R215" s="2"/>
      <c r="S215" s="2"/>
      <c r="T215" s="2"/>
      <c r="U215" s="2"/>
      <c r="V215" s="2"/>
      <c r="W215" s="2"/>
      <c r="X215" s="2"/>
      <c r="Y215" s="2"/>
    </row>
    <row r="216" spans="1:25" x14ac:dyDescent="0.25">
      <c r="A216" s="460" t="s">
        <v>331</v>
      </c>
      <c r="B216" s="510">
        <f>C36+C39</f>
        <v>3190000000</v>
      </c>
      <c r="C216" s="439"/>
      <c r="D216" s="439"/>
      <c r="E216" s="439"/>
      <c r="G216" s="2"/>
      <c r="H216" s="2"/>
      <c r="I216" s="2"/>
      <c r="J216" s="2"/>
      <c r="K216" s="2"/>
      <c r="L216" s="2"/>
      <c r="M216" s="2"/>
      <c r="N216" s="2"/>
      <c r="O216" s="2"/>
      <c r="P216" s="2"/>
      <c r="Q216" s="2"/>
      <c r="R216" s="2"/>
      <c r="S216" s="2"/>
      <c r="T216" s="2"/>
      <c r="U216" s="2"/>
      <c r="V216" s="2"/>
      <c r="W216" s="2"/>
      <c r="X216" s="2"/>
      <c r="Y216" s="2"/>
    </row>
    <row r="217" spans="1:25" x14ac:dyDescent="0.25">
      <c r="A217" s="460" t="s">
        <v>332</v>
      </c>
      <c r="B217" s="510">
        <f>C40+C43</f>
        <v>2020000000</v>
      </c>
      <c r="C217" s="439"/>
      <c r="D217" s="439"/>
      <c r="E217" s="439"/>
      <c r="G217" s="2"/>
      <c r="H217" s="2"/>
      <c r="I217" s="2"/>
      <c r="J217" s="2"/>
      <c r="K217" s="2"/>
      <c r="L217" s="2"/>
      <c r="M217" s="2"/>
      <c r="N217" s="2"/>
      <c r="O217" s="2"/>
      <c r="P217" s="2"/>
      <c r="Q217" s="2"/>
      <c r="R217" s="2"/>
      <c r="S217" s="2"/>
      <c r="T217" s="2"/>
      <c r="U217" s="2"/>
      <c r="V217" s="2"/>
      <c r="W217" s="2"/>
      <c r="X217" s="2"/>
      <c r="Y217" s="2"/>
    </row>
    <row r="218" spans="1:25" x14ac:dyDescent="0.25">
      <c r="A218" s="460" t="s">
        <v>333</v>
      </c>
      <c r="B218" s="510">
        <f>C14+C16+C19</f>
        <v>412200000</v>
      </c>
      <c r="C218" s="439"/>
      <c r="D218" s="439"/>
      <c r="E218" s="439"/>
      <c r="G218" s="2"/>
      <c r="H218" s="2"/>
      <c r="I218" s="2"/>
      <c r="J218" s="2"/>
      <c r="K218" s="2"/>
      <c r="L218" s="2"/>
      <c r="M218" s="2"/>
      <c r="N218" s="2"/>
      <c r="O218" s="2"/>
      <c r="P218" s="2"/>
      <c r="Q218" s="2"/>
      <c r="R218" s="2"/>
      <c r="S218" s="2"/>
      <c r="T218" s="2"/>
      <c r="U218" s="2"/>
      <c r="V218" s="2"/>
      <c r="W218" s="2"/>
      <c r="X218" s="2"/>
      <c r="Y218" s="2"/>
    </row>
    <row r="219" spans="1:25" x14ac:dyDescent="0.25">
      <c r="A219" s="473" t="s">
        <v>340</v>
      </c>
      <c r="B219" s="509">
        <f>SUM(B220:B226)</f>
        <v>1503351000</v>
      </c>
      <c r="C219" s="439"/>
      <c r="D219" s="439"/>
      <c r="E219" s="439"/>
      <c r="G219" s="2"/>
      <c r="H219" s="2"/>
      <c r="I219" s="2"/>
      <c r="J219" s="2"/>
      <c r="K219" s="2"/>
      <c r="L219" s="2"/>
      <c r="M219" s="2"/>
      <c r="N219" s="2"/>
      <c r="O219" s="2"/>
      <c r="P219" s="2"/>
      <c r="Q219" s="2"/>
      <c r="R219" s="2"/>
      <c r="S219" s="2"/>
      <c r="T219" s="2"/>
      <c r="U219" s="2"/>
      <c r="V219" s="2"/>
      <c r="W219" s="2"/>
      <c r="X219" s="2"/>
      <c r="Y219" s="2"/>
    </row>
    <row r="220" spans="1:25" x14ac:dyDescent="0.25">
      <c r="A220" s="461" t="s">
        <v>52</v>
      </c>
      <c r="B220" s="510">
        <v>1500000000</v>
      </c>
      <c r="C220" s="439"/>
      <c r="D220" s="439"/>
      <c r="E220" s="439"/>
      <c r="G220" s="2"/>
      <c r="H220" s="2"/>
      <c r="I220" s="2"/>
      <c r="J220" s="2"/>
      <c r="K220" s="2"/>
      <c r="L220" s="2"/>
      <c r="M220" s="2"/>
      <c r="N220" s="2"/>
      <c r="O220" s="2"/>
      <c r="P220" s="2"/>
      <c r="Q220" s="2"/>
      <c r="R220" s="2"/>
      <c r="S220" s="2"/>
      <c r="T220" s="2"/>
      <c r="U220" s="2"/>
      <c r="V220" s="2"/>
      <c r="W220" s="2"/>
      <c r="X220" s="2"/>
      <c r="Y220" s="2"/>
    </row>
    <row r="221" spans="1:25" x14ac:dyDescent="0.25">
      <c r="A221" s="461" t="s">
        <v>53</v>
      </c>
      <c r="B221" s="510">
        <v>100000</v>
      </c>
      <c r="C221" s="439"/>
      <c r="D221" s="439"/>
      <c r="E221" s="439"/>
      <c r="G221" s="2"/>
      <c r="H221" s="2"/>
      <c r="I221" s="2"/>
      <c r="J221" s="2"/>
      <c r="K221" s="2"/>
      <c r="L221" s="2"/>
      <c r="M221" s="2"/>
      <c r="N221" s="2"/>
      <c r="O221" s="2"/>
      <c r="P221" s="2"/>
      <c r="Q221" s="2"/>
      <c r="R221" s="2"/>
      <c r="S221" s="2"/>
      <c r="T221" s="2"/>
      <c r="U221" s="2"/>
      <c r="V221" s="2"/>
      <c r="W221" s="2"/>
      <c r="X221" s="2"/>
      <c r="Y221" s="2"/>
    </row>
    <row r="222" spans="1:25" ht="38.25" x14ac:dyDescent="0.25">
      <c r="A222" s="462" t="s">
        <v>56</v>
      </c>
      <c r="B222" s="511">
        <v>50000</v>
      </c>
      <c r="C222" s="439"/>
      <c r="D222" s="439"/>
      <c r="E222" s="439"/>
      <c r="G222" s="2"/>
      <c r="H222" s="2"/>
      <c r="I222" s="2"/>
      <c r="J222" s="2"/>
      <c r="K222" s="2"/>
      <c r="L222" s="2"/>
      <c r="M222" s="2"/>
      <c r="N222" s="2"/>
      <c r="O222" s="2"/>
      <c r="P222" s="2"/>
      <c r="Q222" s="2"/>
      <c r="R222" s="2"/>
      <c r="S222" s="2"/>
      <c r="T222" s="2"/>
      <c r="U222" s="2"/>
      <c r="V222" s="2"/>
      <c r="W222" s="2"/>
      <c r="X222" s="2"/>
      <c r="Y222" s="2"/>
    </row>
    <row r="223" spans="1:25" ht="25.5" x14ac:dyDescent="0.25">
      <c r="A223" s="462" t="s">
        <v>57</v>
      </c>
      <c r="B223" s="511">
        <v>3000000</v>
      </c>
      <c r="C223" s="439"/>
      <c r="D223" s="439"/>
      <c r="E223" s="439"/>
      <c r="G223" s="2"/>
      <c r="H223" s="2"/>
      <c r="I223" s="2"/>
      <c r="J223" s="2"/>
      <c r="K223" s="2"/>
      <c r="L223" s="2"/>
      <c r="M223" s="2"/>
      <c r="N223" s="2"/>
      <c r="O223" s="2"/>
      <c r="P223" s="2"/>
      <c r="Q223" s="2"/>
      <c r="R223" s="2"/>
      <c r="S223" s="2"/>
      <c r="T223" s="2"/>
      <c r="U223" s="2"/>
      <c r="V223" s="2"/>
      <c r="W223" s="2"/>
      <c r="X223" s="2"/>
      <c r="Y223" s="2"/>
    </row>
    <row r="224" spans="1:25" ht="38.25" x14ac:dyDescent="0.25">
      <c r="A224" s="462" t="s">
        <v>58</v>
      </c>
      <c r="B224" s="511">
        <v>1000</v>
      </c>
      <c r="C224" s="439"/>
      <c r="D224" s="439"/>
      <c r="E224" s="439"/>
      <c r="G224" s="2"/>
      <c r="H224" s="2"/>
      <c r="I224" s="2"/>
      <c r="J224" s="2"/>
      <c r="K224" s="2"/>
      <c r="L224" s="2"/>
      <c r="M224" s="2"/>
      <c r="N224" s="2"/>
      <c r="O224" s="2"/>
      <c r="P224" s="2"/>
      <c r="Q224" s="2"/>
      <c r="R224" s="2"/>
      <c r="S224" s="2"/>
      <c r="T224" s="2"/>
      <c r="U224" s="2"/>
      <c r="V224" s="2"/>
      <c r="W224" s="2"/>
      <c r="X224" s="2"/>
      <c r="Y224" s="2"/>
    </row>
    <row r="225" spans="1:25" ht="38.25" x14ac:dyDescent="0.25">
      <c r="A225" s="462" t="s">
        <v>59</v>
      </c>
      <c r="B225" s="511">
        <v>100000</v>
      </c>
      <c r="C225" s="439"/>
      <c r="D225" s="439"/>
      <c r="E225" s="439"/>
      <c r="G225" s="2"/>
      <c r="H225" s="2"/>
      <c r="I225" s="2"/>
      <c r="J225" s="2"/>
      <c r="K225" s="2"/>
      <c r="L225" s="2"/>
      <c r="M225" s="2"/>
      <c r="N225" s="2"/>
      <c r="O225" s="2"/>
      <c r="P225" s="2"/>
      <c r="Q225" s="2"/>
      <c r="R225" s="2"/>
      <c r="S225" s="2"/>
      <c r="T225" s="2"/>
      <c r="U225" s="2"/>
      <c r="V225" s="2"/>
      <c r="W225" s="2"/>
      <c r="X225" s="2"/>
      <c r="Y225" s="2"/>
    </row>
    <row r="226" spans="1:25" ht="25.5" x14ac:dyDescent="0.25">
      <c r="A226" s="462" t="s">
        <v>60</v>
      </c>
      <c r="B226" s="511">
        <v>100000</v>
      </c>
      <c r="C226" s="439"/>
      <c r="D226" s="439"/>
      <c r="E226" s="439"/>
      <c r="G226" s="2"/>
      <c r="H226" s="2"/>
      <c r="I226" s="2"/>
      <c r="J226" s="2"/>
      <c r="K226" s="2"/>
      <c r="L226" s="2"/>
      <c r="M226" s="2"/>
      <c r="N226" s="2"/>
      <c r="O226" s="2"/>
      <c r="P226" s="2"/>
      <c r="Q226" s="2"/>
      <c r="R226" s="2"/>
      <c r="S226" s="2"/>
      <c r="T226" s="2"/>
      <c r="U226" s="2"/>
      <c r="V226" s="2"/>
      <c r="W226" s="2"/>
      <c r="X226" s="2"/>
      <c r="Y226" s="2"/>
    </row>
    <row r="227" spans="1:25" ht="25.5" x14ac:dyDescent="0.25">
      <c r="A227" s="474" t="s">
        <v>61</v>
      </c>
      <c r="B227" s="509">
        <f>SUM(B228:B246)</f>
        <v>6681509199.29846</v>
      </c>
      <c r="C227" s="439"/>
      <c r="D227" s="439"/>
      <c r="E227" s="439"/>
      <c r="G227" s="2"/>
      <c r="H227" s="2"/>
      <c r="I227" s="2"/>
      <c r="J227" s="2"/>
      <c r="K227" s="2"/>
      <c r="L227" s="2"/>
      <c r="M227" s="2"/>
      <c r="N227" s="2"/>
      <c r="O227" s="2"/>
      <c r="P227" s="2"/>
      <c r="Q227" s="2"/>
      <c r="R227" s="2"/>
      <c r="S227" s="2"/>
      <c r="T227" s="2"/>
      <c r="U227" s="2"/>
      <c r="V227" s="2"/>
      <c r="W227" s="2"/>
      <c r="X227" s="2"/>
      <c r="Y227" s="2"/>
    </row>
    <row r="228" spans="1:25" x14ac:dyDescent="0.25">
      <c r="A228" s="465" t="s">
        <v>62</v>
      </c>
      <c r="B228" s="512">
        <v>250000000</v>
      </c>
      <c r="C228" s="439"/>
      <c r="D228" s="439"/>
      <c r="E228" s="439"/>
      <c r="G228" s="2"/>
      <c r="H228" s="2"/>
      <c r="I228" s="2"/>
      <c r="J228" s="2"/>
      <c r="K228" s="2"/>
      <c r="L228" s="2"/>
      <c r="M228" s="2"/>
      <c r="N228" s="2"/>
      <c r="O228" s="2"/>
      <c r="P228" s="2"/>
      <c r="Q228" s="2"/>
      <c r="R228" s="2"/>
      <c r="S228" s="2"/>
      <c r="T228" s="2"/>
      <c r="U228" s="2"/>
      <c r="V228" s="2"/>
      <c r="W228" s="2"/>
      <c r="X228" s="2"/>
      <c r="Y228" s="2"/>
    </row>
    <row r="229" spans="1:25" x14ac:dyDescent="0.25">
      <c r="A229" s="465" t="s">
        <v>64</v>
      </c>
      <c r="B229" s="512">
        <v>318150000</v>
      </c>
      <c r="C229" s="439"/>
      <c r="D229" s="439"/>
      <c r="E229" s="439"/>
      <c r="G229" s="2"/>
      <c r="H229" s="2"/>
      <c r="I229" s="2"/>
      <c r="J229" s="2"/>
      <c r="K229" s="2"/>
      <c r="L229" s="2"/>
      <c r="M229" s="2"/>
      <c r="N229" s="2"/>
      <c r="O229" s="2"/>
      <c r="P229" s="2"/>
      <c r="Q229" s="2"/>
      <c r="R229" s="2"/>
      <c r="S229" s="2"/>
      <c r="T229" s="2"/>
      <c r="U229" s="2"/>
      <c r="V229" s="2"/>
      <c r="W229" s="2"/>
      <c r="X229" s="2"/>
      <c r="Y229" s="2"/>
    </row>
    <row r="230" spans="1:25" ht="26.25" x14ac:dyDescent="0.25">
      <c r="A230" s="465" t="s">
        <v>179</v>
      </c>
      <c r="B230" s="512">
        <v>92430000</v>
      </c>
      <c r="C230" s="439"/>
      <c r="D230" s="439"/>
      <c r="E230" s="439"/>
      <c r="G230" s="2"/>
      <c r="H230" s="2"/>
      <c r="I230" s="2"/>
      <c r="J230" s="2"/>
      <c r="K230" s="2"/>
      <c r="L230" s="2"/>
      <c r="M230" s="2"/>
      <c r="N230" s="2"/>
      <c r="O230" s="2"/>
      <c r="P230" s="2"/>
      <c r="Q230" s="2"/>
      <c r="R230" s="2"/>
      <c r="S230" s="2"/>
      <c r="T230" s="2"/>
      <c r="U230" s="2"/>
      <c r="V230" s="2"/>
      <c r="W230" s="2"/>
      <c r="X230" s="2"/>
      <c r="Y230" s="2"/>
    </row>
    <row r="231" spans="1:25" ht="26.25" x14ac:dyDescent="0.25">
      <c r="A231" s="465" t="s">
        <v>181</v>
      </c>
      <c r="B231" s="512">
        <v>29625000</v>
      </c>
      <c r="C231" s="439"/>
      <c r="D231" s="439"/>
      <c r="E231" s="439"/>
      <c r="G231" s="2"/>
      <c r="H231" s="2"/>
      <c r="I231" s="2"/>
      <c r="J231" s="2"/>
      <c r="K231" s="2"/>
      <c r="L231" s="2"/>
      <c r="M231" s="2"/>
      <c r="N231" s="2"/>
      <c r="O231" s="2"/>
      <c r="P231" s="2"/>
      <c r="Q231" s="2"/>
      <c r="R231" s="2"/>
      <c r="S231" s="2"/>
      <c r="T231" s="2"/>
      <c r="U231" s="2"/>
      <c r="V231" s="2"/>
      <c r="W231" s="2"/>
      <c r="X231" s="2"/>
      <c r="Y231" s="2"/>
    </row>
    <row r="232" spans="1:25" ht="26.25" x14ac:dyDescent="0.25">
      <c r="A232" s="465" t="s">
        <v>183</v>
      </c>
      <c r="B232" s="512">
        <v>7312500</v>
      </c>
      <c r="C232" s="439"/>
      <c r="D232" s="439"/>
      <c r="E232" s="439"/>
      <c r="G232" s="2"/>
      <c r="H232" s="2"/>
      <c r="I232" s="2"/>
      <c r="J232" s="2"/>
      <c r="K232" s="2"/>
      <c r="L232" s="2"/>
      <c r="M232" s="2"/>
      <c r="N232" s="2"/>
      <c r="O232" s="2"/>
      <c r="P232" s="2"/>
      <c r="Q232" s="2"/>
      <c r="R232" s="2"/>
      <c r="S232" s="2"/>
      <c r="T232" s="2"/>
      <c r="U232" s="2"/>
      <c r="V232" s="2"/>
      <c r="W232" s="2"/>
      <c r="X232" s="2"/>
      <c r="Y232" s="2"/>
    </row>
    <row r="233" spans="1:25" ht="26.25" x14ac:dyDescent="0.25">
      <c r="A233" s="465" t="s">
        <v>185</v>
      </c>
      <c r="B233" s="512">
        <v>73125000</v>
      </c>
      <c r="C233" s="439"/>
      <c r="D233" s="439"/>
      <c r="E233" s="439"/>
      <c r="G233" s="2"/>
      <c r="H233" s="2"/>
      <c r="I233" s="2"/>
      <c r="J233" s="2"/>
      <c r="K233" s="2"/>
      <c r="L233" s="2"/>
      <c r="M233" s="2"/>
      <c r="N233" s="2"/>
      <c r="O233" s="2"/>
      <c r="P233" s="2"/>
      <c r="Q233" s="2"/>
      <c r="R233" s="2"/>
      <c r="S233" s="2"/>
      <c r="T233" s="2"/>
      <c r="U233" s="2"/>
      <c r="V233" s="2"/>
      <c r="W233" s="2"/>
      <c r="X233" s="2"/>
      <c r="Y233" s="2"/>
    </row>
    <row r="234" spans="1:25" ht="26.25" x14ac:dyDescent="0.25">
      <c r="A234" s="465" t="s">
        <v>191</v>
      </c>
      <c r="B234" s="512">
        <v>3019885854</v>
      </c>
      <c r="C234" s="439"/>
      <c r="D234" s="439"/>
      <c r="E234" s="439"/>
      <c r="G234" s="2"/>
      <c r="H234" s="2"/>
      <c r="I234" s="2"/>
      <c r="J234" s="2"/>
      <c r="K234" s="2"/>
      <c r="L234" s="2"/>
      <c r="M234" s="2"/>
      <c r="N234" s="2"/>
      <c r="O234" s="2"/>
      <c r="P234" s="2"/>
      <c r="Q234" s="2"/>
      <c r="R234" s="2"/>
      <c r="S234" s="2"/>
      <c r="T234" s="2"/>
      <c r="U234" s="2"/>
      <c r="V234" s="2"/>
      <c r="W234" s="2"/>
      <c r="X234" s="2"/>
      <c r="Y234" s="2"/>
    </row>
    <row r="235" spans="1:25" ht="26.25" x14ac:dyDescent="0.25">
      <c r="A235" s="465" t="s">
        <v>194</v>
      </c>
      <c r="B235" s="512">
        <v>11850000</v>
      </c>
      <c r="C235" s="439"/>
      <c r="D235" s="439"/>
      <c r="E235" s="439"/>
      <c r="G235" s="2"/>
      <c r="H235" s="2"/>
      <c r="I235" s="2"/>
      <c r="J235" s="2"/>
      <c r="K235" s="2"/>
      <c r="L235" s="2"/>
      <c r="M235" s="2"/>
      <c r="N235" s="2"/>
      <c r="O235" s="2"/>
      <c r="P235" s="2"/>
      <c r="Q235" s="2"/>
      <c r="R235" s="2"/>
      <c r="S235" s="2"/>
      <c r="T235" s="2"/>
      <c r="U235" s="2"/>
      <c r="V235" s="2"/>
      <c r="W235" s="2"/>
      <c r="X235" s="2"/>
      <c r="Y235" s="2"/>
    </row>
    <row r="236" spans="1:25" x14ac:dyDescent="0.25">
      <c r="A236" s="465" t="s">
        <v>196</v>
      </c>
      <c r="B236" s="512">
        <v>207375000</v>
      </c>
      <c r="C236" s="439"/>
      <c r="D236" s="439"/>
      <c r="E236" s="439"/>
      <c r="G236" s="2"/>
      <c r="H236" s="2"/>
      <c r="I236" s="2"/>
      <c r="J236" s="2"/>
      <c r="K236" s="2"/>
      <c r="L236" s="2"/>
      <c r="M236" s="2"/>
      <c r="N236" s="2"/>
      <c r="O236" s="2"/>
      <c r="P236" s="2"/>
      <c r="Q236" s="2"/>
      <c r="R236" s="2"/>
      <c r="S236" s="2"/>
      <c r="T236" s="2"/>
      <c r="U236" s="2"/>
      <c r="V236" s="2"/>
      <c r="W236" s="2"/>
      <c r="X236" s="2"/>
      <c r="Y236" s="2"/>
    </row>
    <row r="237" spans="1:25" x14ac:dyDescent="0.25">
      <c r="A237" s="465" t="s">
        <v>198</v>
      </c>
      <c r="B237" s="512">
        <v>69026250</v>
      </c>
      <c r="C237" s="439"/>
      <c r="D237" s="439"/>
      <c r="E237" s="439"/>
      <c r="G237" s="2"/>
      <c r="H237" s="2"/>
      <c r="I237" s="2"/>
      <c r="J237" s="2"/>
      <c r="K237" s="2"/>
      <c r="L237" s="2"/>
      <c r="M237" s="2"/>
      <c r="N237" s="2"/>
      <c r="O237" s="2"/>
      <c r="P237" s="2"/>
      <c r="Q237" s="2"/>
      <c r="R237" s="2"/>
      <c r="S237" s="2"/>
      <c r="T237" s="2"/>
      <c r="U237" s="2"/>
      <c r="V237" s="2"/>
      <c r="W237" s="2"/>
      <c r="X237" s="2"/>
      <c r="Y237" s="2"/>
    </row>
    <row r="238" spans="1:25" x14ac:dyDescent="0.25">
      <c r="A238" s="465" t="s">
        <v>73</v>
      </c>
      <c r="B238" s="512">
        <v>36863900</v>
      </c>
      <c r="C238" s="439"/>
      <c r="D238" s="439"/>
      <c r="E238" s="439"/>
      <c r="G238" s="2"/>
      <c r="H238" s="2"/>
      <c r="I238" s="2"/>
      <c r="J238" s="2"/>
      <c r="K238" s="2"/>
      <c r="L238" s="2"/>
      <c r="M238" s="2"/>
      <c r="N238" s="2"/>
      <c r="O238" s="2"/>
      <c r="P238" s="2"/>
      <c r="Q238" s="2"/>
      <c r="R238" s="2"/>
      <c r="S238" s="2"/>
      <c r="T238" s="2"/>
      <c r="U238" s="2"/>
      <c r="V238" s="2"/>
      <c r="W238" s="2"/>
      <c r="X238" s="2"/>
      <c r="Y238" s="2"/>
    </row>
    <row r="239" spans="1:25" x14ac:dyDescent="0.25">
      <c r="A239" s="465" t="s">
        <v>76</v>
      </c>
      <c r="B239" s="512">
        <v>51438000</v>
      </c>
      <c r="C239" s="439"/>
      <c r="D239" s="439"/>
      <c r="E239" s="439"/>
      <c r="G239" s="2"/>
      <c r="H239" s="2"/>
      <c r="I239" s="2"/>
      <c r="J239" s="2"/>
      <c r="K239" s="2"/>
      <c r="L239" s="2"/>
      <c r="M239" s="2"/>
      <c r="N239" s="2"/>
      <c r="O239" s="2"/>
      <c r="P239" s="2"/>
      <c r="Q239" s="2"/>
      <c r="R239" s="2"/>
      <c r="S239" s="2"/>
      <c r="T239" s="2"/>
      <c r="U239" s="2"/>
      <c r="V239" s="2"/>
      <c r="W239" s="2"/>
      <c r="X239" s="2"/>
      <c r="Y239" s="2"/>
    </row>
    <row r="240" spans="1:25" x14ac:dyDescent="0.25">
      <c r="A240" s="465" t="s">
        <v>78</v>
      </c>
      <c r="B240" s="512">
        <v>41475000</v>
      </c>
      <c r="C240" s="439"/>
      <c r="D240" s="439"/>
      <c r="E240" s="439"/>
      <c r="G240" s="2"/>
      <c r="H240" s="2"/>
      <c r="I240" s="2"/>
      <c r="J240" s="2"/>
      <c r="K240" s="2"/>
      <c r="L240" s="2"/>
      <c r="M240" s="2"/>
      <c r="N240" s="2"/>
      <c r="O240" s="2"/>
      <c r="P240" s="2"/>
      <c r="Q240" s="2"/>
      <c r="R240" s="2"/>
      <c r="S240" s="2"/>
      <c r="T240" s="2"/>
      <c r="U240" s="2"/>
      <c r="V240" s="2"/>
      <c r="W240" s="2"/>
      <c r="X240" s="2"/>
      <c r="Y240" s="2"/>
    </row>
    <row r="241" spans="1:25" x14ac:dyDescent="0.25">
      <c r="A241" s="465" t="s">
        <v>80</v>
      </c>
      <c r="B241" s="512">
        <v>22435000</v>
      </c>
      <c r="C241" s="439"/>
      <c r="D241" s="439"/>
      <c r="E241" s="439"/>
      <c r="G241" s="2"/>
      <c r="H241" s="2"/>
      <c r="I241" s="2"/>
      <c r="J241" s="2"/>
      <c r="K241" s="2"/>
      <c r="L241" s="2"/>
      <c r="M241" s="2"/>
      <c r="N241" s="2"/>
      <c r="O241" s="2"/>
      <c r="P241" s="2"/>
      <c r="Q241" s="2"/>
      <c r="R241" s="2"/>
      <c r="S241" s="2"/>
      <c r="T241" s="2"/>
      <c r="U241" s="2"/>
      <c r="V241" s="2"/>
      <c r="W241" s="2"/>
      <c r="X241" s="2"/>
      <c r="Y241" s="2"/>
    </row>
    <row r="242" spans="1:25" x14ac:dyDescent="0.25">
      <c r="A242" s="465" t="s">
        <v>81</v>
      </c>
      <c r="B242" s="512">
        <v>241593750</v>
      </c>
      <c r="C242" s="439"/>
      <c r="D242" s="439"/>
      <c r="E242" s="439"/>
      <c r="G242" s="2"/>
      <c r="H242" s="2"/>
      <c r="I242" s="2"/>
      <c r="J242" s="2"/>
      <c r="K242" s="2"/>
      <c r="L242" s="2"/>
      <c r="M242" s="2"/>
      <c r="N242" s="2"/>
      <c r="O242" s="2"/>
      <c r="P242" s="2"/>
      <c r="Q242" s="2"/>
      <c r="R242" s="2"/>
      <c r="S242" s="2"/>
      <c r="T242" s="2"/>
      <c r="U242" s="2"/>
      <c r="V242" s="2"/>
      <c r="W242" s="2"/>
      <c r="X242" s="2"/>
      <c r="Y242" s="2"/>
    </row>
    <row r="243" spans="1:25" x14ac:dyDescent="0.25">
      <c r="A243" s="465" t="s">
        <v>82</v>
      </c>
      <c r="B243" s="512">
        <v>2129513945.2984595</v>
      </c>
      <c r="C243" s="439"/>
      <c r="D243" s="439"/>
      <c r="E243" s="439"/>
      <c r="G243" s="2"/>
      <c r="H243" s="2"/>
      <c r="I243" s="2"/>
      <c r="J243" s="2"/>
      <c r="K243" s="2"/>
      <c r="L243" s="2"/>
      <c r="M243" s="2"/>
      <c r="N243" s="2"/>
      <c r="O243" s="2"/>
      <c r="P243" s="2"/>
      <c r="Q243" s="2"/>
      <c r="R243" s="2"/>
      <c r="S243" s="2"/>
      <c r="T243" s="2"/>
      <c r="U243" s="2"/>
      <c r="V243" s="2"/>
      <c r="W243" s="2"/>
      <c r="X243" s="2"/>
      <c r="Y243" s="2"/>
    </row>
    <row r="244" spans="1:25" x14ac:dyDescent="0.25">
      <c r="A244" s="465" t="s">
        <v>211</v>
      </c>
      <c r="B244" s="512">
        <v>4500000</v>
      </c>
      <c r="C244" s="439"/>
      <c r="D244" s="439"/>
      <c r="E244" s="439"/>
      <c r="G244" s="2"/>
      <c r="H244" s="2"/>
      <c r="I244" s="2"/>
      <c r="J244" s="2"/>
      <c r="K244" s="2"/>
      <c r="L244" s="2"/>
      <c r="M244" s="2"/>
      <c r="N244" s="2"/>
      <c r="O244" s="2"/>
      <c r="P244" s="2"/>
      <c r="Q244" s="2"/>
      <c r="R244" s="2"/>
      <c r="S244" s="2"/>
      <c r="T244" s="2"/>
      <c r="U244" s="2"/>
      <c r="V244" s="2"/>
      <c r="W244" s="2"/>
      <c r="X244" s="2"/>
      <c r="Y244" s="2"/>
    </row>
    <row r="245" spans="1:25" x14ac:dyDescent="0.25">
      <c r="A245" s="465" t="s">
        <v>213</v>
      </c>
      <c r="B245" s="512">
        <v>72000000</v>
      </c>
      <c r="C245" s="439"/>
      <c r="D245" s="439"/>
      <c r="E245" s="439"/>
      <c r="G245" s="2"/>
      <c r="H245" s="2"/>
      <c r="I245" s="2"/>
      <c r="J245" s="2"/>
      <c r="K245" s="2"/>
      <c r="L245" s="2"/>
      <c r="M245" s="2"/>
      <c r="N245" s="2"/>
      <c r="O245" s="2"/>
      <c r="P245" s="2"/>
      <c r="Q245" s="2"/>
      <c r="R245" s="2"/>
      <c r="S245" s="2"/>
      <c r="T245" s="2"/>
      <c r="U245" s="2"/>
      <c r="V245" s="2"/>
      <c r="W245" s="2"/>
      <c r="X245" s="2"/>
      <c r="Y245" s="2"/>
    </row>
    <row r="246" spans="1:25" x14ac:dyDescent="0.25">
      <c r="A246" s="465" t="s">
        <v>215</v>
      </c>
      <c r="B246" s="512">
        <v>2910000</v>
      </c>
      <c r="C246" s="439"/>
      <c r="D246" s="439"/>
      <c r="E246" s="439"/>
      <c r="G246" s="2"/>
      <c r="H246" s="2"/>
      <c r="I246" s="2"/>
      <c r="J246" s="2"/>
      <c r="K246" s="2"/>
      <c r="L246" s="2"/>
      <c r="M246" s="2"/>
      <c r="N246" s="2"/>
      <c r="O246" s="2"/>
      <c r="P246" s="2"/>
      <c r="Q246" s="2"/>
      <c r="R246" s="2"/>
      <c r="S246" s="2"/>
      <c r="T246" s="2"/>
      <c r="U246" s="2"/>
      <c r="V246" s="2"/>
      <c r="W246" s="2"/>
      <c r="X246" s="2"/>
      <c r="Y246" s="2"/>
    </row>
    <row r="247" spans="1:25" x14ac:dyDescent="0.25">
      <c r="A247" s="474" t="s">
        <v>84</v>
      </c>
      <c r="B247" s="513">
        <f>SUM(B248:B255)</f>
        <v>23617060000</v>
      </c>
      <c r="C247" s="439"/>
      <c r="D247" s="439"/>
      <c r="E247" s="439"/>
      <c r="G247" s="2"/>
      <c r="H247" s="2"/>
      <c r="I247" s="2"/>
      <c r="J247" s="2"/>
      <c r="K247" s="2"/>
      <c r="L247" s="2"/>
      <c r="M247" s="2"/>
      <c r="N247" s="2"/>
      <c r="O247" s="2"/>
      <c r="P247" s="2"/>
      <c r="Q247" s="2"/>
      <c r="R247" s="2"/>
      <c r="S247" s="2"/>
      <c r="T247" s="2"/>
      <c r="U247" s="2"/>
      <c r="V247" s="2"/>
      <c r="W247" s="2"/>
      <c r="X247" s="2"/>
      <c r="Y247" s="2"/>
    </row>
    <row r="248" spans="1:25" x14ac:dyDescent="0.25">
      <c r="A248" s="463" t="s">
        <v>99</v>
      </c>
      <c r="B248" s="510">
        <v>820000000</v>
      </c>
      <c r="C248" s="439"/>
      <c r="D248" s="439"/>
      <c r="E248" s="439"/>
      <c r="G248" s="2"/>
      <c r="H248" s="2"/>
      <c r="I248" s="2"/>
      <c r="J248" s="2"/>
      <c r="K248" s="2"/>
      <c r="L248" s="2"/>
      <c r="M248" s="2"/>
      <c r="N248" s="2"/>
      <c r="O248" s="2"/>
      <c r="P248" s="2"/>
      <c r="Q248" s="2"/>
      <c r="R248" s="2"/>
      <c r="S248" s="2"/>
      <c r="T248" s="2"/>
      <c r="U248" s="2"/>
      <c r="V248" s="2"/>
      <c r="W248" s="2"/>
      <c r="X248" s="2"/>
      <c r="Y248" s="2"/>
    </row>
    <row r="249" spans="1:25" x14ac:dyDescent="0.25">
      <c r="A249" s="463" t="s">
        <v>334</v>
      </c>
      <c r="B249" s="510">
        <v>3130000000</v>
      </c>
      <c r="C249" s="439"/>
      <c r="D249" s="439"/>
      <c r="E249" s="439"/>
      <c r="G249" s="2"/>
      <c r="H249" s="2"/>
      <c r="I249" s="2"/>
      <c r="J249" s="2"/>
      <c r="K249" s="2"/>
      <c r="L249" s="2"/>
      <c r="M249" s="2"/>
      <c r="N249" s="2"/>
      <c r="O249" s="2"/>
      <c r="P249" s="2"/>
      <c r="Q249" s="2"/>
      <c r="R249" s="2"/>
      <c r="S249" s="2"/>
      <c r="T249" s="2"/>
      <c r="U249" s="2"/>
      <c r="V249" s="2"/>
      <c r="W249" s="2"/>
      <c r="X249" s="2"/>
      <c r="Y249" s="2"/>
    </row>
    <row r="250" spans="1:25" x14ac:dyDescent="0.25">
      <c r="A250" s="463" t="s">
        <v>335</v>
      </c>
      <c r="B250" s="510">
        <v>19401000000</v>
      </c>
      <c r="C250" s="439"/>
      <c r="D250" s="439"/>
      <c r="E250" s="439"/>
      <c r="G250" s="2"/>
      <c r="H250" s="2"/>
      <c r="I250" s="2"/>
      <c r="J250" s="2"/>
      <c r="K250" s="2"/>
      <c r="L250" s="2"/>
      <c r="M250" s="2"/>
      <c r="N250" s="2"/>
      <c r="O250" s="2"/>
      <c r="P250" s="2"/>
      <c r="Q250" s="2"/>
      <c r="R250" s="2"/>
      <c r="S250" s="2"/>
      <c r="T250" s="2"/>
      <c r="U250" s="2"/>
      <c r="V250" s="2"/>
      <c r="W250" s="2"/>
      <c r="X250" s="2"/>
      <c r="Y250" s="2"/>
    </row>
    <row r="251" spans="1:25" x14ac:dyDescent="0.25">
      <c r="A251" s="463" t="s">
        <v>336</v>
      </c>
      <c r="B251" s="510">
        <v>50000</v>
      </c>
      <c r="C251" s="439"/>
      <c r="D251" s="439"/>
      <c r="E251" s="439"/>
      <c r="G251" s="2"/>
      <c r="H251" s="2"/>
      <c r="I251" s="2"/>
      <c r="J251" s="2"/>
      <c r="K251" s="2"/>
      <c r="L251" s="2"/>
      <c r="M251" s="2"/>
      <c r="N251" s="2"/>
      <c r="O251" s="2"/>
      <c r="P251" s="2"/>
      <c r="Q251" s="2"/>
      <c r="R251" s="2"/>
      <c r="S251" s="2"/>
      <c r="T251" s="2"/>
      <c r="U251" s="2"/>
      <c r="V251" s="2"/>
      <c r="W251" s="2"/>
      <c r="X251" s="2"/>
      <c r="Y251" s="2"/>
    </row>
    <row r="252" spans="1:25" ht="25.5" x14ac:dyDescent="0.25">
      <c r="A252" s="463" t="s">
        <v>341</v>
      </c>
      <c r="B252" s="510">
        <v>26000000</v>
      </c>
      <c r="C252" s="439"/>
      <c r="D252" s="439"/>
      <c r="E252" s="439"/>
      <c r="G252" s="2"/>
      <c r="H252" s="2"/>
      <c r="I252" s="2"/>
      <c r="J252" s="2"/>
      <c r="K252" s="2"/>
      <c r="L252" s="2"/>
      <c r="M252" s="2"/>
      <c r="N252" s="2"/>
      <c r="O252" s="2"/>
      <c r="P252" s="2"/>
      <c r="Q252" s="2"/>
      <c r="R252" s="2"/>
      <c r="S252" s="2"/>
      <c r="T252" s="2"/>
      <c r="U252" s="2"/>
      <c r="V252" s="2"/>
      <c r="W252" s="2"/>
      <c r="X252" s="2"/>
      <c r="Y252" s="2"/>
    </row>
    <row r="253" spans="1:25" ht="25.5" x14ac:dyDescent="0.25">
      <c r="A253" s="463" t="s">
        <v>342</v>
      </c>
      <c r="B253" s="510">
        <v>20000000</v>
      </c>
      <c r="C253" s="439"/>
      <c r="D253" s="439"/>
      <c r="E253" s="439"/>
      <c r="G253" s="2"/>
      <c r="H253" s="2"/>
      <c r="I253" s="2"/>
      <c r="J253" s="2"/>
      <c r="K253" s="2"/>
      <c r="L253" s="2"/>
      <c r="M253" s="2"/>
      <c r="N253" s="2"/>
      <c r="O253" s="2"/>
      <c r="P253" s="2"/>
      <c r="Q253" s="2"/>
      <c r="R253" s="2"/>
      <c r="S253" s="2"/>
      <c r="T253" s="2"/>
      <c r="U253" s="2"/>
      <c r="V253" s="2"/>
      <c r="W253" s="2"/>
      <c r="X253" s="2"/>
      <c r="Y253" s="2"/>
    </row>
    <row r="254" spans="1:25" ht="25.5" x14ac:dyDescent="0.25">
      <c r="A254" s="463" t="s">
        <v>344</v>
      </c>
      <c r="B254" s="510">
        <v>10000</v>
      </c>
      <c r="C254" s="439"/>
      <c r="D254" s="439"/>
      <c r="E254" s="439"/>
      <c r="G254" s="2"/>
      <c r="H254" s="2"/>
      <c r="I254" s="2"/>
      <c r="J254" s="2"/>
      <c r="K254" s="2"/>
      <c r="L254" s="2"/>
      <c r="M254" s="2"/>
      <c r="N254" s="2"/>
      <c r="O254" s="2"/>
      <c r="P254" s="2"/>
      <c r="Q254" s="2"/>
      <c r="R254" s="2"/>
      <c r="S254" s="2"/>
      <c r="T254" s="2"/>
      <c r="U254" s="2"/>
      <c r="V254" s="2"/>
      <c r="W254" s="2"/>
      <c r="X254" s="2"/>
      <c r="Y254" s="2"/>
    </row>
    <row r="255" spans="1:25" ht="25.5" x14ac:dyDescent="0.25">
      <c r="A255" s="463" t="s">
        <v>343</v>
      </c>
      <c r="B255" s="510">
        <v>220000000</v>
      </c>
      <c r="C255" s="439"/>
      <c r="D255" s="439"/>
      <c r="E255" s="439"/>
      <c r="G255" s="2"/>
      <c r="H255" s="2"/>
      <c r="I255" s="2"/>
      <c r="J255" s="2"/>
      <c r="K255" s="2"/>
      <c r="L255" s="2"/>
      <c r="M255" s="2"/>
      <c r="N255" s="2"/>
      <c r="O255" s="2"/>
      <c r="P255" s="2"/>
      <c r="Q255" s="2"/>
      <c r="R255" s="2"/>
      <c r="S255" s="2"/>
      <c r="T255" s="2"/>
      <c r="U255" s="2"/>
      <c r="V255" s="2"/>
      <c r="W255" s="2"/>
      <c r="X255" s="2"/>
      <c r="Y255" s="2"/>
    </row>
    <row r="256" spans="1:25" x14ac:dyDescent="0.25">
      <c r="A256" s="463" t="s">
        <v>225</v>
      </c>
      <c r="B256" s="514">
        <f>SUM(B257:B258)</f>
        <v>3201150000</v>
      </c>
      <c r="C256" s="439"/>
      <c r="D256" s="439"/>
      <c r="E256" s="439"/>
      <c r="G256" s="2"/>
      <c r="H256" s="2"/>
      <c r="I256" s="2"/>
      <c r="J256" s="2"/>
      <c r="K256" s="2"/>
      <c r="L256" s="2"/>
      <c r="M256" s="2"/>
      <c r="N256" s="2"/>
      <c r="O256" s="2"/>
      <c r="P256" s="2"/>
      <c r="Q256" s="2"/>
      <c r="R256" s="2"/>
      <c r="S256" s="2"/>
      <c r="T256" s="2"/>
      <c r="U256" s="2"/>
      <c r="V256" s="2"/>
      <c r="W256" s="2"/>
      <c r="X256" s="2"/>
      <c r="Y256" s="2"/>
    </row>
    <row r="257" spans="1:25" x14ac:dyDescent="0.25">
      <c r="A257" s="464" t="s">
        <v>337</v>
      </c>
      <c r="B257" s="511">
        <v>50150000</v>
      </c>
      <c r="C257" s="439"/>
      <c r="D257" s="439"/>
      <c r="E257" s="439"/>
      <c r="G257" s="2"/>
      <c r="H257" s="2"/>
      <c r="I257" s="2"/>
      <c r="J257" s="2"/>
      <c r="K257" s="2"/>
      <c r="L257" s="2"/>
      <c r="M257" s="2"/>
      <c r="N257" s="2"/>
      <c r="O257" s="2"/>
      <c r="P257" s="2"/>
      <c r="Q257" s="2"/>
      <c r="R257" s="2"/>
      <c r="S257" s="2"/>
      <c r="T257" s="2"/>
      <c r="U257" s="2"/>
      <c r="V257" s="2"/>
      <c r="W257" s="2"/>
      <c r="X257" s="2"/>
      <c r="Y257" s="2"/>
    </row>
    <row r="258" spans="1:25" ht="25.5" x14ac:dyDescent="0.25">
      <c r="A258" s="464" t="s">
        <v>338</v>
      </c>
      <c r="B258" s="511">
        <v>3151000000</v>
      </c>
      <c r="C258" s="439"/>
      <c r="D258" s="439"/>
      <c r="E258" s="439"/>
      <c r="G258" s="2"/>
      <c r="H258" s="2"/>
      <c r="I258" s="2"/>
      <c r="J258" s="2"/>
      <c r="K258" s="2"/>
      <c r="L258" s="2"/>
      <c r="M258" s="2"/>
      <c r="N258" s="2"/>
      <c r="O258" s="2"/>
      <c r="P258" s="2"/>
      <c r="Q258" s="2"/>
      <c r="R258" s="2"/>
      <c r="S258" s="2"/>
      <c r="T258" s="2"/>
      <c r="U258" s="2"/>
      <c r="V258" s="2"/>
      <c r="W258" s="2"/>
      <c r="X258" s="2"/>
      <c r="Y258" s="2"/>
    </row>
    <row r="259" spans="1:25" x14ac:dyDescent="0.25">
      <c r="A259" s="475" t="s">
        <v>112</v>
      </c>
      <c r="B259" s="515">
        <f>B213+B219+B227+B247+B256</f>
        <v>42940270199.298462</v>
      </c>
      <c r="C259" s="441"/>
      <c r="D259" s="441"/>
      <c r="E259" s="441"/>
      <c r="G259" s="2"/>
      <c r="H259" s="2"/>
      <c r="I259" s="2"/>
      <c r="J259" s="2"/>
      <c r="K259" s="2"/>
      <c r="L259" s="2"/>
      <c r="M259" s="2"/>
      <c r="N259" s="2"/>
      <c r="O259" s="2"/>
      <c r="P259" s="2"/>
      <c r="Q259" s="2"/>
      <c r="R259" s="2"/>
      <c r="S259" s="2"/>
      <c r="T259" s="2"/>
      <c r="U259" s="2"/>
      <c r="V259" s="2"/>
      <c r="W259" s="2"/>
      <c r="X259" s="2"/>
      <c r="Y259" s="2"/>
    </row>
    <row r="260" spans="1:25" x14ac:dyDescent="0.25">
      <c r="B260" s="439"/>
      <c r="C260" s="439"/>
      <c r="D260" s="439"/>
      <c r="E260" s="439"/>
      <c r="G260" s="2"/>
      <c r="H260" s="2"/>
      <c r="I260" s="2"/>
      <c r="J260" s="2"/>
      <c r="K260" s="2"/>
      <c r="L260" s="2"/>
      <c r="M260" s="2"/>
      <c r="N260" s="2"/>
      <c r="O260" s="2"/>
      <c r="P260" s="2"/>
      <c r="Q260" s="2"/>
      <c r="R260" s="2"/>
      <c r="S260" s="2"/>
      <c r="T260" s="2"/>
      <c r="U260" s="2"/>
      <c r="V260" s="2"/>
      <c r="W260" s="2"/>
      <c r="X260" s="2"/>
      <c r="Y260" s="2"/>
    </row>
    <row r="261" spans="1:25" x14ac:dyDescent="0.25">
      <c r="B261" s="439"/>
      <c r="C261" s="439"/>
      <c r="D261" s="439"/>
      <c r="E261" s="439"/>
      <c r="G261" s="2"/>
      <c r="H261" s="2"/>
      <c r="I261" s="2"/>
      <c r="J261" s="2"/>
      <c r="K261" s="2"/>
      <c r="L261" s="2"/>
      <c r="M261" s="2"/>
      <c r="N261" s="2"/>
      <c r="O261" s="2"/>
      <c r="P261" s="2"/>
      <c r="Q261" s="2"/>
      <c r="R261" s="2"/>
      <c r="S261" s="2"/>
      <c r="T261" s="2"/>
      <c r="U261" s="2"/>
      <c r="V261" s="2"/>
      <c r="W261" s="2"/>
      <c r="X261" s="2"/>
      <c r="Y261" s="2"/>
    </row>
    <row r="262" spans="1:25" x14ac:dyDescent="0.25">
      <c r="B262" s="439"/>
      <c r="C262" s="439"/>
      <c r="D262" s="439"/>
      <c r="E262" s="439"/>
      <c r="G262" s="2"/>
      <c r="H262" s="2"/>
      <c r="I262" s="2"/>
      <c r="J262" s="2"/>
      <c r="K262" s="2"/>
      <c r="L262" s="2"/>
      <c r="M262" s="2"/>
      <c r="N262" s="2"/>
      <c r="O262" s="2"/>
      <c r="P262" s="2"/>
      <c r="Q262" s="2"/>
      <c r="R262" s="2"/>
      <c r="S262" s="2"/>
      <c r="T262" s="2"/>
      <c r="U262" s="2"/>
      <c r="V262" s="2"/>
      <c r="W262" s="2"/>
      <c r="X262" s="2"/>
      <c r="Y262" s="2"/>
    </row>
    <row r="263" spans="1:25" ht="25.5" x14ac:dyDescent="0.25">
      <c r="A263" s="476" t="s">
        <v>345</v>
      </c>
      <c r="B263" s="476" t="s">
        <v>346</v>
      </c>
      <c r="C263" s="476" t="s">
        <v>318</v>
      </c>
      <c r="D263" s="476" t="s">
        <v>655</v>
      </c>
      <c r="E263" s="442"/>
      <c r="G263" s="2"/>
      <c r="H263" s="2"/>
      <c r="I263" s="2"/>
      <c r="J263" s="2"/>
      <c r="K263" s="2"/>
      <c r="L263" s="2"/>
      <c r="M263" s="2"/>
      <c r="N263" s="2"/>
      <c r="O263" s="2"/>
      <c r="P263" s="2"/>
      <c r="Q263" s="2"/>
      <c r="R263" s="2"/>
      <c r="S263" s="2"/>
      <c r="T263" s="2"/>
      <c r="U263" s="2"/>
      <c r="V263" s="2"/>
      <c r="W263" s="2"/>
      <c r="X263" s="2"/>
      <c r="Y263" s="2"/>
    </row>
    <row r="264" spans="1:25" x14ac:dyDescent="0.25">
      <c r="A264" s="443" t="s">
        <v>288</v>
      </c>
      <c r="B264" s="444"/>
      <c r="C264" s="466">
        <v>200000000</v>
      </c>
      <c r="D264" s="486">
        <v>2</v>
      </c>
      <c r="E264" s="445"/>
      <c r="G264" s="2"/>
      <c r="H264" s="2"/>
      <c r="I264" s="2"/>
      <c r="J264" s="2"/>
      <c r="K264" s="2"/>
      <c r="L264" s="2"/>
      <c r="M264" s="2"/>
      <c r="N264" s="2"/>
      <c r="O264" s="2"/>
      <c r="P264" s="2"/>
      <c r="Q264" s="2"/>
      <c r="R264" s="2"/>
      <c r="S264" s="2"/>
      <c r="T264" s="2"/>
      <c r="U264" s="2"/>
      <c r="V264" s="2"/>
      <c r="W264" s="2"/>
      <c r="X264" s="2"/>
      <c r="Y264" s="2"/>
    </row>
    <row r="265" spans="1:25" x14ac:dyDescent="0.25">
      <c r="A265" s="443" t="s">
        <v>289</v>
      </c>
      <c r="B265" s="444">
        <v>3430000000</v>
      </c>
      <c r="C265" s="466"/>
      <c r="D265" s="486">
        <v>9</v>
      </c>
      <c r="E265" s="445"/>
      <c r="G265" s="2"/>
      <c r="H265" s="2"/>
      <c r="I265" s="2"/>
      <c r="J265" s="2"/>
      <c r="K265" s="2"/>
      <c r="L265" s="2"/>
      <c r="M265" s="2"/>
      <c r="N265" s="2"/>
      <c r="O265" s="2"/>
      <c r="P265" s="2"/>
      <c r="Q265" s="2"/>
      <c r="R265" s="2"/>
      <c r="S265" s="2"/>
      <c r="T265" s="2"/>
      <c r="U265" s="2"/>
      <c r="V265" s="2"/>
      <c r="W265" s="2"/>
      <c r="X265" s="2"/>
      <c r="Y265" s="2"/>
    </row>
    <row r="266" spans="1:25" x14ac:dyDescent="0.25">
      <c r="A266" s="443" t="s">
        <v>290</v>
      </c>
      <c r="B266" s="444"/>
      <c r="C266" s="466">
        <v>200000000</v>
      </c>
      <c r="D266" s="486">
        <v>1</v>
      </c>
      <c r="E266" s="445"/>
      <c r="G266" s="2"/>
      <c r="H266" s="2"/>
      <c r="I266" s="2"/>
      <c r="J266" s="2"/>
      <c r="K266" s="2"/>
      <c r="L266" s="2"/>
      <c r="M266" s="2"/>
      <c r="N266" s="2"/>
      <c r="O266" s="2"/>
      <c r="P266" s="2"/>
      <c r="Q266" s="2"/>
      <c r="R266" s="2"/>
      <c r="S266" s="2"/>
      <c r="T266" s="2"/>
      <c r="U266" s="2"/>
      <c r="V266" s="2"/>
      <c r="W266" s="2"/>
      <c r="X266" s="2"/>
      <c r="Y266" s="2"/>
    </row>
    <row r="267" spans="1:25" ht="47.25" x14ac:dyDescent="0.25">
      <c r="A267" s="443" t="s">
        <v>291</v>
      </c>
      <c r="B267" s="444"/>
      <c r="C267" s="466"/>
      <c r="D267" s="486">
        <v>0</v>
      </c>
      <c r="E267" s="445"/>
      <c r="G267" s="2"/>
      <c r="H267" s="2"/>
      <c r="I267" s="2"/>
      <c r="J267" s="2"/>
      <c r="K267" s="2"/>
      <c r="L267" s="2"/>
      <c r="M267" s="2"/>
      <c r="N267" s="2"/>
      <c r="O267" s="2"/>
      <c r="P267" s="2"/>
      <c r="Q267" s="2"/>
      <c r="R267" s="2"/>
      <c r="S267" s="2"/>
      <c r="T267" s="2"/>
      <c r="U267" s="2"/>
      <c r="V267" s="2"/>
      <c r="W267" s="2"/>
      <c r="X267" s="2"/>
      <c r="Y267" s="2"/>
    </row>
    <row r="268" spans="1:25" x14ac:dyDescent="0.25">
      <c r="A268" s="443" t="s">
        <v>292</v>
      </c>
      <c r="B268" s="444">
        <v>184237000</v>
      </c>
      <c r="C268" s="374">
        <v>278490000</v>
      </c>
      <c r="D268" s="487">
        <v>10</v>
      </c>
      <c r="E268" s="445"/>
      <c r="G268" s="2"/>
      <c r="H268" s="2"/>
      <c r="I268" s="2"/>
      <c r="J268" s="2"/>
      <c r="K268" s="2"/>
      <c r="L268" s="2"/>
      <c r="M268" s="2"/>
      <c r="N268" s="2"/>
      <c r="O268" s="2"/>
      <c r="P268" s="2"/>
      <c r="Q268" s="2"/>
      <c r="R268" s="2"/>
      <c r="S268" s="2"/>
      <c r="T268" s="2"/>
      <c r="U268" s="2"/>
      <c r="V268" s="2"/>
      <c r="W268" s="2"/>
      <c r="X268" s="2"/>
      <c r="Y268" s="2"/>
    </row>
    <row r="269" spans="1:25" x14ac:dyDescent="0.25">
      <c r="A269" s="443" t="s">
        <v>293</v>
      </c>
      <c r="B269" s="444">
        <v>495970000</v>
      </c>
      <c r="C269" s="378">
        <v>128500000</v>
      </c>
      <c r="D269" s="488">
        <v>5</v>
      </c>
      <c r="E269" s="445"/>
      <c r="G269" s="2"/>
      <c r="H269" s="2"/>
      <c r="I269" s="2"/>
      <c r="J269" s="2"/>
      <c r="K269" s="2"/>
      <c r="L269" s="2"/>
      <c r="M269" s="2"/>
      <c r="N269" s="2"/>
      <c r="O269" s="2"/>
      <c r="P269" s="2"/>
      <c r="Q269" s="2"/>
      <c r="R269" s="2"/>
      <c r="S269" s="2"/>
      <c r="T269" s="2"/>
      <c r="U269" s="2"/>
      <c r="V269" s="2"/>
      <c r="W269" s="2"/>
      <c r="X269" s="2"/>
      <c r="Y269" s="2"/>
    </row>
    <row r="270" spans="1:25" x14ac:dyDescent="0.25">
      <c r="A270" s="443" t="s">
        <v>67</v>
      </c>
      <c r="B270" s="444">
        <v>748990000</v>
      </c>
      <c r="C270" s="466">
        <v>200000000</v>
      </c>
      <c r="D270" s="486">
        <v>4</v>
      </c>
      <c r="E270" s="445"/>
      <c r="G270" s="2"/>
      <c r="H270" s="2"/>
      <c r="I270" s="2"/>
      <c r="J270" s="2"/>
      <c r="K270" s="2"/>
      <c r="L270" s="2"/>
      <c r="M270" s="2"/>
      <c r="N270" s="2"/>
      <c r="O270" s="2"/>
      <c r="P270" s="2"/>
      <c r="Q270" s="2"/>
      <c r="R270" s="2"/>
      <c r="S270" s="2"/>
      <c r="T270" s="2"/>
      <c r="U270" s="2"/>
      <c r="V270" s="2"/>
      <c r="W270" s="2"/>
      <c r="X270" s="2"/>
      <c r="Y270" s="2"/>
    </row>
    <row r="271" spans="1:25" x14ac:dyDescent="0.25">
      <c r="A271" s="443" t="s">
        <v>294</v>
      </c>
      <c r="B271" s="444">
        <v>303750000</v>
      </c>
      <c r="C271" s="375">
        <v>1096250000</v>
      </c>
      <c r="D271" s="489">
        <v>11</v>
      </c>
      <c r="E271" s="445"/>
      <c r="G271" s="2"/>
      <c r="H271" s="2"/>
      <c r="I271" s="2"/>
      <c r="J271" s="2"/>
      <c r="K271" s="2"/>
      <c r="L271" s="2"/>
      <c r="M271" s="2"/>
      <c r="N271" s="2"/>
      <c r="O271" s="2"/>
      <c r="P271" s="2"/>
      <c r="Q271" s="2"/>
      <c r="R271" s="2"/>
      <c r="S271" s="2"/>
      <c r="T271" s="2"/>
      <c r="U271" s="2"/>
      <c r="V271" s="2"/>
      <c r="W271" s="2"/>
      <c r="X271" s="2"/>
      <c r="Y271" s="2"/>
    </row>
    <row r="272" spans="1:25" x14ac:dyDescent="0.25">
      <c r="A272" s="443" t="s">
        <v>295</v>
      </c>
      <c r="B272" s="444">
        <f>19847650000-26250000</f>
        <v>19821400000</v>
      </c>
      <c r="C272" s="466">
        <v>500000000</v>
      </c>
      <c r="D272" s="486">
        <v>29</v>
      </c>
      <c r="E272" s="445"/>
      <c r="G272" s="2"/>
      <c r="H272" s="2"/>
      <c r="I272" s="2"/>
      <c r="J272" s="2"/>
      <c r="K272" s="2"/>
      <c r="L272" s="2"/>
      <c r="M272" s="2"/>
      <c r="N272" s="2"/>
      <c r="O272" s="2"/>
      <c r="P272" s="2"/>
      <c r="Q272" s="2"/>
      <c r="R272" s="2"/>
      <c r="S272" s="2"/>
      <c r="T272" s="2"/>
      <c r="U272" s="2"/>
      <c r="V272" s="2"/>
      <c r="W272" s="2"/>
      <c r="X272" s="2"/>
      <c r="Y272" s="2"/>
    </row>
    <row r="273" spans="1:25" x14ac:dyDescent="0.25">
      <c r="A273" s="443" t="s">
        <v>296</v>
      </c>
      <c r="B273" s="444">
        <v>618000000</v>
      </c>
      <c r="C273" s="466">
        <v>250000000</v>
      </c>
      <c r="D273" s="486">
        <v>7</v>
      </c>
      <c r="E273" s="445"/>
      <c r="G273" s="2"/>
      <c r="H273" s="2"/>
      <c r="I273" s="2"/>
      <c r="J273" s="2"/>
      <c r="K273" s="2"/>
      <c r="L273" s="2"/>
      <c r="M273" s="2"/>
      <c r="N273" s="2"/>
      <c r="O273" s="2"/>
      <c r="P273" s="2"/>
      <c r="Q273" s="2"/>
      <c r="R273" s="2"/>
      <c r="S273" s="2"/>
      <c r="T273" s="2"/>
      <c r="U273" s="2"/>
      <c r="V273" s="2"/>
      <c r="W273" s="2"/>
      <c r="X273" s="2"/>
      <c r="Y273" s="2"/>
    </row>
    <row r="274" spans="1:25" ht="31.5" x14ac:dyDescent="0.25">
      <c r="A274" s="443" t="s">
        <v>297</v>
      </c>
      <c r="B274" s="444"/>
      <c r="C274" s="466">
        <v>200000000</v>
      </c>
      <c r="D274" s="486">
        <v>1</v>
      </c>
      <c r="E274" s="445"/>
      <c r="G274" s="2"/>
      <c r="H274" s="2"/>
      <c r="I274" s="2"/>
      <c r="J274" s="2"/>
      <c r="K274" s="2"/>
      <c r="L274" s="2"/>
      <c r="M274" s="2"/>
      <c r="N274" s="2"/>
      <c r="O274" s="2"/>
      <c r="P274" s="2"/>
      <c r="Q274" s="2"/>
      <c r="R274" s="2"/>
      <c r="S274" s="2"/>
      <c r="T274" s="2"/>
      <c r="U274" s="2"/>
      <c r="V274" s="2"/>
      <c r="W274" s="2"/>
      <c r="X274" s="2"/>
      <c r="Y274" s="2"/>
    </row>
    <row r="275" spans="1:25" x14ac:dyDescent="0.25">
      <c r="A275" s="443" t="s">
        <v>298</v>
      </c>
      <c r="B275" s="444"/>
      <c r="C275" s="466">
        <v>100000000</v>
      </c>
      <c r="D275" s="486">
        <v>1</v>
      </c>
      <c r="E275" s="445"/>
      <c r="G275" s="2"/>
      <c r="H275" s="2"/>
      <c r="I275" s="2"/>
      <c r="J275" s="2"/>
      <c r="K275" s="2"/>
      <c r="L275" s="2"/>
      <c r="M275" s="2"/>
      <c r="N275" s="2"/>
      <c r="O275" s="2"/>
      <c r="P275" s="2"/>
      <c r="Q275" s="2"/>
      <c r="R275" s="2"/>
      <c r="S275" s="2"/>
      <c r="T275" s="2"/>
      <c r="U275" s="2"/>
      <c r="V275" s="2"/>
      <c r="W275" s="2"/>
      <c r="X275" s="2"/>
      <c r="Y275" s="2"/>
    </row>
    <row r="276" spans="1:25" x14ac:dyDescent="0.25">
      <c r="A276" s="443" t="s">
        <v>299</v>
      </c>
      <c r="B276" s="444"/>
      <c r="C276" s="466">
        <v>150000000</v>
      </c>
      <c r="D276" s="486">
        <v>3</v>
      </c>
      <c r="E276" s="445"/>
      <c r="G276" s="2"/>
      <c r="H276" s="2"/>
      <c r="I276" s="2"/>
      <c r="J276" s="2"/>
      <c r="K276" s="2"/>
      <c r="L276" s="2"/>
      <c r="M276" s="2"/>
      <c r="N276" s="2"/>
      <c r="O276" s="2"/>
      <c r="P276" s="2"/>
      <c r="Q276" s="2"/>
      <c r="R276" s="2"/>
      <c r="S276" s="2"/>
      <c r="T276" s="2"/>
      <c r="U276" s="2"/>
      <c r="V276" s="2"/>
      <c r="W276" s="2"/>
      <c r="X276" s="2"/>
      <c r="Y276" s="2"/>
    </row>
    <row r="277" spans="1:25" ht="31.5" x14ac:dyDescent="0.25">
      <c r="A277" s="443" t="s">
        <v>300</v>
      </c>
      <c r="B277" s="444"/>
      <c r="C277" s="466">
        <v>100000000</v>
      </c>
      <c r="D277" s="486">
        <v>1</v>
      </c>
      <c r="E277" s="445"/>
      <c r="G277" s="2"/>
      <c r="H277" s="2"/>
      <c r="I277" s="2"/>
      <c r="J277" s="2"/>
      <c r="K277" s="2"/>
      <c r="L277" s="2"/>
      <c r="M277" s="2"/>
      <c r="N277" s="2"/>
      <c r="O277" s="2"/>
      <c r="P277" s="2"/>
      <c r="Q277" s="2"/>
      <c r="R277" s="2"/>
      <c r="S277" s="2"/>
      <c r="T277" s="2"/>
      <c r="U277" s="2"/>
      <c r="V277" s="2"/>
      <c r="W277" s="2"/>
      <c r="X277" s="2"/>
      <c r="Y277" s="2"/>
    </row>
    <row r="278" spans="1:25" x14ac:dyDescent="0.25">
      <c r="A278" s="443" t="s">
        <v>301</v>
      </c>
      <c r="B278" s="444"/>
      <c r="C278" s="466">
        <v>130000000</v>
      </c>
      <c r="D278" s="486">
        <v>1</v>
      </c>
      <c r="E278" s="445"/>
      <c r="G278" s="2"/>
      <c r="H278" s="2"/>
      <c r="I278" s="2"/>
      <c r="J278" s="2"/>
      <c r="K278" s="2"/>
      <c r="L278" s="2"/>
      <c r="M278" s="2"/>
      <c r="N278" s="2"/>
      <c r="O278" s="2"/>
      <c r="P278" s="2"/>
      <c r="Q278" s="2"/>
      <c r="R278" s="2"/>
      <c r="S278" s="2"/>
      <c r="T278" s="2"/>
      <c r="U278" s="2"/>
      <c r="V278" s="2"/>
      <c r="W278" s="2"/>
      <c r="X278" s="2"/>
      <c r="Y278" s="2"/>
    </row>
    <row r="279" spans="1:25" x14ac:dyDescent="0.25">
      <c r="A279" s="443" t="s">
        <v>302</v>
      </c>
      <c r="B279" s="444">
        <v>2020000000</v>
      </c>
      <c r="C279" s="466"/>
      <c r="D279" s="486">
        <v>1</v>
      </c>
      <c r="E279" s="445"/>
      <c r="G279" s="2"/>
      <c r="H279" s="2"/>
      <c r="I279" s="2"/>
      <c r="J279" s="2"/>
      <c r="K279" s="2"/>
      <c r="L279" s="2"/>
      <c r="M279" s="2"/>
      <c r="N279" s="2"/>
      <c r="O279" s="2"/>
      <c r="P279" s="2"/>
      <c r="Q279" s="2"/>
      <c r="R279" s="2"/>
      <c r="S279" s="2"/>
      <c r="T279" s="2"/>
      <c r="U279" s="2"/>
      <c r="V279" s="2"/>
      <c r="W279" s="2"/>
      <c r="X279" s="2"/>
      <c r="Y279" s="2"/>
    </row>
    <row r="280" spans="1:25" x14ac:dyDescent="0.25">
      <c r="A280" s="443" t="s">
        <v>303</v>
      </c>
      <c r="B280" s="444"/>
      <c r="C280" s="466">
        <v>190000000</v>
      </c>
      <c r="D280" s="486">
        <v>0</v>
      </c>
      <c r="E280" s="445"/>
      <c r="G280" s="2"/>
      <c r="H280" s="2"/>
      <c r="I280" s="2"/>
      <c r="J280" s="2"/>
      <c r="K280" s="2"/>
      <c r="L280" s="2"/>
      <c r="M280" s="2"/>
      <c r="N280" s="2"/>
      <c r="O280" s="2"/>
      <c r="P280" s="2"/>
      <c r="Q280" s="2"/>
      <c r="R280" s="2"/>
      <c r="S280" s="2"/>
      <c r="T280" s="2"/>
      <c r="U280" s="2"/>
      <c r="V280" s="2"/>
      <c r="W280" s="2"/>
      <c r="X280" s="2"/>
      <c r="Y280" s="2"/>
    </row>
    <row r="281" spans="1:25" x14ac:dyDescent="0.25">
      <c r="A281" s="443" t="s">
        <v>304</v>
      </c>
      <c r="B281" s="444"/>
      <c r="C281" s="466">
        <v>265000000</v>
      </c>
      <c r="D281" s="486">
        <v>0</v>
      </c>
      <c r="E281" s="445"/>
      <c r="G281" s="2"/>
      <c r="H281" s="2"/>
      <c r="I281" s="2"/>
      <c r="J281" s="2"/>
      <c r="K281" s="2"/>
      <c r="L281" s="2"/>
      <c r="M281" s="2"/>
      <c r="N281" s="2"/>
      <c r="O281" s="2"/>
      <c r="P281" s="2"/>
      <c r="Q281" s="2"/>
      <c r="R281" s="2"/>
      <c r="S281" s="2"/>
      <c r="T281" s="2"/>
      <c r="U281" s="2"/>
      <c r="V281" s="2"/>
      <c r="W281" s="2"/>
      <c r="X281" s="2"/>
      <c r="Y281" s="2"/>
    </row>
    <row r="282" spans="1:25" x14ac:dyDescent="0.25">
      <c r="A282" s="443" t="s">
        <v>305</v>
      </c>
      <c r="B282" s="444"/>
      <c r="C282" s="466">
        <v>100000000</v>
      </c>
      <c r="D282" s="486">
        <v>1</v>
      </c>
      <c r="E282" s="445"/>
      <c r="G282" s="2"/>
      <c r="H282" s="2"/>
      <c r="I282" s="2"/>
      <c r="J282" s="2"/>
      <c r="K282" s="2"/>
      <c r="L282" s="2"/>
      <c r="M282" s="2"/>
      <c r="N282" s="2"/>
      <c r="O282" s="2"/>
      <c r="P282" s="2"/>
      <c r="Q282" s="2"/>
      <c r="R282" s="2"/>
      <c r="S282" s="2"/>
      <c r="T282" s="2"/>
      <c r="U282" s="2"/>
      <c r="V282" s="2"/>
      <c r="W282" s="2"/>
      <c r="X282" s="2"/>
      <c r="Y282" s="2"/>
    </row>
    <row r="283" spans="1:25" x14ac:dyDescent="0.25">
      <c r="A283" s="443" t="s">
        <v>306</v>
      </c>
      <c r="B283" s="444"/>
      <c r="C283" s="466">
        <v>500000000</v>
      </c>
      <c r="D283" s="486">
        <v>1</v>
      </c>
      <c r="E283" s="445"/>
      <c r="G283" s="2"/>
      <c r="H283" s="2"/>
      <c r="I283" s="2"/>
      <c r="J283" s="2"/>
      <c r="K283" s="2"/>
      <c r="L283" s="2"/>
      <c r="M283" s="2"/>
      <c r="N283" s="2"/>
      <c r="O283" s="2"/>
      <c r="P283" s="2"/>
      <c r="Q283" s="2"/>
      <c r="R283" s="2"/>
      <c r="S283" s="2"/>
      <c r="T283" s="2"/>
      <c r="U283" s="2"/>
      <c r="V283" s="2"/>
      <c r="W283" s="2"/>
      <c r="X283" s="2"/>
      <c r="Y283" s="2"/>
    </row>
    <row r="284" spans="1:25" ht="31.5" x14ac:dyDescent="0.25">
      <c r="A284" s="443" t="s">
        <v>307</v>
      </c>
      <c r="B284" s="444">
        <v>1123750000</v>
      </c>
      <c r="C284" s="466">
        <v>500000000</v>
      </c>
      <c r="D284" s="486">
        <v>4</v>
      </c>
      <c r="E284" s="445"/>
      <c r="G284" s="2"/>
      <c r="H284" s="2"/>
      <c r="I284" s="2"/>
      <c r="J284" s="2"/>
      <c r="K284" s="2"/>
      <c r="L284" s="2"/>
      <c r="M284" s="2"/>
      <c r="N284" s="2"/>
      <c r="O284" s="2"/>
      <c r="P284" s="2"/>
      <c r="Q284" s="2"/>
      <c r="R284" s="2"/>
      <c r="S284" s="2"/>
      <c r="T284" s="2"/>
      <c r="U284" s="2"/>
      <c r="V284" s="2"/>
      <c r="W284" s="2"/>
      <c r="X284" s="2"/>
      <c r="Y284" s="2"/>
    </row>
    <row r="285" spans="1:25" x14ac:dyDescent="0.25">
      <c r="A285" s="443" t="s">
        <v>308</v>
      </c>
      <c r="B285" s="444">
        <f>3547500000+26250000</f>
        <v>3573750000</v>
      </c>
      <c r="C285" s="466"/>
      <c r="D285" s="486">
        <v>1</v>
      </c>
      <c r="E285" s="445"/>
      <c r="G285" s="2"/>
      <c r="H285" s="2"/>
      <c r="I285" s="2"/>
      <c r="J285" s="2"/>
      <c r="K285" s="2"/>
      <c r="L285" s="2"/>
      <c r="M285" s="2"/>
      <c r="N285" s="2"/>
      <c r="O285" s="2"/>
      <c r="P285" s="2"/>
      <c r="Q285" s="2"/>
      <c r="R285" s="2"/>
      <c r="S285" s="2"/>
      <c r="T285" s="2"/>
      <c r="U285" s="2"/>
      <c r="V285" s="2"/>
      <c r="W285" s="2"/>
      <c r="X285" s="2"/>
      <c r="Y285" s="2"/>
    </row>
    <row r="286" spans="1:25" x14ac:dyDescent="0.25">
      <c r="A286" s="443" t="s">
        <v>309</v>
      </c>
      <c r="B286" s="444">
        <v>412200000</v>
      </c>
      <c r="C286" s="374">
        <v>182567661</v>
      </c>
      <c r="D286" s="487">
        <v>5</v>
      </c>
      <c r="E286" s="445"/>
      <c r="G286" s="2"/>
      <c r="H286" s="2"/>
      <c r="I286" s="2"/>
      <c r="J286" s="2"/>
      <c r="K286" s="2"/>
      <c r="L286" s="2"/>
      <c r="M286" s="2"/>
      <c r="N286" s="2"/>
      <c r="O286" s="2"/>
      <c r="P286" s="2"/>
      <c r="Q286" s="2"/>
      <c r="R286" s="2"/>
      <c r="S286" s="2"/>
      <c r="T286" s="2"/>
      <c r="U286" s="2"/>
      <c r="V286" s="2"/>
      <c r="W286" s="2"/>
      <c r="X286" s="2"/>
      <c r="Y286" s="2"/>
    </row>
    <row r="287" spans="1:25" ht="31.5" x14ac:dyDescent="0.25">
      <c r="A287" s="443" t="s">
        <v>310</v>
      </c>
      <c r="B287" s="444"/>
      <c r="C287" s="466">
        <v>200000000</v>
      </c>
      <c r="D287" s="486">
        <v>2</v>
      </c>
      <c r="E287" s="445"/>
      <c r="G287" s="2"/>
      <c r="H287" s="2"/>
      <c r="I287" s="2"/>
      <c r="J287" s="2"/>
      <c r="K287" s="2"/>
      <c r="L287" s="2"/>
      <c r="M287" s="2"/>
      <c r="N287" s="2"/>
      <c r="O287" s="2"/>
      <c r="P287" s="2"/>
      <c r="Q287" s="2"/>
      <c r="R287" s="2"/>
      <c r="S287" s="2"/>
      <c r="T287" s="2"/>
      <c r="U287" s="2"/>
      <c r="V287" s="2"/>
      <c r="W287" s="2"/>
      <c r="X287" s="2"/>
      <c r="Y287" s="2"/>
    </row>
    <row r="288" spans="1:25" ht="31.5" x14ac:dyDescent="0.25">
      <c r="A288" s="443" t="s">
        <v>311</v>
      </c>
      <c r="B288" s="444">
        <v>121500000</v>
      </c>
      <c r="C288" s="466">
        <v>269760538.28999996</v>
      </c>
      <c r="D288" s="486">
        <v>3</v>
      </c>
      <c r="E288" s="445"/>
      <c r="G288" s="2"/>
      <c r="H288" s="2"/>
      <c r="I288" s="2"/>
      <c r="J288" s="2"/>
      <c r="K288" s="2"/>
      <c r="L288" s="2"/>
      <c r="M288" s="2"/>
      <c r="N288" s="2"/>
      <c r="O288" s="2"/>
      <c r="P288" s="2"/>
      <c r="Q288" s="2"/>
      <c r="R288" s="2"/>
      <c r="S288" s="2"/>
      <c r="T288" s="2"/>
      <c r="U288" s="2"/>
      <c r="V288" s="2"/>
      <c r="W288" s="2"/>
      <c r="X288" s="2"/>
      <c r="Y288" s="2"/>
    </row>
    <row r="289" spans="1:25" ht="31.5" x14ac:dyDescent="0.25">
      <c r="A289" s="443" t="s">
        <v>312</v>
      </c>
      <c r="B289" s="444"/>
      <c r="C289" s="466">
        <v>100000000</v>
      </c>
      <c r="D289" s="486">
        <v>0</v>
      </c>
      <c r="E289" s="445"/>
      <c r="G289" s="2"/>
      <c r="H289" s="2"/>
      <c r="I289" s="2"/>
      <c r="J289" s="2"/>
      <c r="K289" s="2"/>
      <c r="L289" s="2"/>
      <c r="M289" s="2"/>
      <c r="N289" s="2"/>
      <c r="O289" s="2"/>
      <c r="P289" s="2"/>
      <c r="Q289" s="2"/>
      <c r="R289" s="2"/>
      <c r="S289" s="2"/>
      <c r="T289" s="2"/>
      <c r="U289" s="2"/>
      <c r="V289" s="2"/>
      <c r="W289" s="2"/>
      <c r="X289" s="2"/>
      <c r="Y289" s="2"/>
    </row>
    <row r="290" spans="1:25" x14ac:dyDescent="0.25">
      <c r="A290" s="443" t="s">
        <v>313</v>
      </c>
      <c r="B290" s="444">
        <v>3130000000</v>
      </c>
      <c r="C290" s="466"/>
      <c r="D290" s="486">
        <v>2</v>
      </c>
      <c r="E290" s="445"/>
      <c r="G290" s="2"/>
      <c r="H290" s="2"/>
      <c r="I290" s="2"/>
      <c r="J290" s="2"/>
      <c r="K290" s="2"/>
      <c r="L290" s="2"/>
      <c r="M290" s="2"/>
      <c r="N290" s="2"/>
      <c r="O290" s="2"/>
      <c r="P290" s="2"/>
      <c r="Q290" s="2"/>
      <c r="R290" s="2"/>
      <c r="S290" s="2"/>
      <c r="T290" s="2"/>
      <c r="U290" s="2"/>
      <c r="V290" s="2"/>
      <c r="W290" s="2"/>
      <c r="X290" s="2"/>
      <c r="Y290" s="2"/>
    </row>
    <row r="291" spans="1:25" x14ac:dyDescent="0.25">
      <c r="A291" s="443" t="s">
        <v>314</v>
      </c>
      <c r="B291" s="444">
        <v>391155000</v>
      </c>
      <c r="C291" s="466">
        <v>725000000</v>
      </c>
      <c r="D291" s="486">
        <v>15</v>
      </c>
      <c r="E291" s="445"/>
      <c r="F291" s="467"/>
      <c r="G291" s="2"/>
      <c r="H291" s="2"/>
      <c r="I291" s="2"/>
      <c r="J291" s="2"/>
      <c r="K291" s="2"/>
      <c r="L291" s="2"/>
      <c r="M291" s="2"/>
      <c r="N291" s="2"/>
      <c r="O291" s="2"/>
      <c r="P291" s="2"/>
      <c r="Q291" s="2"/>
      <c r="R291" s="2"/>
      <c r="S291" s="2"/>
      <c r="T291" s="2"/>
      <c r="U291" s="2"/>
      <c r="V291" s="2"/>
      <c r="W291" s="2"/>
      <c r="X291" s="2"/>
      <c r="Y291" s="2"/>
    </row>
    <row r="292" spans="1:25" x14ac:dyDescent="0.25">
      <c r="A292" s="477" t="s">
        <v>653</v>
      </c>
      <c r="B292" s="478">
        <f>SUBTOTAL(9,B264:B291)</f>
        <v>36374702000</v>
      </c>
      <c r="C292" s="478">
        <f>SUBTOTAL(9,C264:C291)</f>
        <v>6565568199.29</v>
      </c>
      <c r="D292" s="490">
        <f>SUM(D264:D291)</f>
        <v>120</v>
      </c>
      <c r="E292" s="468">
        <v>6565568199.29</v>
      </c>
      <c r="F292" s="446">
        <f>C292-E292</f>
        <v>0</v>
      </c>
      <c r="G292" s="2"/>
      <c r="H292" s="2"/>
      <c r="I292" s="2"/>
      <c r="J292" s="2"/>
      <c r="K292" s="2"/>
      <c r="L292" s="2"/>
      <c r="M292" s="2"/>
      <c r="N292" s="2"/>
      <c r="O292" s="2"/>
      <c r="P292" s="2"/>
      <c r="Q292" s="2"/>
      <c r="R292" s="2"/>
      <c r="S292" s="2"/>
      <c r="T292" s="2"/>
      <c r="U292" s="2"/>
      <c r="V292" s="2"/>
      <c r="W292" s="2"/>
      <c r="X292" s="2"/>
      <c r="Y292" s="2"/>
    </row>
    <row r="293" spans="1:25" x14ac:dyDescent="0.25">
      <c r="A293" s="479" t="s">
        <v>112</v>
      </c>
      <c r="B293" s="1217">
        <f>B292+C292</f>
        <v>42940270199.290001</v>
      </c>
      <c r="C293" s="1218"/>
      <c r="D293" s="439"/>
      <c r="E293" s="439"/>
      <c r="G293" s="2"/>
      <c r="H293" s="2"/>
      <c r="I293" s="2"/>
      <c r="J293" s="2"/>
      <c r="K293" s="2"/>
      <c r="L293" s="2"/>
      <c r="M293" s="2"/>
      <c r="N293" s="2"/>
      <c r="O293" s="2"/>
      <c r="P293" s="2"/>
      <c r="Q293" s="2"/>
      <c r="R293" s="2"/>
      <c r="S293" s="2"/>
      <c r="T293" s="2"/>
      <c r="U293" s="2"/>
      <c r="V293" s="2"/>
      <c r="W293" s="2"/>
      <c r="X293" s="2"/>
      <c r="Y293" s="2"/>
    </row>
    <row r="294" spans="1:25" x14ac:dyDescent="0.25">
      <c r="B294" s="439"/>
      <c r="C294" s="439"/>
      <c r="D294" s="439"/>
      <c r="E294" s="439"/>
      <c r="G294" s="2"/>
      <c r="H294" s="2"/>
      <c r="I294" s="2"/>
      <c r="J294" s="2"/>
      <c r="K294" s="2"/>
      <c r="L294" s="2"/>
      <c r="M294" s="2"/>
      <c r="N294" s="2"/>
      <c r="O294" s="2"/>
      <c r="P294" s="2"/>
      <c r="Q294" s="2"/>
      <c r="R294" s="2"/>
      <c r="S294" s="2"/>
      <c r="T294" s="2"/>
      <c r="U294" s="2"/>
      <c r="V294" s="2"/>
      <c r="W294" s="2"/>
      <c r="X294" s="2"/>
      <c r="Y294" s="2"/>
    </row>
    <row r="295" spans="1:25" x14ac:dyDescent="0.25">
      <c r="B295" s="439"/>
      <c r="C295" s="439"/>
      <c r="D295" s="439"/>
      <c r="E295" s="439"/>
      <c r="G295" s="2"/>
      <c r="H295" s="2"/>
      <c r="I295" s="2"/>
      <c r="J295" s="2"/>
      <c r="K295" s="2"/>
      <c r="L295" s="2"/>
      <c r="M295" s="2"/>
      <c r="N295" s="2"/>
      <c r="O295" s="2"/>
      <c r="P295" s="2"/>
      <c r="Q295" s="2"/>
      <c r="R295" s="2"/>
      <c r="S295" s="2"/>
      <c r="T295" s="2"/>
      <c r="U295" s="2"/>
      <c r="V295" s="2"/>
      <c r="W295" s="2"/>
      <c r="X295" s="2"/>
      <c r="Y295" s="2"/>
    </row>
    <row r="296" spans="1:25" x14ac:dyDescent="0.25">
      <c r="B296" s="439"/>
      <c r="C296" s="439"/>
      <c r="D296" s="439"/>
      <c r="E296" s="439"/>
      <c r="G296" s="2"/>
      <c r="H296" s="2"/>
      <c r="I296" s="2"/>
      <c r="J296" s="2"/>
      <c r="K296" s="2"/>
      <c r="L296" s="2"/>
      <c r="M296" s="2"/>
      <c r="N296" s="2"/>
      <c r="O296" s="2"/>
      <c r="P296" s="2"/>
      <c r="Q296" s="2"/>
      <c r="R296" s="2"/>
      <c r="S296" s="2"/>
      <c r="T296" s="2"/>
      <c r="U296" s="2"/>
      <c r="V296" s="2"/>
      <c r="W296" s="2"/>
      <c r="X296" s="2"/>
      <c r="Y296" s="2"/>
    </row>
    <row r="297" spans="1:25" x14ac:dyDescent="0.25">
      <c r="B297" s="439"/>
      <c r="C297" s="439"/>
      <c r="D297" s="439"/>
      <c r="E297" s="439"/>
      <c r="G297" s="2"/>
      <c r="H297" s="2"/>
      <c r="I297" s="2"/>
      <c r="J297" s="2"/>
      <c r="K297" s="2"/>
      <c r="L297" s="2"/>
      <c r="M297" s="2"/>
      <c r="N297" s="2"/>
      <c r="O297" s="2"/>
      <c r="P297" s="2"/>
      <c r="Q297" s="2"/>
      <c r="R297" s="2"/>
      <c r="S297" s="2"/>
      <c r="T297" s="2"/>
      <c r="U297" s="2"/>
      <c r="V297" s="2"/>
      <c r="W297" s="2"/>
      <c r="X297" s="2"/>
      <c r="Y297" s="2"/>
    </row>
    <row r="298" spans="1:25" x14ac:dyDescent="0.25">
      <c r="B298" s="439"/>
      <c r="C298" s="439"/>
      <c r="D298" s="439"/>
      <c r="E298" s="439"/>
      <c r="G298" s="2"/>
      <c r="H298" s="2"/>
      <c r="I298" s="2"/>
      <c r="J298" s="2"/>
      <c r="K298" s="2"/>
      <c r="L298" s="2"/>
      <c r="M298" s="2"/>
      <c r="N298" s="2"/>
      <c r="O298" s="2"/>
      <c r="P298" s="2"/>
      <c r="Q298" s="2"/>
      <c r="R298" s="2"/>
      <c r="S298" s="2"/>
      <c r="T298" s="2"/>
      <c r="U298" s="2"/>
      <c r="V298" s="2"/>
      <c r="W298" s="2"/>
      <c r="X298" s="2"/>
      <c r="Y298" s="2"/>
    </row>
    <row r="299" spans="1:25" x14ac:dyDescent="0.25">
      <c r="B299" s="439"/>
      <c r="C299" s="439"/>
      <c r="D299" s="439"/>
      <c r="E299" s="439"/>
      <c r="G299" s="2"/>
      <c r="H299" s="2"/>
      <c r="I299" s="2"/>
      <c r="J299" s="2"/>
      <c r="K299" s="2"/>
      <c r="L299" s="2"/>
      <c r="M299" s="2"/>
      <c r="N299" s="2"/>
      <c r="O299" s="2"/>
      <c r="P299" s="2"/>
      <c r="Q299" s="2"/>
      <c r="R299" s="2"/>
      <c r="S299" s="2"/>
      <c r="T299" s="2"/>
      <c r="U299" s="2"/>
      <c r="V299" s="2"/>
      <c r="W299" s="2"/>
      <c r="X299" s="2"/>
      <c r="Y299" s="2"/>
    </row>
    <row r="300" spans="1:25" x14ac:dyDescent="0.25">
      <c r="B300" s="439"/>
      <c r="C300" s="439"/>
      <c r="D300" s="439"/>
      <c r="E300" s="439"/>
      <c r="G300" s="2"/>
      <c r="H300" s="2"/>
      <c r="I300" s="2"/>
      <c r="J300" s="2"/>
      <c r="K300" s="2"/>
      <c r="L300" s="2"/>
      <c r="M300" s="2"/>
      <c r="N300" s="2"/>
      <c r="O300" s="2"/>
      <c r="P300" s="2"/>
      <c r="Q300" s="2"/>
      <c r="R300" s="2"/>
      <c r="S300" s="2"/>
      <c r="T300" s="2"/>
      <c r="U300" s="2"/>
      <c r="V300" s="2"/>
      <c r="W300" s="2"/>
      <c r="X300" s="2"/>
      <c r="Y300" s="2"/>
    </row>
    <row r="301" spans="1:25" x14ac:dyDescent="0.25">
      <c r="B301" s="439"/>
      <c r="C301" s="439"/>
      <c r="D301" s="439"/>
      <c r="E301" s="439"/>
      <c r="G301" s="2"/>
      <c r="H301" s="2"/>
      <c r="I301" s="2"/>
      <c r="J301" s="2"/>
      <c r="K301" s="2"/>
      <c r="L301" s="2"/>
      <c r="M301" s="2"/>
      <c r="N301" s="2"/>
      <c r="O301" s="2"/>
      <c r="P301" s="2"/>
      <c r="Q301" s="2"/>
      <c r="R301" s="2"/>
      <c r="S301" s="2"/>
      <c r="T301" s="2"/>
      <c r="U301" s="2"/>
      <c r="V301" s="2"/>
      <c r="W301" s="2"/>
      <c r="X301" s="2"/>
      <c r="Y301" s="2"/>
    </row>
    <row r="302" spans="1:25" x14ac:dyDescent="0.25">
      <c r="B302" s="439"/>
      <c r="C302" s="439"/>
      <c r="D302" s="439"/>
      <c r="E302" s="439"/>
      <c r="G302" s="2"/>
      <c r="H302" s="2"/>
      <c r="I302" s="2"/>
      <c r="J302" s="2"/>
      <c r="K302" s="2"/>
      <c r="L302" s="2"/>
      <c r="M302" s="2"/>
      <c r="N302" s="2"/>
      <c r="O302" s="2"/>
      <c r="P302" s="2"/>
      <c r="Q302" s="2"/>
      <c r="R302" s="2"/>
      <c r="S302" s="2"/>
      <c r="T302" s="2"/>
      <c r="U302" s="2"/>
      <c r="V302" s="2"/>
      <c r="W302" s="2"/>
      <c r="X302" s="2"/>
      <c r="Y302" s="2"/>
    </row>
    <row r="303" spans="1:25" x14ac:dyDescent="0.25">
      <c r="B303" s="439"/>
      <c r="C303" s="439"/>
      <c r="D303" s="439"/>
      <c r="E303" s="439"/>
      <c r="G303" s="2"/>
      <c r="H303" s="2"/>
      <c r="I303" s="2"/>
      <c r="J303" s="2"/>
      <c r="K303" s="2"/>
      <c r="L303" s="2"/>
      <c r="M303" s="2"/>
      <c r="N303" s="2"/>
      <c r="O303" s="2"/>
      <c r="P303" s="2"/>
      <c r="Q303" s="2"/>
      <c r="R303" s="2"/>
      <c r="S303" s="2"/>
      <c r="T303" s="2"/>
      <c r="U303" s="2"/>
      <c r="V303" s="2"/>
      <c r="W303" s="2"/>
      <c r="X303" s="2"/>
      <c r="Y303" s="2"/>
    </row>
    <row r="304" spans="1:25" x14ac:dyDescent="0.25">
      <c r="B304" s="439"/>
      <c r="C304" s="439"/>
      <c r="D304" s="439"/>
      <c r="E304" s="439"/>
      <c r="G304" s="2"/>
      <c r="H304" s="2"/>
      <c r="I304" s="2"/>
      <c r="J304" s="2"/>
      <c r="K304" s="2"/>
      <c r="L304" s="2"/>
      <c r="M304" s="2"/>
      <c r="N304" s="2"/>
      <c r="O304" s="2"/>
      <c r="P304" s="2"/>
      <c r="Q304" s="2"/>
      <c r="R304" s="2"/>
      <c r="S304" s="2"/>
      <c r="T304" s="2"/>
      <c r="U304" s="2"/>
      <c r="V304" s="2"/>
      <c r="W304" s="2"/>
      <c r="X304" s="2"/>
      <c r="Y304" s="2"/>
    </row>
    <row r="305" spans="2:25" x14ac:dyDescent="0.25">
      <c r="B305" s="439"/>
      <c r="C305" s="439"/>
      <c r="D305" s="439"/>
      <c r="E305" s="439"/>
      <c r="G305" s="2"/>
      <c r="H305" s="2"/>
      <c r="I305" s="2"/>
      <c r="J305" s="2"/>
      <c r="K305" s="2"/>
      <c r="L305" s="2"/>
      <c r="M305" s="2"/>
      <c r="N305" s="2"/>
      <c r="O305" s="2"/>
      <c r="P305" s="2"/>
      <c r="Q305" s="2"/>
      <c r="R305" s="2"/>
      <c r="S305" s="2"/>
      <c r="T305" s="2"/>
      <c r="U305" s="2"/>
      <c r="V305" s="2"/>
      <c r="W305" s="2"/>
      <c r="X305" s="2"/>
      <c r="Y305" s="2"/>
    </row>
    <row r="306" spans="2:25" x14ac:dyDescent="0.25">
      <c r="B306" s="439"/>
      <c r="C306" s="439"/>
      <c r="D306" s="439"/>
      <c r="E306" s="439"/>
      <c r="G306" s="2"/>
      <c r="H306" s="2"/>
      <c r="I306" s="2"/>
      <c r="J306" s="2"/>
      <c r="K306" s="2"/>
      <c r="L306" s="2"/>
      <c r="M306" s="2"/>
      <c r="N306" s="2"/>
      <c r="O306" s="2"/>
      <c r="P306" s="2"/>
      <c r="Q306" s="2"/>
      <c r="R306" s="2"/>
      <c r="S306" s="2"/>
      <c r="T306" s="2"/>
      <c r="U306" s="2"/>
      <c r="V306" s="2"/>
      <c r="W306" s="2"/>
      <c r="X306" s="2"/>
      <c r="Y306" s="2"/>
    </row>
    <row r="307" spans="2:25" x14ac:dyDescent="0.25">
      <c r="B307" s="439"/>
      <c r="C307" s="439"/>
      <c r="D307" s="439"/>
      <c r="E307" s="439"/>
      <c r="G307" s="2"/>
      <c r="H307" s="2"/>
      <c r="I307" s="2"/>
      <c r="J307" s="2"/>
      <c r="K307" s="2"/>
      <c r="L307" s="2"/>
      <c r="M307" s="2"/>
      <c r="N307" s="2"/>
      <c r="O307" s="2"/>
      <c r="P307" s="2"/>
      <c r="Q307" s="2"/>
      <c r="R307" s="2"/>
      <c r="S307" s="2"/>
      <c r="T307" s="2"/>
      <c r="U307" s="2"/>
      <c r="V307" s="2"/>
      <c r="W307" s="2"/>
      <c r="X307" s="2"/>
      <c r="Y307" s="2"/>
    </row>
    <row r="308" spans="2:25" x14ac:dyDescent="0.25">
      <c r="B308" s="439"/>
      <c r="C308" s="439"/>
      <c r="D308" s="439"/>
      <c r="E308" s="439"/>
      <c r="G308" s="2"/>
      <c r="H308" s="2"/>
      <c r="I308" s="2"/>
      <c r="J308" s="2"/>
      <c r="K308" s="2"/>
      <c r="L308" s="2"/>
      <c r="M308" s="2"/>
      <c r="N308" s="2"/>
      <c r="O308" s="2"/>
      <c r="P308" s="2"/>
      <c r="Q308" s="2"/>
      <c r="R308" s="2"/>
      <c r="S308" s="2"/>
      <c r="T308" s="2"/>
      <c r="U308" s="2"/>
      <c r="V308" s="2"/>
      <c r="W308" s="2"/>
      <c r="X308" s="2"/>
      <c r="Y308" s="2"/>
    </row>
    <row r="309" spans="2:25" x14ac:dyDescent="0.25">
      <c r="B309" s="439"/>
      <c r="C309" s="439"/>
      <c r="D309" s="439"/>
      <c r="E309" s="439"/>
      <c r="G309" s="2"/>
      <c r="H309" s="2"/>
      <c r="I309" s="2"/>
      <c r="J309" s="2"/>
      <c r="K309" s="2"/>
      <c r="L309" s="2"/>
      <c r="M309" s="2"/>
      <c r="N309" s="2"/>
      <c r="O309" s="2"/>
      <c r="P309" s="2"/>
      <c r="Q309" s="2"/>
      <c r="R309" s="2"/>
      <c r="S309" s="2"/>
      <c r="T309" s="2"/>
      <c r="U309" s="2"/>
      <c r="V309" s="2"/>
      <c r="W309" s="2"/>
      <c r="X309" s="2"/>
      <c r="Y309" s="2"/>
    </row>
    <row r="310" spans="2:25" x14ac:dyDescent="0.25">
      <c r="B310" s="439"/>
      <c r="C310" s="439"/>
      <c r="D310" s="439"/>
      <c r="E310" s="439"/>
      <c r="G310" s="2"/>
      <c r="H310" s="2"/>
      <c r="I310" s="2"/>
      <c r="J310" s="2"/>
      <c r="K310" s="2"/>
      <c r="L310" s="2"/>
      <c r="M310" s="2"/>
      <c r="N310" s="2"/>
      <c r="O310" s="2"/>
      <c r="P310" s="2"/>
      <c r="Q310" s="2"/>
      <c r="R310" s="2"/>
      <c r="S310" s="2"/>
      <c r="T310" s="2"/>
      <c r="U310" s="2"/>
      <c r="V310" s="2"/>
      <c r="W310" s="2"/>
      <c r="X310" s="2"/>
      <c r="Y310" s="2"/>
    </row>
    <row r="311" spans="2:25" x14ac:dyDescent="0.25">
      <c r="B311" s="439"/>
      <c r="C311" s="439"/>
      <c r="D311" s="439"/>
      <c r="E311" s="439"/>
      <c r="G311" s="2"/>
      <c r="H311" s="2"/>
      <c r="I311" s="2"/>
      <c r="J311" s="2"/>
      <c r="K311" s="2"/>
      <c r="L311" s="2"/>
      <c r="M311" s="2"/>
      <c r="N311" s="2"/>
      <c r="O311" s="2"/>
      <c r="P311" s="2"/>
      <c r="Q311" s="2"/>
      <c r="R311" s="2"/>
      <c r="S311" s="2"/>
      <c r="T311" s="2"/>
      <c r="U311" s="2"/>
      <c r="V311" s="2"/>
      <c r="W311" s="2"/>
      <c r="X311" s="2"/>
      <c r="Y311" s="2"/>
    </row>
    <row r="312" spans="2:25" x14ac:dyDescent="0.25">
      <c r="B312" s="439"/>
      <c r="C312" s="439"/>
      <c r="D312" s="439"/>
      <c r="E312" s="439"/>
      <c r="G312" s="2"/>
      <c r="H312" s="2"/>
      <c r="I312" s="2"/>
      <c r="J312" s="2"/>
      <c r="K312" s="2"/>
      <c r="L312" s="2"/>
      <c r="M312" s="2"/>
      <c r="N312" s="2"/>
      <c r="O312" s="2"/>
      <c r="P312" s="2"/>
      <c r="Q312" s="2"/>
      <c r="R312" s="2"/>
      <c r="S312" s="2"/>
      <c r="T312" s="2"/>
      <c r="U312" s="2"/>
      <c r="V312" s="2"/>
      <c r="W312" s="2"/>
      <c r="X312" s="2"/>
      <c r="Y312" s="2"/>
    </row>
    <row r="313" spans="2:25" x14ac:dyDescent="0.25">
      <c r="B313" s="439"/>
      <c r="C313" s="439"/>
      <c r="D313" s="439"/>
      <c r="E313" s="439"/>
      <c r="G313" s="2"/>
      <c r="H313" s="2"/>
      <c r="I313" s="2"/>
      <c r="J313" s="2"/>
      <c r="K313" s="2"/>
      <c r="L313" s="2"/>
      <c r="M313" s="2"/>
      <c r="N313" s="2"/>
      <c r="O313" s="2"/>
      <c r="P313" s="2"/>
      <c r="Q313" s="2"/>
      <c r="R313" s="2"/>
      <c r="S313" s="2"/>
      <c r="T313" s="2"/>
      <c r="U313" s="2"/>
      <c r="V313" s="2"/>
      <c r="W313" s="2"/>
      <c r="X313" s="2"/>
      <c r="Y313" s="2"/>
    </row>
    <row r="314" spans="2:25" x14ac:dyDescent="0.25">
      <c r="B314" s="439"/>
      <c r="C314" s="439"/>
      <c r="D314" s="439"/>
      <c r="E314" s="439"/>
      <c r="G314" s="2"/>
      <c r="H314" s="2"/>
      <c r="I314" s="2"/>
      <c r="J314" s="2"/>
      <c r="K314" s="2"/>
      <c r="L314" s="2"/>
      <c r="M314" s="2"/>
      <c r="N314" s="2"/>
      <c r="O314" s="2"/>
      <c r="P314" s="2"/>
      <c r="Q314" s="2"/>
      <c r="R314" s="2"/>
      <c r="S314" s="2"/>
      <c r="T314" s="2"/>
      <c r="U314" s="2"/>
      <c r="V314" s="2"/>
      <c r="W314" s="2"/>
      <c r="X314" s="2"/>
      <c r="Y314" s="2"/>
    </row>
    <row r="315" spans="2:25" x14ac:dyDescent="0.25">
      <c r="B315" s="439"/>
      <c r="C315" s="439"/>
      <c r="D315" s="439"/>
      <c r="E315" s="439"/>
      <c r="G315" s="2"/>
      <c r="H315" s="2"/>
      <c r="I315" s="2"/>
      <c r="J315" s="2"/>
      <c r="K315" s="2"/>
      <c r="L315" s="2"/>
      <c r="M315" s="2"/>
      <c r="N315" s="2"/>
      <c r="O315" s="2"/>
      <c r="P315" s="2"/>
      <c r="Q315" s="2"/>
      <c r="R315" s="2"/>
      <c r="S315" s="2"/>
      <c r="T315" s="2"/>
      <c r="U315" s="2"/>
      <c r="V315" s="2"/>
      <c r="W315" s="2"/>
      <c r="X315" s="2"/>
      <c r="Y315" s="2"/>
    </row>
    <row r="316" spans="2:25" x14ac:dyDescent="0.25">
      <c r="B316" s="439"/>
      <c r="C316" s="439"/>
      <c r="D316" s="439"/>
      <c r="E316" s="439"/>
      <c r="G316" s="2"/>
      <c r="H316" s="2"/>
      <c r="I316" s="2"/>
      <c r="J316" s="2"/>
      <c r="K316" s="2"/>
      <c r="L316" s="2"/>
      <c r="M316" s="2"/>
      <c r="N316" s="2"/>
      <c r="O316" s="2"/>
      <c r="P316" s="2"/>
      <c r="Q316" s="2"/>
      <c r="R316" s="2"/>
      <c r="S316" s="2"/>
      <c r="T316" s="2"/>
      <c r="U316" s="2"/>
      <c r="V316" s="2"/>
      <c r="W316" s="2"/>
      <c r="X316" s="2"/>
      <c r="Y316" s="2"/>
    </row>
    <row r="317" spans="2:25" x14ac:dyDescent="0.25">
      <c r="B317" s="439"/>
      <c r="C317" s="439"/>
      <c r="D317" s="439"/>
      <c r="E317" s="439"/>
      <c r="G317" s="2"/>
      <c r="H317" s="2"/>
      <c r="I317" s="2"/>
      <c r="J317" s="2"/>
      <c r="K317" s="2"/>
      <c r="L317" s="2"/>
      <c r="M317" s="2"/>
      <c r="N317" s="2"/>
      <c r="O317" s="2"/>
      <c r="P317" s="2"/>
      <c r="Q317" s="2"/>
      <c r="R317" s="2"/>
      <c r="S317" s="2"/>
      <c r="T317" s="2"/>
      <c r="U317" s="2"/>
      <c r="V317" s="2"/>
      <c r="W317" s="2"/>
      <c r="X317" s="2"/>
      <c r="Y317" s="2"/>
    </row>
    <row r="318" spans="2:25" x14ac:dyDescent="0.25">
      <c r="B318" s="439"/>
      <c r="C318" s="439"/>
      <c r="D318" s="439"/>
      <c r="E318" s="439"/>
      <c r="G318" s="2"/>
      <c r="H318" s="2"/>
      <c r="I318" s="2"/>
      <c r="J318" s="2"/>
      <c r="K318" s="2"/>
      <c r="L318" s="2"/>
      <c r="M318" s="2"/>
      <c r="N318" s="2"/>
      <c r="O318" s="2"/>
      <c r="P318" s="2"/>
      <c r="Q318" s="2"/>
      <c r="R318" s="2"/>
      <c r="S318" s="2"/>
      <c r="T318" s="2"/>
      <c r="U318" s="2"/>
      <c r="V318" s="2"/>
      <c r="W318" s="2"/>
      <c r="X318" s="2"/>
      <c r="Y318" s="2"/>
    </row>
    <row r="319" spans="2:25" x14ac:dyDescent="0.25">
      <c r="B319" s="439"/>
      <c r="C319" s="439"/>
      <c r="D319" s="439"/>
      <c r="E319" s="439"/>
      <c r="G319" s="2"/>
      <c r="H319" s="2"/>
      <c r="I319" s="2"/>
      <c r="J319" s="2"/>
      <c r="K319" s="2"/>
      <c r="L319" s="2"/>
      <c r="M319" s="2"/>
      <c r="N319" s="2"/>
      <c r="O319" s="2"/>
      <c r="P319" s="2"/>
      <c r="Q319" s="2"/>
      <c r="R319" s="2"/>
      <c r="S319" s="2"/>
      <c r="T319" s="2"/>
      <c r="U319" s="2"/>
      <c r="V319" s="2"/>
      <c r="W319" s="2"/>
      <c r="X319" s="2"/>
      <c r="Y319" s="2"/>
    </row>
    <row r="320" spans="2:25" x14ac:dyDescent="0.25">
      <c r="B320" s="439"/>
      <c r="C320" s="439"/>
      <c r="D320" s="439"/>
      <c r="E320" s="439"/>
      <c r="G320" s="2"/>
      <c r="H320" s="2"/>
      <c r="I320" s="2"/>
      <c r="J320" s="2"/>
      <c r="K320" s="2"/>
      <c r="L320" s="2"/>
      <c r="M320" s="2"/>
      <c r="N320" s="2"/>
      <c r="O320" s="2"/>
      <c r="P320" s="2"/>
      <c r="Q320" s="2"/>
      <c r="R320" s="2"/>
      <c r="S320" s="2"/>
      <c r="T320" s="2"/>
      <c r="U320" s="2"/>
      <c r="V320" s="2"/>
      <c r="W320" s="2"/>
      <c r="X320" s="2"/>
      <c r="Y320" s="2"/>
    </row>
    <row r="321" spans="2:25" x14ac:dyDescent="0.25">
      <c r="B321" s="439"/>
      <c r="C321" s="439"/>
      <c r="D321" s="439"/>
      <c r="E321" s="439"/>
      <c r="G321" s="2"/>
      <c r="H321" s="2"/>
      <c r="I321" s="2"/>
      <c r="J321" s="2"/>
      <c r="K321" s="2"/>
      <c r="L321" s="2"/>
      <c r="M321" s="2"/>
      <c r="N321" s="2"/>
      <c r="O321" s="2"/>
      <c r="P321" s="2"/>
      <c r="Q321" s="2"/>
      <c r="R321" s="2"/>
      <c r="S321" s="2"/>
      <c r="T321" s="2"/>
      <c r="U321" s="2"/>
      <c r="V321" s="2"/>
      <c r="W321" s="2"/>
      <c r="X321" s="2"/>
      <c r="Y321" s="2"/>
    </row>
    <row r="322" spans="2:25" x14ac:dyDescent="0.25">
      <c r="B322" s="439"/>
      <c r="C322" s="439"/>
      <c r="D322" s="439"/>
      <c r="E322" s="439"/>
      <c r="G322" s="2"/>
      <c r="H322" s="2"/>
      <c r="I322" s="2"/>
      <c r="J322" s="2"/>
      <c r="K322" s="2"/>
      <c r="L322" s="2"/>
      <c r="M322" s="2"/>
      <c r="N322" s="2"/>
      <c r="O322" s="2"/>
      <c r="P322" s="2"/>
      <c r="Q322" s="2"/>
      <c r="R322" s="2"/>
      <c r="S322" s="2"/>
      <c r="T322" s="2"/>
      <c r="U322" s="2"/>
      <c r="V322" s="2"/>
      <c r="W322" s="2"/>
      <c r="X322" s="2"/>
      <c r="Y322" s="2"/>
    </row>
    <row r="323" spans="2:25" x14ac:dyDescent="0.25">
      <c r="B323" s="439"/>
      <c r="C323" s="439"/>
      <c r="D323" s="439"/>
      <c r="E323" s="439"/>
      <c r="G323" s="2"/>
      <c r="H323" s="2"/>
      <c r="I323" s="2"/>
      <c r="J323" s="2"/>
      <c r="K323" s="2"/>
      <c r="L323" s="2"/>
      <c r="M323" s="2"/>
      <c r="N323" s="2"/>
      <c r="O323" s="2"/>
      <c r="P323" s="2"/>
      <c r="Q323" s="2"/>
      <c r="R323" s="2"/>
      <c r="S323" s="2"/>
      <c r="T323" s="2"/>
      <c r="U323" s="2"/>
      <c r="V323" s="2"/>
      <c r="W323" s="2"/>
      <c r="X323" s="2"/>
      <c r="Y323" s="2"/>
    </row>
    <row r="324" spans="2:25" x14ac:dyDescent="0.25">
      <c r="B324" s="439"/>
      <c r="C324" s="439"/>
      <c r="D324" s="439"/>
      <c r="E324" s="439"/>
      <c r="G324" s="2"/>
      <c r="H324" s="2"/>
      <c r="I324" s="2"/>
      <c r="J324" s="2"/>
      <c r="K324" s="2"/>
      <c r="L324" s="2"/>
      <c r="M324" s="2"/>
      <c r="N324" s="2"/>
      <c r="O324" s="2"/>
      <c r="P324" s="2"/>
      <c r="Q324" s="2"/>
      <c r="R324" s="2"/>
      <c r="S324" s="2"/>
      <c r="T324" s="2"/>
      <c r="U324" s="2"/>
      <c r="V324" s="2"/>
      <c r="W324" s="2"/>
      <c r="X324" s="2"/>
      <c r="Y324" s="2"/>
    </row>
    <row r="325" spans="2:25" x14ac:dyDescent="0.25">
      <c r="B325" s="439"/>
      <c r="C325" s="439"/>
      <c r="D325" s="439"/>
      <c r="E325" s="439"/>
      <c r="G325" s="2"/>
      <c r="H325" s="2"/>
      <c r="I325" s="2"/>
      <c r="J325" s="2"/>
      <c r="K325" s="2"/>
      <c r="L325" s="2"/>
      <c r="M325" s="2"/>
      <c r="N325" s="2"/>
      <c r="O325" s="2"/>
      <c r="P325" s="2"/>
      <c r="Q325" s="2"/>
      <c r="R325" s="2"/>
      <c r="S325" s="2"/>
      <c r="T325" s="2"/>
      <c r="U325" s="2"/>
      <c r="V325" s="2"/>
      <c r="W325" s="2"/>
      <c r="X325" s="2"/>
      <c r="Y325" s="2"/>
    </row>
    <row r="326" spans="2:25" x14ac:dyDescent="0.25">
      <c r="B326" s="439"/>
      <c r="C326" s="439"/>
      <c r="D326" s="439"/>
      <c r="E326" s="439"/>
      <c r="G326" s="2"/>
      <c r="H326" s="2"/>
      <c r="I326" s="2"/>
      <c r="J326" s="2"/>
      <c r="K326" s="2"/>
      <c r="L326" s="2"/>
      <c r="M326" s="2"/>
      <c r="N326" s="2"/>
      <c r="O326" s="2"/>
      <c r="P326" s="2"/>
      <c r="Q326" s="2"/>
      <c r="R326" s="2"/>
      <c r="S326" s="2"/>
      <c r="T326" s="2"/>
      <c r="U326" s="2"/>
      <c r="V326" s="2"/>
      <c r="W326" s="2"/>
      <c r="X326" s="2"/>
      <c r="Y326" s="2"/>
    </row>
    <row r="327" spans="2:25" x14ac:dyDescent="0.25">
      <c r="B327" s="439"/>
      <c r="C327" s="439"/>
      <c r="D327" s="439"/>
      <c r="E327" s="439"/>
      <c r="G327" s="2"/>
      <c r="H327" s="2"/>
      <c r="I327" s="2"/>
      <c r="J327" s="2"/>
      <c r="K327" s="2"/>
      <c r="L327" s="2"/>
      <c r="M327" s="2"/>
      <c r="N327" s="2"/>
      <c r="O327" s="2"/>
      <c r="P327" s="2"/>
      <c r="Q327" s="2"/>
      <c r="R327" s="2"/>
      <c r="S327" s="2"/>
      <c r="T327" s="2"/>
      <c r="U327" s="2"/>
      <c r="V327" s="2"/>
      <c r="W327" s="2"/>
      <c r="X327" s="2"/>
      <c r="Y327" s="2"/>
    </row>
    <row r="328" spans="2:25" x14ac:dyDescent="0.25">
      <c r="B328" s="439"/>
      <c r="C328" s="439"/>
      <c r="D328" s="439"/>
      <c r="E328" s="439"/>
      <c r="G328" s="2"/>
      <c r="H328" s="2"/>
      <c r="I328" s="2"/>
      <c r="J328" s="2"/>
      <c r="K328" s="2"/>
      <c r="L328" s="2"/>
      <c r="M328" s="2"/>
      <c r="N328" s="2"/>
      <c r="O328" s="2"/>
      <c r="P328" s="2"/>
      <c r="Q328" s="2"/>
      <c r="R328" s="2"/>
      <c r="S328" s="2"/>
      <c r="T328" s="2"/>
      <c r="U328" s="2"/>
      <c r="V328" s="2"/>
      <c r="W328" s="2"/>
      <c r="X328" s="2"/>
      <c r="Y328" s="2"/>
    </row>
    <row r="329" spans="2:25" x14ac:dyDescent="0.25">
      <c r="B329" s="439"/>
      <c r="C329" s="439"/>
      <c r="D329" s="439"/>
      <c r="E329" s="439"/>
      <c r="G329" s="2"/>
      <c r="H329" s="2"/>
      <c r="I329" s="2"/>
      <c r="J329" s="2"/>
      <c r="K329" s="2"/>
      <c r="L329" s="2"/>
      <c r="M329" s="2"/>
      <c r="N329" s="2"/>
      <c r="O329" s="2"/>
      <c r="P329" s="2"/>
      <c r="Q329" s="2"/>
      <c r="R329" s="2"/>
      <c r="S329" s="2"/>
      <c r="T329" s="2"/>
      <c r="U329" s="2"/>
      <c r="V329" s="2"/>
      <c r="W329" s="2"/>
      <c r="X329" s="2"/>
      <c r="Y329" s="2"/>
    </row>
    <row r="330" spans="2:25" x14ac:dyDescent="0.25">
      <c r="B330" s="439"/>
      <c r="C330" s="439"/>
      <c r="D330" s="439"/>
      <c r="E330" s="439"/>
      <c r="G330" s="2"/>
      <c r="H330" s="2"/>
      <c r="I330" s="2"/>
      <c r="J330" s="2"/>
      <c r="K330" s="2"/>
      <c r="L330" s="2"/>
      <c r="M330" s="2"/>
      <c r="N330" s="2"/>
      <c r="O330" s="2"/>
      <c r="P330" s="2"/>
      <c r="Q330" s="2"/>
      <c r="R330" s="2"/>
      <c r="S330" s="2"/>
      <c r="T330" s="2"/>
      <c r="U330" s="2"/>
      <c r="V330" s="2"/>
      <c r="W330" s="2"/>
      <c r="X330" s="2"/>
      <c r="Y330" s="2"/>
    </row>
    <row r="331" spans="2:25" x14ac:dyDescent="0.25">
      <c r="B331" s="439"/>
      <c r="C331" s="439"/>
      <c r="D331" s="439"/>
      <c r="E331" s="439"/>
      <c r="G331" s="2"/>
      <c r="H331" s="2"/>
      <c r="I331" s="2"/>
      <c r="J331" s="2"/>
      <c r="K331" s="2"/>
      <c r="L331" s="2"/>
      <c r="M331" s="2"/>
      <c r="N331" s="2"/>
      <c r="O331" s="2"/>
      <c r="P331" s="2"/>
      <c r="Q331" s="2"/>
      <c r="R331" s="2"/>
      <c r="S331" s="2"/>
      <c r="T331" s="2"/>
      <c r="U331" s="2"/>
      <c r="V331" s="2"/>
      <c r="W331" s="2"/>
      <c r="X331" s="2"/>
      <c r="Y331" s="2"/>
    </row>
    <row r="332" spans="2:25" x14ac:dyDescent="0.25">
      <c r="B332" s="439"/>
      <c r="C332" s="439"/>
      <c r="D332" s="439"/>
      <c r="E332" s="439"/>
      <c r="G332" s="2"/>
      <c r="H332" s="2"/>
      <c r="I332" s="2"/>
      <c r="J332" s="2"/>
      <c r="K332" s="2"/>
      <c r="L332" s="2"/>
      <c r="M332" s="2"/>
      <c r="N332" s="2"/>
      <c r="O332" s="2"/>
      <c r="P332" s="2"/>
      <c r="Q332" s="2"/>
      <c r="R332" s="2"/>
      <c r="S332" s="2"/>
      <c r="T332" s="2"/>
      <c r="U332" s="2"/>
      <c r="V332" s="2"/>
      <c r="W332" s="2"/>
      <c r="X332" s="2"/>
      <c r="Y332" s="2"/>
    </row>
    <row r="333" spans="2:25" x14ac:dyDescent="0.25">
      <c r="B333" s="439"/>
      <c r="C333" s="439"/>
      <c r="D333" s="439"/>
      <c r="E333" s="439"/>
      <c r="G333" s="2"/>
      <c r="H333" s="2"/>
      <c r="I333" s="2"/>
      <c r="J333" s="2"/>
      <c r="K333" s="2"/>
      <c r="L333" s="2"/>
      <c r="M333" s="2"/>
      <c r="N333" s="2"/>
      <c r="O333" s="2"/>
      <c r="P333" s="2"/>
      <c r="Q333" s="2"/>
      <c r="R333" s="2"/>
      <c r="S333" s="2"/>
      <c r="T333" s="2"/>
      <c r="U333" s="2"/>
      <c r="V333" s="2"/>
      <c r="W333" s="2"/>
      <c r="X333" s="2"/>
      <c r="Y333" s="2"/>
    </row>
    <row r="334" spans="2:25" x14ac:dyDescent="0.25">
      <c r="B334" s="439"/>
      <c r="C334" s="439"/>
      <c r="D334" s="439"/>
      <c r="E334" s="439"/>
      <c r="G334" s="2"/>
      <c r="H334" s="2"/>
      <c r="I334" s="2"/>
      <c r="J334" s="2"/>
      <c r="K334" s="2"/>
      <c r="L334" s="2"/>
      <c r="M334" s="2"/>
      <c r="N334" s="2"/>
      <c r="O334" s="2"/>
      <c r="P334" s="2"/>
      <c r="Q334" s="2"/>
      <c r="R334" s="2"/>
      <c r="S334" s="2"/>
      <c r="T334" s="2"/>
      <c r="U334" s="2"/>
      <c r="V334" s="2"/>
      <c r="W334" s="2"/>
      <c r="X334" s="2"/>
      <c r="Y334" s="2"/>
    </row>
    <row r="335" spans="2:25" x14ac:dyDescent="0.25">
      <c r="B335" s="439"/>
      <c r="C335" s="439"/>
      <c r="D335" s="439"/>
      <c r="E335" s="439"/>
      <c r="G335" s="2"/>
      <c r="H335" s="2"/>
      <c r="I335" s="2"/>
      <c r="J335" s="2"/>
      <c r="K335" s="2"/>
      <c r="L335" s="2"/>
      <c r="M335" s="2"/>
      <c r="N335" s="2"/>
      <c r="O335" s="2"/>
      <c r="P335" s="2"/>
      <c r="Q335" s="2"/>
      <c r="R335" s="2"/>
      <c r="S335" s="2"/>
      <c r="T335" s="2"/>
      <c r="U335" s="2"/>
      <c r="V335" s="2"/>
      <c r="W335" s="2"/>
      <c r="X335" s="2"/>
      <c r="Y335" s="2"/>
    </row>
    <row r="336" spans="2:25" x14ac:dyDescent="0.25">
      <c r="B336" s="439"/>
      <c r="C336" s="439"/>
      <c r="D336" s="439"/>
      <c r="E336" s="439"/>
      <c r="G336" s="2"/>
      <c r="H336" s="2"/>
      <c r="I336" s="2"/>
      <c r="J336" s="2"/>
      <c r="K336" s="2"/>
      <c r="L336" s="2"/>
      <c r="M336" s="2"/>
      <c r="N336" s="2"/>
      <c r="O336" s="2"/>
      <c r="P336" s="2"/>
      <c r="Q336" s="2"/>
      <c r="R336" s="2"/>
      <c r="S336" s="2"/>
      <c r="T336" s="2"/>
      <c r="U336" s="2"/>
      <c r="V336" s="2"/>
      <c r="W336" s="2"/>
      <c r="X336" s="2"/>
      <c r="Y336" s="2"/>
    </row>
    <row r="337" spans="2:25" x14ac:dyDescent="0.25">
      <c r="B337" s="439"/>
      <c r="C337" s="439"/>
      <c r="D337" s="439"/>
      <c r="E337" s="439"/>
      <c r="G337" s="2"/>
      <c r="H337" s="2"/>
      <c r="I337" s="2"/>
      <c r="J337" s="2"/>
      <c r="K337" s="2"/>
      <c r="L337" s="2"/>
      <c r="M337" s="2"/>
      <c r="N337" s="2"/>
      <c r="O337" s="2"/>
      <c r="P337" s="2"/>
      <c r="Q337" s="2"/>
      <c r="R337" s="2"/>
      <c r="S337" s="2"/>
      <c r="T337" s="2"/>
      <c r="U337" s="2"/>
      <c r="V337" s="2"/>
      <c r="W337" s="2"/>
      <c r="X337" s="2"/>
      <c r="Y337" s="2"/>
    </row>
    <row r="338" spans="2:25" x14ac:dyDescent="0.25">
      <c r="B338" s="439"/>
      <c r="C338" s="439"/>
      <c r="D338" s="439"/>
      <c r="E338" s="439"/>
      <c r="G338" s="2"/>
      <c r="H338" s="2"/>
      <c r="I338" s="2"/>
      <c r="J338" s="2"/>
      <c r="K338" s="2"/>
      <c r="L338" s="2"/>
      <c r="M338" s="2"/>
      <c r="N338" s="2"/>
      <c r="O338" s="2"/>
      <c r="P338" s="2"/>
      <c r="Q338" s="2"/>
      <c r="R338" s="2"/>
      <c r="S338" s="2"/>
      <c r="T338" s="2"/>
      <c r="U338" s="2"/>
      <c r="V338" s="2"/>
      <c r="W338" s="2"/>
      <c r="X338" s="2"/>
      <c r="Y338" s="2"/>
    </row>
    <row r="339" spans="2:25" x14ac:dyDescent="0.25">
      <c r="B339" s="439"/>
      <c r="C339" s="439"/>
      <c r="D339" s="439"/>
      <c r="E339" s="439"/>
      <c r="G339" s="2"/>
      <c r="H339" s="2"/>
      <c r="I339" s="2"/>
      <c r="J339" s="2"/>
      <c r="K339" s="2"/>
      <c r="L339" s="2"/>
      <c r="M339" s="2"/>
      <c r="N339" s="2"/>
      <c r="O339" s="2"/>
      <c r="P339" s="2"/>
      <c r="Q339" s="2"/>
      <c r="R339" s="2"/>
      <c r="S339" s="2"/>
      <c r="T339" s="2"/>
      <c r="U339" s="2"/>
      <c r="V339" s="2"/>
      <c r="W339" s="2"/>
      <c r="X339" s="2"/>
      <c r="Y339" s="2"/>
    </row>
    <row r="340" spans="2:25" x14ac:dyDescent="0.25">
      <c r="B340" s="439"/>
      <c r="C340" s="439"/>
      <c r="D340" s="439"/>
      <c r="E340" s="439"/>
      <c r="G340" s="2"/>
      <c r="H340" s="2"/>
      <c r="I340" s="2"/>
      <c r="J340" s="2"/>
      <c r="K340" s="2"/>
      <c r="L340" s="2"/>
      <c r="M340" s="2"/>
      <c r="N340" s="2"/>
      <c r="O340" s="2"/>
      <c r="P340" s="2"/>
      <c r="Q340" s="2"/>
      <c r="R340" s="2"/>
      <c r="S340" s="2"/>
      <c r="T340" s="2"/>
      <c r="U340" s="2"/>
      <c r="V340" s="2"/>
      <c r="W340" s="2"/>
      <c r="X340" s="2"/>
      <c r="Y340" s="2"/>
    </row>
    <row r="341" spans="2:25" x14ac:dyDescent="0.25">
      <c r="B341" s="439"/>
      <c r="C341" s="439"/>
      <c r="D341" s="439"/>
      <c r="E341" s="439"/>
      <c r="G341" s="2"/>
      <c r="H341" s="2"/>
      <c r="I341" s="2"/>
      <c r="J341" s="2"/>
      <c r="K341" s="2"/>
      <c r="L341" s="2"/>
      <c r="M341" s="2"/>
      <c r="N341" s="2"/>
      <c r="O341" s="2"/>
      <c r="P341" s="2"/>
      <c r="Q341" s="2"/>
      <c r="R341" s="2"/>
      <c r="S341" s="2"/>
      <c r="T341" s="2"/>
      <c r="U341" s="2"/>
      <c r="V341" s="2"/>
      <c r="W341" s="2"/>
      <c r="X341" s="2"/>
      <c r="Y341" s="2"/>
    </row>
    <row r="342" spans="2:25" x14ac:dyDescent="0.25">
      <c r="B342" s="439"/>
      <c r="C342" s="439"/>
      <c r="D342" s="439"/>
      <c r="E342" s="439"/>
      <c r="G342" s="2"/>
      <c r="H342" s="2"/>
      <c r="I342" s="2"/>
      <c r="J342" s="2"/>
      <c r="K342" s="2"/>
      <c r="L342" s="2"/>
      <c r="M342" s="2"/>
      <c r="N342" s="2"/>
      <c r="O342" s="2"/>
      <c r="P342" s="2"/>
      <c r="Q342" s="2"/>
      <c r="R342" s="2"/>
      <c r="S342" s="2"/>
      <c r="T342" s="2"/>
      <c r="U342" s="2"/>
      <c r="V342" s="2"/>
      <c r="W342" s="2"/>
      <c r="X342" s="2"/>
      <c r="Y342" s="2"/>
    </row>
    <row r="343" spans="2:25" x14ac:dyDescent="0.25">
      <c r="B343" s="439"/>
      <c r="C343" s="439"/>
      <c r="D343" s="439"/>
      <c r="E343" s="439"/>
      <c r="G343" s="2"/>
      <c r="H343" s="2"/>
      <c r="I343" s="2"/>
      <c r="J343" s="2"/>
      <c r="K343" s="2"/>
      <c r="L343" s="2"/>
      <c r="M343" s="2"/>
      <c r="N343" s="2"/>
      <c r="O343" s="2"/>
      <c r="P343" s="2"/>
      <c r="Q343" s="2"/>
      <c r="R343" s="2"/>
      <c r="S343" s="2"/>
      <c r="T343" s="2"/>
      <c r="U343" s="2"/>
      <c r="V343" s="2"/>
      <c r="W343" s="2"/>
      <c r="X343" s="2"/>
      <c r="Y343" s="2"/>
    </row>
    <row r="344" spans="2:25" x14ac:dyDescent="0.25">
      <c r="B344" s="439"/>
      <c r="C344" s="439"/>
      <c r="D344" s="439"/>
      <c r="E344" s="439"/>
      <c r="G344" s="2"/>
      <c r="H344" s="2"/>
      <c r="I344" s="2"/>
      <c r="J344" s="2"/>
      <c r="K344" s="2"/>
      <c r="L344" s="2"/>
      <c r="M344" s="2"/>
      <c r="N344" s="2"/>
      <c r="O344" s="2"/>
      <c r="P344" s="2"/>
      <c r="Q344" s="2"/>
      <c r="R344" s="2"/>
      <c r="S344" s="2"/>
      <c r="T344" s="2"/>
      <c r="U344" s="2"/>
      <c r="V344" s="2"/>
      <c r="W344" s="2"/>
      <c r="X344" s="2"/>
      <c r="Y344" s="2"/>
    </row>
    <row r="345" spans="2:25" x14ac:dyDescent="0.25">
      <c r="B345" s="439"/>
      <c r="C345" s="439"/>
      <c r="D345" s="439"/>
      <c r="E345" s="439"/>
      <c r="G345" s="2"/>
      <c r="H345" s="2"/>
      <c r="I345" s="2"/>
      <c r="J345" s="2"/>
      <c r="K345" s="2"/>
      <c r="L345" s="2"/>
      <c r="M345" s="2"/>
      <c r="N345" s="2"/>
      <c r="O345" s="2"/>
      <c r="P345" s="2"/>
      <c r="Q345" s="2"/>
      <c r="R345" s="2"/>
      <c r="S345" s="2"/>
      <c r="T345" s="2"/>
      <c r="U345" s="2"/>
      <c r="V345" s="2"/>
      <c r="W345" s="2"/>
      <c r="X345" s="2"/>
      <c r="Y345" s="2"/>
    </row>
    <row r="346" spans="2:25" x14ac:dyDescent="0.25">
      <c r="B346" s="439"/>
      <c r="C346" s="439"/>
      <c r="D346" s="439"/>
      <c r="E346" s="439"/>
      <c r="G346" s="2"/>
      <c r="H346" s="2"/>
      <c r="I346" s="2"/>
      <c r="J346" s="2"/>
      <c r="K346" s="2"/>
      <c r="L346" s="2"/>
      <c r="M346" s="2"/>
      <c r="N346" s="2"/>
      <c r="O346" s="2"/>
      <c r="P346" s="2"/>
      <c r="Q346" s="2"/>
      <c r="R346" s="2"/>
      <c r="S346" s="2"/>
      <c r="T346" s="2"/>
      <c r="U346" s="2"/>
      <c r="V346" s="2"/>
      <c r="W346" s="2"/>
      <c r="X346" s="2"/>
      <c r="Y346" s="2"/>
    </row>
    <row r="347" spans="2:25" x14ac:dyDescent="0.25">
      <c r="B347" s="439"/>
      <c r="C347" s="439"/>
      <c r="D347" s="439"/>
      <c r="E347" s="439"/>
      <c r="G347" s="2"/>
      <c r="H347" s="2"/>
      <c r="I347" s="2"/>
      <c r="J347" s="2"/>
      <c r="K347" s="2"/>
      <c r="L347" s="2"/>
      <c r="M347" s="2"/>
      <c r="N347" s="2"/>
      <c r="O347" s="2"/>
      <c r="P347" s="2"/>
      <c r="Q347" s="2"/>
      <c r="R347" s="2"/>
      <c r="S347" s="2"/>
      <c r="T347" s="2"/>
      <c r="U347" s="2"/>
      <c r="V347" s="2"/>
      <c r="W347" s="2"/>
      <c r="X347" s="2"/>
      <c r="Y347" s="2"/>
    </row>
    <row r="348" spans="2:25" x14ac:dyDescent="0.25">
      <c r="B348" s="439"/>
      <c r="C348" s="439"/>
      <c r="D348" s="439"/>
      <c r="E348" s="439"/>
      <c r="G348" s="2"/>
      <c r="H348" s="2"/>
      <c r="I348" s="2"/>
      <c r="J348" s="2"/>
      <c r="K348" s="2"/>
      <c r="L348" s="2"/>
      <c r="M348" s="2"/>
      <c r="N348" s="2"/>
      <c r="O348" s="2"/>
      <c r="P348" s="2"/>
      <c r="Q348" s="2"/>
      <c r="R348" s="2"/>
      <c r="S348" s="2"/>
      <c r="T348" s="2"/>
      <c r="U348" s="2"/>
      <c r="V348" s="2"/>
      <c r="W348" s="2"/>
      <c r="X348" s="2"/>
      <c r="Y348" s="2"/>
    </row>
    <row r="349" spans="2:25" x14ac:dyDescent="0.25">
      <c r="B349" s="439"/>
      <c r="C349" s="439"/>
      <c r="D349" s="439"/>
      <c r="E349" s="439"/>
      <c r="G349" s="2"/>
      <c r="H349" s="2"/>
      <c r="I349" s="2"/>
      <c r="J349" s="2"/>
      <c r="K349" s="2"/>
      <c r="L349" s="2"/>
      <c r="M349" s="2"/>
      <c r="N349" s="2"/>
      <c r="O349" s="2"/>
      <c r="P349" s="2"/>
      <c r="Q349" s="2"/>
      <c r="R349" s="2"/>
      <c r="S349" s="2"/>
      <c r="T349" s="2"/>
      <c r="U349" s="2"/>
      <c r="V349" s="2"/>
      <c r="W349" s="2"/>
      <c r="X349" s="2"/>
      <c r="Y349" s="2"/>
    </row>
    <row r="350" spans="2:25" x14ac:dyDescent="0.25">
      <c r="B350" s="439"/>
      <c r="C350" s="439"/>
      <c r="D350" s="439"/>
      <c r="E350" s="439"/>
      <c r="G350" s="2"/>
      <c r="H350" s="2"/>
      <c r="I350" s="2"/>
      <c r="J350" s="2"/>
      <c r="K350" s="2"/>
      <c r="L350" s="2"/>
      <c r="M350" s="2"/>
      <c r="N350" s="2"/>
      <c r="O350" s="2"/>
      <c r="P350" s="2"/>
      <c r="Q350" s="2"/>
      <c r="R350" s="2"/>
      <c r="S350" s="2"/>
      <c r="T350" s="2"/>
      <c r="U350" s="2"/>
      <c r="V350" s="2"/>
      <c r="W350" s="2"/>
      <c r="X350" s="2"/>
      <c r="Y350" s="2"/>
    </row>
    <row r="351" spans="2:25" x14ac:dyDescent="0.25">
      <c r="B351" s="439"/>
      <c r="C351" s="439"/>
      <c r="D351" s="439"/>
      <c r="E351" s="439"/>
      <c r="G351" s="2"/>
      <c r="H351" s="2"/>
      <c r="I351" s="2"/>
      <c r="J351" s="2"/>
      <c r="K351" s="2"/>
      <c r="L351" s="2"/>
      <c r="M351" s="2"/>
      <c r="N351" s="2"/>
      <c r="O351" s="2"/>
      <c r="P351" s="2"/>
      <c r="Q351" s="2"/>
      <c r="R351" s="2"/>
      <c r="S351" s="2"/>
      <c r="T351" s="2"/>
      <c r="U351" s="2"/>
      <c r="V351" s="2"/>
      <c r="W351" s="2"/>
      <c r="X351" s="2"/>
      <c r="Y351" s="2"/>
    </row>
    <row r="352" spans="2:25" x14ac:dyDescent="0.25">
      <c r="B352" s="439"/>
      <c r="C352" s="439"/>
      <c r="D352" s="439"/>
      <c r="E352" s="439"/>
      <c r="G352" s="2"/>
      <c r="H352" s="2"/>
      <c r="I352" s="2"/>
      <c r="J352" s="2"/>
      <c r="K352" s="2"/>
      <c r="L352" s="2"/>
      <c r="M352" s="2"/>
      <c r="N352" s="2"/>
      <c r="O352" s="2"/>
      <c r="P352" s="2"/>
      <c r="Q352" s="2"/>
      <c r="R352" s="2"/>
      <c r="S352" s="2"/>
      <c r="T352" s="2"/>
      <c r="U352" s="2"/>
      <c r="V352" s="2"/>
      <c r="W352" s="2"/>
      <c r="X352" s="2"/>
      <c r="Y352" s="2"/>
    </row>
    <row r="353" spans="2:25" x14ac:dyDescent="0.25">
      <c r="B353" s="439"/>
      <c r="C353" s="439"/>
      <c r="D353" s="439"/>
      <c r="E353" s="439"/>
      <c r="G353" s="2"/>
      <c r="H353" s="2"/>
      <c r="I353" s="2"/>
      <c r="J353" s="2"/>
      <c r="K353" s="2"/>
      <c r="L353" s="2"/>
      <c r="M353" s="2"/>
      <c r="N353" s="2"/>
      <c r="O353" s="2"/>
      <c r="P353" s="2"/>
      <c r="Q353" s="2"/>
      <c r="R353" s="2"/>
      <c r="S353" s="2"/>
      <c r="T353" s="2"/>
      <c r="U353" s="2"/>
      <c r="V353" s="2"/>
      <c r="W353" s="2"/>
      <c r="X353" s="2"/>
      <c r="Y353" s="2"/>
    </row>
    <row r="354" spans="2:25" x14ac:dyDescent="0.25">
      <c r="B354" s="439"/>
      <c r="C354" s="439"/>
      <c r="D354" s="439"/>
      <c r="E354" s="439"/>
      <c r="G354" s="2"/>
      <c r="H354" s="2"/>
      <c r="I354" s="2"/>
      <c r="J354" s="2"/>
      <c r="K354" s="2"/>
      <c r="L354" s="2"/>
      <c r="M354" s="2"/>
      <c r="N354" s="2"/>
      <c r="O354" s="2"/>
      <c r="P354" s="2"/>
      <c r="Q354" s="2"/>
      <c r="R354" s="2"/>
      <c r="S354" s="2"/>
      <c r="T354" s="2"/>
      <c r="U354" s="2"/>
      <c r="V354" s="2"/>
      <c r="W354" s="2"/>
      <c r="X354" s="2"/>
      <c r="Y354" s="2"/>
    </row>
    <row r="355" spans="2:25" x14ac:dyDescent="0.25">
      <c r="B355" s="439"/>
      <c r="C355" s="439"/>
      <c r="D355" s="439"/>
      <c r="E355" s="439"/>
      <c r="G355" s="2"/>
      <c r="H355" s="2"/>
      <c r="I355" s="2"/>
      <c r="J355" s="2"/>
      <c r="K355" s="2"/>
      <c r="L355" s="2"/>
      <c r="M355" s="2"/>
      <c r="N355" s="2"/>
      <c r="O355" s="2"/>
      <c r="P355" s="2"/>
      <c r="Q355" s="2"/>
      <c r="R355" s="2"/>
      <c r="S355" s="2"/>
      <c r="T355" s="2"/>
      <c r="U355" s="2"/>
      <c r="V355" s="2"/>
      <c r="W355" s="2"/>
      <c r="X355" s="2"/>
      <c r="Y355" s="2"/>
    </row>
    <row r="356" spans="2:25" x14ac:dyDescent="0.25">
      <c r="B356" s="439"/>
      <c r="C356" s="439"/>
      <c r="D356" s="439"/>
      <c r="E356" s="439"/>
      <c r="G356" s="2"/>
      <c r="H356" s="2"/>
      <c r="I356" s="2"/>
      <c r="J356" s="2"/>
      <c r="K356" s="2"/>
      <c r="L356" s="2"/>
      <c r="M356" s="2"/>
      <c r="N356" s="2"/>
      <c r="O356" s="2"/>
      <c r="P356" s="2"/>
      <c r="Q356" s="2"/>
      <c r="R356" s="2"/>
      <c r="S356" s="2"/>
      <c r="T356" s="2"/>
      <c r="U356" s="2"/>
      <c r="V356" s="2"/>
      <c r="W356" s="2"/>
      <c r="X356" s="2"/>
      <c r="Y356" s="2"/>
    </row>
    <row r="357" spans="2:25" x14ac:dyDescent="0.25">
      <c r="B357" s="439"/>
      <c r="C357" s="439"/>
      <c r="D357" s="439"/>
      <c r="E357" s="439"/>
      <c r="G357" s="2"/>
      <c r="H357" s="2"/>
      <c r="I357" s="2"/>
      <c r="J357" s="2"/>
      <c r="K357" s="2"/>
      <c r="L357" s="2"/>
      <c r="M357" s="2"/>
      <c r="N357" s="2"/>
      <c r="O357" s="2"/>
      <c r="P357" s="2"/>
      <c r="Q357" s="2"/>
      <c r="R357" s="2"/>
      <c r="S357" s="2"/>
      <c r="T357" s="2"/>
      <c r="U357" s="2"/>
      <c r="V357" s="2"/>
      <c r="W357" s="2"/>
      <c r="X357" s="2"/>
      <c r="Y357" s="2"/>
    </row>
    <row r="358" spans="2:25" x14ac:dyDescent="0.25">
      <c r="B358" s="439"/>
      <c r="C358" s="439"/>
      <c r="D358" s="439"/>
      <c r="E358" s="439"/>
      <c r="G358" s="2"/>
      <c r="H358" s="2"/>
      <c r="I358" s="2"/>
      <c r="J358" s="2"/>
      <c r="K358" s="2"/>
      <c r="L358" s="2"/>
      <c r="M358" s="2"/>
      <c r="N358" s="2"/>
      <c r="O358" s="2"/>
      <c r="P358" s="2"/>
      <c r="Q358" s="2"/>
      <c r="R358" s="2"/>
      <c r="S358" s="2"/>
      <c r="T358" s="2"/>
      <c r="U358" s="2"/>
      <c r="V358" s="2"/>
      <c r="W358" s="2"/>
      <c r="X358" s="2"/>
      <c r="Y358" s="2"/>
    </row>
    <row r="359" spans="2:25" x14ac:dyDescent="0.25">
      <c r="B359" s="439"/>
      <c r="C359" s="439"/>
      <c r="D359" s="439"/>
      <c r="E359" s="439"/>
      <c r="G359" s="2"/>
      <c r="H359" s="2"/>
      <c r="I359" s="2"/>
      <c r="J359" s="2"/>
      <c r="K359" s="2"/>
      <c r="L359" s="2"/>
      <c r="M359" s="2"/>
      <c r="N359" s="2"/>
      <c r="O359" s="2"/>
      <c r="P359" s="2"/>
      <c r="Q359" s="2"/>
      <c r="R359" s="2"/>
      <c r="S359" s="2"/>
      <c r="T359" s="2"/>
      <c r="U359" s="2"/>
      <c r="V359" s="2"/>
      <c r="W359" s="2"/>
      <c r="X359" s="2"/>
      <c r="Y359" s="2"/>
    </row>
    <row r="360" spans="2:25" x14ac:dyDescent="0.25">
      <c r="B360" s="439"/>
      <c r="C360" s="439"/>
      <c r="D360" s="439"/>
      <c r="E360" s="439"/>
      <c r="G360" s="2"/>
      <c r="H360" s="2"/>
      <c r="I360" s="2"/>
      <c r="J360" s="2"/>
      <c r="K360" s="2"/>
      <c r="L360" s="2"/>
      <c r="M360" s="2"/>
      <c r="N360" s="2"/>
      <c r="O360" s="2"/>
      <c r="P360" s="2"/>
      <c r="Q360" s="2"/>
      <c r="R360" s="2"/>
      <c r="S360" s="2"/>
      <c r="T360" s="2"/>
      <c r="U360" s="2"/>
      <c r="V360" s="2"/>
      <c r="W360" s="2"/>
      <c r="X360" s="2"/>
      <c r="Y360" s="2"/>
    </row>
    <row r="361" spans="2:25" x14ac:dyDescent="0.25">
      <c r="B361" s="439"/>
      <c r="C361" s="439"/>
      <c r="D361" s="439"/>
      <c r="E361" s="439"/>
      <c r="G361" s="2"/>
      <c r="H361" s="2"/>
      <c r="I361" s="2"/>
      <c r="J361" s="2"/>
      <c r="K361" s="2"/>
      <c r="L361" s="2"/>
      <c r="M361" s="2"/>
      <c r="N361" s="2"/>
      <c r="O361" s="2"/>
      <c r="P361" s="2"/>
      <c r="Q361" s="2"/>
      <c r="R361" s="2"/>
      <c r="S361" s="2"/>
      <c r="T361" s="2"/>
      <c r="U361" s="2"/>
      <c r="V361" s="2"/>
      <c r="W361" s="2"/>
      <c r="X361" s="2"/>
      <c r="Y361" s="2"/>
    </row>
    <row r="362" spans="2:25" x14ac:dyDescent="0.25">
      <c r="B362" s="439"/>
      <c r="C362" s="439"/>
      <c r="D362" s="439"/>
      <c r="E362" s="439"/>
      <c r="G362" s="2"/>
      <c r="H362" s="2"/>
      <c r="I362" s="2"/>
      <c r="J362" s="2"/>
      <c r="K362" s="2"/>
      <c r="L362" s="2"/>
      <c r="M362" s="2"/>
      <c r="N362" s="2"/>
      <c r="O362" s="2"/>
      <c r="P362" s="2"/>
      <c r="Q362" s="2"/>
      <c r="R362" s="2"/>
      <c r="S362" s="2"/>
      <c r="T362" s="2"/>
      <c r="U362" s="2"/>
      <c r="V362" s="2"/>
      <c r="W362" s="2"/>
      <c r="X362" s="2"/>
      <c r="Y362" s="2"/>
    </row>
    <row r="363" spans="2:25" x14ac:dyDescent="0.25">
      <c r="B363" s="439"/>
      <c r="C363" s="439"/>
      <c r="D363" s="439"/>
      <c r="E363" s="439"/>
      <c r="G363" s="2"/>
      <c r="H363" s="2"/>
      <c r="I363" s="2"/>
      <c r="J363" s="2"/>
      <c r="K363" s="2"/>
      <c r="L363" s="2"/>
      <c r="M363" s="2"/>
      <c r="N363" s="2"/>
      <c r="O363" s="2"/>
      <c r="P363" s="2"/>
      <c r="Q363" s="2"/>
      <c r="R363" s="2"/>
      <c r="S363" s="2"/>
      <c r="T363" s="2"/>
      <c r="U363" s="2"/>
      <c r="V363" s="2"/>
      <c r="W363" s="2"/>
      <c r="X363" s="2"/>
      <c r="Y363" s="2"/>
    </row>
    <row r="364" spans="2:25" x14ac:dyDescent="0.25">
      <c r="B364" s="439"/>
      <c r="C364" s="439"/>
      <c r="D364" s="439"/>
      <c r="E364" s="439"/>
      <c r="G364" s="2"/>
      <c r="H364" s="2"/>
      <c r="I364" s="2"/>
      <c r="J364" s="2"/>
      <c r="K364" s="2"/>
      <c r="L364" s="2"/>
      <c r="M364" s="2"/>
      <c r="N364" s="2"/>
      <c r="O364" s="2"/>
      <c r="P364" s="2"/>
      <c r="Q364" s="2"/>
      <c r="R364" s="2"/>
      <c r="S364" s="2"/>
      <c r="T364" s="2"/>
      <c r="U364" s="2"/>
      <c r="V364" s="2"/>
      <c r="W364" s="2"/>
      <c r="X364" s="2"/>
      <c r="Y364" s="2"/>
    </row>
    <row r="365" spans="2:25" x14ac:dyDescent="0.25">
      <c r="B365" s="439"/>
      <c r="C365" s="439"/>
      <c r="D365" s="439"/>
      <c r="E365" s="439"/>
      <c r="G365" s="2"/>
      <c r="H365" s="2"/>
      <c r="I365" s="2"/>
      <c r="J365" s="2"/>
      <c r="K365" s="2"/>
      <c r="L365" s="2"/>
      <c r="M365" s="2"/>
      <c r="N365" s="2"/>
      <c r="O365" s="2"/>
      <c r="P365" s="2"/>
      <c r="Q365" s="2"/>
      <c r="R365" s="2"/>
      <c r="S365" s="2"/>
      <c r="T365" s="2"/>
      <c r="U365" s="2"/>
      <c r="V365" s="2"/>
      <c r="W365" s="2"/>
      <c r="X365" s="2"/>
      <c r="Y365" s="2"/>
    </row>
    <row r="366" spans="2:25" x14ac:dyDescent="0.25">
      <c r="B366" s="439"/>
      <c r="C366" s="439"/>
      <c r="D366" s="439"/>
      <c r="E366" s="439"/>
      <c r="G366" s="2"/>
      <c r="H366" s="2"/>
      <c r="I366" s="2"/>
      <c r="J366" s="2"/>
      <c r="K366" s="2"/>
      <c r="L366" s="2"/>
      <c r="M366" s="2"/>
      <c r="N366" s="2"/>
      <c r="O366" s="2"/>
      <c r="P366" s="2"/>
      <c r="Q366" s="2"/>
      <c r="R366" s="2"/>
      <c r="S366" s="2"/>
      <c r="T366" s="2"/>
      <c r="U366" s="2"/>
      <c r="V366" s="2"/>
      <c r="W366" s="2"/>
      <c r="X366" s="2"/>
      <c r="Y366" s="2"/>
    </row>
    <row r="367" spans="2:25" x14ac:dyDescent="0.25">
      <c r="B367" s="439"/>
      <c r="C367" s="439"/>
      <c r="D367" s="439"/>
      <c r="E367" s="439"/>
      <c r="G367" s="2"/>
      <c r="H367" s="2"/>
      <c r="I367" s="2"/>
      <c r="J367" s="2"/>
      <c r="K367" s="2"/>
      <c r="L367" s="2"/>
      <c r="M367" s="2"/>
      <c r="N367" s="2"/>
      <c r="O367" s="2"/>
      <c r="P367" s="2"/>
      <c r="Q367" s="2"/>
      <c r="R367" s="2"/>
      <c r="S367" s="2"/>
      <c r="T367" s="2"/>
      <c r="U367" s="2"/>
      <c r="V367" s="2"/>
      <c r="W367" s="2"/>
      <c r="X367" s="2"/>
      <c r="Y367" s="2"/>
    </row>
    <row r="368" spans="2:25" x14ac:dyDescent="0.25">
      <c r="B368" s="439"/>
      <c r="C368" s="439"/>
      <c r="D368" s="439"/>
      <c r="E368" s="439"/>
      <c r="G368" s="2"/>
      <c r="H368" s="2"/>
      <c r="I368" s="2"/>
      <c r="J368" s="2"/>
      <c r="K368" s="2"/>
      <c r="L368" s="2"/>
      <c r="M368" s="2"/>
      <c r="N368" s="2"/>
      <c r="O368" s="2"/>
      <c r="P368" s="2"/>
      <c r="Q368" s="2"/>
      <c r="R368" s="2"/>
      <c r="S368" s="2"/>
      <c r="T368" s="2"/>
      <c r="U368" s="2"/>
      <c r="V368" s="2"/>
      <c r="W368" s="2"/>
      <c r="X368" s="2"/>
      <c r="Y368" s="2"/>
    </row>
    <row r="369" spans="2:25" x14ac:dyDescent="0.25">
      <c r="B369" s="439"/>
      <c r="C369" s="439"/>
      <c r="D369" s="439"/>
      <c r="E369" s="439"/>
      <c r="G369" s="2"/>
      <c r="H369" s="2"/>
      <c r="I369" s="2"/>
      <c r="J369" s="2"/>
      <c r="K369" s="2"/>
      <c r="L369" s="2"/>
      <c r="M369" s="2"/>
      <c r="N369" s="2"/>
      <c r="O369" s="2"/>
      <c r="P369" s="2"/>
      <c r="Q369" s="2"/>
      <c r="R369" s="2"/>
      <c r="S369" s="2"/>
      <c r="T369" s="2"/>
      <c r="U369" s="2"/>
      <c r="V369" s="2"/>
      <c r="W369" s="2"/>
      <c r="X369" s="2"/>
      <c r="Y369" s="2"/>
    </row>
    <row r="370" spans="2:25" x14ac:dyDescent="0.25">
      <c r="B370" s="439"/>
      <c r="C370" s="439"/>
      <c r="D370" s="439"/>
      <c r="E370" s="439"/>
      <c r="G370" s="2"/>
      <c r="H370" s="2"/>
      <c r="I370" s="2"/>
      <c r="J370" s="2"/>
      <c r="K370" s="2"/>
      <c r="L370" s="2"/>
      <c r="M370" s="2"/>
      <c r="N370" s="2"/>
      <c r="O370" s="2"/>
      <c r="P370" s="2"/>
      <c r="Q370" s="2"/>
      <c r="R370" s="2"/>
      <c r="S370" s="2"/>
      <c r="T370" s="2"/>
      <c r="U370" s="2"/>
      <c r="V370" s="2"/>
      <c r="W370" s="2"/>
      <c r="X370" s="2"/>
      <c r="Y370" s="2"/>
    </row>
    <row r="371" spans="2:25" x14ac:dyDescent="0.25">
      <c r="B371" s="439"/>
      <c r="C371" s="439"/>
      <c r="D371" s="439"/>
      <c r="E371" s="439"/>
      <c r="G371" s="2"/>
      <c r="H371" s="2"/>
      <c r="I371" s="2"/>
      <c r="J371" s="2"/>
      <c r="K371" s="2"/>
      <c r="L371" s="2"/>
      <c r="M371" s="2"/>
      <c r="N371" s="2"/>
      <c r="O371" s="2"/>
      <c r="P371" s="2"/>
      <c r="Q371" s="2"/>
      <c r="R371" s="2"/>
      <c r="S371" s="2"/>
      <c r="T371" s="2"/>
      <c r="U371" s="2"/>
      <c r="V371" s="2"/>
      <c r="W371" s="2"/>
      <c r="X371" s="2"/>
      <c r="Y371" s="2"/>
    </row>
    <row r="372" spans="2:25" x14ac:dyDescent="0.25">
      <c r="B372" s="439"/>
      <c r="C372" s="439"/>
      <c r="D372" s="439"/>
      <c r="E372" s="439"/>
      <c r="G372" s="2"/>
      <c r="H372" s="2"/>
      <c r="I372" s="2"/>
      <c r="J372" s="2"/>
      <c r="K372" s="2"/>
      <c r="L372" s="2"/>
      <c r="M372" s="2"/>
      <c r="N372" s="2"/>
      <c r="O372" s="2"/>
      <c r="P372" s="2"/>
      <c r="Q372" s="2"/>
      <c r="R372" s="2"/>
      <c r="S372" s="2"/>
      <c r="T372" s="2"/>
      <c r="U372" s="2"/>
      <c r="V372" s="2"/>
      <c r="W372" s="2"/>
      <c r="X372" s="2"/>
      <c r="Y372" s="2"/>
    </row>
    <row r="373" spans="2:25" x14ac:dyDescent="0.25">
      <c r="B373" s="439"/>
      <c r="C373" s="439"/>
      <c r="D373" s="439"/>
      <c r="E373" s="439"/>
      <c r="G373" s="2"/>
      <c r="H373" s="2"/>
      <c r="I373" s="2"/>
      <c r="J373" s="2"/>
      <c r="K373" s="2"/>
      <c r="L373" s="2"/>
      <c r="M373" s="2"/>
      <c r="N373" s="2"/>
      <c r="O373" s="2"/>
      <c r="P373" s="2"/>
      <c r="Q373" s="2"/>
      <c r="R373" s="2"/>
      <c r="S373" s="2"/>
      <c r="T373" s="2"/>
      <c r="U373" s="2"/>
      <c r="V373" s="2"/>
      <c r="W373" s="2"/>
      <c r="X373" s="2"/>
      <c r="Y373" s="2"/>
    </row>
    <row r="374" spans="2:25" x14ac:dyDescent="0.25">
      <c r="B374" s="439"/>
      <c r="C374" s="439"/>
      <c r="D374" s="439"/>
      <c r="E374" s="439"/>
      <c r="G374" s="2"/>
      <c r="H374" s="2"/>
      <c r="I374" s="2"/>
      <c r="J374" s="2"/>
      <c r="K374" s="2"/>
      <c r="L374" s="2"/>
      <c r="M374" s="2"/>
      <c r="N374" s="2"/>
      <c r="O374" s="2"/>
      <c r="P374" s="2"/>
      <c r="Q374" s="2"/>
      <c r="R374" s="2"/>
      <c r="S374" s="2"/>
      <c r="T374" s="2"/>
      <c r="U374" s="2"/>
      <c r="V374" s="2"/>
      <c r="W374" s="2"/>
      <c r="X374" s="2"/>
      <c r="Y374" s="2"/>
    </row>
    <row r="375" spans="2:25" x14ac:dyDescent="0.25">
      <c r="B375" s="439"/>
      <c r="C375" s="439"/>
      <c r="D375" s="439"/>
      <c r="E375" s="439"/>
      <c r="G375" s="2"/>
      <c r="H375" s="2"/>
      <c r="I375" s="2"/>
      <c r="J375" s="2"/>
      <c r="K375" s="2"/>
      <c r="L375" s="2"/>
      <c r="M375" s="2"/>
      <c r="N375" s="2"/>
      <c r="O375" s="2"/>
      <c r="P375" s="2"/>
      <c r="Q375" s="2"/>
      <c r="R375" s="2"/>
      <c r="S375" s="2"/>
      <c r="T375" s="2"/>
      <c r="U375" s="2"/>
      <c r="V375" s="2"/>
      <c r="W375" s="2"/>
      <c r="X375" s="2"/>
      <c r="Y375" s="2"/>
    </row>
    <row r="376" spans="2:25" x14ac:dyDescent="0.25">
      <c r="B376" s="439"/>
      <c r="C376" s="439"/>
      <c r="D376" s="439"/>
      <c r="E376" s="439"/>
      <c r="G376" s="2"/>
      <c r="H376" s="2"/>
      <c r="I376" s="2"/>
      <c r="J376" s="2"/>
      <c r="K376" s="2"/>
      <c r="L376" s="2"/>
      <c r="M376" s="2"/>
      <c r="N376" s="2"/>
      <c r="O376" s="2"/>
      <c r="P376" s="2"/>
      <c r="Q376" s="2"/>
      <c r="R376" s="2"/>
      <c r="S376" s="2"/>
      <c r="T376" s="2"/>
      <c r="U376" s="2"/>
      <c r="V376" s="2"/>
      <c r="W376" s="2"/>
      <c r="X376" s="2"/>
      <c r="Y376" s="2"/>
    </row>
    <row r="377" spans="2:25" x14ac:dyDescent="0.25">
      <c r="B377" s="439"/>
      <c r="C377" s="439"/>
      <c r="D377" s="439"/>
      <c r="E377" s="439"/>
      <c r="G377" s="2"/>
      <c r="H377" s="2"/>
      <c r="I377" s="2"/>
      <c r="J377" s="2"/>
      <c r="K377" s="2"/>
      <c r="L377" s="2"/>
      <c r="M377" s="2"/>
      <c r="N377" s="2"/>
      <c r="O377" s="2"/>
      <c r="P377" s="2"/>
      <c r="Q377" s="2"/>
      <c r="R377" s="2"/>
      <c r="S377" s="2"/>
      <c r="T377" s="2"/>
      <c r="U377" s="2"/>
      <c r="V377" s="2"/>
      <c r="W377" s="2"/>
      <c r="X377" s="2"/>
      <c r="Y377" s="2"/>
    </row>
    <row r="378" spans="2:25" x14ac:dyDescent="0.25">
      <c r="B378" s="439"/>
      <c r="C378" s="439"/>
      <c r="D378" s="439"/>
      <c r="E378" s="439"/>
      <c r="G378" s="2"/>
      <c r="H378" s="2"/>
      <c r="I378" s="2"/>
      <c r="J378" s="2"/>
      <c r="K378" s="2"/>
      <c r="L378" s="2"/>
      <c r="M378" s="2"/>
      <c r="N378" s="2"/>
      <c r="O378" s="2"/>
      <c r="P378" s="2"/>
      <c r="Q378" s="2"/>
      <c r="R378" s="2"/>
      <c r="S378" s="2"/>
      <c r="T378" s="2"/>
      <c r="U378" s="2"/>
      <c r="V378" s="2"/>
      <c r="W378" s="2"/>
      <c r="X378" s="2"/>
      <c r="Y378" s="2"/>
    </row>
    <row r="379" spans="2:25" x14ac:dyDescent="0.25">
      <c r="B379" s="439"/>
      <c r="C379" s="439"/>
      <c r="D379" s="439"/>
      <c r="E379" s="439"/>
      <c r="G379" s="2"/>
      <c r="H379" s="2"/>
      <c r="I379" s="2"/>
      <c r="J379" s="2"/>
      <c r="K379" s="2"/>
      <c r="L379" s="2"/>
      <c r="M379" s="2"/>
      <c r="N379" s="2"/>
      <c r="O379" s="2"/>
      <c r="P379" s="2"/>
      <c r="Q379" s="2"/>
      <c r="R379" s="2"/>
      <c r="S379" s="2"/>
      <c r="T379" s="2"/>
      <c r="U379" s="2"/>
      <c r="V379" s="2"/>
      <c r="W379" s="2"/>
      <c r="X379" s="2"/>
      <c r="Y379" s="2"/>
    </row>
    <row r="380" spans="2:25" x14ac:dyDescent="0.25">
      <c r="B380" s="439"/>
      <c r="C380" s="439"/>
      <c r="D380" s="439"/>
      <c r="E380" s="439"/>
      <c r="G380" s="2"/>
      <c r="H380" s="2"/>
      <c r="I380" s="2"/>
      <c r="J380" s="2"/>
      <c r="K380" s="2"/>
      <c r="L380" s="2"/>
      <c r="M380" s="2"/>
      <c r="N380" s="2"/>
      <c r="O380" s="2"/>
      <c r="P380" s="2"/>
      <c r="Q380" s="2"/>
      <c r="R380" s="2"/>
      <c r="S380" s="2"/>
      <c r="T380" s="2"/>
      <c r="U380" s="2"/>
      <c r="V380" s="2"/>
      <c r="W380" s="2"/>
      <c r="X380" s="2"/>
      <c r="Y380" s="2"/>
    </row>
    <row r="381" spans="2:25" x14ac:dyDescent="0.25">
      <c r="B381" s="439"/>
      <c r="C381" s="439"/>
      <c r="D381" s="439"/>
      <c r="E381" s="439"/>
      <c r="G381" s="2"/>
      <c r="H381" s="2"/>
      <c r="I381" s="2"/>
      <c r="J381" s="2"/>
      <c r="K381" s="2"/>
      <c r="L381" s="2"/>
      <c r="M381" s="2"/>
      <c r="N381" s="2"/>
      <c r="O381" s="2"/>
      <c r="P381" s="2"/>
      <c r="Q381" s="2"/>
      <c r="R381" s="2"/>
      <c r="S381" s="2"/>
      <c r="T381" s="2"/>
      <c r="U381" s="2"/>
      <c r="V381" s="2"/>
      <c r="W381" s="2"/>
      <c r="X381" s="2"/>
      <c r="Y381" s="2"/>
    </row>
    <row r="382" spans="2:25" x14ac:dyDescent="0.25">
      <c r="B382" s="439"/>
      <c r="C382" s="439"/>
      <c r="D382" s="439"/>
      <c r="E382" s="439"/>
      <c r="G382" s="2"/>
      <c r="H382" s="2"/>
      <c r="I382" s="2"/>
      <c r="J382" s="2"/>
      <c r="K382" s="2"/>
      <c r="L382" s="2"/>
      <c r="M382" s="2"/>
      <c r="N382" s="2"/>
      <c r="O382" s="2"/>
      <c r="P382" s="2"/>
      <c r="Q382" s="2"/>
      <c r="R382" s="2"/>
      <c r="S382" s="2"/>
      <c r="T382" s="2"/>
      <c r="U382" s="2"/>
      <c r="V382" s="2"/>
      <c r="W382" s="2"/>
      <c r="X382" s="2"/>
      <c r="Y382" s="2"/>
    </row>
    <row r="383" spans="2:25" x14ac:dyDescent="0.25">
      <c r="B383" s="439"/>
      <c r="C383" s="439"/>
      <c r="D383" s="439"/>
      <c r="E383" s="439"/>
      <c r="G383" s="2"/>
      <c r="H383" s="2"/>
      <c r="I383" s="2"/>
      <c r="J383" s="2"/>
      <c r="K383" s="2"/>
      <c r="L383" s="2"/>
      <c r="M383" s="2"/>
      <c r="N383" s="2"/>
      <c r="O383" s="2"/>
      <c r="P383" s="2"/>
      <c r="Q383" s="2"/>
      <c r="R383" s="2"/>
      <c r="S383" s="2"/>
      <c r="T383" s="2"/>
      <c r="U383" s="2"/>
      <c r="V383" s="2"/>
      <c r="W383" s="2"/>
      <c r="X383" s="2"/>
      <c r="Y383" s="2"/>
    </row>
    <row r="384" spans="2:25" x14ac:dyDescent="0.25">
      <c r="B384" s="439"/>
      <c r="C384" s="439"/>
      <c r="D384" s="439"/>
      <c r="E384" s="439"/>
      <c r="G384" s="2"/>
      <c r="H384" s="2"/>
      <c r="I384" s="2"/>
      <c r="J384" s="2"/>
      <c r="K384" s="2"/>
      <c r="L384" s="2"/>
      <c r="M384" s="2"/>
      <c r="N384" s="2"/>
      <c r="O384" s="2"/>
      <c r="P384" s="2"/>
      <c r="Q384" s="2"/>
      <c r="R384" s="2"/>
      <c r="S384" s="2"/>
      <c r="T384" s="2"/>
      <c r="U384" s="2"/>
      <c r="V384" s="2"/>
      <c r="W384" s="2"/>
      <c r="X384" s="2"/>
      <c r="Y384" s="2"/>
    </row>
    <row r="385" spans="2:25" x14ac:dyDescent="0.25">
      <c r="B385" s="439"/>
      <c r="C385" s="439"/>
      <c r="D385" s="439"/>
      <c r="E385" s="439"/>
      <c r="G385" s="2"/>
      <c r="H385" s="2"/>
      <c r="I385" s="2"/>
      <c r="J385" s="2"/>
      <c r="K385" s="2"/>
      <c r="L385" s="2"/>
      <c r="M385" s="2"/>
      <c r="N385" s="2"/>
      <c r="O385" s="2"/>
      <c r="P385" s="2"/>
      <c r="Q385" s="2"/>
      <c r="R385" s="2"/>
      <c r="S385" s="2"/>
      <c r="T385" s="2"/>
      <c r="U385" s="2"/>
      <c r="V385" s="2"/>
      <c r="W385" s="2"/>
      <c r="X385" s="2"/>
      <c r="Y385" s="2"/>
    </row>
    <row r="386" spans="2:25" x14ac:dyDescent="0.25">
      <c r="B386" s="439"/>
      <c r="C386" s="439"/>
      <c r="D386" s="439"/>
      <c r="E386" s="439"/>
      <c r="G386" s="2"/>
      <c r="H386" s="2"/>
      <c r="I386" s="2"/>
      <c r="J386" s="2"/>
      <c r="K386" s="2"/>
      <c r="L386" s="2"/>
      <c r="M386" s="2"/>
      <c r="N386" s="2"/>
      <c r="O386" s="2"/>
      <c r="P386" s="2"/>
      <c r="Q386" s="2"/>
      <c r="R386" s="2"/>
      <c r="S386" s="2"/>
      <c r="T386" s="2"/>
      <c r="U386" s="2"/>
      <c r="V386" s="2"/>
      <c r="W386" s="2"/>
      <c r="X386" s="2"/>
      <c r="Y386" s="2"/>
    </row>
    <row r="387" spans="2:25" x14ac:dyDescent="0.25">
      <c r="B387" s="439"/>
      <c r="C387" s="439"/>
      <c r="D387" s="439"/>
      <c r="E387" s="439"/>
      <c r="G387" s="2"/>
      <c r="H387" s="2"/>
      <c r="I387" s="2"/>
      <c r="J387" s="2"/>
      <c r="K387" s="2"/>
      <c r="L387" s="2"/>
      <c r="M387" s="2"/>
      <c r="N387" s="2"/>
      <c r="O387" s="2"/>
      <c r="P387" s="2"/>
      <c r="Q387" s="2"/>
      <c r="R387" s="2"/>
      <c r="S387" s="2"/>
      <c r="T387" s="2"/>
      <c r="U387" s="2"/>
      <c r="V387" s="2"/>
      <c r="W387" s="2"/>
      <c r="X387" s="2"/>
      <c r="Y387" s="2"/>
    </row>
    <row r="388" spans="2:25" x14ac:dyDescent="0.25">
      <c r="B388" s="439"/>
      <c r="C388" s="439"/>
      <c r="D388" s="439"/>
      <c r="E388" s="439"/>
      <c r="G388" s="2"/>
      <c r="H388" s="2"/>
      <c r="I388" s="2"/>
      <c r="J388" s="2"/>
      <c r="K388" s="2"/>
      <c r="L388" s="2"/>
      <c r="M388" s="2"/>
      <c r="N388" s="2"/>
      <c r="O388" s="2"/>
      <c r="P388" s="2"/>
      <c r="Q388" s="2"/>
      <c r="R388" s="2"/>
      <c r="S388" s="2"/>
      <c r="T388" s="2"/>
      <c r="U388" s="2"/>
      <c r="V388" s="2"/>
      <c r="W388" s="2"/>
      <c r="X388" s="2"/>
      <c r="Y388" s="2"/>
    </row>
    <row r="389" spans="2:25" x14ac:dyDescent="0.25">
      <c r="B389" s="439"/>
      <c r="C389" s="439"/>
      <c r="D389" s="439"/>
      <c r="E389" s="439"/>
      <c r="G389" s="2"/>
      <c r="H389" s="2"/>
      <c r="I389" s="2"/>
      <c r="J389" s="2"/>
      <c r="K389" s="2"/>
      <c r="L389" s="2"/>
      <c r="M389" s="2"/>
      <c r="N389" s="2"/>
      <c r="O389" s="2"/>
      <c r="P389" s="2"/>
      <c r="Q389" s="2"/>
      <c r="R389" s="2"/>
      <c r="S389" s="2"/>
      <c r="T389" s="2"/>
      <c r="U389" s="2"/>
      <c r="V389" s="2"/>
      <c r="W389" s="2"/>
      <c r="X389" s="2"/>
      <c r="Y389" s="2"/>
    </row>
    <row r="390" spans="2:25" x14ac:dyDescent="0.25">
      <c r="B390" s="439"/>
      <c r="C390" s="439"/>
      <c r="D390" s="439"/>
      <c r="E390" s="439"/>
      <c r="G390" s="2"/>
      <c r="H390" s="2"/>
      <c r="I390" s="2"/>
      <c r="J390" s="2"/>
      <c r="K390" s="2"/>
      <c r="L390" s="2"/>
      <c r="M390" s="2"/>
      <c r="N390" s="2"/>
      <c r="O390" s="2"/>
      <c r="P390" s="2"/>
      <c r="Q390" s="2"/>
      <c r="R390" s="2"/>
      <c r="S390" s="2"/>
      <c r="T390" s="2"/>
      <c r="U390" s="2"/>
      <c r="V390" s="2"/>
      <c r="W390" s="2"/>
      <c r="X390" s="2"/>
      <c r="Y390" s="2"/>
    </row>
    <row r="391" spans="2:25" x14ac:dyDescent="0.25">
      <c r="B391" s="439"/>
      <c r="C391" s="439"/>
      <c r="D391" s="439"/>
      <c r="E391" s="439"/>
      <c r="G391" s="2"/>
      <c r="H391" s="2"/>
      <c r="I391" s="2"/>
      <c r="J391" s="2"/>
      <c r="K391" s="2"/>
      <c r="L391" s="2"/>
      <c r="M391" s="2"/>
      <c r="N391" s="2"/>
      <c r="O391" s="2"/>
      <c r="P391" s="2"/>
      <c r="Q391" s="2"/>
      <c r="R391" s="2"/>
      <c r="S391" s="2"/>
      <c r="T391" s="2"/>
      <c r="U391" s="2"/>
      <c r="V391" s="2"/>
      <c r="W391" s="2"/>
      <c r="X391" s="2"/>
      <c r="Y391" s="2"/>
    </row>
    <row r="392" spans="2:25" x14ac:dyDescent="0.25">
      <c r="B392" s="439"/>
      <c r="C392" s="439"/>
      <c r="D392" s="439"/>
      <c r="E392" s="439"/>
      <c r="G392" s="2"/>
      <c r="H392" s="2"/>
      <c r="I392" s="2"/>
      <c r="J392" s="2"/>
      <c r="K392" s="2"/>
      <c r="L392" s="2"/>
      <c r="M392" s="2"/>
      <c r="N392" s="2"/>
      <c r="O392" s="2"/>
      <c r="P392" s="2"/>
      <c r="Q392" s="2"/>
      <c r="R392" s="2"/>
      <c r="S392" s="2"/>
      <c r="T392" s="2"/>
      <c r="U392" s="2"/>
      <c r="V392" s="2"/>
      <c r="W392" s="2"/>
      <c r="X392" s="2"/>
      <c r="Y392" s="2"/>
    </row>
    <row r="393" spans="2:25" x14ac:dyDescent="0.25">
      <c r="B393" s="439"/>
      <c r="C393" s="439"/>
      <c r="D393" s="439"/>
      <c r="E393" s="439"/>
      <c r="G393" s="2"/>
      <c r="H393" s="2"/>
      <c r="I393" s="2"/>
      <c r="J393" s="2"/>
      <c r="K393" s="2"/>
      <c r="L393" s="2"/>
      <c r="M393" s="2"/>
      <c r="N393" s="2"/>
      <c r="O393" s="2"/>
      <c r="P393" s="2"/>
      <c r="Q393" s="2"/>
      <c r="R393" s="2"/>
      <c r="S393" s="2"/>
      <c r="T393" s="2"/>
      <c r="U393" s="2"/>
      <c r="V393" s="2"/>
      <c r="W393" s="2"/>
      <c r="X393" s="2"/>
      <c r="Y393" s="2"/>
    </row>
    <row r="394" spans="2:25" x14ac:dyDescent="0.25">
      <c r="B394" s="439"/>
      <c r="C394" s="439"/>
      <c r="D394" s="439"/>
      <c r="E394" s="439"/>
      <c r="G394" s="2"/>
      <c r="H394" s="2"/>
      <c r="I394" s="2"/>
      <c r="J394" s="2"/>
      <c r="K394" s="2"/>
      <c r="L394" s="2"/>
      <c r="M394" s="2"/>
      <c r="N394" s="2"/>
      <c r="O394" s="2"/>
      <c r="P394" s="2"/>
      <c r="Q394" s="2"/>
      <c r="R394" s="2"/>
      <c r="S394" s="2"/>
      <c r="T394" s="2"/>
      <c r="U394" s="2"/>
      <c r="V394" s="2"/>
      <c r="W394" s="2"/>
      <c r="X394" s="2"/>
      <c r="Y394" s="2"/>
    </row>
    <row r="395" spans="2:25" x14ac:dyDescent="0.25">
      <c r="B395" s="439"/>
      <c r="C395" s="439"/>
      <c r="D395" s="439"/>
      <c r="E395" s="439"/>
      <c r="G395" s="2"/>
      <c r="H395" s="2"/>
      <c r="I395" s="2"/>
      <c r="J395" s="2"/>
      <c r="K395" s="2"/>
      <c r="L395" s="2"/>
      <c r="M395" s="2"/>
      <c r="N395" s="2"/>
      <c r="O395" s="2"/>
      <c r="P395" s="2"/>
      <c r="Q395" s="2"/>
      <c r="R395" s="2"/>
      <c r="S395" s="2"/>
      <c r="T395" s="2"/>
      <c r="U395" s="2"/>
      <c r="V395" s="2"/>
      <c r="W395" s="2"/>
      <c r="X395" s="2"/>
      <c r="Y395" s="2"/>
    </row>
    <row r="396" spans="2:25" x14ac:dyDescent="0.25">
      <c r="B396" s="439"/>
      <c r="C396" s="439"/>
      <c r="D396" s="439"/>
      <c r="E396" s="439"/>
      <c r="G396" s="2"/>
      <c r="H396" s="2"/>
      <c r="I396" s="2"/>
      <c r="J396" s="2"/>
      <c r="K396" s="2"/>
      <c r="L396" s="2"/>
      <c r="M396" s="2"/>
      <c r="N396" s="2"/>
      <c r="O396" s="2"/>
      <c r="P396" s="2"/>
      <c r="Q396" s="2"/>
      <c r="R396" s="2"/>
      <c r="S396" s="2"/>
      <c r="T396" s="2"/>
      <c r="U396" s="2"/>
      <c r="V396" s="2"/>
      <c r="W396" s="2"/>
      <c r="X396" s="2"/>
      <c r="Y396" s="2"/>
    </row>
    <row r="397" spans="2:25" x14ac:dyDescent="0.25">
      <c r="B397" s="439"/>
      <c r="C397" s="439"/>
      <c r="D397" s="439"/>
      <c r="E397" s="439"/>
      <c r="G397" s="2"/>
      <c r="H397" s="2"/>
      <c r="I397" s="2"/>
      <c r="J397" s="2"/>
      <c r="K397" s="2"/>
      <c r="L397" s="2"/>
      <c r="M397" s="2"/>
      <c r="N397" s="2"/>
      <c r="O397" s="2"/>
      <c r="P397" s="2"/>
      <c r="Q397" s="2"/>
      <c r="R397" s="2"/>
      <c r="S397" s="2"/>
      <c r="T397" s="2"/>
      <c r="U397" s="2"/>
      <c r="V397" s="2"/>
      <c r="W397" s="2"/>
      <c r="X397" s="2"/>
      <c r="Y397" s="2"/>
    </row>
    <row r="398" spans="2:25" x14ac:dyDescent="0.25">
      <c r="B398" s="439"/>
      <c r="C398" s="439"/>
      <c r="D398" s="439"/>
      <c r="E398" s="439"/>
      <c r="G398" s="2"/>
      <c r="H398" s="2"/>
      <c r="I398" s="2"/>
      <c r="J398" s="2"/>
      <c r="K398" s="2"/>
      <c r="L398" s="2"/>
      <c r="M398" s="2"/>
      <c r="N398" s="2"/>
      <c r="O398" s="2"/>
      <c r="P398" s="2"/>
      <c r="Q398" s="2"/>
      <c r="R398" s="2"/>
      <c r="S398" s="2"/>
      <c r="T398" s="2"/>
      <c r="U398" s="2"/>
      <c r="V398" s="2"/>
      <c r="W398" s="2"/>
      <c r="X398" s="2"/>
      <c r="Y398" s="2"/>
    </row>
    <row r="399" spans="2:25" x14ac:dyDescent="0.25">
      <c r="B399" s="439"/>
      <c r="C399" s="439"/>
      <c r="D399" s="439"/>
      <c r="E399" s="439"/>
      <c r="G399" s="2"/>
      <c r="H399" s="2"/>
      <c r="I399" s="2"/>
      <c r="J399" s="2"/>
      <c r="K399" s="2"/>
      <c r="L399" s="2"/>
      <c r="M399" s="2"/>
      <c r="N399" s="2"/>
      <c r="O399" s="2"/>
      <c r="P399" s="2"/>
      <c r="Q399" s="2"/>
      <c r="R399" s="2"/>
      <c r="S399" s="2"/>
      <c r="T399" s="2"/>
      <c r="U399" s="2"/>
      <c r="V399" s="2"/>
      <c r="W399" s="2"/>
      <c r="X399" s="2"/>
      <c r="Y399" s="2"/>
    </row>
    <row r="400" spans="2:25" x14ac:dyDescent="0.25">
      <c r="B400" s="439"/>
      <c r="C400" s="439"/>
      <c r="D400" s="439"/>
      <c r="E400" s="439"/>
      <c r="G400" s="2"/>
      <c r="H400" s="2"/>
      <c r="I400" s="2"/>
      <c r="J400" s="2"/>
      <c r="K400" s="2"/>
      <c r="L400" s="2"/>
      <c r="M400" s="2"/>
      <c r="N400" s="2"/>
      <c r="O400" s="2"/>
      <c r="P400" s="2"/>
      <c r="Q400" s="2"/>
      <c r="R400" s="2"/>
      <c r="S400" s="2"/>
      <c r="T400" s="2"/>
      <c r="U400" s="2"/>
      <c r="V400" s="2"/>
      <c r="W400" s="2"/>
      <c r="X400" s="2"/>
      <c r="Y400" s="2"/>
    </row>
    <row r="401" spans="2:25" x14ac:dyDescent="0.25">
      <c r="B401" s="439"/>
      <c r="C401" s="439"/>
      <c r="D401" s="439"/>
      <c r="E401" s="439"/>
      <c r="G401" s="2"/>
      <c r="H401" s="2"/>
      <c r="I401" s="2"/>
      <c r="J401" s="2"/>
      <c r="K401" s="2"/>
      <c r="L401" s="2"/>
      <c r="M401" s="2"/>
      <c r="N401" s="2"/>
      <c r="O401" s="2"/>
      <c r="P401" s="2"/>
      <c r="Q401" s="2"/>
      <c r="R401" s="2"/>
      <c r="S401" s="2"/>
      <c r="T401" s="2"/>
      <c r="U401" s="2"/>
      <c r="V401" s="2"/>
      <c r="W401" s="2"/>
      <c r="X401" s="2"/>
      <c r="Y401" s="2"/>
    </row>
    <row r="402" spans="2:25" x14ac:dyDescent="0.25">
      <c r="B402" s="439"/>
      <c r="C402" s="439"/>
      <c r="D402" s="439"/>
      <c r="E402" s="439"/>
      <c r="G402" s="2"/>
      <c r="H402" s="2"/>
      <c r="I402" s="2"/>
      <c r="J402" s="2"/>
      <c r="K402" s="2"/>
      <c r="L402" s="2"/>
      <c r="M402" s="2"/>
      <c r="N402" s="2"/>
      <c r="O402" s="2"/>
      <c r="P402" s="2"/>
      <c r="Q402" s="2"/>
      <c r="R402" s="2"/>
      <c r="S402" s="2"/>
      <c r="T402" s="2"/>
      <c r="U402" s="2"/>
      <c r="V402" s="2"/>
      <c r="W402" s="2"/>
      <c r="X402" s="2"/>
      <c r="Y402" s="2"/>
    </row>
    <row r="403" spans="2:25" x14ac:dyDescent="0.25">
      <c r="B403" s="439"/>
      <c r="C403" s="439"/>
      <c r="D403" s="439"/>
      <c r="E403" s="439"/>
      <c r="G403" s="2"/>
      <c r="H403" s="2"/>
      <c r="I403" s="2"/>
      <c r="J403" s="2"/>
      <c r="K403" s="2"/>
      <c r="L403" s="2"/>
      <c r="M403" s="2"/>
      <c r="N403" s="2"/>
      <c r="O403" s="2"/>
      <c r="P403" s="2"/>
      <c r="Q403" s="2"/>
      <c r="R403" s="2"/>
      <c r="S403" s="2"/>
      <c r="T403" s="2"/>
      <c r="U403" s="2"/>
      <c r="V403" s="2"/>
      <c r="W403" s="2"/>
      <c r="X403" s="2"/>
      <c r="Y403" s="2"/>
    </row>
    <row r="404" spans="2:25" x14ac:dyDescent="0.25">
      <c r="B404" s="439"/>
      <c r="C404" s="439"/>
      <c r="D404" s="439"/>
      <c r="E404" s="439"/>
      <c r="G404" s="2"/>
      <c r="H404" s="2"/>
      <c r="I404" s="2"/>
      <c r="J404" s="2"/>
      <c r="K404" s="2"/>
      <c r="L404" s="2"/>
      <c r="M404" s="2"/>
      <c r="N404" s="2"/>
      <c r="O404" s="2"/>
      <c r="P404" s="2"/>
      <c r="Q404" s="2"/>
      <c r="R404" s="2"/>
      <c r="S404" s="2"/>
      <c r="T404" s="2"/>
      <c r="U404" s="2"/>
      <c r="V404" s="2"/>
      <c r="W404" s="2"/>
      <c r="X404" s="2"/>
      <c r="Y404" s="2"/>
    </row>
    <row r="405" spans="2:25" x14ac:dyDescent="0.25">
      <c r="B405" s="439"/>
      <c r="C405" s="439"/>
      <c r="D405" s="439"/>
      <c r="E405" s="439"/>
      <c r="G405" s="2"/>
      <c r="H405" s="2"/>
      <c r="I405" s="2"/>
      <c r="J405" s="2"/>
      <c r="K405" s="2"/>
      <c r="L405" s="2"/>
      <c r="M405" s="2"/>
      <c r="N405" s="2"/>
      <c r="O405" s="2"/>
      <c r="P405" s="2"/>
      <c r="Q405" s="2"/>
      <c r="R405" s="2"/>
      <c r="S405" s="2"/>
      <c r="T405" s="2"/>
      <c r="U405" s="2"/>
      <c r="V405" s="2"/>
      <c r="W405" s="2"/>
      <c r="X405" s="2"/>
      <c r="Y405" s="2"/>
    </row>
    <row r="406" spans="2:25" x14ac:dyDescent="0.25">
      <c r="B406" s="439"/>
      <c r="C406" s="439"/>
      <c r="D406" s="439"/>
      <c r="E406" s="439"/>
      <c r="G406" s="2"/>
      <c r="H406" s="2"/>
      <c r="I406" s="2"/>
      <c r="J406" s="2"/>
      <c r="K406" s="2"/>
      <c r="L406" s="2"/>
      <c r="M406" s="2"/>
      <c r="N406" s="2"/>
      <c r="O406" s="2"/>
      <c r="P406" s="2"/>
      <c r="Q406" s="2"/>
      <c r="R406" s="2"/>
      <c r="S406" s="2"/>
      <c r="T406" s="2"/>
      <c r="U406" s="2"/>
      <c r="V406" s="2"/>
      <c r="W406" s="2"/>
      <c r="X406" s="2"/>
      <c r="Y406" s="2"/>
    </row>
    <row r="407" spans="2:25" x14ac:dyDescent="0.25">
      <c r="B407" s="439"/>
      <c r="C407" s="439"/>
      <c r="D407" s="439"/>
      <c r="E407" s="439"/>
      <c r="G407" s="2"/>
      <c r="H407" s="2"/>
      <c r="I407" s="2"/>
      <c r="J407" s="2"/>
      <c r="K407" s="2"/>
      <c r="L407" s="2"/>
      <c r="M407" s="2"/>
      <c r="N407" s="2"/>
      <c r="O407" s="2"/>
      <c r="P407" s="2"/>
      <c r="Q407" s="2"/>
      <c r="R407" s="2"/>
      <c r="S407" s="2"/>
      <c r="T407" s="2"/>
      <c r="U407" s="2"/>
      <c r="V407" s="2"/>
      <c r="W407" s="2"/>
      <c r="X407" s="2"/>
      <c r="Y407" s="2"/>
    </row>
    <row r="408" spans="2:25" x14ac:dyDescent="0.25">
      <c r="B408" s="439"/>
      <c r="C408" s="439"/>
      <c r="D408" s="439"/>
      <c r="E408" s="439"/>
      <c r="G408" s="2"/>
      <c r="H408" s="2"/>
      <c r="I408" s="2"/>
      <c r="J408" s="2"/>
      <c r="K408" s="2"/>
      <c r="L408" s="2"/>
      <c r="M408" s="2"/>
      <c r="N408" s="2"/>
      <c r="O408" s="2"/>
      <c r="P408" s="2"/>
      <c r="Q408" s="2"/>
      <c r="R408" s="2"/>
      <c r="S408" s="2"/>
      <c r="T408" s="2"/>
      <c r="U408" s="2"/>
      <c r="V408" s="2"/>
      <c r="W408" s="2"/>
      <c r="X408" s="2"/>
      <c r="Y408" s="2"/>
    </row>
    <row r="409" spans="2:25" x14ac:dyDescent="0.25">
      <c r="B409" s="439"/>
      <c r="C409" s="439"/>
      <c r="D409" s="439"/>
      <c r="E409" s="439"/>
      <c r="G409" s="2"/>
      <c r="H409" s="2"/>
      <c r="I409" s="2"/>
      <c r="J409" s="2"/>
      <c r="K409" s="2"/>
      <c r="L409" s="2"/>
      <c r="M409" s="2"/>
      <c r="N409" s="2"/>
      <c r="O409" s="2"/>
      <c r="P409" s="2"/>
      <c r="Q409" s="2"/>
      <c r="R409" s="2"/>
      <c r="S409" s="2"/>
      <c r="T409" s="2"/>
      <c r="U409" s="2"/>
      <c r="V409" s="2"/>
      <c r="W409" s="2"/>
      <c r="X409" s="2"/>
      <c r="Y409" s="2"/>
    </row>
    <row r="410" spans="2:25" x14ac:dyDescent="0.25">
      <c r="B410" s="439"/>
      <c r="C410" s="439"/>
      <c r="D410" s="439"/>
      <c r="E410" s="439"/>
      <c r="G410" s="2"/>
      <c r="H410" s="2"/>
      <c r="I410" s="2"/>
      <c r="J410" s="2"/>
      <c r="K410" s="2"/>
      <c r="L410" s="2"/>
      <c r="M410" s="2"/>
      <c r="N410" s="2"/>
      <c r="O410" s="2"/>
      <c r="P410" s="2"/>
      <c r="Q410" s="2"/>
      <c r="R410" s="2"/>
      <c r="S410" s="2"/>
      <c r="T410" s="2"/>
      <c r="U410" s="2"/>
      <c r="V410" s="2"/>
      <c r="W410" s="2"/>
      <c r="X410" s="2"/>
      <c r="Y410" s="2"/>
    </row>
    <row r="411" spans="2:25" x14ac:dyDescent="0.25">
      <c r="B411" s="439"/>
      <c r="C411" s="439"/>
      <c r="D411" s="439"/>
      <c r="E411" s="439"/>
      <c r="G411" s="2"/>
      <c r="H411" s="2"/>
      <c r="I411" s="2"/>
      <c r="J411" s="2"/>
      <c r="K411" s="2"/>
      <c r="L411" s="2"/>
      <c r="M411" s="2"/>
      <c r="N411" s="2"/>
      <c r="O411" s="2"/>
      <c r="P411" s="2"/>
      <c r="Q411" s="2"/>
      <c r="R411" s="2"/>
      <c r="S411" s="2"/>
      <c r="T411" s="2"/>
      <c r="U411" s="2"/>
      <c r="V411" s="2"/>
      <c r="W411" s="2"/>
      <c r="X411" s="2"/>
      <c r="Y411" s="2"/>
    </row>
    <row r="412" spans="2:25" x14ac:dyDescent="0.25">
      <c r="B412" s="439"/>
      <c r="C412" s="439"/>
      <c r="D412" s="439"/>
      <c r="E412" s="439"/>
      <c r="G412" s="2"/>
      <c r="H412" s="2"/>
      <c r="I412" s="2"/>
      <c r="J412" s="2"/>
      <c r="K412" s="2"/>
      <c r="L412" s="2"/>
      <c r="M412" s="2"/>
      <c r="N412" s="2"/>
      <c r="O412" s="2"/>
      <c r="P412" s="2"/>
      <c r="Q412" s="2"/>
      <c r="R412" s="2"/>
      <c r="S412" s="2"/>
      <c r="T412" s="2"/>
      <c r="U412" s="2"/>
      <c r="V412" s="2"/>
      <c r="W412" s="2"/>
      <c r="X412" s="2"/>
      <c r="Y412" s="2"/>
    </row>
    <row r="413" spans="2:25" x14ac:dyDescent="0.25">
      <c r="B413" s="439"/>
      <c r="C413" s="439"/>
      <c r="D413" s="439"/>
      <c r="E413" s="439"/>
      <c r="G413" s="2"/>
      <c r="H413" s="2"/>
      <c r="I413" s="2"/>
      <c r="J413" s="2"/>
      <c r="K413" s="2"/>
      <c r="L413" s="2"/>
      <c r="M413" s="2"/>
      <c r="N413" s="2"/>
      <c r="O413" s="2"/>
      <c r="P413" s="2"/>
      <c r="Q413" s="2"/>
      <c r="R413" s="2"/>
      <c r="S413" s="2"/>
      <c r="T413" s="2"/>
      <c r="U413" s="2"/>
      <c r="V413" s="2"/>
      <c r="W413" s="2"/>
      <c r="X413" s="2"/>
      <c r="Y413" s="2"/>
    </row>
    <row r="414" spans="2:25" x14ac:dyDescent="0.25">
      <c r="B414" s="439"/>
      <c r="C414" s="439"/>
      <c r="D414" s="439"/>
      <c r="E414" s="439"/>
      <c r="G414" s="2"/>
      <c r="H414" s="2"/>
      <c r="I414" s="2"/>
      <c r="J414" s="2"/>
      <c r="K414" s="2"/>
      <c r="L414" s="2"/>
      <c r="M414" s="2"/>
      <c r="N414" s="2"/>
      <c r="O414" s="2"/>
      <c r="P414" s="2"/>
      <c r="Q414" s="2"/>
      <c r="R414" s="2"/>
      <c r="S414" s="2"/>
      <c r="T414" s="2"/>
      <c r="U414" s="2"/>
      <c r="V414" s="2"/>
      <c r="W414" s="2"/>
      <c r="X414" s="2"/>
      <c r="Y414" s="2"/>
    </row>
    <row r="415" spans="2:25" x14ac:dyDescent="0.25">
      <c r="B415" s="439"/>
      <c r="C415" s="439"/>
      <c r="D415" s="439"/>
      <c r="E415" s="439"/>
      <c r="G415" s="2"/>
      <c r="H415" s="2"/>
      <c r="I415" s="2"/>
      <c r="J415" s="2"/>
      <c r="K415" s="2"/>
      <c r="L415" s="2"/>
      <c r="M415" s="2"/>
      <c r="N415" s="2"/>
      <c r="O415" s="2"/>
      <c r="P415" s="2"/>
      <c r="Q415" s="2"/>
      <c r="R415" s="2"/>
      <c r="S415" s="2"/>
      <c r="T415" s="2"/>
      <c r="U415" s="2"/>
      <c r="V415" s="2"/>
      <c r="W415" s="2"/>
      <c r="X415" s="2"/>
      <c r="Y415" s="2"/>
    </row>
    <row r="416" spans="2:25" x14ac:dyDescent="0.25">
      <c r="B416" s="439"/>
      <c r="C416" s="439"/>
      <c r="D416" s="439"/>
      <c r="E416" s="439"/>
      <c r="G416" s="2"/>
      <c r="H416" s="2"/>
      <c r="I416" s="2"/>
      <c r="J416" s="2"/>
      <c r="K416" s="2"/>
      <c r="L416" s="2"/>
      <c r="M416" s="2"/>
      <c r="N416" s="2"/>
      <c r="O416" s="2"/>
      <c r="P416" s="2"/>
      <c r="Q416" s="2"/>
      <c r="R416" s="2"/>
      <c r="S416" s="2"/>
      <c r="T416" s="2"/>
      <c r="U416" s="2"/>
      <c r="V416" s="2"/>
      <c r="W416" s="2"/>
      <c r="X416" s="2"/>
      <c r="Y416" s="2"/>
    </row>
    <row r="417" spans="2:25" x14ac:dyDescent="0.25">
      <c r="B417" s="439"/>
      <c r="C417" s="439"/>
      <c r="D417" s="439"/>
      <c r="E417" s="439"/>
      <c r="G417" s="2"/>
      <c r="H417" s="2"/>
      <c r="I417" s="2"/>
      <c r="J417" s="2"/>
      <c r="K417" s="2"/>
      <c r="L417" s="2"/>
      <c r="M417" s="2"/>
      <c r="N417" s="2"/>
      <c r="O417" s="2"/>
      <c r="P417" s="2"/>
      <c r="Q417" s="2"/>
      <c r="R417" s="2"/>
      <c r="S417" s="2"/>
      <c r="T417" s="2"/>
      <c r="U417" s="2"/>
      <c r="V417" s="2"/>
      <c r="W417" s="2"/>
      <c r="X417" s="2"/>
      <c r="Y417" s="2"/>
    </row>
    <row r="418" spans="2:25" x14ac:dyDescent="0.25">
      <c r="B418" s="439"/>
      <c r="C418" s="439"/>
      <c r="D418" s="439"/>
      <c r="E418" s="439"/>
      <c r="G418" s="2"/>
      <c r="H418" s="2"/>
      <c r="I418" s="2"/>
      <c r="J418" s="2"/>
      <c r="K418" s="2"/>
      <c r="L418" s="2"/>
      <c r="M418" s="2"/>
      <c r="N418" s="2"/>
      <c r="O418" s="2"/>
      <c r="P418" s="2"/>
      <c r="Q418" s="2"/>
      <c r="R418" s="2"/>
      <c r="S418" s="2"/>
      <c r="T418" s="2"/>
      <c r="U418" s="2"/>
      <c r="V418" s="2"/>
      <c r="W418" s="2"/>
      <c r="X418" s="2"/>
      <c r="Y418" s="2"/>
    </row>
    <row r="419" spans="2:25" x14ac:dyDescent="0.25">
      <c r="B419" s="439"/>
      <c r="C419" s="439"/>
      <c r="D419" s="439"/>
      <c r="E419" s="439"/>
      <c r="G419" s="2"/>
      <c r="H419" s="2"/>
      <c r="I419" s="2"/>
      <c r="J419" s="2"/>
      <c r="K419" s="2"/>
      <c r="L419" s="2"/>
      <c r="M419" s="2"/>
      <c r="N419" s="2"/>
      <c r="O419" s="2"/>
      <c r="P419" s="2"/>
      <c r="Q419" s="2"/>
      <c r="R419" s="2"/>
      <c r="S419" s="2"/>
      <c r="T419" s="2"/>
      <c r="U419" s="2"/>
      <c r="V419" s="2"/>
      <c r="W419" s="2"/>
      <c r="X419" s="2"/>
      <c r="Y419" s="2"/>
    </row>
    <row r="420" spans="2:25" x14ac:dyDescent="0.25">
      <c r="B420" s="439"/>
      <c r="C420" s="439"/>
      <c r="D420" s="439"/>
      <c r="E420" s="439"/>
      <c r="G420" s="2"/>
      <c r="H420" s="2"/>
      <c r="I420" s="2"/>
      <c r="J420" s="2"/>
      <c r="K420" s="2"/>
      <c r="L420" s="2"/>
      <c r="M420" s="2"/>
      <c r="N420" s="2"/>
      <c r="O420" s="2"/>
      <c r="P420" s="2"/>
      <c r="Q420" s="2"/>
      <c r="R420" s="2"/>
      <c r="S420" s="2"/>
      <c r="T420" s="2"/>
      <c r="U420" s="2"/>
      <c r="V420" s="2"/>
      <c r="W420" s="2"/>
      <c r="X420" s="2"/>
      <c r="Y420" s="2"/>
    </row>
    <row r="421" spans="2:25" x14ac:dyDescent="0.25">
      <c r="B421" s="439"/>
      <c r="C421" s="439"/>
      <c r="D421" s="439"/>
      <c r="E421" s="439"/>
      <c r="G421" s="2"/>
      <c r="H421" s="2"/>
      <c r="I421" s="2"/>
      <c r="J421" s="2"/>
      <c r="K421" s="2"/>
      <c r="L421" s="2"/>
      <c r="M421" s="2"/>
      <c r="N421" s="2"/>
      <c r="O421" s="2"/>
      <c r="P421" s="2"/>
      <c r="Q421" s="2"/>
      <c r="R421" s="2"/>
      <c r="S421" s="2"/>
      <c r="T421" s="2"/>
      <c r="U421" s="2"/>
      <c r="V421" s="2"/>
      <c r="W421" s="2"/>
      <c r="X421" s="2"/>
      <c r="Y421" s="2"/>
    </row>
    <row r="422" spans="2:25" x14ac:dyDescent="0.25">
      <c r="B422" s="439"/>
      <c r="C422" s="439"/>
      <c r="D422" s="439"/>
      <c r="E422" s="439"/>
      <c r="G422" s="2"/>
      <c r="H422" s="2"/>
      <c r="I422" s="2"/>
      <c r="J422" s="2"/>
      <c r="K422" s="2"/>
      <c r="L422" s="2"/>
      <c r="M422" s="2"/>
      <c r="N422" s="2"/>
      <c r="O422" s="2"/>
      <c r="P422" s="2"/>
      <c r="Q422" s="2"/>
      <c r="R422" s="2"/>
      <c r="S422" s="2"/>
      <c r="T422" s="2"/>
      <c r="U422" s="2"/>
      <c r="V422" s="2"/>
      <c r="W422" s="2"/>
      <c r="X422" s="2"/>
      <c r="Y422" s="2"/>
    </row>
    <row r="423" spans="2:25" x14ac:dyDescent="0.25">
      <c r="B423" s="439"/>
      <c r="C423" s="439"/>
      <c r="D423" s="439"/>
      <c r="E423" s="439"/>
      <c r="G423" s="2"/>
      <c r="H423" s="2"/>
      <c r="I423" s="2"/>
      <c r="J423" s="2"/>
      <c r="K423" s="2"/>
      <c r="L423" s="2"/>
      <c r="M423" s="2"/>
      <c r="N423" s="2"/>
      <c r="O423" s="2"/>
      <c r="P423" s="2"/>
      <c r="Q423" s="2"/>
      <c r="R423" s="2"/>
      <c r="S423" s="2"/>
      <c r="T423" s="2"/>
      <c r="U423" s="2"/>
      <c r="V423" s="2"/>
      <c r="W423" s="2"/>
      <c r="X423" s="2"/>
      <c r="Y423" s="2"/>
    </row>
    <row r="424" spans="2:25" x14ac:dyDescent="0.25">
      <c r="B424" s="439"/>
      <c r="C424" s="439"/>
      <c r="D424" s="439"/>
      <c r="E424" s="439"/>
      <c r="G424" s="2"/>
      <c r="H424" s="2"/>
      <c r="I424" s="2"/>
      <c r="J424" s="2"/>
      <c r="K424" s="2"/>
      <c r="L424" s="2"/>
      <c r="M424" s="2"/>
      <c r="N424" s="2"/>
      <c r="O424" s="2"/>
      <c r="P424" s="2"/>
      <c r="Q424" s="2"/>
      <c r="R424" s="2"/>
      <c r="S424" s="2"/>
      <c r="T424" s="2"/>
      <c r="U424" s="2"/>
      <c r="V424" s="2"/>
      <c r="W424" s="2"/>
      <c r="X424" s="2"/>
      <c r="Y424" s="2"/>
    </row>
    <row r="425" spans="2:25" x14ac:dyDescent="0.25">
      <c r="B425" s="439"/>
      <c r="C425" s="439"/>
      <c r="D425" s="439"/>
      <c r="E425" s="439"/>
      <c r="G425" s="2"/>
      <c r="H425" s="2"/>
      <c r="I425" s="2"/>
      <c r="J425" s="2"/>
      <c r="K425" s="2"/>
      <c r="L425" s="2"/>
      <c r="M425" s="2"/>
      <c r="N425" s="2"/>
      <c r="O425" s="2"/>
      <c r="P425" s="2"/>
      <c r="Q425" s="2"/>
      <c r="R425" s="2"/>
      <c r="S425" s="2"/>
      <c r="T425" s="2"/>
      <c r="U425" s="2"/>
      <c r="V425" s="2"/>
      <c r="W425" s="2"/>
      <c r="X425" s="2"/>
      <c r="Y425" s="2"/>
    </row>
    <row r="426" spans="2:25" x14ac:dyDescent="0.25">
      <c r="B426" s="439"/>
      <c r="C426" s="439"/>
      <c r="D426" s="439"/>
      <c r="E426" s="439"/>
      <c r="G426" s="2"/>
      <c r="H426" s="2"/>
      <c r="I426" s="2"/>
      <c r="J426" s="2"/>
      <c r="K426" s="2"/>
      <c r="L426" s="2"/>
      <c r="M426" s="2"/>
      <c r="N426" s="2"/>
      <c r="O426" s="2"/>
      <c r="P426" s="2"/>
      <c r="Q426" s="2"/>
      <c r="R426" s="2"/>
      <c r="S426" s="2"/>
      <c r="T426" s="2"/>
      <c r="U426" s="2"/>
      <c r="V426" s="2"/>
      <c r="W426" s="2"/>
      <c r="X426" s="2"/>
      <c r="Y426" s="2"/>
    </row>
    <row r="427" spans="2:25" x14ac:dyDescent="0.25">
      <c r="B427" s="439"/>
      <c r="C427" s="439"/>
      <c r="D427" s="439"/>
      <c r="E427" s="439"/>
      <c r="G427" s="2"/>
      <c r="H427" s="2"/>
      <c r="I427" s="2"/>
      <c r="J427" s="2"/>
      <c r="K427" s="2"/>
      <c r="L427" s="2"/>
      <c r="M427" s="2"/>
      <c r="N427" s="2"/>
      <c r="O427" s="2"/>
      <c r="P427" s="2"/>
      <c r="Q427" s="2"/>
      <c r="R427" s="2"/>
      <c r="S427" s="2"/>
      <c r="T427" s="2"/>
      <c r="U427" s="2"/>
      <c r="V427" s="2"/>
      <c r="W427" s="2"/>
      <c r="X427" s="2"/>
      <c r="Y427" s="2"/>
    </row>
    <row r="428" spans="2:25" x14ac:dyDescent="0.25">
      <c r="B428" s="439"/>
      <c r="C428" s="439"/>
      <c r="D428" s="439"/>
      <c r="E428" s="439"/>
      <c r="G428" s="2"/>
      <c r="H428" s="2"/>
      <c r="I428" s="2"/>
      <c r="J428" s="2"/>
      <c r="K428" s="2"/>
      <c r="L428" s="2"/>
      <c r="M428" s="2"/>
      <c r="N428" s="2"/>
      <c r="O428" s="2"/>
      <c r="P428" s="2"/>
      <c r="Q428" s="2"/>
      <c r="R428" s="2"/>
      <c r="S428" s="2"/>
      <c r="T428" s="2"/>
      <c r="U428" s="2"/>
      <c r="V428" s="2"/>
      <c r="W428" s="2"/>
      <c r="X428" s="2"/>
      <c r="Y428" s="2"/>
    </row>
    <row r="429" spans="2:25" x14ac:dyDescent="0.25">
      <c r="B429" s="439"/>
      <c r="C429" s="439"/>
      <c r="D429" s="439"/>
      <c r="E429" s="439"/>
      <c r="G429" s="2"/>
      <c r="H429" s="2"/>
      <c r="I429" s="2"/>
      <c r="J429" s="2"/>
      <c r="K429" s="2"/>
      <c r="L429" s="2"/>
      <c r="M429" s="2"/>
      <c r="N429" s="2"/>
      <c r="O429" s="2"/>
      <c r="P429" s="2"/>
      <c r="Q429" s="2"/>
      <c r="R429" s="2"/>
      <c r="S429" s="2"/>
      <c r="T429" s="2"/>
      <c r="U429" s="2"/>
      <c r="V429" s="2"/>
      <c r="W429" s="2"/>
      <c r="X429" s="2"/>
      <c r="Y429" s="2"/>
    </row>
    <row r="430" spans="2:25" x14ac:dyDescent="0.25">
      <c r="B430" s="439"/>
      <c r="C430" s="439"/>
      <c r="D430" s="439"/>
      <c r="E430" s="439"/>
      <c r="G430" s="2"/>
      <c r="H430" s="2"/>
      <c r="I430" s="2"/>
      <c r="J430" s="2"/>
      <c r="K430" s="2"/>
      <c r="L430" s="2"/>
      <c r="M430" s="2"/>
      <c r="N430" s="2"/>
      <c r="O430" s="2"/>
      <c r="P430" s="2"/>
      <c r="Q430" s="2"/>
      <c r="R430" s="2"/>
      <c r="S430" s="2"/>
      <c r="T430" s="2"/>
      <c r="U430" s="2"/>
      <c r="V430" s="2"/>
      <c r="W430" s="2"/>
      <c r="X430" s="2"/>
      <c r="Y430" s="2"/>
    </row>
    <row r="431" spans="2:25" x14ac:dyDescent="0.25">
      <c r="B431" s="439"/>
      <c r="C431" s="439"/>
      <c r="D431" s="439"/>
      <c r="E431" s="439"/>
      <c r="G431" s="2"/>
      <c r="H431" s="2"/>
      <c r="I431" s="2"/>
      <c r="J431" s="2"/>
      <c r="K431" s="2"/>
      <c r="L431" s="2"/>
      <c r="M431" s="2"/>
      <c r="N431" s="2"/>
      <c r="O431" s="2"/>
      <c r="P431" s="2"/>
      <c r="Q431" s="2"/>
      <c r="R431" s="2"/>
      <c r="S431" s="2"/>
      <c r="T431" s="2"/>
      <c r="U431" s="2"/>
      <c r="V431" s="2"/>
      <c r="W431" s="2"/>
      <c r="X431" s="2"/>
      <c r="Y431" s="2"/>
    </row>
    <row r="432" spans="2:25" x14ac:dyDescent="0.25">
      <c r="B432" s="439"/>
      <c r="C432" s="439"/>
      <c r="D432" s="439"/>
      <c r="E432" s="439"/>
      <c r="G432" s="2"/>
      <c r="H432" s="2"/>
      <c r="I432" s="2"/>
      <c r="J432" s="2"/>
      <c r="K432" s="2"/>
      <c r="L432" s="2"/>
      <c r="M432" s="2"/>
      <c r="N432" s="2"/>
      <c r="O432" s="2"/>
      <c r="P432" s="2"/>
      <c r="Q432" s="2"/>
      <c r="R432" s="2"/>
      <c r="S432" s="2"/>
      <c r="T432" s="2"/>
      <c r="U432" s="2"/>
      <c r="V432" s="2"/>
      <c r="W432" s="2"/>
      <c r="X432" s="2"/>
      <c r="Y432" s="2"/>
    </row>
    <row r="433" spans="2:25" x14ac:dyDescent="0.25">
      <c r="B433" s="439"/>
      <c r="C433" s="439"/>
      <c r="D433" s="439"/>
      <c r="E433" s="439"/>
      <c r="G433" s="2"/>
      <c r="H433" s="2"/>
      <c r="I433" s="2"/>
      <c r="J433" s="2"/>
      <c r="K433" s="2"/>
      <c r="L433" s="2"/>
      <c r="M433" s="2"/>
      <c r="N433" s="2"/>
      <c r="O433" s="2"/>
      <c r="P433" s="2"/>
      <c r="Q433" s="2"/>
      <c r="R433" s="2"/>
      <c r="S433" s="2"/>
      <c r="T433" s="2"/>
      <c r="U433" s="2"/>
      <c r="V433" s="2"/>
      <c r="W433" s="2"/>
      <c r="X433" s="2"/>
      <c r="Y433" s="2"/>
    </row>
    <row r="434" spans="2:25" x14ac:dyDescent="0.25">
      <c r="B434" s="439"/>
      <c r="C434" s="439"/>
      <c r="D434" s="439"/>
      <c r="E434" s="439"/>
      <c r="G434" s="2"/>
      <c r="H434" s="2"/>
      <c r="I434" s="2"/>
      <c r="J434" s="2"/>
      <c r="K434" s="2"/>
      <c r="L434" s="2"/>
      <c r="M434" s="2"/>
      <c r="N434" s="2"/>
      <c r="O434" s="2"/>
      <c r="P434" s="2"/>
      <c r="Q434" s="2"/>
      <c r="R434" s="2"/>
      <c r="S434" s="2"/>
      <c r="T434" s="2"/>
      <c r="U434" s="2"/>
      <c r="V434" s="2"/>
      <c r="W434" s="2"/>
      <c r="X434" s="2"/>
      <c r="Y434" s="2"/>
    </row>
    <row r="435" spans="2:25" x14ac:dyDescent="0.25">
      <c r="B435" s="439"/>
      <c r="C435" s="439"/>
      <c r="D435" s="439"/>
      <c r="E435" s="439"/>
      <c r="G435" s="2"/>
      <c r="H435" s="2"/>
      <c r="I435" s="2"/>
      <c r="J435" s="2"/>
      <c r="K435" s="2"/>
      <c r="L435" s="2"/>
      <c r="M435" s="2"/>
      <c r="N435" s="2"/>
      <c r="O435" s="2"/>
      <c r="P435" s="2"/>
      <c r="Q435" s="2"/>
      <c r="R435" s="2"/>
      <c r="S435" s="2"/>
      <c r="T435" s="2"/>
      <c r="U435" s="2"/>
      <c r="V435" s="2"/>
      <c r="W435" s="2"/>
      <c r="X435" s="2"/>
      <c r="Y435" s="2"/>
    </row>
    <row r="436" spans="2:25" x14ac:dyDescent="0.25">
      <c r="B436" s="439"/>
      <c r="C436" s="439"/>
      <c r="D436" s="439"/>
      <c r="E436" s="439"/>
      <c r="G436" s="2"/>
      <c r="H436" s="2"/>
      <c r="I436" s="2"/>
      <c r="J436" s="2"/>
      <c r="K436" s="2"/>
      <c r="L436" s="2"/>
      <c r="M436" s="2"/>
      <c r="N436" s="2"/>
      <c r="O436" s="2"/>
      <c r="P436" s="2"/>
      <c r="Q436" s="2"/>
      <c r="R436" s="2"/>
      <c r="S436" s="2"/>
      <c r="T436" s="2"/>
      <c r="U436" s="2"/>
      <c r="V436" s="2"/>
      <c r="W436" s="2"/>
      <c r="X436" s="2"/>
      <c r="Y436" s="2"/>
    </row>
    <row r="437" spans="2:25" x14ac:dyDescent="0.25">
      <c r="B437" s="439"/>
      <c r="C437" s="439"/>
      <c r="D437" s="439"/>
      <c r="E437" s="439"/>
      <c r="G437" s="2"/>
      <c r="H437" s="2"/>
      <c r="I437" s="2"/>
      <c r="J437" s="2"/>
      <c r="K437" s="2"/>
      <c r="L437" s="2"/>
      <c r="M437" s="2"/>
      <c r="N437" s="2"/>
      <c r="O437" s="2"/>
      <c r="P437" s="2"/>
      <c r="Q437" s="2"/>
      <c r="R437" s="2"/>
      <c r="S437" s="2"/>
      <c r="T437" s="2"/>
      <c r="U437" s="2"/>
      <c r="V437" s="2"/>
      <c r="W437" s="2"/>
      <c r="X437" s="2"/>
      <c r="Y437" s="2"/>
    </row>
    <row r="438" spans="2:25" x14ac:dyDescent="0.25">
      <c r="B438" s="439"/>
      <c r="C438" s="439"/>
      <c r="D438" s="439"/>
      <c r="E438" s="439"/>
      <c r="G438" s="2"/>
      <c r="H438" s="2"/>
      <c r="I438" s="2"/>
      <c r="J438" s="2"/>
      <c r="K438" s="2"/>
      <c r="L438" s="2"/>
      <c r="M438" s="2"/>
      <c r="N438" s="2"/>
      <c r="O438" s="2"/>
      <c r="P438" s="2"/>
      <c r="Q438" s="2"/>
      <c r="R438" s="2"/>
      <c r="S438" s="2"/>
      <c r="T438" s="2"/>
      <c r="U438" s="2"/>
      <c r="V438" s="2"/>
      <c r="W438" s="2"/>
      <c r="X438" s="2"/>
      <c r="Y438" s="2"/>
    </row>
    <row r="439" spans="2:25" x14ac:dyDescent="0.25">
      <c r="B439" s="439"/>
      <c r="C439" s="439"/>
      <c r="D439" s="439"/>
      <c r="E439" s="439"/>
      <c r="G439" s="2"/>
      <c r="H439" s="2"/>
      <c r="I439" s="2"/>
      <c r="J439" s="2"/>
      <c r="K439" s="2"/>
      <c r="L439" s="2"/>
      <c r="M439" s="2"/>
      <c r="N439" s="2"/>
      <c r="O439" s="2"/>
      <c r="P439" s="2"/>
      <c r="Q439" s="2"/>
      <c r="R439" s="2"/>
      <c r="S439" s="2"/>
      <c r="T439" s="2"/>
      <c r="U439" s="2"/>
      <c r="V439" s="2"/>
      <c r="W439" s="2"/>
      <c r="X439" s="2"/>
      <c r="Y439" s="2"/>
    </row>
    <row r="440" spans="2:25" x14ac:dyDescent="0.25">
      <c r="B440" s="439"/>
      <c r="C440" s="439"/>
      <c r="D440" s="439"/>
      <c r="E440" s="439"/>
      <c r="G440" s="2"/>
      <c r="H440" s="2"/>
      <c r="I440" s="2"/>
      <c r="J440" s="2"/>
      <c r="K440" s="2"/>
      <c r="L440" s="2"/>
      <c r="M440" s="2"/>
      <c r="N440" s="2"/>
      <c r="O440" s="2"/>
      <c r="P440" s="2"/>
      <c r="Q440" s="2"/>
      <c r="R440" s="2"/>
      <c r="S440" s="2"/>
      <c r="T440" s="2"/>
      <c r="U440" s="2"/>
      <c r="V440" s="2"/>
      <c r="W440" s="2"/>
      <c r="X440" s="2"/>
      <c r="Y440" s="2"/>
    </row>
    <row r="441" spans="2:25" x14ac:dyDescent="0.25">
      <c r="B441" s="439"/>
      <c r="C441" s="439"/>
      <c r="D441" s="439"/>
      <c r="E441" s="439"/>
      <c r="G441" s="2"/>
      <c r="H441" s="2"/>
      <c r="I441" s="2"/>
      <c r="J441" s="2"/>
      <c r="K441" s="2"/>
      <c r="L441" s="2"/>
      <c r="M441" s="2"/>
      <c r="N441" s="2"/>
      <c r="O441" s="2"/>
      <c r="P441" s="2"/>
      <c r="Q441" s="2"/>
      <c r="R441" s="2"/>
      <c r="S441" s="2"/>
      <c r="T441" s="2"/>
      <c r="U441" s="2"/>
      <c r="V441" s="2"/>
      <c r="W441" s="2"/>
      <c r="X441" s="2"/>
      <c r="Y441" s="2"/>
    </row>
    <row r="442" spans="2:25" x14ac:dyDescent="0.25">
      <c r="B442" s="439"/>
      <c r="C442" s="439"/>
      <c r="D442" s="439"/>
      <c r="E442" s="439"/>
      <c r="G442" s="2"/>
      <c r="H442" s="2"/>
      <c r="I442" s="2"/>
      <c r="J442" s="2"/>
      <c r="K442" s="2"/>
      <c r="L442" s="2"/>
      <c r="M442" s="2"/>
      <c r="N442" s="2"/>
      <c r="O442" s="2"/>
      <c r="P442" s="2"/>
      <c r="Q442" s="2"/>
      <c r="R442" s="2"/>
      <c r="S442" s="2"/>
      <c r="T442" s="2"/>
      <c r="U442" s="2"/>
      <c r="V442" s="2"/>
      <c r="W442" s="2"/>
      <c r="X442" s="2"/>
      <c r="Y442" s="2"/>
    </row>
    <row r="443" spans="2:25" x14ac:dyDescent="0.25">
      <c r="B443" s="439"/>
      <c r="C443" s="439"/>
      <c r="D443" s="439"/>
      <c r="E443" s="439"/>
      <c r="G443" s="2"/>
      <c r="H443" s="2"/>
      <c r="I443" s="2"/>
      <c r="J443" s="2"/>
      <c r="K443" s="2"/>
      <c r="L443" s="2"/>
      <c r="M443" s="2"/>
      <c r="N443" s="2"/>
      <c r="O443" s="2"/>
      <c r="P443" s="2"/>
      <c r="Q443" s="2"/>
      <c r="R443" s="2"/>
      <c r="S443" s="2"/>
      <c r="T443" s="2"/>
      <c r="U443" s="2"/>
      <c r="V443" s="2"/>
      <c r="W443" s="2"/>
      <c r="X443" s="2"/>
      <c r="Y443" s="2"/>
    </row>
    <row r="444" spans="2:25" x14ac:dyDescent="0.25">
      <c r="B444" s="439"/>
      <c r="C444" s="439"/>
      <c r="D444" s="439"/>
      <c r="E444" s="439"/>
      <c r="G444" s="2"/>
      <c r="H444" s="2"/>
      <c r="I444" s="2"/>
      <c r="J444" s="2"/>
      <c r="K444" s="2"/>
      <c r="L444" s="2"/>
      <c r="M444" s="2"/>
      <c r="N444" s="2"/>
      <c r="O444" s="2"/>
      <c r="P444" s="2"/>
      <c r="Q444" s="2"/>
      <c r="R444" s="2"/>
      <c r="S444" s="2"/>
      <c r="T444" s="2"/>
      <c r="U444" s="2"/>
      <c r="V444" s="2"/>
      <c r="W444" s="2"/>
      <c r="X444" s="2"/>
      <c r="Y444" s="2"/>
    </row>
    <row r="445" spans="2:25" x14ac:dyDescent="0.25">
      <c r="B445" s="439"/>
      <c r="C445" s="439"/>
      <c r="D445" s="439"/>
      <c r="E445" s="439"/>
      <c r="G445" s="2"/>
      <c r="H445" s="2"/>
      <c r="I445" s="2"/>
      <c r="J445" s="2"/>
      <c r="K445" s="2"/>
      <c r="L445" s="2"/>
      <c r="M445" s="2"/>
      <c r="N445" s="2"/>
      <c r="O445" s="2"/>
      <c r="P445" s="2"/>
      <c r="Q445" s="2"/>
      <c r="R445" s="2"/>
      <c r="S445" s="2"/>
      <c r="T445" s="2"/>
      <c r="U445" s="2"/>
      <c r="V445" s="2"/>
      <c r="W445" s="2"/>
      <c r="X445" s="2"/>
      <c r="Y445" s="2"/>
    </row>
    <row r="446" spans="2:25" x14ac:dyDescent="0.25">
      <c r="B446" s="439"/>
      <c r="C446" s="439"/>
      <c r="D446" s="439"/>
      <c r="E446" s="439"/>
      <c r="G446" s="2"/>
      <c r="H446" s="2"/>
      <c r="I446" s="2"/>
      <c r="J446" s="2"/>
      <c r="K446" s="2"/>
      <c r="L446" s="2"/>
      <c r="M446" s="2"/>
      <c r="N446" s="2"/>
      <c r="O446" s="2"/>
      <c r="P446" s="2"/>
      <c r="Q446" s="2"/>
      <c r="R446" s="2"/>
      <c r="S446" s="2"/>
      <c r="T446" s="2"/>
      <c r="U446" s="2"/>
      <c r="V446" s="2"/>
      <c r="W446" s="2"/>
      <c r="X446" s="2"/>
      <c r="Y446" s="2"/>
    </row>
    <row r="447" spans="2:25" x14ac:dyDescent="0.25">
      <c r="B447" s="439"/>
      <c r="C447" s="439"/>
      <c r="D447" s="439"/>
      <c r="E447" s="439"/>
      <c r="G447" s="2"/>
      <c r="H447" s="2"/>
      <c r="I447" s="2"/>
      <c r="J447" s="2"/>
      <c r="K447" s="2"/>
      <c r="L447" s="2"/>
      <c r="M447" s="2"/>
      <c r="N447" s="2"/>
      <c r="O447" s="2"/>
      <c r="P447" s="2"/>
      <c r="Q447" s="2"/>
      <c r="R447" s="2"/>
      <c r="S447" s="2"/>
      <c r="T447" s="2"/>
      <c r="U447" s="2"/>
      <c r="V447" s="2"/>
      <c r="W447" s="2"/>
      <c r="X447" s="2"/>
      <c r="Y447" s="2"/>
    </row>
    <row r="448" spans="2:25" x14ac:dyDescent="0.25">
      <c r="B448" s="439"/>
      <c r="C448" s="439"/>
      <c r="D448" s="439"/>
      <c r="E448" s="439"/>
      <c r="G448" s="2"/>
      <c r="H448" s="2"/>
      <c r="I448" s="2"/>
      <c r="J448" s="2"/>
      <c r="K448" s="2"/>
      <c r="L448" s="2"/>
      <c r="M448" s="2"/>
      <c r="N448" s="2"/>
      <c r="O448" s="2"/>
      <c r="P448" s="2"/>
      <c r="Q448" s="2"/>
      <c r="R448" s="2"/>
      <c r="S448" s="2"/>
      <c r="T448" s="2"/>
      <c r="U448" s="2"/>
      <c r="V448" s="2"/>
      <c r="W448" s="2"/>
      <c r="X448" s="2"/>
      <c r="Y448" s="2"/>
    </row>
    <row r="449" spans="2:25" x14ac:dyDescent="0.25">
      <c r="B449" s="439"/>
      <c r="C449" s="439"/>
      <c r="D449" s="439"/>
      <c r="E449" s="439"/>
      <c r="G449" s="2"/>
      <c r="H449" s="2"/>
      <c r="I449" s="2"/>
      <c r="J449" s="2"/>
      <c r="K449" s="2"/>
      <c r="L449" s="2"/>
      <c r="M449" s="2"/>
      <c r="N449" s="2"/>
      <c r="O449" s="2"/>
      <c r="P449" s="2"/>
      <c r="Q449" s="2"/>
      <c r="R449" s="2"/>
      <c r="S449" s="2"/>
      <c r="T449" s="2"/>
      <c r="U449" s="2"/>
      <c r="V449" s="2"/>
      <c r="W449" s="2"/>
      <c r="X449" s="2"/>
      <c r="Y449" s="2"/>
    </row>
    <row r="450" spans="2:25" x14ac:dyDescent="0.25">
      <c r="B450" s="439"/>
      <c r="C450" s="439"/>
      <c r="D450" s="439"/>
      <c r="E450" s="439"/>
      <c r="G450" s="2"/>
      <c r="H450" s="2"/>
      <c r="I450" s="2"/>
      <c r="J450" s="2"/>
      <c r="K450" s="2"/>
      <c r="L450" s="2"/>
      <c r="M450" s="2"/>
      <c r="N450" s="2"/>
      <c r="O450" s="2"/>
      <c r="P450" s="2"/>
      <c r="Q450" s="2"/>
      <c r="R450" s="2"/>
      <c r="S450" s="2"/>
      <c r="T450" s="2"/>
      <c r="U450" s="2"/>
      <c r="V450" s="2"/>
      <c r="W450" s="2"/>
      <c r="X450" s="2"/>
      <c r="Y450" s="2"/>
    </row>
    <row r="451" spans="2:25" x14ac:dyDescent="0.25">
      <c r="B451" s="439"/>
      <c r="C451" s="439"/>
      <c r="D451" s="439"/>
      <c r="E451" s="439"/>
      <c r="G451" s="2"/>
      <c r="H451" s="2"/>
      <c r="I451" s="2"/>
      <c r="J451" s="2"/>
      <c r="K451" s="2"/>
      <c r="L451" s="2"/>
      <c r="M451" s="2"/>
      <c r="N451" s="2"/>
      <c r="O451" s="2"/>
      <c r="P451" s="2"/>
      <c r="Q451" s="2"/>
      <c r="R451" s="2"/>
      <c r="S451" s="2"/>
      <c r="T451" s="2"/>
      <c r="U451" s="2"/>
      <c r="V451" s="2"/>
      <c r="W451" s="2"/>
      <c r="X451" s="2"/>
      <c r="Y451" s="2"/>
    </row>
    <row r="452" spans="2:25" x14ac:dyDescent="0.25">
      <c r="B452" s="439"/>
      <c r="C452" s="439"/>
      <c r="D452" s="439"/>
      <c r="E452" s="439"/>
      <c r="G452" s="2"/>
      <c r="H452" s="2"/>
      <c r="I452" s="2"/>
      <c r="J452" s="2"/>
      <c r="K452" s="2"/>
      <c r="L452" s="2"/>
      <c r="M452" s="2"/>
      <c r="N452" s="2"/>
      <c r="O452" s="2"/>
      <c r="P452" s="2"/>
      <c r="Q452" s="2"/>
      <c r="R452" s="2"/>
      <c r="S452" s="2"/>
      <c r="T452" s="2"/>
      <c r="U452" s="2"/>
      <c r="V452" s="2"/>
      <c r="W452" s="2"/>
      <c r="X452" s="2"/>
      <c r="Y452" s="2"/>
    </row>
    <row r="453" spans="2:25" x14ac:dyDescent="0.25">
      <c r="B453" s="439"/>
      <c r="C453" s="439"/>
      <c r="D453" s="439"/>
      <c r="E453" s="439"/>
      <c r="G453" s="2"/>
      <c r="H453" s="2"/>
      <c r="I453" s="2"/>
      <c r="J453" s="2"/>
      <c r="K453" s="2"/>
      <c r="L453" s="2"/>
      <c r="M453" s="2"/>
      <c r="N453" s="2"/>
      <c r="O453" s="2"/>
      <c r="P453" s="2"/>
      <c r="Q453" s="2"/>
      <c r="R453" s="2"/>
      <c r="S453" s="2"/>
      <c r="T453" s="2"/>
      <c r="U453" s="2"/>
      <c r="V453" s="2"/>
      <c r="W453" s="2"/>
      <c r="X453" s="2"/>
      <c r="Y453" s="2"/>
    </row>
    <row r="454" spans="2:25" x14ac:dyDescent="0.25">
      <c r="B454" s="439"/>
      <c r="C454" s="439"/>
      <c r="D454" s="439"/>
      <c r="E454" s="439"/>
      <c r="G454" s="2"/>
      <c r="H454" s="2"/>
      <c r="I454" s="2"/>
      <c r="J454" s="2"/>
      <c r="K454" s="2"/>
      <c r="L454" s="2"/>
      <c r="M454" s="2"/>
      <c r="N454" s="2"/>
      <c r="O454" s="2"/>
      <c r="P454" s="2"/>
      <c r="Q454" s="2"/>
      <c r="R454" s="2"/>
      <c r="S454" s="2"/>
      <c r="T454" s="2"/>
      <c r="U454" s="2"/>
      <c r="V454" s="2"/>
      <c r="W454" s="2"/>
      <c r="X454" s="2"/>
      <c r="Y454" s="2"/>
    </row>
    <row r="455" spans="2:25" x14ac:dyDescent="0.25">
      <c r="B455" s="439"/>
      <c r="C455" s="439"/>
      <c r="D455" s="439"/>
      <c r="E455" s="439"/>
      <c r="G455" s="2"/>
      <c r="H455" s="2"/>
      <c r="I455" s="2"/>
      <c r="J455" s="2"/>
      <c r="K455" s="2"/>
      <c r="L455" s="2"/>
      <c r="M455" s="2"/>
      <c r="N455" s="2"/>
      <c r="O455" s="2"/>
      <c r="P455" s="2"/>
      <c r="Q455" s="2"/>
      <c r="R455" s="2"/>
      <c r="S455" s="2"/>
      <c r="T455" s="2"/>
      <c r="U455" s="2"/>
      <c r="V455" s="2"/>
      <c r="W455" s="2"/>
      <c r="X455" s="2"/>
      <c r="Y455" s="2"/>
    </row>
    <row r="456" spans="2:25" x14ac:dyDescent="0.25">
      <c r="B456" s="439"/>
      <c r="C456" s="439"/>
      <c r="D456" s="439"/>
      <c r="E456" s="439"/>
      <c r="G456" s="2"/>
      <c r="H456" s="2"/>
      <c r="I456" s="2"/>
      <c r="J456" s="2"/>
      <c r="K456" s="2"/>
      <c r="L456" s="2"/>
      <c r="M456" s="2"/>
      <c r="N456" s="2"/>
      <c r="O456" s="2"/>
      <c r="P456" s="2"/>
      <c r="Q456" s="2"/>
      <c r="R456" s="2"/>
      <c r="S456" s="2"/>
      <c r="T456" s="2"/>
      <c r="U456" s="2"/>
      <c r="V456" s="2"/>
      <c r="W456" s="2"/>
      <c r="X456" s="2"/>
      <c r="Y456" s="2"/>
    </row>
    <row r="457" spans="2:25" x14ac:dyDescent="0.25">
      <c r="B457" s="439"/>
      <c r="C457" s="439"/>
      <c r="D457" s="439"/>
      <c r="E457" s="439"/>
      <c r="G457" s="2"/>
      <c r="H457" s="2"/>
      <c r="I457" s="2"/>
      <c r="J457" s="2"/>
      <c r="K457" s="2"/>
      <c r="L457" s="2"/>
      <c r="M457" s="2"/>
      <c r="N457" s="2"/>
      <c r="O457" s="2"/>
      <c r="P457" s="2"/>
      <c r="Q457" s="2"/>
      <c r="R457" s="2"/>
      <c r="S457" s="2"/>
      <c r="T457" s="2"/>
      <c r="U457" s="2"/>
      <c r="V457" s="2"/>
      <c r="W457" s="2"/>
      <c r="X457" s="2"/>
      <c r="Y457" s="2"/>
    </row>
    <row r="458" spans="2:25" x14ac:dyDescent="0.25">
      <c r="B458" s="439"/>
      <c r="C458" s="439"/>
      <c r="D458" s="439"/>
      <c r="E458" s="439"/>
      <c r="G458" s="2"/>
      <c r="H458" s="2"/>
      <c r="I458" s="2"/>
      <c r="J458" s="2"/>
      <c r="K458" s="2"/>
      <c r="L458" s="2"/>
      <c r="M458" s="2"/>
      <c r="N458" s="2"/>
      <c r="O458" s="2"/>
      <c r="P458" s="2"/>
      <c r="Q458" s="2"/>
      <c r="R458" s="2"/>
      <c r="S458" s="2"/>
      <c r="T458" s="2"/>
      <c r="U458" s="2"/>
      <c r="V458" s="2"/>
      <c r="W458" s="2"/>
      <c r="X458" s="2"/>
      <c r="Y458" s="2"/>
    </row>
    <row r="459" spans="2:25" x14ac:dyDescent="0.25">
      <c r="B459" s="439"/>
      <c r="C459" s="439"/>
      <c r="D459" s="439"/>
      <c r="E459" s="439"/>
      <c r="G459" s="2"/>
      <c r="H459" s="2"/>
      <c r="I459" s="2"/>
      <c r="J459" s="2"/>
      <c r="K459" s="2"/>
      <c r="L459" s="2"/>
      <c r="M459" s="2"/>
      <c r="N459" s="2"/>
      <c r="O459" s="2"/>
      <c r="P459" s="2"/>
      <c r="Q459" s="2"/>
      <c r="R459" s="2"/>
      <c r="S459" s="2"/>
      <c r="T459" s="2"/>
      <c r="U459" s="2"/>
      <c r="V459" s="2"/>
      <c r="W459" s="2"/>
      <c r="X459" s="2"/>
      <c r="Y459" s="2"/>
    </row>
    <row r="460" spans="2:25" x14ac:dyDescent="0.25">
      <c r="B460" s="439"/>
      <c r="C460" s="439"/>
      <c r="D460" s="439"/>
      <c r="E460" s="439"/>
      <c r="G460" s="2"/>
      <c r="H460" s="2"/>
      <c r="I460" s="2"/>
      <c r="J460" s="2"/>
      <c r="K460" s="2"/>
      <c r="L460" s="2"/>
      <c r="M460" s="2"/>
      <c r="N460" s="2"/>
      <c r="O460" s="2"/>
      <c r="P460" s="2"/>
      <c r="Q460" s="2"/>
      <c r="R460" s="2"/>
      <c r="S460" s="2"/>
      <c r="T460" s="2"/>
      <c r="U460" s="2"/>
      <c r="V460" s="2"/>
      <c r="W460" s="2"/>
      <c r="X460" s="2"/>
      <c r="Y460" s="2"/>
    </row>
    <row r="461" spans="2:25" x14ac:dyDescent="0.25">
      <c r="B461" s="439"/>
      <c r="C461" s="439"/>
      <c r="D461" s="439"/>
      <c r="E461" s="439"/>
      <c r="G461" s="2"/>
      <c r="H461" s="2"/>
      <c r="I461" s="2"/>
      <c r="J461" s="2"/>
      <c r="K461" s="2"/>
      <c r="L461" s="2"/>
      <c r="M461" s="2"/>
      <c r="N461" s="2"/>
      <c r="O461" s="2"/>
      <c r="P461" s="2"/>
      <c r="Q461" s="2"/>
      <c r="R461" s="2"/>
      <c r="S461" s="2"/>
      <c r="T461" s="2"/>
      <c r="U461" s="2"/>
      <c r="V461" s="2"/>
      <c r="W461" s="2"/>
      <c r="X461" s="2"/>
      <c r="Y461" s="2"/>
    </row>
    <row r="462" spans="2:25" x14ac:dyDescent="0.25">
      <c r="B462" s="439"/>
      <c r="C462" s="439"/>
      <c r="D462" s="439"/>
      <c r="E462" s="439"/>
      <c r="G462" s="2"/>
      <c r="H462" s="2"/>
      <c r="I462" s="2"/>
      <c r="J462" s="2"/>
      <c r="K462" s="2"/>
      <c r="L462" s="2"/>
      <c r="M462" s="2"/>
      <c r="N462" s="2"/>
      <c r="O462" s="2"/>
      <c r="P462" s="2"/>
      <c r="Q462" s="2"/>
      <c r="R462" s="2"/>
      <c r="S462" s="2"/>
      <c r="T462" s="2"/>
      <c r="U462" s="2"/>
      <c r="V462" s="2"/>
      <c r="W462" s="2"/>
      <c r="X462" s="2"/>
      <c r="Y462" s="2"/>
    </row>
    <row r="463" spans="2:25" x14ac:dyDescent="0.25">
      <c r="B463" s="439"/>
      <c r="C463" s="439"/>
      <c r="D463" s="439"/>
      <c r="E463" s="439"/>
      <c r="G463" s="2"/>
      <c r="H463" s="2"/>
      <c r="I463" s="2"/>
      <c r="J463" s="2"/>
      <c r="K463" s="2"/>
      <c r="L463" s="2"/>
      <c r="M463" s="2"/>
      <c r="N463" s="2"/>
      <c r="O463" s="2"/>
      <c r="P463" s="2"/>
      <c r="Q463" s="2"/>
      <c r="R463" s="2"/>
      <c r="S463" s="2"/>
      <c r="T463" s="2"/>
      <c r="U463" s="2"/>
      <c r="V463" s="2"/>
      <c r="W463" s="2"/>
      <c r="X463" s="2"/>
      <c r="Y463" s="2"/>
    </row>
    <row r="464" spans="2:25" x14ac:dyDescent="0.25">
      <c r="B464" s="439"/>
      <c r="C464" s="439"/>
      <c r="D464" s="439"/>
      <c r="E464" s="439"/>
      <c r="G464" s="2"/>
      <c r="H464" s="2"/>
      <c r="I464" s="2"/>
      <c r="J464" s="2"/>
      <c r="K464" s="2"/>
      <c r="L464" s="2"/>
      <c r="M464" s="2"/>
      <c r="N464" s="2"/>
      <c r="O464" s="2"/>
      <c r="P464" s="2"/>
      <c r="Q464" s="2"/>
      <c r="R464" s="2"/>
      <c r="S464" s="2"/>
      <c r="T464" s="2"/>
      <c r="U464" s="2"/>
      <c r="V464" s="2"/>
      <c r="W464" s="2"/>
      <c r="X464" s="2"/>
      <c r="Y464" s="2"/>
    </row>
    <row r="465" spans="2:25" x14ac:dyDescent="0.25">
      <c r="B465" s="439"/>
      <c r="C465" s="439"/>
      <c r="D465" s="439"/>
      <c r="E465" s="439"/>
      <c r="G465" s="2"/>
      <c r="H465" s="2"/>
      <c r="I465" s="2"/>
      <c r="J465" s="2"/>
      <c r="K465" s="2"/>
      <c r="L465" s="2"/>
      <c r="M465" s="2"/>
      <c r="N465" s="2"/>
      <c r="O465" s="2"/>
      <c r="P465" s="2"/>
      <c r="Q465" s="2"/>
      <c r="R465" s="2"/>
      <c r="S465" s="2"/>
      <c r="T465" s="2"/>
      <c r="U465" s="2"/>
      <c r="V465" s="2"/>
      <c r="W465" s="2"/>
      <c r="X465" s="2"/>
      <c r="Y465" s="2"/>
    </row>
    <row r="466" spans="2:25" x14ac:dyDescent="0.25">
      <c r="B466" s="439"/>
      <c r="C466" s="439"/>
      <c r="D466" s="439"/>
      <c r="E466" s="439"/>
      <c r="G466" s="2"/>
      <c r="H466" s="2"/>
      <c r="I466" s="2"/>
      <c r="J466" s="2"/>
      <c r="K466" s="2"/>
      <c r="L466" s="2"/>
      <c r="M466" s="2"/>
      <c r="N466" s="2"/>
      <c r="O466" s="2"/>
      <c r="P466" s="2"/>
      <c r="Q466" s="2"/>
      <c r="R466" s="2"/>
      <c r="S466" s="2"/>
      <c r="T466" s="2"/>
      <c r="U466" s="2"/>
      <c r="V466" s="2"/>
      <c r="W466" s="2"/>
      <c r="X466" s="2"/>
      <c r="Y466" s="2"/>
    </row>
    <row r="467" spans="2:25" x14ac:dyDescent="0.25">
      <c r="B467" s="439"/>
      <c r="C467" s="439"/>
      <c r="D467" s="439"/>
      <c r="E467" s="439"/>
      <c r="G467" s="2"/>
      <c r="H467" s="2"/>
      <c r="I467" s="2"/>
      <c r="J467" s="2"/>
      <c r="K467" s="2"/>
      <c r="L467" s="2"/>
      <c r="M467" s="2"/>
      <c r="N467" s="2"/>
      <c r="O467" s="2"/>
      <c r="P467" s="2"/>
      <c r="Q467" s="2"/>
      <c r="R467" s="2"/>
      <c r="S467" s="2"/>
      <c r="T467" s="2"/>
      <c r="U467" s="2"/>
      <c r="V467" s="2"/>
      <c r="W467" s="2"/>
      <c r="X467" s="2"/>
      <c r="Y467" s="2"/>
    </row>
    <row r="468" spans="2:25" x14ac:dyDescent="0.25">
      <c r="B468" s="439"/>
      <c r="C468" s="439"/>
      <c r="D468" s="439"/>
      <c r="E468" s="439"/>
      <c r="G468" s="2"/>
      <c r="H468" s="2"/>
      <c r="I468" s="2"/>
      <c r="J468" s="2"/>
      <c r="K468" s="2"/>
      <c r="L468" s="2"/>
      <c r="M468" s="2"/>
      <c r="N468" s="2"/>
      <c r="O468" s="2"/>
      <c r="P468" s="2"/>
      <c r="Q468" s="2"/>
      <c r="R468" s="2"/>
      <c r="S468" s="2"/>
      <c r="T468" s="2"/>
      <c r="U468" s="2"/>
      <c r="V468" s="2"/>
      <c r="W468" s="2"/>
      <c r="X468" s="2"/>
      <c r="Y468" s="2"/>
    </row>
    <row r="469" spans="2:25" x14ac:dyDescent="0.25">
      <c r="B469" s="439"/>
      <c r="C469" s="439"/>
      <c r="D469" s="439"/>
      <c r="E469" s="439"/>
      <c r="G469" s="2"/>
      <c r="H469" s="2"/>
      <c r="I469" s="2"/>
      <c r="J469" s="2"/>
      <c r="K469" s="2"/>
      <c r="L469" s="2"/>
      <c r="M469" s="2"/>
      <c r="N469" s="2"/>
      <c r="O469" s="2"/>
      <c r="P469" s="2"/>
      <c r="Q469" s="2"/>
      <c r="R469" s="2"/>
      <c r="S469" s="2"/>
      <c r="T469" s="2"/>
      <c r="U469" s="2"/>
      <c r="V469" s="2"/>
      <c r="W469" s="2"/>
      <c r="X469" s="2"/>
      <c r="Y469" s="2"/>
    </row>
    <row r="470" spans="2:25" x14ac:dyDescent="0.25">
      <c r="B470" s="439"/>
      <c r="C470" s="439"/>
      <c r="D470" s="439"/>
      <c r="E470" s="439"/>
      <c r="G470" s="2"/>
      <c r="H470" s="2"/>
      <c r="I470" s="2"/>
      <c r="J470" s="2"/>
      <c r="K470" s="2"/>
      <c r="L470" s="2"/>
      <c r="M470" s="2"/>
      <c r="N470" s="2"/>
      <c r="O470" s="2"/>
      <c r="P470" s="2"/>
      <c r="Q470" s="2"/>
      <c r="R470" s="2"/>
      <c r="S470" s="2"/>
      <c r="T470" s="2"/>
      <c r="U470" s="2"/>
      <c r="V470" s="2"/>
      <c r="W470" s="2"/>
      <c r="X470" s="2"/>
      <c r="Y470" s="2"/>
    </row>
    <row r="471" spans="2:25" x14ac:dyDescent="0.25">
      <c r="B471" s="439"/>
      <c r="C471" s="439"/>
      <c r="D471" s="439"/>
      <c r="E471" s="439"/>
      <c r="G471" s="2"/>
      <c r="H471" s="2"/>
      <c r="I471" s="2"/>
      <c r="J471" s="2"/>
      <c r="K471" s="2"/>
      <c r="L471" s="2"/>
      <c r="M471" s="2"/>
      <c r="N471" s="2"/>
      <c r="O471" s="2"/>
      <c r="P471" s="2"/>
      <c r="Q471" s="2"/>
      <c r="R471" s="2"/>
      <c r="S471" s="2"/>
      <c r="T471" s="2"/>
      <c r="U471" s="2"/>
      <c r="V471" s="2"/>
      <c r="W471" s="2"/>
      <c r="X471" s="2"/>
      <c r="Y471" s="2"/>
    </row>
    <row r="472" spans="2:25" x14ac:dyDescent="0.25">
      <c r="B472" s="439"/>
      <c r="C472" s="439"/>
      <c r="D472" s="439"/>
      <c r="E472" s="439"/>
      <c r="G472" s="2"/>
      <c r="H472" s="2"/>
      <c r="I472" s="2"/>
      <c r="J472" s="2"/>
      <c r="K472" s="2"/>
      <c r="L472" s="2"/>
      <c r="M472" s="2"/>
      <c r="N472" s="2"/>
      <c r="O472" s="2"/>
      <c r="P472" s="2"/>
      <c r="Q472" s="2"/>
      <c r="R472" s="2"/>
      <c r="S472" s="2"/>
      <c r="T472" s="2"/>
      <c r="U472" s="2"/>
      <c r="V472" s="2"/>
      <c r="W472" s="2"/>
      <c r="X472" s="2"/>
      <c r="Y472" s="2"/>
    </row>
    <row r="473" spans="2:25" x14ac:dyDescent="0.25">
      <c r="B473" s="439"/>
      <c r="C473" s="439"/>
      <c r="D473" s="439"/>
      <c r="E473" s="439"/>
      <c r="G473" s="2"/>
      <c r="H473" s="2"/>
      <c r="I473" s="2"/>
      <c r="J473" s="2"/>
      <c r="K473" s="2"/>
      <c r="L473" s="2"/>
      <c r="M473" s="2"/>
      <c r="N473" s="2"/>
      <c r="O473" s="2"/>
      <c r="P473" s="2"/>
      <c r="Q473" s="2"/>
      <c r="R473" s="2"/>
      <c r="S473" s="2"/>
      <c r="T473" s="2"/>
      <c r="U473" s="2"/>
      <c r="V473" s="2"/>
      <c r="W473" s="2"/>
      <c r="X473" s="2"/>
      <c r="Y473" s="2"/>
    </row>
    <row r="474" spans="2:25" x14ac:dyDescent="0.25">
      <c r="B474" s="439"/>
      <c r="C474" s="439"/>
      <c r="D474" s="439"/>
      <c r="E474" s="439"/>
      <c r="G474" s="2"/>
      <c r="H474" s="2"/>
      <c r="I474" s="2"/>
      <c r="J474" s="2"/>
      <c r="K474" s="2"/>
      <c r="L474" s="2"/>
      <c r="M474" s="2"/>
      <c r="N474" s="2"/>
      <c r="O474" s="2"/>
      <c r="P474" s="2"/>
      <c r="Q474" s="2"/>
      <c r="R474" s="2"/>
      <c r="S474" s="2"/>
      <c r="T474" s="2"/>
      <c r="U474" s="2"/>
      <c r="V474" s="2"/>
      <c r="W474" s="2"/>
      <c r="X474" s="2"/>
      <c r="Y474" s="2"/>
    </row>
    <row r="475" spans="2:25" x14ac:dyDescent="0.25">
      <c r="B475" s="439"/>
      <c r="C475" s="439"/>
      <c r="D475" s="439"/>
      <c r="E475" s="439"/>
      <c r="G475" s="2"/>
      <c r="H475" s="2"/>
      <c r="I475" s="2"/>
      <c r="J475" s="2"/>
      <c r="K475" s="2"/>
      <c r="L475" s="2"/>
      <c r="M475" s="2"/>
      <c r="N475" s="2"/>
      <c r="O475" s="2"/>
      <c r="P475" s="2"/>
      <c r="Q475" s="2"/>
      <c r="R475" s="2"/>
      <c r="S475" s="2"/>
      <c r="T475" s="2"/>
      <c r="U475" s="2"/>
      <c r="V475" s="2"/>
      <c r="W475" s="2"/>
      <c r="X475" s="2"/>
      <c r="Y475" s="2"/>
    </row>
    <row r="476" spans="2:25" x14ac:dyDescent="0.25">
      <c r="B476" s="439"/>
      <c r="C476" s="439"/>
      <c r="D476" s="439"/>
      <c r="E476" s="439"/>
      <c r="G476" s="2"/>
      <c r="H476" s="2"/>
      <c r="I476" s="2"/>
      <c r="J476" s="2"/>
      <c r="K476" s="2"/>
      <c r="L476" s="2"/>
      <c r="M476" s="2"/>
      <c r="N476" s="2"/>
      <c r="O476" s="2"/>
      <c r="P476" s="2"/>
      <c r="Q476" s="2"/>
      <c r="R476" s="2"/>
      <c r="S476" s="2"/>
      <c r="T476" s="2"/>
      <c r="U476" s="2"/>
      <c r="V476" s="2"/>
      <c r="W476" s="2"/>
      <c r="X476" s="2"/>
      <c r="Y476" s="2"/>
    </row>
    <row r="477" spans="2:25" x14ac:dyDescent="0.25">
      <c r="B477" s="439"/>
      <c r="C477" s="439"/>
      <c r="D477" s="439"/>
      <c r="E477" s="439"/>
      <c r="G477" s="2"/>
      <c r="H477" s="2"/>
      <c r="I477" s="2"/>
      <c r="J477" s="2"/>
      <c r="K477" s="2"/>
      <c r="L477" s="2"/>
      <c r="M477" s="2"/>
      <c r="N477" s="2"/>
      <c r="O477" s="2"/>
      <c r="P477" s="2"/>
      <c r="Q477" s="2"/>
      <c r="R477" s="2"/>
      <c r="S477" s="2"/>
      <c r="T477" s="2"/>
      <c r="U477" s="2"/>
      <c r="V477" s="2"/>
      <c r="W477" s="2"/>
      <c r="X477" s="2"/>
      <c r="Y477" s="2"/>
    </row>
    <row r="478" spans="2:25" x14ac:dyDescent="0.25">
      <c r="B478" s="439"/>
      <c r="C478" s="439"/>
      <c r="D478" s="439"/>
      <c r="E478" s="439"/>
      <c r="G478" s="2"/>
      <c r="H478" s="2"/>
      <c r="I478" s="2"/>
      <c r="J478" s="2"/>
      <c r="K478" s="2"/>
      <c r="L478" s="2"/>
      <c r="M478" s="2"/>
      <c r="N478" s="2"/>
      <c r="O478" s="2"/>
      <c r="P478" s="2"/>
      <c r="Q478" s="2"/>
      <c r="R478" s="2"/>
      <c r="S478" s="2"/>
      <c r="T478" s="2"/>
      <c r="U478" s="2"/>
      <c r="V478" s="2"/>
      <c r="W478" s="2"/>
      <c r="X478" s="2"/>
      <c r="Y478" s="2"/>
    </row>
    <row r="479" spans="2:25" x14ac:dyDescent="0.25">
      <c r="B479" s="439"/>
      <c r="C479" s="439"/>
      <c r="D479" s="439"/>
      <c r="E479" s="439"/>
      <c r="G479" s="2"/>
      <c r="H479" s="2"/>
      <c r="I479" s="2"/>
      <c r="J479" s="2"/>
      <c r="K479" s="2"/>
      <c r="L479" s="2"/>
      <c r="M479" s="2"/>
      <c r="N479" s="2"/>
      <c r="O479" s="2"/>
      <c r="P479" s="2"/>
      <c r="Q479" s="2"/>
      <c r="R479" s="2"/>
      <c r="S479" s="2"/>
      <c r="T479" s="2"/>
      <c r="U479" s="2"/>
      <c r="V479" s="2"/>
      <c r="W479" s="2"/>
      <c r="X479" s="2"/>
      <c r="Y479" s="2"/>
    </row>
    <row r="480" spans="2:25" x14ac:dyDescent="0.25">
      <c r="B480" s="439"/>
      <c r="C480" s="439"/>
      <c r="D480" s="439"/>
      <c r="E480" s="439"/>
      <c r="G480" s="2"/>
      <c r="H480" s="2"/>
      <c r="I480" s="2"/>
      <c r="J480" s="2"/>
      <c r="K480" s="2"/>
      <c r="L480" s="2"/>
      <c r="M480" s="2"/>
      <c r="N480" s="2"/>
      <c r="O480" s="2"/>
      <c r="P480" s="2"/>
      <c r="Q480" s="2"/>
      <c r="R480" s="2"/>
      <c r="S480" s="2"/>
      <c r="T480" s="2"/>
      <c r="U480" s="2"/>
      <c r="V480" s="2"/>
      <c r="W480" s="2"/>
      <c r="X480" s="2"/>
      <c r="Y480" s="2"/>
    </row>
    <row r="481" spans="2:25" x14ac:dyDescent="0.25">
      <c r="B481" s="439"/>
      <c r="C481" s="439"/>
      <c r="D481" s="439"/>
      <c r="E481" s="439"/>
      <c r="G481" s="2"/>
      <c r="H481" s="2"/>
      <c r="I481" s="2"/>
      <c r="J481" s="2"/>
      <c r="K481" s="2"/>
      <c r="L481" s="2"/>
      <c r="M481" s="2"/>
      <c r="N481" s="2"/>
      <c r="O481" s="2"/>
      <c r="P481" s="2"/>
      <c r="Q481" s="2"/>
      <c r="R481" s="2"/>
      <c r="S481" s="2"/>
      <c r="T481" s="2"/>
      <c r="U481" s="2"/>
      <c r="V481" s="2"/>
      <c r="W481" s="2"/>
      <c r="X481" s="2"/>
      <c r="Y481" s="2"/>
    </row>
    <row r="482" spans="2:25" x14ac:dyDescent="0.25">
      <c r="B482" s="439"/>
      <c r="C482" s="439"/>
      <c r="D482" s="439"/>
      <c r="E482" s="439"/>
      <c r="G482" s="2"/>
      <c r="H482" s="2"/>
      <c r="I482" s="2"/>
      <c r="J482" s="2"/>
      <c r="K482" s="2"/>
      <c r="L482" s="2"/>
      <c r="M482" s="2"/>
      <c r="N482" s="2"/>
      <c r="O482" s="2"/>
      <c r="P482" s="2"/>
      <c r="Q482" s="2"/>
      <c r="R482" s="2"/>
      <c r="S482" s="2"/>
      <c r="T482" s="2"/>
      <c r="U482" s="2"/>
      <c r="V482" s="2"/>
      <c r="W482" s="2"/>
      <c r="X482" s="2"/>
      <c r="Y482" s="2"/>
    </row>
    <row r="483" spans="2:25" x14ac:dyDescent="0.25">
      <c r="B483" s="439"/>
      <c r="C483" s="439"/>
      <c r="D483" s="439"/>
      <c r="E483" s="439"/>
      <c r="G483" s="2"/>
      <c r="H483" s="2"/>
      <c r="I483" s="2"/>
      <c r="J483" s="2"/>
      <c r="K483" s="2"/>
      <c r="L483" s="2"/>
      <c r="M483" s="2"/>
      <c r="N483" s="2"/>
      <c r="O483" s="2"/>
      <c r="P483" s="2"/>
      <c r="Q483" s="2"/>
      <c r="R483" s="2"/>
      <c r="S483" s="2"/>
      <c r="T483" s="2"/>
      <c r="U483" s="2"/>
      <c r="V483" s="2"/>
      <c r="W483" s="2"/>
      <c r="X483" s="2"/>
      <c r="Y483" s="2"/>
    </row>
    <row r="484" spans="2:25" x14ac:dyDescent="0.25">
      <c r="B484" s="439"/>
      <c r="C484" s="439"/>
      <c r="D484" s="439"/>
      <c r="E484" s="439"/>
      <c r="G484" s="2"/>
      <c r="H484" s="2"/>
      <c r="I484" s="2"/>
      <c r="J484" s="2"/>
      <c r="K484" s="2"/>
      <c r="L484" s="2"/>
      <c r="M484" s="2"/>
      <c r="N484" s="2"/>
      <c r="O484" s="2"/>
      <c r="P484" s="2"/>
      <c r="Q484" s="2"/>
      <c r="R484" s="2"/>
      <c r="S484" s="2"/>
      <c r="T484" s="2"/>
      <c r="U484" s="2"/>
      <c r="V484" s="2"/>
      <c r="W484" s="2"/>
      <c r="X484" s="2"/>
      <c r="Y484" s="2"/>
    </row>
    <row r="485" spans="2:25" x14ac:dyDescent="0.25">
      <c r="B485" s="439"/>
      <c r="C485" s="439"/>
      <c r="D485" s="439"/>
      <c r="E485" s="439"/>
      <c r="G485" s="2"/>
      <c r="H485" s="2"/>
      <c r="I485" s="2"/>
      <c r="J485" s="2"/>
      <c r="K485" s="2"/>
      <c r="L485" s="2"/>
      <c r="M485" s="2"/>
      <c r="N485" s="2"/>
      <c r="O485" s="2"/>
      <c r="P485" s="2"/>
      <c r="Q485" s="2"/>
      <c r="R485" s="2"/>
      <c r="S485" s="2"/>
      <c r="T485" s="2"/>
      <c r="U485" s="2"/>
      <c r="V485" s="2"/>
      <c r="W485" s="2"/>
      <c r="X485" s="2"/>
      <c r="Y485" s="2"/>
    </row>
    <row r="486" spans="2:25" x14ac:dyDescent="0.25">
      <c r="B486" s="439"/>
      <c r="C486" s="439"/>
      <c r="D486" s="439"/>
      <c r="E486" s="439"/>
      <c r="G486" s="2"/>
      <c r="H486" s="2"/>
      <c r="I486" s="2"/>
      <c r="J486" s="2"/>
      <c r="K486" s="2"/>
      <c r="L486" s="2"/>
      <c r="M486" s="2"/>
      <c r="N486" s="2"/>
      <c r="O486" s="2"/>
      <c r="P486" s="2"/>
      <c r="Q486" s="2"/>
      <c r="R486" s="2"/>
      <c r="S486" s="2"/>
      <c r="T486" s="2"/>
      <c r="U486" s="2"/>
      <c r="V486" s="2"/>
      <c r="W486" s="2"/>
      <c r="X486" s="2"/>
      <c r="Y486" s="2"/>
    </row>
    <row r="487" spans="2:25" x14ac:dyDescent="0.25">
      <c r="B487" s="439"/>
      <c r="C487" s="439"/>
      <c r="D487" s="439"/>
      <c r="E487" s="439"/>
      <c r="G487" s="2"/>
      <c r="H487" s="2"/>
      <c r="I487" s="2"/>
      <c r="J487" s="2"/>
      <c r="K487" s="2"/>
      <c r="L487" s="2"/>
      <c r="M487" s="2"/>
      <c r="N487" s="2"/>
      <c r="O487" s="2"/>
      <c r="P487" s="2"/>
      <c r="Q487" s="2"/>
      <c r="R487" s="2"/>
      <c r="S487" s="2"/>
      <c r="T487" s="2"/>
      <c r="U487" s="2"/>
      <c r="V487" s="2"/>
      <c r="W487" s="2"/>
      <c r="X487" s="2"/>
      <c r="Y487" s="2"/>
    </row>
    <row r="488" spans="2:25" x14ac:dyDescent="0.25">
      <c r="B488" s="439"/>
      <c r="C488" s="439"/>
      <c r="D488" s="439"/>
      <c r="E488" s="439"/>
      <c r="G488" s="2"/>
      <c r="H488" s="2"/>
      <c r="I488" s="2"/>
      <c r="J488" s="2"/>
      <c r="K488" s="2"/>
      <c r="L488" s="2"/>
      <c r="M488" s="2"/>
      <c r="N488" s="2"/>
      <c r="O488" s="2"/>
      <c r="P488" s="2"/>
      <c r="Q488" s="2"/>
      <c r="R488" s="2"/>
      <c r="S488" s="2"/>
      <c r="T488" s="2"/>
      <c r="U488" s="2"/>
      <c r="V488" s="2"/>
      <c r="W488" s="2"/>
      <c r="X488" s="2"/>
      <c r="Y488" s="2"/>
    </row>
    <row r="489" spans="2:25" x14ac:dyDescent="0.25">
      <c r="B489" s="439"/>
      <c r="C489" s="439"/>
      <c r="D489" s="439"/>
      <c r="E489" s="439"/>
      <c r="G489" s="2"/>
      <c r="H489" s="2"/>
      <c r="I489" s="2"/>
      <c r="J489" s="2"/>
      <c r="K489" s="2"/>
      <c r="L489" s="2"/>
      <c r="M489" s="2"/>
      <c r="N489" s="2"/>
      <c r="O489" s="2"/>
      <c r="P489" s="2"/>
      <c r="Q489" s="2"/>
      <c r="R489" s="2"/>
      <c r="S489" s="2"/>
      <c r="T489" s="2"/>
      <c r="U489" s="2"/>
      <c r="V489" s="2"/>
      <c r="W489" s="2"/>
      <c r="X489" s="2"/>
      <c r="Y489" s="2"/>
    </row>
    <row r="490" spans="2:25" x14ac:dyDescent="0.25">
      <c r="B490" s="439"/>
      <c r="C490" s="439"/>
      <c r="D490" s="439"/>
      <c r="E490" s="439"/>
      <c r="G490" s="2"/>
      <c r="H490" s="2"/>
      <c r="I490" s="2"/>
      <c r="J490" s="2"/>
      <c r="K490" s="2"/>
      <c r="L490" s="2"/>
      <c r="M490" s="2"/>
      <c r="N490" s="2"/>
      <c r="O490" s="2"/>
      <c r="P490" s="2"/>
      <c r="Q490" s="2"/>
      <c r="R490" s="2"/>
      <c r="S490" s="2"/>
      <c r="T490" s="2"/>
      <c r="U490" s="2"/>
      <c r="V490" s="2"/>
      <c r="W490" s="2"/>
      <c r="X490" s="2"/>
      <c r="Y490" s="2"/>
    </row>
    <row r="491" spans="2:25" x14ac:dyDescent="0.25">
      <c r="B491" s="439"/>
      <c r="C491" s="439"/>
      <c r="D491" s="439"/>
      <c r="E491" s="439"/>
      <c r="G491" s="2"/>
      <c r="H491" s="2"/>
      <c r="I491" s="2"/>
      <c r="J491" s="2"/>
      <c r="K491" s="2"/>
      <c r="L491" s="2"/>
      <c r="M491" s="2"/>
      <c r="N491" s="2"/>
      <c r="O491" s="2"/>
      <c r="P491" s="2"/>
      <c r="Q491" s="2"/>
      <c r="R491" s="2"/>
      <c r="S491" s="2"/>
      <c r="T491" s="2"/>
      <c r="U491" s="2"/>
      <c r="V491" s="2"/>
      <c r="W491" s="2"/>
      <c r="X491" s="2"/>
      <c r="Y491" s="2"/>
    </row>
    <row r="492" spans="2:25" x14ac:dyDescent="0.25">
      <c r="B492" s="439"/>
      <c r="C492" s="439"/>
      <c r="D492" s="439"/>
      <c r="E492" s="439"/>
      <c r="G492" s="2"/>
      <c r="H492" s="2"/>
      <c r="I492" s="2"/>
      <c r="J492" s="2"/>
      <c r="K492" s="2"/>
      <c r="L492" s="2"/>
      <c r="M492" s="2"/>
      <c r="N492" s="2"/>
      <c r="O492" s="2"/>
      <c r="P492" s="2"/>
      <c r="Q492" s="2"/>
      <c r="R492" s="2"/>
      <c r="S492" s="2"/>
      <c r="T492" s="2"/>
      <c r="U492" s="2"/>
      <c r="V492" s="2"/>
      <c r="W492" s="2"/>
      <c r="X492" s="2"/>
      <c r="Y492" s="2"/>
    </row>
    <row r="493" spans="2:25" x14ac:dyDescent="0.25">
      <c r="B493" s="439"/>
      <c r="C493" s="439"/>
      <c r="D493" s="439"/>
      <c r="E493" s="439"/>
      <c r="G493" s="2"/>
      <c r="H493" s="2"/>
      <c r="I493" s="2"/>
      <c r="J493" s="2"/>
      <c r="K493" s="2"/>
      <c r="L493" s="2"/>
      <c r="M493" s="2"/>
      <c r="N493" s="2"/>
      <c r="O493" s="2"/>
      <c r="P493" s="2"/>
      <c r="Q493" s="2"/>
      <c r="R493" s="2"/>
      <c r="S493" s="2"/>
      <c r="T493" s="2"/>
      <c r="U493" s="2"/>
      <c r="V493" s="2"/>
      <c r="W493" s="2"/>
      <c r="X493" s="2"/>
      <c r="Y493" s="2"/>
    </row>
    <row r="494" spans="2:25" x14ac:dyDescent="0.25">
      <c r="B494" s="439"/>
      <c r="C494" s="439"/>
      <c r="D494" s="439"/>
      <c r="E494" s="439"/>
      <c r="G494" s="2"/>
      <c r="H494" s="2"/>
      <c r="I494" s="2"/>
      <c r="J494" s="2"/>
      <c r="K494" s="2"/>
      <c r="L494" s="2"/>
      <c r="M494" s="2"/>
      <c r="N494" s="2"/>
      <c r="O494" s="2"/>
      <c r="P494" s="2"/>
      <c r="Q494" s="2"/>
      <c r="R494" s="2"/>
      <c r="S494" s="2"/>
      <c r="T494" s="2"/>
      <c r="U494" s="2"/>
      <c r="V494" s="2"/>
      <c r="W494" s="2"/>
      <c r="X494" s="2"/>
      <c r="Y494" s="2"/>
    </row>
    <row r="495" spans="2:25" x14ac:dyDescent="0.25">
      <c r="B495" s="439"/>
      <c r="C495" s="439"/>
      <c r="D495" s="439"/>
      <c r="E495" s="439"/>
      <c r="G495" s="2"/>
      <c r="H495" s="2"/>
      <c r="I495" s="2"/>
      <c r="J495" s="2"/>
      <c r="K495" s="2"/>
      <c r="L495" s="2"/>
      <c r="M495" s="2"/>
      <c r="N495" s="2"/>
      <c r="O495" s="2"/>
      <c r="P495" s="2"/>
      <c r="Q495" s="2"/>
      <c r="R495" s="2"/>
      <c r="S495" s="2"/>
      <c r="T495" s="2"/>
      <c r="U495" s="2"/>
      <c r="V495" s="2"/>
      <c r="W495" s="2"/>
      <c r="X495" s="2"/>
      <c r="Y495" s="2"/>
    </row>
    <row r="496" spans="2:25" x14ac:dyDescent="0.25">
      <c r="B496" s="439"/>
      <c r="C496" s="439"/>
      <c r="D496" s="439"/>
      <c r="E496" s="439"/>
      <c r="G496" s="2"/>
      <c r="H496" s="2"/>
      <c r="I496" s="2"/>
      <c r="J496" s="2"/>
      <c r="K496" s="2"/>
      <c r="L496" s="2"/>
      <c r="M496" s="2"/>
      <c r="N496" s="2"/>
      <c r="O496" s="2"/>
      <c r="P496" s="2"/>
      <c r="Q496" s="2"/>
      <c r="R496" s="2"/>
      <c r="S496" s="2"/>
      <c r="T496" s="2"/>
      <c r="U496" s="2"/>
      <c r="V496" s="2"/>
      <c r="W496" s="2"/>
      <c r="X496" s="2"/>
      <c r="Y496" s="2"/>
    </row>
    <row r="497" spans="2:25" x14ac:dyDescent="0.25">
      <c r="B497" s="439"/>
      <c r="C497" s="439"/>
      <c r="D497" s="439"/>
      <c r="E497" s="439"/>
      <c r="G497" s="2"/>
      <c r="H497" s="2"/>
      <c r="I497" s="2"/>
      <c r="J497" s="2"/>
      <c r="K497" s="2"/>
      <c r="L497" s="2"/>
      <c r="M497" s="2"/>
      <c r="N497" s="2"/>
      <c r="O497" s="2"/>
      <c r="P497" s="2"/>
      <c r="Q497" s="2"/>
      <c r="R497" s="2"/>
      <c r="S497" s="2"/>
      <c r="T497" s="2"/>
      <c r="U497" s="2"/>
      <c r="V497" s="2"/>
      <c r="W497" s="2"/>
      <c r="X497" s="2"/>
      <c r="Y497" s="2"/>
    </row>
    <row r="498" spans="2:25" x14ac:dyDescent="0.25">
      <c r="B498" s="439"/>
      <c r="C498" s="439"/>
      <c r="D498" s="439"/>
      <c r="E498" s="439"/>
      <c r="G498" s="2"/>
      <c r="H498" s="2"/>
      <c r="I498" s="2"/>
      <c r="J498" s="2"/>
      <c r="K498" s="2"/>
      <c r="L498" s="2"/>
      <c r="M498" s="2"/>
      <c r="N498" s="2"/>
      <c r="O498" s="2"/>
      <c r="P498" s="2"/>
      <c r="Q498" s="2"/>
      <c r="R498" s="2"/>
      <c r="S498" s="2"/>
      <c r="T498" s="2"/>
      <c r="U498" s="2"/>
      <c r="V498" s="2"/>
      <c r="W498" s="2"/>
      <c r="X498" s="2"/>
      <c r="Y498" s="2"/>
    </row>
    <row r="499" spans="2:25" x14ac:dyDescent="0.25">
      <c r="B499" s="439"/>
      <c r="C499" s="439"/>
      <c r="D499" s="439"/>
      <c r="E499" s="439"/>
      <c r="G499" s="2"/>
      <c r="H499" s="2"/>
      <c r="I499" s="2"/>
      <c r="J499" s="2"/>
      <c r="K499" s="2"/>
      <c r="L499" s="2"/>
      <c r="M499" s="2"/>
      <c r="N499" s="2"/>
      <c r="O499" s="2"/>
      <c r="P499" s="2"/>
      <c r="Q499" s="2"/>
      <c r="R499" s="2"/>
      <c r="S499" s="2"/>
      <c r="T499" s="2"/>
      <c r="U499" s="2"/>
      <c r="V499" s="2"/>
      <c r="W499" s="2"/>
      <c r="X499" s="2"/>
      <c r="Y499" s="2"/>
    </row>
    <row r="500" spans="2:25" x14ac:dyDescent="0.25">
      <c r="B500" s="439"/>
      <c r="C500" s="439"/>
      <c r="D500" s="439"/>
      <c r="E500" s="439"/>
      <c r="G500" s="2"/>
      <c r="H500" s="2"/>
      <c r="I500" s="2"/>
      <c r="J500" s="2"/>
      <c r="K500" s="2"/>
      <c r="L500" s="2"/>
      <c r="M500" s="2"/>
      <c r="N500" s="2"/>
      <c r="O500" s="2"/>
      <c r="P500" s="2"/>
      <c r="Q500" s="2"/>
      <c r="R500" s="2"/>
      <c r="S500" s="2"/>
      <c r="T500" s="2"/>
      <c r="U500" s="2"/>
      <c r="V500" s="2"/>
      <c r="W500" s="2"/>
      <c r="X500" s="2"/>
      <c r="Y500" s="2"/>
    </row>
    <row r="501" spans="2:25" x14ac:dyDescent="0.25">
      <c r="B501" s="439"/>
      <c r="C501" s="439"/>
      <c r="D501" s="439"/>
      <c r="E501" s="439"/>
      <c r="G501" s="2"/>
      <c r="H501" s="2"/>
      <c r="I501" s="2"/>
      <c r="J501" s="2"/>
      <c r="K501" s="2"/>
      <c r="L501" s="2"/>
      <c r="M501" s="2"/>
      <c r="N501" s="2"/>
      <c r="O501" s="2"/>
      <c r="P501" s="2"/>
      <c r="Q501" s="2"/>
      <c r="R501" s="2"/>
      <c r="S501" s="2"/>
      <c r="T501" s="2"/>
      <c r="U501" s="2"/>
      <c r="V501" s="2"/>
      <c r="W501" s="2"/>
      <c r="X501" s="2"/>
      <c r="Y501" s="2"/>
    </row>
    <row r="502" spans="2:25" x14ac:dyDescent="0.25">
      <c r="B502" s="439"/>
      <c r="C502" s="439"/>
      <c r="D502" s="439"/>
      <c r="E502" s="439"/>
      <c r="G502" s="2"/>
      <c r="H502" s="2"/>
      <c r="I502" s="2"/>
      <c r="J502" s="2"/>
      <c r="K502" s="2"/>
      <c r="L502" s="2"/>
      <c r="M502" s="2"/>
      <c r="N502" s="2"/>
      <c r="O502" s="2"/>
      <c r="P502" s="2"/>
      <c r="Q502" s="2"/>
      <c r="R502" s="2"/>
      <c r="S502" s="2"/>
      <c r="T502" s="2"/>
      <c r="U502" s="2"/>
      <c r="V502" s="2"/>
      <c r="W502" s="2"/>
      <c r="X502" s="2"/>
      <c r="Y502" s="2"/>
    </row>
    <row r="503" spans="2:25" x14ac:dyDescent="0.25">
      <c r="B503" s="439"/>
      <c r="C503" s="439"/>
      <c r="D503" s="439"/>
      <c r="E503" s="439"/>
      <c r="G503" s="2"/>
      <c r="H503" s="2"/>
      <c r="I503" s="2"/>
      <c r="J503" s="2"/>
      <c r="K503" s="2"/>
      <c r="L503" s="2"/>
      <c r="M503" s="2"/>
      <c r="N503" s="2"/>
      <c r="O503" s="2"/>
      <c r="P503" s="2"/>
      <c r="Q503" s="2"/>
      <c r="R503" s="2"/>
      <c r="S503" s="2"/>
      <c r="T503" s="2"/>
      <c r="U503" s="2"/>
      <c r="V503" s="2"/>
      <c r="W503" s="2"/>
      <c r="X503" s="2"/>
      <c r="Y503" s="2"/>
    </row>
    <row r="504" spans="2:25" x14ac:dyDescent="0.25">
      <c r="B504" s="439"/>
      <c r="C504" s="439"/>
      <c r="D504" s="439"/>
      <c r="E504" s="439"/>
      <c r="G504" s="2"/>
      <c r="H504" s="2"/>
      <c r="I504" s="2"/>
      <c r="J504" s="2"/>
      <c r="K504" s="2"/>
      <c r="L504" s="2"/>
      <c r="M504" s="2"/>
      <c r="N504" s="2"/>
      <c r="O504" s="2"/>
      <c r="P504" s="2"/>
      <c r="Q504" s="2"/>
      <c r="R504" s="2"/>
      <c r="S504" s="2"/>
      <c r="T504" s="2"/>
      <c r="U504" s="2"/>
      <c r="V504" s="2"/>
      <c r="W504" s="2"/>
      <c r="X504" s="2"/>
      <c r="Y504" s="2"/>
    </row>
    <row r="505" spans="2:25" x14ac:dyDescent="0.25">
      <c r="B505" s="439"/>
      <c r="C505" s="439"/>
      <c r="D505" s="439"/>
      <c r="E505" s="439"/>
      <c r="G505" s="2"/>
      <c r="H505" s="2"/>
      <c r="I505" s="2"/>
      <c r="J505" s="2"/>
      <c r="K505" s="2"/>
      <c r="L505" s="2"/>
      <c r="M505" s="2"/>
      <c r="N505" s="2"/>
      <c r="O505" s="2"/>
      <c r="P505" s="2"/>
      <c r="Q505" s="2"/>
      <c r="R505" s="2"/>
      <c r="S505" s="2"/>
      <c r="T505" s="2"/>
      <c r="U505" s="2"/>
      <c r="V505" s="2"/>
      <c r="W505" s="2"/>
      <c r="X505" s="2"/>
      <c r="Y505" s="2"/>
    </row>
    <row r="506" spans="2:25" x14ac:dyDescent="0.25">
      <c r="B506" s="439"/>
      <c r="C506" s="439"/>
      <c r="D506" s="439"/>
      <c r="E506" s="439"/>
      <c r="G506" s="2"/>
      <c r="H506" s="2"/>
      <c r="I506" s="2"/>
      <c r="J506" s="2"/>
      <c r="K506" s="2"/>
      <c r="L506" s="2"/>
      <c r="M506" s="2"/>
      <c r="N506" s="2"/>
      <c r="O506" s="2"/>
      <c r="P506" s="2"/>
      <c r="Q506" s="2"/>
      <c r="R506" s="2"/>
      <c r="S506" s="2"/>
      <c r="T506" s="2"/>
      <c r="U506" s="2"/>
      <c r="V506" s="2"/>
      <c r="W506" s="2"/>
      <c r="X506" s="2"/>
      <c r="Y506" s="2"/>
    </row>
    <row r="507" spans="2:25" x14ac:dyDescent="0.25">
      <c r="B507" s="439"/>
      <c r="C507" s="439"/>
      <c r="D507" s="439"/>
      <c r="E507" s="439"/>
      <c r="G507" s="2"/>
      <c r="H507" s="2"/>
      <c r="I507" s="2"/>
      <c r="J507" s="2"/>
      <c r="K507" s="2"/>
      <c r="L507" s="2"/>
      <c r="M507" s="2"/>
      <c r="N507" s="2"/>
      <c r="O507" s="2"/>
      <c r="P507" s="2"/>
      <c r="Q507" s="2"/>
      <c r="R507" s="2"/>
      <c r="S507" s="2"/>
      <c r="T507" s="2"/>
      <c r="U507" s="2"/>
      <c r="V507" s="2"/>
      <c r="W507" s="2"/>
      <c r="X507" s="2"/>
      <c r="Y507" s="2"/>
    </row>
    <row r="508" spans="2:25" x14ac:dyDescent="0.25">
      <c r="B508" s="439"/>
      <c r="C508" s="439"/>
      <c r="D508" s="439"/>
      <c r="E508" s="439"/>
      <c r="G508" s="2"/>
      <c r="H508" s="2"/>
      <c r="I508" s="2"/>
      <c r="J508" s="2"/>
      <c r="K508" s="2"/>
      <c r="L508" s="2"/>
      <c r="M508" s="2"/>
      <c r="N508" s="2"/>
      <c r="O508" s="2"/>
      <c r="P508" s="2"/>
      <c r="Q508" s="2"/>
      <c r="R508" s="2"/>
      <c r="S508" s="2"/>
      <c r="T508" s="2"/>
      <c r="U508" s="2"/>
      <c r="V508" s="2"/>
      <c r="W508" s="2"/>
      <c r="X508" s="2"/>
      <c r="Y508" s="2"/>
    </row>
    <row r="509" spans="2:25" x14ac:dyDescent="0.25">
      <c r="B509" s="439"/>
      <c r="C509" s="439"/>
      <c r="D509" s="439"/>
      <c r="E509" s="439"/>
      <c r="G509" s="2"/>
      <c r="H509" s="2"/>
      <c r="I509" s="2"/>
      <c r="J509" s="2"/>
      <c r="K509" s="2"/>
      <c r="L509" s="2"/>
      <c r="M509" s="2"/>
      <c r="N509" s="2"/>
      <c r="O509" s="2"/>
      <c r="P509" s="2"/>
      <c r="Q509" s="2"/>
      <c r="R509" s="2"/>
      <c r="S509" s="2"/>
      <c r="T509" s="2"/>
      <c r="U509" s="2"/>
      <c r="V509" s="2"/>
      <c r="W509" s="2"/>
      <c r="X509" s="2"/>
      <c r="Y509" s="2"/>
    </row>
    <row r="510" spans="2:25" x14ac:dyDescent="0.25">
      <c r="B510" s="439"/>
      <c r="C510" s="439"/>
      <c r="D510" s="439"/>
      <c r="E510" s="439"/>
      <c r="G510" s="2"/>
      <c r="H510" s="2"/>
      <c r="I510" s="2"/>
      <c r="J510" s="2"/>
      <c r="K510" s="2"/>
      <c r="L510" s="2"/>
      <c r="M510" s="2"/>
      <c r="N510" s="2"/>
      <c r="O510" s="2"/>
      <c r="P510" s="2"/>
      <c r="Q510" s="2"/>
      <c r="R510" s="2"/>
      <c r="S510" s="2"/>
      <c r="T510" s="2"/>
      <c r="U510" s="2"/>
      <c r="V510" s="2"/>
      <c r="W510" s="2"/>
      <c r="X510" s="2"/>
      <c r="Y510" s="2"/>
    </row>
    <row r="511" spans="2:25" x14ac:dyDescent="0.25">
      <c r="B511" s="439"/>
      <c r="C511" s="439"/>
      <c r="D511" s="439"/>
      <c r="E511" s="439"/>
      <c r="G511" s="2"/>
      <c r="H511" s="2"/>
      <c r="I511" s="2"/>
      <c r="J511" s="2"/>
      <c r="K511" s="2"/>
      <c r="L511" s="2"/>
      <c r="M511" s="2"/>
      <c r="N511" s="2"/>
      <c r="O511" s="2"/>
      <c r="P511" s="2"/>
      <c r="Q511" s="2"/>
      <c r="R511" s="2"/>
      <c r="S511" s="2"/>
      <c r="T511" s="2"/>
      <c r="U511" s="2"/>
      <c r="V511" s="2"/>
      <c r="W511" s="2"/>
      <c r="X511" s="2"/>
      <c r="Y511" s="2"/>
    </row>
    <row r="512" spans="2:25" x14ac:dyDescent="0.25">
      <c r="B512" s="439"/>
      <c r="C512" s="439"/>
      <c r="D512" s="439"/>
      <c r="E512" s="439"/>
      <c r="G512" s="2"/>
      <c r="H512" s="2"/>
      <c r="I512" s="2"/>
      <c r="J512" s="2"/>
      <c r="K512" s="2"/>
      <c r="L512" s="2"/>
      <c r="M512" s="2"/>
      <c r="N512" s="2"/>
      <c r="O512" s="2"/>
      <c r="P512" s="2"/>
      <c r="Q512" s="2"/>
      <c r="R512" s="2"/>
      <c r="S512" s="2"/>
      <c r="T512" s="2"/>
      <c r="U512" s="2"/>
      <c r="V512" s="2"/>
      <c r="W512" s="2"/>
      <c r="X512" s="2"/>
      <c r="Y512" s="2"/>
    </row>
    <row r="513" spans="2:25" x14ac:dyDescent="0.25">
      <c r="B513" s="439"/>
      <c r="C513" s="439"/>
      <c r="D513" s="439"/>
      <c r="E513" s="439"/>
      <c r="G513" s="2"/>
      <c r="H513" s="2"/>
      <c r="I513" s="2"/>
      <c r="J513" s="2"/>
      <c r="K513" s="2"/>
      <c r="L513" s="2"/>
      <c r="M513" s="2"/>
      <c r="N513" s="2"/>
      <c r="O513" s="2"/>
      <c r="P513" s="2"/>
      <c r="Q513" s="2"/>
      <c r="R513" s="2"/>
      <c r="S513" s="2"/>
      <c r="T513" s="2"/>
      <c r="U513" s="2"/>
      <c r="V513" s="2"/>
      <c r="W513" s="2"/>
      <c r="X513" s="2"/>
      <c r="Y513" s="2"/>
    </row>
    <row r="514" spans="2:25" x14ac:dyDescent="0.25">
      <c r="B514" s="439"/>
      <c r="C514" s="439"/>
      <c r="D514" s="439"/>
      <c r="E514" s="439"/>
      <c r="G514" s="2"/>
      <c r="H514" s="2"/>
      <c r="I514" s="2"/>
      <c r="J514" s="2"/>
      <c r="K514" s="2"/>
      <c r="L514" s="2"/>
      <c r="M514" s="2"/>
      <c r="N514" s="2"/>
      <c r="O514" s="2"/>
      <c r="P514" s="2"/>
      <c r="Q514" s="2"/>
      <c r="R514" s="2"/>
      <c r="S514" s="2"/>
      <c r="T514" s="2"/>
      <c r="U514" s="2"/>
      <c r="V514" s="2"/>
      <c r="W514" s="2"/>
      <c r="X514" s="2"/>
      <c r="Y514" s="2"/>
    </row>
    <row r="515" spans="2:25" x14ac:dyDescent="0.25">
      <c r="B515" s="439"/>
      <c r="C515" s="439"/>
      <c r="D515" s="439"/>
      <c r="E515" s="439"/>
      <c r="G515" s="2"/>
      <c r="H515" s="2"/>
      <c r="I515" s="2"/>
      <c r="J515" s="2"/>
      <c r="K515" s="2"/>
      <c r="L515" s="2"/>
      <c r="M515" s="2"/>
      <c r="N515" s="2"/>
      <c r="O515" s="2"/>
      <c r="P515" s="2"/>
      <c r="Q515" s="2"/>
      <c r="R515" s="2"/>
      <c r="S515" s="2"/>
      <c r="T515" s="2"/>
      <c r="U515" s="2"/>
      <c r="V515" s="2"/>
      <c r="W515" s="2"/>
      <c r="X515" s="2"/>
      <c r="Y515" s="2"/>
    </row>
    <row r="516" spans="2:25" x14ac:dyDescent="0.25">
      <c r="B516" s="439"/>
      <c r="C516" s="439"/>
      <c r="D516" s="439"/>
      <c r="E516" s="439"/>
      <c r="G516" s="2"/>
      <c r="H516" s="2"/>
      <c r="I516" s="2"/>
      <c r="J516" s="2"/>
      <c r="K516" s="2"/>
      <c r="L516" s="2"/>
      <c r="M516" s="2"/>
      <c r="N516" s="2"/>
      <c r="O516" s="2"/>
      <c r="P516" s="2"/>
      <c r="Q516" s="2"/>
      <c r="R516" s="2"/>
      <c r="S516" s="2"/>
      <c r="T516" s="2"/>
      <c r="U516" s="2"/>
      <c r="V516" s="2"/>
      <c r="W516" s="2"/>
      <c r="X516" s="2"/>
      <c r="Y516" s="2"/>
    </row>
    <row r="517" spans="2:25" x14ac:dyDescent="0.25">
      <c r="B517" s="439"/>
      <c r="C517" s="439"/>
      <c r="D517" s="439"/>
      <c r="E517" s="439"/>
      <c r="G517" s="2"/>
      <c r="H517" s="2"/>
      <c r="I517" s="2"/>
      <c r="J517" s="2"/>
      <c r="K517" s="2"/>
      <c r="L517" s="2"/>
      <c r="M517" s="2"/>
      <c r="N517" s="2"/>
      <c r="O517" s="2"/>
      <c r="P517" s="2"/>
      <c r="Q517" s="2"/>
      <c r="R517" s="2"/>
      <c r="S517" s="2"/>
      <c r="T517" s="2"/>
      <c r="U517" s="2"/>
      <c r="V517" s="2"/>
      <c r="W517" s="2"/>
      <c r="X517" s="2"/>
      <c r="Y517" s="2"/>
    </row>
    <row r="518" spans="2:25" x14ac:dyDescent="0.25">
      <c r="B518" s="439"/>
      <c r="C518" s="439"/>
      <c r="D518" s="439"/>
      <c r="E518" s="439"/>
      <c r="G518" s="2"/>
      <c r="H518" s="2"/>
      <c r="I518" s="2"/>
      <c r="J518" s="2"/>
      <c r="K518" s="2"/>
      <c r="L518" s="2"/>
      <c r="M518" s="2"/>
      <c r="N518" s="2"/>
      <c r="O518" s="2"/>
      <c r="P518" s="2"/>
      <c r="Q518" s="2"/>
      <c r="R518" s="2"/>
      <c r="S518" s="2"/>
      <c r="T518" s="2"/>
      <c r="U518" s="2"/>
      <c r="V518" s="2"/>
      <c r="W518" s="2"/>
      <c r="X518" s="2"/>
      <c r="Y518" s="2"/>
    </row>
    <row r="519" spans="2:25" x14ac:dyDescent="0.25">
      <c r="B519" s="439"/>
      <c r="C519" s="439"/>
      <c r="D519" s="439"/>
      <c r="E519" s="439"/>
      <c r="G519" s="2"/>
      <c r="H519" s="2"/>
      <c r="I519" s="2"/>
      <c r="J519" s="2"/>
      <c r="K519" s="2"/>
      <c r="L519" s="2"/>
      <c r="M519" s="2"/>
      <c r="N519" s="2"/>
      <c r="O519" s="2"/>
      <c r="P519" s="2"/>
      <c r="Q519" s="2"/>
      <c r="R519" s="2"/>
      <c r="S519" s="2"/>
      <c r="T519" s="2"/>
      <c r="U519" s="2"/>
      <c r="V519" s="2"/>
      <c r="W519" s="2"/>
      <c r="X519" s="2"/>
      <c r="Y519" s="2"/>
    </row>
    <row r="520" spans="2:25" x14ac:dyDescent="0.25">
      <c r="B520" s="439"/>
      <c r="C520" s="439"/>
      <c r="D520" s="439"/>
      <c r="E520" s="439"/>
      <c r="G520" s="2"/>
      <c r="H520" s="2"/>
      <c r="I520" s="2"/>
      <c r="J520" s="2"/>
      <c r="K520" s="2"/>
      <c r="L520" s="2"/>
      <c r="M520" s="2"/>
      <c r="N520" s="2"/>
      <c r="O520" s="2"/>
      <c r="P520" s="2"/>
      <c r="Q520" s="2"/>
      <c r="R520" s="2"/>
      <c r="S520" s="2"/>
      <c r="T520" s="2"/>
      <c r="U520" s="2"/>
      <c r="V520" s="2"/>
      <c r="W520" s="2"/>
      <c r="X520" s="2"/>
      <c r="Y520" s="2"/>
    </row>
    <row r="521" spans="2:25" x14ac:dyDescent="0.25">
      <c r="B521" s="439"/>
      <c r="C521" s="439"/>
      <c r="D521" s="439"/>
      <c r="E521" s="439"/>
      <c r="G521" s="2"/>
      <c r="H521" s="2"/>
      <c r="I521" s="2"/>
      <c r="J521" s="2"/>
      <c r="K521" s="2"/>
      <c r="L521" s="2"/>
      <c r="M521" s="2"/>
      <c r="N521" s="2"/>
      <c r="O521" s="2"/>
      <c r="P521" s="2"/>
      <c r="Q521" s="2"/>
      <c r="R521" s="2"/>
      <c r="S521" s="2"/>
      <c r="T521" s="2"/>
      <c r="U521" s="2"/>
      <c r="V521" s="2"/>
      <c r="W521" s="2"/>
      <c r="X521" s="2"/>
      <c r="Y521" s="2"/>
    </row>
    <row r="522" spans="2:25" x14ac:dyDescent="0.25">
      <c r="B522" s="439"/>
      <c r="C522" s="439"/>
      <c r="D522" s="439"/>
      <c r="E522" s="439"/>
      <c r="G522" s="2"/>
      <c r="H522" s="2"/>
      <c r="I522" s="2"/>
      <c r="J522" s="2"/>
      <c r="K522" s="2"/>
      <c r="L522" s="2"/>
      <c r="M522" s="2"/>
      <c r="N522" s="2"/>
      <c r="O522" s="2"/>
      <c r="P522" s="2"/>
      <c r="Q522" s="2"/>
      <c r="R522" s="2"/>
      <c r="S522" s="2"/>
      <c r="T522" s="2"/>
      <c r="U522" s="2"/>
      <c r="V522" s="2"/>
      <c r="W522" s="2"/>
      <c r="X522" s="2"/>
      <c r="Y522" s="2"/>
    </row>
    <row r="523" spans="2:25" x14ac:dyDescent="0.25">
      <c r="B523" s="439"/>
      <c r="C523" s="439"/>
      <c r="D523" s="439"/>
      <c r="E523" s="439"/>
      <c r="G523" s="2"/>
      <c r="H523" s="2"/>
      <c r="I523" s="2"/>
      <c r="J523" s="2"/>
      <c r="K523" s="2"/>
      <c r="L523" s="2"/>
      <c r="M523" s="2"/>
      <c r="N523" s="2"/>
      <c r="O523" s="2"/>
      <c r="P523" s="2"/>
      <c r="Q523" s="2"/>
      <c r="R523" s="2"/>
      <c r="S523" s="2"/>
      <c r="T523" s="2"/>
      <c r="U523" s="2"/>
      <c r="V523" s="2"/>
      <c r="W523" s="2"/>
      <c r="X523" s="2"/>
      <c r="Y523" s="2"/>
    </row>
    <row r="524" spans="2:25" x14ac:dyDescent="0.25">
      <c r="B524" s="439"/>
      <c r="C524" s="439"/>
      <c r="D524" s="439"/>
      <c r="E524" s="439"/>
      <c r="G524" s="2"/>
      <c r="H524" s="2"/>
      <c r="I524" s="2"/>
      <c r="J524" s="2"/>
      <c r="K524" s="2"/>
      <c r="L524" s="2"/>
      <c r="M524" s="2"/>
      <c r="N524" s="2"/>
      <c r="O524" s="2"/>
      <c r="P524" s="2"/>
      <c r="Q524" s="2"/>
      <c r="R524" s="2"/>
      <c r="S524" s="2"/>
      <c r="T524" s="2"/>
      <c r="U524" s="2"/>
      <c r="V524" s="2"/>
      <c r="W524" s="2"/>
      <c r="X524" s="2"/>
      <c r="Y524" s="2"/>
    </row>
    <row r="525" spans="2:25" x14ac:dyDescent="0.25">
      <c r="B525" s="439"/>
      <c r="C525" s="439"/>
      <c r="D525" s="439"/>
      <c r="E525" s="439"/>
      <c r="G525" s="2"/>
      <c r="H525" s="2"/>
      <c r="I525" s="2"/>
      <c r="J525" s="2"/>
      <c r="K525" s="2"/>
      <c r="L525" s="2"/>
      <c r="M525" s="2"/>
      <c r="N525" s="2"/>
      <c r="O525" s="2"/>
      <c r="P525" s="2"/>
      <c r="Q525" s="2"/>
      <c r="R525" s="2"/>
      <c r="S525" s="2"/>
      <c r="T525" s="2"/>
      <c r="U525" s="2"/>
      <c r="V525" s="2"/>
      <c r="W525" s="2"/>
      <c r="X525" s="2"/>
      <c r="Y525" s="2"/>
    </row>
    <row r="526" spans="2:25" x14ac:dyDescent="0.25">
      <c r="B526" s="439"/>
      <c r="C526" s="439"/>
      <c r="D526" s="439"/>
      <c r="E526" s="439"/>
      <c r="G526" s="2"/>
      <c r="H526" s="2"/>
      <c r="I526" s="2"/>
      <c r="J526" s="2"/>
      <c r="K526" s="2"/>
      <c r="L526" s="2"/>
      <c r="M526" s="2"/>
      <c r="N526" s="2"/>
      <c r="O526" s="2"/>
      <c r="P526" s="2"/>
      <c r="Q526" s="2"/>
      <c r="R526" s="2"/>
      <c r="S526" s="2"/>
      <c r="T526" s="2"/>
      <c r="U526" s="2"/>
      <c r="V526" s="2"/>
      <c r="W526" s="2"/>
      <c r="X526" s="2"/>
      <c r="Y526" s="2"/>
    </row>
    <row r="527" spans="2:25" x14ac:dyDescent="0.25">
      <c r="B527" s="439"/>
      <c r="C527" s="439"/>
      <c r="D527" s="439"/>
      <c r="E527" s="439"/>
      <c r="G527" s="2"/>
      <c r="H527" s="2"/>
      <c r="I527" s="2"/>
      <c r="J527" s="2"/>
      <c r="K527" s="2"/>
      <c r="L527" s="2"/>
      <c r="M527" s="2"/>
      <c r="N527" s="2"/>
      <c r="O527" s="2"/>
      <c r="P527" s="2"/>
      <c r="Q527" s="2"/>
      <c r="R527" s="2"/>
      <c r="S527" s="2"/>
      <c r="T527" s="2"/>
      <c r="U527" s="2"/>
      <c r="V527" s="2"/>
      <c r="W527" s="2"/>
      <c r="X527" s="2"/>
      <c r="Y527" s="2"/>
    </row>
    <row r="528" spans="2:25" x14ac:dyDescent="0.25">
      <c r="B528" s="439"/>
      <c r="C528" s="439"/>
      <c r="D528" s="439"/>
      <c r="E528" s="439"/>
      <c r="G528" s="2"/>
      <c r="H528" s="2"/>
      <c r="I528" s="2"/>
      <c r="J528" s="2"/>
      <c r="K528" s="2"/>
      <c r="L528" s="2"/>
      <c r="M528" s="2"/>
      <c r="N528" s="2"/>
      <c r="O528" s="2"/>
      <c r="P528" s="2"/>
      <c r="Q528" s="2"/>
      <c r="R528" s="2"/>
      <c r="S528" s="2"/>
      <c r="T528" s="2"/>
      <c r="U528" s="2"/>
      <c r="V528" s="2"/>
      <c r="W528" s="2"/>
      <c r="X528" s="2"/>
      <c r="Y528" s="2"/>
    </row>
    <row r="529" spans="2:25" x14ac:dyDescent="0.25">
      <c r="B529" s="439"/>
      <c r="C529" s="439"/>
      <c r="D529" s="439"/>
      <c r="E529" s="439"/>
      <c r="G529" s="2"/>
      <c r="H529" s="2"/>
      <c r="I529" s="2"/>
      <c r="J529" s="2"/>
      <c r="K529" s="2"/>
      <c r="L529" s="2"/>
      <c r="M529" s="2"/>
      <c r="N529" s="2"/>
      <c r="O529" s="2"/>
      <c r="P529" s="2"/>
      <c r="Q529" s="2"/>
      <c r="R529" s="2"/>
      <c r="S529" s="2"/>
      <c r="T529" s="2"/>
      <c r="U529" s="2"/>
      <c r="V529" s="2"/>
      <c r="W529" s="2"/>
      <c r="X529" s="2"/>
      <c r="Y529" s="2"/>
    </row>
    <row r="530" spans="2:25" x14ac:dyDescent="0.25">
      <c r="B530" s="439"/>
      <c r="C530" s="439"/>
      <c r="D530" s="439"/>
      <c r="E530" s="439"/>
      <c r="G530" s="2"/>
      <c r="H530" s="2"/>
      <c r="I530" s="2"/>
      <c r="J530" s="2"/>
      <c r="K530" s="2"/>
      <c r="L530" s="2"/>
      <c r="M530" s="2"/>
      <c r="N530" s="2"/>
      <c r="O530" s="2"/>
      <c r="P530" s="2"/>
      <c r="Q530" s="2"/>
      <c r="R530" s="2"/>
      <c r="S530" s="2"/>
      <c r="T530" s="2"/>
      <c r="U530" s="2"/>
      <c r="V530" s="2"/>
      <c r="W530" s="2"/>
      <c r="X530" s="2"/>
      <c r="Y530" s="2"/>
    </row>
    <row r="531" spans="2:25" x14ac:dyDescent="0.25">
      <c r="B531" s="439"/>
      <c r="C531" s="439"/>
      <c r="D531" s="439"/>
      <c r="E531" s="439"/>
      <c r="G531" s="2"/>
      <c r="H531" s="2"/>
      <c r="I531" s="2"/>
      <c r="J531" s="2"/>
      <c r="K531" s="2"/>
      <c r="L531" s="2"/>
      <c r="M531" s="2"/>
      <c r="N531" s="2"/>
      <c r="O531" s="2"/>
      <c r="P531" s="2"/>
      <c r="Q531" s="2"/>
      <c r="R531" s="2"/>
      <c r="S531" s="2"/>
      <c r="T531" s="2"/>
      <c r="U531" s="2"/>
      <c r="V531" s="2"/>
      <c r="W531" s="2"/>
      <c r="X531" s="2"/>
      <c r="Y531" s="2"/>
    </row>
    <row r="532" spans="2:25" x14ac:dyDescent="0.25">
      <c r="B532" s="439"/>
      <c r="C532" s="439"/>
      <c r="D532" s="439"/>
      <c r="E532" s="439"/>
      <c r="G532" s="2"/>
      <c r="H532" s="2"/>
      <c r="I532" s="2"/>
      <c r="J532" s="2"/>
      <c r="K532" s="2"/>
      <c r="L532" s="2"/>
      <c r="M532" s="2"/>
      <c r="N532" s="2"/>
      <c r="O532" s="2"/>
      <c r="P532" s="2"/>
      <c r="Q532" s="2"/>
      <c r="R532" s="2"/>
      <c r="S532" s="2"/>
      <c r="T532" s="2"/>
      <c r="U532" s="2"/>
      <c r="V532" s="2"/>
      <c r="W532" s="2"/>
      <c r="X532" s="2"/>
      <c r="Y532" s="2"/>
    </row>
    <row r="533" spans="2:25" x14ac:dyDescent="0.25">
      <c r="B533" s="439"/>
      <c r="C533" s="439"/>
      <c r="D533" s="439"/>
      <c r="E533" s="439"/>
      <c r="G533" s="2"/>
      <c r="H533" s="2"/>
      <c r="I533" s="2"/>
      <c r="J533" s="2"/>
      <c r="K533" s="2"/>
      <c r="L533" s="2"/>
      <c r="M533" s="2"/>
      <c r="N533" s="2"/>
      <c r="O533" s="2"/>
      <c r="P533" s="2"/>
      <c r="Q533" s="2"/>
      <c r="R533" s="2"/>
      <c r="S533" s="2"/>
      <c r="T533" s="2"/>
      <c r="U533" s="2"/>
      <c r="V533" s="2"/>
      <c r="W533" s="2"/>
      <c r="X533" s="2"/>
      <c r="Y533" s="2"/>
    </row>
    <row r="534" spans="2:25" x14ac:dyDescent="0.25">
      <c r="B534" s="439"/>
      <c r="C534" s="439"/>
      <c r="D534" s="439"/>
      <c r="E534" s="439"/>
      <c r="G534" s="2"/>
      <c r="H534" s="2"/>
      <c r="I534" s="2"/>
      <c r="J534" s="2"/>
      <c r="K534" s="2"/>
      <c r="L534" s="2"/>
      <c r="M534" s="2"/>
      <c r="N534" s="2"/>
      <c r="O534" s="2"/>
      <c r="P534" s="2"/>
      <c r="Q534" s="2"/>
      <c r="R534" s="2"/>
      <c r="S534" s="2"/>
      <c r="T534" s="2"/>
      <c r="U534" s="2"/>
      <c r="V534" s="2"/>
      <c r="W534" s="2"/>
      <c r="X534" s="2"/>
      <c r="Y534" s="2"/>
    </row>
    <row r="535" spans="2:25" x14ac:dyDescent="0.25">
      <c r="B535" s="439"/>
      <c r="C535" s="439"/>
      <c r="D535" s="439"/>
      <c r="E535" s="439"/>
      <c r="G535" s="2"/>
      <c r="H535" s="2"/>
      <c r="I535" s="2"/>
      <c r="J535" s="2"/>
      <c r="K535" s="2"/>
      <c r="L535" s="2"/>
      <c r="M535" s="2"/>
      <c r="N535" s="2"/>
      <c r="O535" s="2"/>
      <c r="P535" s="2"/>
      <c r="Q535" s="2"/>
      <c r="R535" s="2"/>
      <c r="S535" s="2"/>
      <c r="T535" s="2"/>
      <c r="U535" s="2"/>
      <c r="V535" s="2"/>
      <c r="W535" s="2"/>
      <c r="X535" s="2"/>
      <c r="Y535" s="2"/>
    </row>
    <row r="536" spans="2:25" x14ac:dyDescent="0.25">
      <c r="B536" s="439"/>
      <c r="C536" s="439"/>
      <c r="D536" s="439"/>
      <c r="E536" s="439"/>
      <c r="G536" s="2"/>
      <c r="H536" s="2"/>
      <c r="I536" s="2"/>
      <c r="J536" s="2"/>
      <c r="K536" s="2"/>
      <c r="L536" s="2"/>
      <c r="M536" s="2"/>
      <c r="N536" s="2"/>
      <c r="O536" s="2"/>
      <c r="P536" s="2"/>
      <c r="Q536" s="2"/>
      <c r="R536" s="2"/>
      <c r="S536" s="2"/>
      <c r="T536" s="2"/>
      <c r="U536" s="2"/>
      <c r="V536" s="2"/>
      <c r="W536" s="2"/>
      <c r="X536" s="2"/>
      <c r="Y536" s="2"/>
    </row>
    <row r="537" spans="2:25" x14ac:dyDescent="0.25">
      <c r="B537" s="439"/>
      <c r="C537" s="439"/>
      <c r="D537" s="439"/>
      <c r="E537" s="439"/>
      <c r="G537" s="2"/>
      <c r="H537" s="2"/>
      <c r="I537" s="2"/>
      <c r="J537" s="2"/>
      <c r="K537" s="2"/>
      <c r="L537" s="2"/>
      <c r="M537" s="2"/>
      <c r="N537" s="2"/>
      <c r="O537" s="2"/>
      <c r="P537" s="2"/>
      <c r="Q537" s="2"/>
      <c r="R537" s="2"/>
      <c r="S537" s="2"/>
      <c r="T537" s="2"/>
      <c r="U537" s="2"/>
      <c r="V537" s="2"/>
      <c r="W537" s="2"/>
      <c r="X537" s="2"/>
      <c r="Y537" s="2"/>
    </row>
    <row r="538" spans="2:25" x14ac:dyDescent="0.25">
      <c r="B538" s="439"/>
      <c r="C538" s="439"/>
      <c r="D538" s="439"/>
      <c r="E538" s="439"/>
      <c r="G538" s="2"/>
      <c r="H538" s="2"/>
      <c r="I538" s="2"/>
      <c r="J538" s="2"/>
      <c r="K538" s="2"/>
      <c r="L538" s="2"/>
      <c r="M538" s="2"/>
      <c r="N538" s="2"/>
      <c r="O538" s="2"/>
      <c r="P538" s="2"/>
      <c r="Q538" s="2"/>
      <c r="R538" s="2"/>
      <c r="S538" s="2"/>
      <c r="T538" s="2"/>
      <c r="U538" s="2"/>
      <c r="V538" s="2"/>
      <c r="W538" s="2"/>
      <c r="X538" s="2"/>
      <c r="Y538" s="2"/>
    </row>
    <row r="539" spans="2:25" x14ac:dyDescent="0.25">
      <c r="B539" s="439"/>
      <c r="C539" s="439"/>
      <c r="D539" s="439"/>
      <c r="E539" s="439"/>
      <c r="G539" s="2"/>
      <c r="H539" s="2"/>
      <c r="I539" s="2"/>
      <c r="J539" s="2"/>
      <c r="K539" s="2"/>
      <c r="L539" s="2"/>
      <c r="M539" s="2"/>
      <c r="N539" s="2"/>
      <c r="O539" s="2"/>
      <c r="P539" s="2"/>
      <c r="Q539" s="2"/>
      <c r="R539" s="2"/>
      <c r="S539" s="2"/>
      <c r="T539" s="2"/>
      <c r="U539" s="2"/>
      <c r="V539" s="2"/>
      <c r="W539" s="2"/>
      <c r="X539" s="2"/>
      <c r="Y539" s="2"/>
    </row>
    <row r="540" spans="2:25" x14ac:dyDescent="0.25">
      <c r="B540" s="439"/>
      <c r="C540" s="439"/>
      <c r="D540" s="439"/>
      <c r="E540" s="439"/>
      <c r="G540" s="2"/>
      <c r="H540" s="2"/>
      <c r="I540" s="2"/>
      <c r="J540" s="2"/>
      <c r="K540" s="2"/>
      <c r="L540" s="2"/>
      <c r="M540" s="2"/>
      <c r="N540" s="2"/>
      <c r="O540" s="2"/>
      <c r="P540" s="2"/>
      <c r="Q540" s="2"/>
      <c r="R540" s="2"/>
      <c r="S540" s="2"/>
      <c r="T540" s="2"/>
      <c r="U540" s="2"/>
      <c r="V540" s="2"/>
      <c r="W540" s="2"/>
      <c r="X540" s="2"/>
      <c r="Y540" s="2"/>
    </row>
    <row r="541" spans="2:25" x14ac:dyDescent="0.25">
      <c r="B541" s="439"/>
      <c r="C541" s="439"/>
      <c r="D541" s="439"/>
      <c r="E541" s="439"/>
      <c r="G541" s="2"/>
      <c r="H541" s="2"/>
      <c r="I541" s="2"/>
      <c r="J541" s="2"/>
      <c r="K541" s="2"/>
      <c r="L541" s="2"/>
      <c r="M541" s="2"/>
      <c r="N541" s="2"/>
      <c r="O541" s="2"/>
      <c r="P541" s="2"/>
      <c r="Q541" s="2"/>
      <c r="R541" s="2"/>
      <c r="S541" s="2"/>
      <c r="T541" s="2"/>
      <c r="U541" s="2"/>
      <c r="V541" s="2"/>
      <c r="W541" s="2"/>
      <c r="X541" s="2"/>
      <c r="Y541" s="2"/>
    </row>
    <row r="542" spans="2:25" x14ac:dyDescent="0.25">
      <c r="B542" s="439"/>
      <c r="C542" s="439"/>
      <c r="D542" s="439"/>
      <c r="E542" s="439"/>
      <c r="G542" s="2"/>
      <c r="H542" s="2"/>
      <c r="I542" s="2"/>
      <c r="J542" s="2"/>
      <c r="K542" s="2"/>
      <c r="L542" s="2"/>
      <c r="M542" s="2"/>
      <c r="N542" s="2"/>
      <c r="O542" s="2"/>
      <c r="P542" s="2"/>
      <c r="Q542" s="2"/>
      <c r="R542" s="2"/>
      <c r="S542" s="2"/>
      <c r="T542" s="2"/>
      <c r="U542" s="2"/>
      <c r="V542" s="2"/>
      <c r="W542" s="2"/>
      <c r="X542" s="2"/>
      <c r="Y542" s="2"/>
    </row>
    <row r="543" spans="2:25" x14ac:dyDescent="0.25">
      <c r="B543" s="439"/>
      <c r="C543" s="439"/>
      <c r="D543" s="439"/>
      <c r="E543" s="439"/>
      <c r="G543" s="2"/>
      <c r="H543" s="2"/>
      <c r="I543" s="2"/>
      <c r="J543" s="2"/>
      <c r="K543" s="2"/>
      <c r="L543" s="2"/>
      <c r="M543" s="2"/>
      <c r="N543" s="2"/>
      <c r="O543" s="2"/>
      <c r="P543" s="2"/>
      <c r="Q543" s="2"/>
      <c r="R543" s="2"/>
      <c r="S543" s="2"/>
      <c r="T543" s="2"/>
      <c r="U543" s="2"/>
      <c r="V543" s="2"/>
      <c r="W543" s="2"/>
      <c r="X543" s="2"/>
      <c r="Y543" s="2"/>
    </row>
    <row r="544" spans="2:25" x14ac:dyDescent="0.25">
      <c r="B544" s="439"/>
      <c r="C544" s="439"/>
      <c r="D544" s="439"/>
      <c r="E544" s="439"/>
      <c r="G544" s="2"/>
      <c r="H544" s="2"/>
      <c r="I544" s="2"/>
      <c r="J544" s="2"/>
      <c r="K544" s="2"/>
      <c r="L544" s="2"/>
      <c r="M544" s="2"/>
      <c r="N544" s="2"/>
      <c r="O544" s="2"/>
      <c r="P544" s="2"/>
      <c r="Q544" s="2"/>
      <c r="R544" s="2"/>
      <c r="S544" s="2"/>
      <c r="T544" s="2"/>
      <c r="U544" s="2"/>
      <c r="V544" s="2"/>
      <c r="W544" s="2"/>
      <c r="X544" s="2"/>
      <c r="Y544" s="2"/>
    </row>
    <row r="545" spans="2:25" x14ac:dyDescent="0.25">
      <c r="B545" s="439"/>
      <c r="C545" s="439"/>
      <c r="D545" s="439"/>
      <c r="E545" s="439"/>
      <c r="G545" s="2"/>
      <c r="H545" s="2"/>
      <c r="I545" s="2"/>
      <c r="J545" s="2"/>
      <c r="K545" s="2"/>
      <c r="L545" s="2"/>
      <c r="M545" s="2"/>
      <c r="N545" s="2"/>
      <c r="O545" s="2"/>
      <c r="P545" s="2"/>
      <c r="Q545" s="2"/>
      <c r="R545" s="2"/>
      <c r="S545" s="2"/>
      <c r="T545" s="2"/>
      <c r="U545" s="2"/>
      <c r="V545" s="2"/>
      <c r="W545" s="2"/>
      <c r="X545" s="2"/>
      <c r="Y545" s="2"/>
    </row>
    <row r="546" spans="2:25" x14ac:dyDescent="0.25">
      <c r="B546" s="439"/>
      <c r="C546" s="439"/>
      <c r="D546" s="439"/>
      <c r="E546" s="439"/>
      <c r="G546" s="2"/>
      <c r="H546" s="2"/>
      <c r="I546" s="2"/>
      <c r="J546" s="2"/>
      <c r="K546" s="2"/>
      <c r="L546" s="2"/>
      <c r="M546" s="2"/>
      <c r="N546" s="2"/>
      <c r="O546" s="2"/>
      <c r="P546" s="2"/>
      <c r="Q546" s="2"/>
      <c r="R546" s="2"/>
      <c r="S546" s="2"/>
      <c r="T546" s="2"/>
      <c r="U546" s="2"/>
      <c r="V546" s="2"/>
      <c r="W546" s="2"/>
      <c r="X546" s="2"/>
      <c r="Y546" s="2"/>
    </row>
    <row r="547" spans="2:25" x14ac:dyDescent="0.25">
      <c r="B547" s="439"/>
      <c r="C547" s="439"/>
      <c r="D547" s="439"/>
      <c r="E547" s="439"/>
      <c r="G547" s="2"/>
      <c r="H547" s="2"/>
      <c r="I547" s="2"/>
      <c r="J547" s="2"/>
      <c r="K547" s="2"/>
      <c r="L547" s="2"/>
      <c r="M547" s="2"/>
      <c r="N547" s="2"/>
      <c r="O547" s="2"/>
      <c r="P547" s="2"/>
      <c r="Q547" s="2"/>
      <c r="R547" s="2"/>
      <c r="S547" s="2"/>
      <c r="T547" s="2"/>
      <c r="U547" s="2"/>
      <c r="V547" s="2"/>
      <c r="W547" s="2"/>
      <c r="X547" s="2"/>
      <c r="Y547" s="2"/>
    </row>
    <row r="548" spans="2:25" x14ac:dyDescent="0.25">
      <c r="B548" s="439"/>
      <c r="C548" s="439"/>
      <c r="D548" s="439"/>
      <c r="E548" s="439"/>
      <c r="G548" s="2"/>
      <c r="H548" s="2"/>
      <c r="I548" s="2"/>
      <c r="J548" s="2"/>
      <c r="K548" s="2"/>
      <c r="L548" s="2"/>
      <c r="M548" s="2"/>
      <c r="N548" s="2"/>
      <c r="O548" s="2"/>
      <c r="P548" s="2"/>
      <c r="Q548" s="2"/>
      <c r="R548" s="2"/>
      <c r="S548" s="2"/>
      <c r="T548" s="2"/>
      <c r="U548" s="2"/>
      <c r="V548" s="2"/>
      <c r="W548" s="2"/>
      <c r="X548" s="2"/>
      <c r="Y548" s="2"/>
    </row>
    <row r="549" spans="2:25" x14ac:dyDescent="0.25">
      <c r="B549" s="439"/>
      <c r="C549" s="439"/>
      <c r="D549" s="439"/>
      <c r="E549" s="439"/>
      <c r="G549" s="2"/>
      <c r="H549" s="2"/>
      <c r="I549" s="2"/>
      <c r="J549" s="2"/>
      <c r="K549" s="2"/>
      <c r="L549" s="2"/>
      <c r="M549" s="2"/>
      <c r="N549" s="2"/>
      <c r="O549" s="2"/>
      <c r="P549" s="2"/>
      <c r="Q549" s="2"/>
      <c r="R549" s="2"/>
      <c r="S549" s="2"/>
      <c r="T549" s="2"/>
      <c r="U549" s="2"/>
      <c r="V549" s="2"/>
      <c r="W549" s="2"/>
      <c r="X549" s="2"/>
      <c r="Y549" s="2"/>
    </row>
    <row r="550" spans="2:25" x14ac:dyDescent="0.25">
      <c r="B550" s="439"/>
      <c r="C550" s="439"/>
      <c r="D550" s="439"/>
      <c r="E550" s="439"/>
      <c r="G550" s="2"/>
      <c r="H550" s="2"/>
      <c r="I550" s="2"/>
      <c r="J550" s="2"/>
      <c r="K550" s="2"/>
      <c r="L550" s="2"/>
      <c r="M550" s="2"/>
      <c r="N550" s="2"/>
      <c r="O550" s="2"/>
      <c r="P550" s="2"/>
      <c r="Q550" s="2"/>
      <c r="R550" s="2"/>
      <c r="S550" s="2"/>
      <c r="T550" s="2"/>
      <c r="U550" s="2"/>
      <c r="V550" s="2"/>
      <c r="W550" s="2"/>
      <c r="X550" s="2"/>
      <c r="Y550" s="2"/>
    </row>
    <row r="551" spans="2:25" x14ac:dyDescent="0.25">
      <c r="B551" s="439"/>
      <c r="C551" s="439"/>
      <c r="D551" s="439"/>
      <c r="E551" s="439"/>
      <c r="G551" s="2"/>
      <c r="H551" s="2"/>
      <c r="I551" s="2"/>
      <c r="J551" s="2"/>
      <c r="K551" s="2"/>
      <c r="L551" s="2"/>
      <c r="M551" s="2"/>
      <c r="N551" s="2"/>
      <c r="O551" s="2"/>
      <c r="P551" s="2"/>
      <c r="Q551" s="2"/>
      <c r="R551" s="2"/>
      <c r="S551" s="2"/>
      <c r="T551" s="2"/>
      <c r="U551" s="2"/>
      <c r="V551" s="2"/>
      <c r="W551" s="2"/>
      <c r="X551" s="2"/>
      <c r="Y551" s="2"/>
    </row>
    <row r="552" spans="2:25" x14ac:dyDescent="0.25">
      <c r="B552" s="439"/>
      <c r="C552" s="439"/>
      <c r="D552" s="439"/>
      <c r="E552" s="439"/>
      <c r="G552" s="2"/>
      <c r="H552" s="2"/>
      <c r="I552" s="2"/>
      <c r="J552" s="2"/>
      <c r="K552" s="2"/>
      <c r="L552" s="2"/>
      <c r="M552" s="2"/>
      <c r="N552" s="2"/>
      <c r="O552" s="2"/>
      <c r="P552" s="2"/>
      <c r="Q552" s="2"/>
      <c r="R552" s="2"/>
      <c r="S552" s="2"/>
      <c r="T552" s="2"/>
      <c r="U552" s="2"/>
      <c r="V552" s="2"/>
      <c r="W552" s="2"/>
      <c r="X552" s="2"/>
      <c r="Y552" s="2"/>
    </row>
    <row r="553" spans="2:25" x14ac:dyDescent="0.25">
      <c r="B553" s="439"/>
      <c r="C553" s="439"/>
      <c r="D553" s="439"/>
      <c r="E553" s="439"/>
      <c r="G553" s="2"/>
      <c r="H553" s="2"/>
      <c r="I553" s="2"/>
      <c r="J553" s="2"/>
      <c r="K553" s="2"/>
      <c r="L553" s="2"/>
      <c r="M553" s="2"/>
      <c r="N553" s="2"/>
      <c r="O553" s="2"/>
      <c r="P553" s="2"/>
      <c r="Q553" s="2"/>
      <c r="R553" s="2"/>
      <c r="S553" s="2"/>
      <c r="T553" s="2"/>
      <c r="U553" s="2"/>
      <c r="V553" s="2"/>
      <c r="W553" s="2"/>
      <c r="X553" s="2"/>
      <c r="Y553" s="2"/>
    </row>
    <row r="554" spans="2:25" x14ac:dyDescent="0.25">
      <c r="B554" s="439"/>
      <c r="C554" s="439"/>
      <c r="D554" s="439"/>
      <c r="E554" s="439"/>
      <c r="G554" s="2"/>
      <c r="H554" s="2"/>
      <c r="I554" s="2"/>
      <c r="J554" s="2"/>
      <c r="K554" s="2"/>
      <c r="L554" s="2"/>
      <c r="M554" s="2"/>
      <c r="N554" s="2"/>
      <c r="O554" s="2"/>
      <c r="P554" s="2"/>
      <c r="Q554" s="2"/>
      <c r="R554" s="2"/>
      <c r="S554" s="2"/>
      <c r="T554" s="2"/>
      <c r="U554" s="2"/>
      <c r="V554" s="2"/>
      <c r="W554" s="2"/>
      <c r="X554" s="2"/>
      <c r="Y554" s="2"/>
    </row>
    <row r="555" spans="2:25" x14ac:dyDescent="0.25">
      <c r="B555" s="439"/>
      <c r="C555" s="439"/>
      <c r="D555" s="439"/>
      <c r="E555" s="439"/>
      <c r="G555" s="2"/>
      <c r="H555" s="2"/>
      <c r="I555" s="2"/>
      <c r="J555" s="2"/>
      <c r="K555" s="2"/>
      <c r="L555" s="2"/>
      <c r="M555" s="2"/>
      <c r="N555" s="2"/>
      <c r="O555" s="2"/>
      <c r="P555" s="2"/>
      <c r="Q555" s="2"/>
      <c r="R555" s="2"/>
      <c r="S555" s="2"/>
      <c r="T555" s="2"/>
      <c r="U555" s="2"/>
      <c r="V555" s="2"/>
      <c r="W555" s="2"/>
      <c r="X555" s="2"/>
      <c r="Y555" s="2"/>
    </row>
    <row r="556" spans="2:25" x14ac:dyDescent="0.25">
      <c r="B556" s="439"/>
      <c r="C556" s="439"/>
      <c r="D556" s="439"/>
      <c r="E556" s="439"/>
      <c r="G556" s="2"/>
      <c r="H556" s="2"/>
      <c r="I556" s="2"/>
      <c r="J556" s="2"/>
      <c r="K556" s="2"/>
      <c r="L556" s="2"/>
      <c r="M556" s="2"/>
      <c r="N556" s="2"/>
      <c r="O556" s="2"/>
      <c r="P556" s="2"/>
      <c r="Q556" s="2"/>
      <c r="R556" s="2"/>
      <c r="S556" s="2"/>
      <c r="T556" s="2"/>
      <c r="U556" s="2"/>
      <c r="V556" s="2"/>
      <c r="W556" s="2"/>
      <c r="X556" s="2"/>
      <c r="Y556" s="2"/>
    </row>
    <row r="557" spans="2:25" x14ac:dyDescent="0.25">
      <c r="B557" s="439"/>
      <c r="C557" s="439"/>
      <c r="D557" s="439"/>
      <c r="E557" s="439"/>
      <c r="G557" s="2"/>
      <c r="H557" s="2"/>
      <c r="I557" s="2"/>
      <c r="J557" s="2"/>
      <c r="K557" s="2"/>
      <c r="L557" s="2"/>
      <c r="M557" s="2"/>
      <c r="N557" s="2"/>
      <c r="O557" s="2"/>
      <c r="P557" s="2"/>
      <c r="Q557" s="2"/>
      <c r="R557" s="2"/>
      <c r="S557" s="2"/>
      <c r="T557" s="2"/>
      <c r="U557" s="2"/>
      <c r="V557" s="2"/>
      <c r="W557" s="2"/>
      <c r="X557" s="2"/>
      <c r="Y557" s="2"/>
    </row>
    <row r="558" spans="2:25" x14ac:dyDescent="0.25">
      <c r="B558" s="439"/>
      <c r="C558" s="439"/>
      <c r="D558" s="439"/>
      <c r="E558" s="439"/>
      <c r="G558" s="2"/>
      <c r="H558" s="2"/>
      <c r="I558" s="2"/>
      <c r="J558" s="2"/>
      <c r="K558" s="2"/>
      <c r="L558" s="2"/>
      <c r="M558" s="2"/>
      <c r="N558" s="2"/>
      <c r="O558" s="2"/>
      <c r="P558" s="2"/>
      <c r="Q558" s="2"/>
      <c r="R558" s="2"/>
      <c r="S558" s="2"/>
      <c r="T558" s="2"/>
      <c r="U558" s="2"/>
      <c r="V558" s="2"/>
      <c r="W558" s="2"/>
      <c r="X558" s="2"/>
      <c r="Y558" s="2"/>
    </row>
    <row r="559" spans="2:25" x14ac:dyDescent="0.25">
      <c r="B559" s="439"/>
      <c r="C559" s="439"/>
      <c r="D559" s="439"/>
      <c r="E559" s="439"/>
      <c r="G559" s="2"/>
      <c r="H559" s="2"/>
      <c r="I559" s="2"/>
      <c r="J559" s="2"/>
      <c r="K559" s="2"/>
      <c r="L559" s="2"/>
      <c r="M559" s="2"/>
      <c r="N559" s="2"/>
      <c r="O559" s="2"/>
      <c r="P559" s="2"/>
      <c r="Q559" s="2"/>
      <c r="R559" s="2"/>
      <c r="S559" s="2"/>
      <c r="T559" s="2"/>
      <c r="U559" s="2"/>
      <c r="V559" s="2"/>
      <c r="W559" s="2"/>
      <c r="X559" s="2"/>
      <c r="Y559" s="2"/>
    </row>
    <row r="560" spans="2:25" x14ac:dyDescent="0.25">
      <c r="B560" s="439"/>
      <c r="C560" s="439"/>
      <c r="D560" s="439"/>
      <c r="E560" s="439"/>
      <c r="G560" s="2"/>
      <c r="H560" s="2"/>
      <c r="I560" s="2"/>
      <c r="J560" s="2"/>
      <c r="K560" s="2"/>
      <c r="L560" s="2"/>
      <c r="M560" s="2"/>
      <c r="N560" s="2"/>
      <c r="O560" s="2"/>
      <c r="P560" s="2"/>
      <c r="Q560" s="2"/>
      <c r="R560" s="2"/>
      <c r="S560" s="2"/>
      <c r="T560" s="2"/>
      <c r="U560" s="2"/>
      <c r="V560" s="2"/>
      <c r="W560" s="2"/>
      <c r="X560" s="2"/>
      <c r="Y560" s="2"/>
    </row>
    <row r="561" spans="2:25" x14ac:dyDescent="0.25">
      <c r="B561" s="439"/>
      <c r="C561" s="439"/>
      <c r="D561" s="439"/>
      <c r="E561" s="439"/>
      <c r="G561" s="2"/>
      <c r="H561" s="2"/>
      <c r="I561" s="2"/>
      <c r="J561" s="2"/>
      <c r="K561" s="2"/>
      <c r="L561" s="2"/>
      <c r="M561" s="2"/>
      <c r="N561" s="2"/>
      <c r="O561" s="2"/>
      <c r="P561" s="2"/>
      <c r="Q561" s="2"/>
      <c r="R561" s="2"/>
      <c r="S561" s="2"/>
      <c r="T561" s="2"/>
      <c r="U561" s="2"/>
      <c r="V561" s="2"/>
      <c r="W561" s="2"/>
      <c r="X561" s="2"/>
      <c r="Y561" s="2"/>
    </row>
    <row r="562" spans="2:25" x14ac:dyDescent="0.25">
      <c r="B562" s="439"/>
      <c r="C562" s="439"/>
      <c r="D562" s="439"/>
      <c r="E562" s="439"/>
      <c r="G562" s="2"/>
      <c r="H562" s="2"/>
      <c r="I562" s="2"/>
      <c r="J562" s="2"/>
      <c r="K562" s="2"/>
      <c r="L562" s="2"/>
      <c r="M562" s="2"/>
      <c r="N562" s="2"/>
      <c r="O562" s="2"/>
      <c r="P562" s="2"/>
      <c r="Q562" s="2"/>
      <c r="R562" s="2"/>
      <c r="S562" s="2"/>
      <c r="T562" s="2"/>
      <c r="U562" s="2"/>
      <c r="V562" s="2"/>
      <c r="W562" s="2"/>
      <c r="X562" s="2"/>
      <c r="Y562" s="2"/>
    </row>
    <row r="563" spans="2:25" x14ac:dyDescent="0.25">
      <c r="B563" s="439"/>
      <c r="C563" s="439"/>
      <c r="D563" s="439"/>
      <c r="E563" s="439"/>
      <c r="G563" s="2"/>
      <c r="H563" s="2"/>
      <c r="I563" s="2"/>
      <c r="J563" s="2"/>
      <c r="K563" s="2"/>
      <c r="L563" s="2"/>
      <c r="M563" s="2"/>
      <c r="N563" s="2"/>
      <c r="O563" s="2"/>
      <c r="P563" s="2"/>
      <c r="Q563" s="2"/>
      <c r="R563" s="2"/>
      <c r="S563" s="2"/>
      <c r="T563" s="2"/>
      <c r="U563" s="2"/>
      <c r="V563" s="2"/>
      <c r="W563" s="2"/>
      <c r="X563" s="2"/>
      <c r="Y563" s="2"/>
    </row>
    <row r="564" spans="2:25" x14ac:dyDescent="0.25">
      <c r="B564" s="439"/>
      <c r="C564" s="439"/>
      <c r="D564" s="439"/>
      <c r="E564" s="439"/>
      <c r="G564" s="2"/>
      <c r="H564" s="2"/>
      <c r="I564" s="2"/>
      <c r="J564" s="2"/>
      <c r="K564" s="2"/>
      <c r="L564" s="2"/>
      <c r="M564" s="2"/>
      <c r="N564" s="2"/>
      <c r="O564" s="2"/>
      <c r="P564" s="2"/>
      <c r="Q564" s="2"/>
      <c r="R564" s="2"/>
      <c r="S564" s="2"/>
      <c r="T564" s="2"/>
      <c r="U564" s="2"/>
      <c r="V564" s="2"/>
      <c r="W564" s="2"/>
      <c r="X564" s="2"/>
      <c r="Y564" s="2"/>
    </row>
    <row r="565" spans="2:25" x14ac:dyDescent="0.25">
      <c r="B565" s="439"/>
      <c r="C565" s="439"/>
      <c r="D565" s="439"/>
      <c r="E565" s="439"/>
      <c r="G565" s="2"/>
      <c r="H565" s="2"/>
      <c r="I565" s="2"/>
      <c r="J565" s="2"/>
      <c r="K565" s="2"/>
      <c r="L565" s="2"/>
      <c r="M565" s="2"/>
      <c r="N565" s="2"/>
      <c r="O565" s="2"/>
      <c r="P565" s="2"/>
      <c r="Q565" s="2"/>
      <c r="R565" s="2"/>
      <c r="S565" s="2"/>
      <c r="T565" s="2"/>
      <c r="U565" s="2"/>
      <c r="V565" s="2"/>
      <c r="W565" s="2"/>
      <c r="X565" s="2"/>
      <c r="Y565" s="2"/>
    </row>
    <row r="566" spans="2:25" x14ac:dyDescent="0.25">
      <c r="B566" s="439"/>
      <c r="C566" s="439"/>
      <c r="D566" s="439"/>
      <c r="E566" s="439"/>
      <c r="G566" s="2"/>
      <c r="H566" s="2"/>
      <c r="I566" s="2"/>
      <c r="J566" s="2"/>
      <c r="K566" s="2"/>
      <c r="L566" s="2"/>
      <c r="M566" s="2"/>
      <c r="N566" s="2"/>
      <c r="O566" s="2"/>
      <c r="P566" s="2"/>
      <c r="Q566" s="2"/>
      <c r="R566" s="2"/>
      <c r="S566" s="2"/>
      <c r="T566" s="2"/>
      <c r="U566" s="2"/>
      <c r="V566" s="2"/>
      <c r="W566" s="2"/>
      <c r="X566" s="2"/>
      <c r="Y566" s="2"/>
    </row>
    <row r="567" spans="2:25" x14ac:dyDescent="0.25">
      <c r="B567" s="439"/>
      <c r="C567" s="439"/>
      <c r="D567" s="439"/>
      <c r="E567" s="439"/>
      <c r="G567" s="2"/>
      <c r="H567" s="2"/>
      <c r="I567" s="2"/>
      <c r="J567" s="2"/>
      <c r="K567" s="2"/>
      <c r="L567" s="2"/>
      <c r="M567" s="2"/>
      <c r="N567" s="2"/>
      <c r="O567" s="2"/>
      <c r="P567" s="2"/>
      <c r="Q567" s="2"/>
      <c r="R567" s="2"/>
      <c r="S567" s="2"/>
      <c r="T567" s="2"/>
      <c r="U567" s="2"/>
      <c r="V567" s="2"/>
      <c r="W567" s="2"/>
      <c r="X567" s="2"/>
      <c r="Y567" s="2"/>
    </row>
    <row r="568" spans="2:25" x14ac:dyDescent="0.25">
      <c r="B568" s="439"/>
      <c r="C568" s="439"/>
      <c r="D568" s="439"/>
      <c r="E568" s="439"/>
      <c r="G568" s="2"/>
      <c r="H568" s="2"/>
      <c r="I568" s="2"/>
      <c r="J568" s="2"/>
      <c r="K568" s="2"/>
      <c r="L568" s="2"/>
      <c r="M568" s="2"/>
      <c r="N568" s="2"/>
      <c r="O568" s="2"/>
      <c r="P568" s="2"/>
      <c r="Q568" s="2"/>
      <c r="R568" s="2"/>
      <c r="S568" s="2"/>
      <c r="T568" s="2"/>
      <c r="U568" s="2"/>
      <c r="V568" s="2"/>
      <c r="W568" s="2"/>
      <c r="X568" s="2"/>
      <c r="Y568" s="2"/>
    </row>
    <row r="569" spans="2:25" x14ac:dyDescent="0.25">
      <c r="B569" s="439"/>
      <c r="C569" s="439"/>
      <c r="D569" s="439"/>
      <c r="E569" s="439"/>
      <c r="G569" s="2"/>
      <c r="H569" s="2"/>
      <c r="I569" s="2"/>
      <c r="J569" s="2"/>
      <c r="K569" s="2"/>
      <c r="L569" s="2"/>
      <c r="M569" s="2"/>
      <c r="N569" s="2"/>
      <c r="O569" s="2"/>
      <c r="P569" s="2"/>
      <c r="Q569" s="2"/>
      <c r="R569" s="2"/>
      <c r="S569" s="2"/>
      <c r="T569" s="2"/>
      <c r="U569" s="2"/>
      <c r="V569" s="2"/>
      <c r="W569" s="2"/>
      <c r="X569" s="2"/>
      <c r="Y569" s="2"/>
    </row>
    <row r="570" spans="2:25" x14ac:dyDescent="0.25">
      <c r="B570" s="439"/>
      <c r="C570" s="439"/>
      <c r="D570" s="439"/>
      <c r="E570" s="439"/>
      <c r="G570" s="2"/>
      <c r="H570" s="2"/>
      <c r="I570" s="2"/>
      <c r="J570" s="2"/>
      <c r="K570" s="2"/>
      <c r="L570" s="2"/>
      <c r="M570" s="2"/>
      <c r="N570" s="2"/>
      <c r="O570" s="2"/>
      <c r="P570" s="2"/>
      <c r="Q570" s="2"/>
      <c r="R570" s="2"/>
      <c r="S570" s="2"/>
      <c r="T570" s="2"/>
      <c r="U570" s="2"/>
      <c r="V570" s="2"/>
      <c r="W570" s="2"/>
      <c r="X570" s="2"/>
      <c r="Y570" s="2"/>
    </row>
    <row r="571" spans="2:25" x14ac:dyDescent="0.25">
      <c r="B571" s="439"/>
      <c r="C571" s="439"/>
      <c r="D571" s="439"/>
      <c r="E571" s="439"/>
      <c r="G571" s="2"/>
      <c r="H571" s="2"/>
      <c r="I571" s="2"/>
      <c r="J571" s="2"/>
      <c r="K571" s="2"/>
      <c r="L571" s="2"/>
      <c r="M571" s="2"/>
      <c r="N571" s="2"/>
      <c r="O571" s="2"/>
      <c r="P571" s="2"/>
      <c r="Q571" s="2"/>
      <c r="R571" s="2"/>
      <c r="S571" s="2"/>
      <c r="T571" s="2"/>
      <c r="U571" s="2"/>
      <c r="V571" s="2"/>
      <c r="W571" s="2"/>
      <c r="X571" s="2"/>
      <c r="Y571" s="2"/>
    </row>
    <row r="572" spans="2:25" x14ac:dyDescent="0.25">
      <c r="B572" s="439"/>
      <c r="C572" s="439"/>
      <c r="D572" s="439"/>
      <c r="E572" s="439"/>
      <c r="G572" s="2"/>
      <c r="H572" s="2"/>
      <c r="I572" s="2"/>
      <c r="J572" s="2"/>
      <c r="K572" s="2"/>
      <c r="L572" s="2"/>
      <c r="M572" s="2"/>
      <c r="N572" s="2"/>
      <c r="O572" s="2"/>
      <c r="P572" s="2"/>
      <c r="Q572" s="2"/>
      <c r="R572" s="2"/>
      <c r="S572" s="2"/>
      <c r="T572" s="2"/>
      <c r="U572" s="2"/>
      <c r="V572" s="2"/>
      <c r="W572" s="2"/>
      <c r="X572" s="2"/>
      <c r="Y572" s="2"/>
    </row>
    <row r="573" spans="2:25" x14ac:dyDescent="0.25">
      <c r="B573" s="439"/>
      <c r="C573" s="439"/>
      <c r="D573" s="439"/>
      <c r="E573" s="439"/>
      <c r="G573" s="2"/>
      <c r="H573" s="2"/>
      <c r="I573" s="2"/>
      <c r="J573" s="2"/>
      <c r="K573" s="2"/>
      <c r="L573" s="2"/>
      <c r="M573" s="2"/>
      <c r="N573" s="2"/>
      <c r="O573" s="2"/>
      <c r="P573" s="2"/>
      <c r="Q573" s="2"/>
      <c r="R573" s="2"/>
      <c r="S573" s="2"/>
      <c r="T573" s="2"/>
      <c r="U573" s="2"/>
      <c r="V573" s="2"/>
      <c r="W573" s="2"/>
      <c r="X573" s="2"/>
      <c r="Y573" s="2"/>
    </row>
    <row r="574" spans="2:25" x14ac:dyDescent="0.25">
      <c r="B574" s="439"/>
      <c r="C574" s="439"/>
      <c r="D574" s="439"/>
      <c r="E574" s="439"/>
      <c r="G574" s="2"/>
      <c r="H574" s="2"/>
      <c r="I574" s="2"/>
      <c r="J574" s="2"/>
      <c r="K574" s="2"/>
      <c r="L574" s="2"/>
      <c r="M574" s="2"/>
      <c r="N574" s="2"/>
      <c r="O574" s="2"/>
      <c r="P574" s="2"/>
      <c r="Q574" s="2"/>
      <c r="R574" s="2"/>
      <c r="S574" s="2"/>
      <c r="T574" s="2"/>
      <c r="U574" s="2"/>
      <c r="V574" s="2"/>
      <c r="W574" s="2"/>
      <c r="X574" s="2"/>
      <c r="Y574" s="2"/>
    </row>
    <row r="575" spans="2:25" x14ac:dyDescent="0.25">
      <c r="B575" s="439"/>
      <c r="C575" s="439"/>
      <c r="D575" s="439"/>
      <c r="E575" s="439"/>
      <c r="G575" s="2"/>
      <c r="H575" s="2"/>
      <c r="I575" s="2"/>
      <c r="J575" s="2"/>
      <c r="K575" s="2"/>
      <c r="L575" s="2"/>
      <c r="M575" s="2"/>
      <c r="N575" s="2"/>
      <c r="O575" s="2"/>
      <c r="P575" s="2"/>
      <c r="Q575" s="2"/>
      <c r="R575" s="2"/>
      <c r="S575" s="2"/>
      <c r="T575" s="2"/>
      <c r="U575" s="2"/>
      <c r="V575" s="2"/>
      <c r="W575" s="2"/>
      <c r="X575" s="2"/>
      <c r="Y575" s="2"/>
    </row>
    <row r="576" spans="2:25" x14ac:dyDescent="0.25">
      <c r="B576" s="439"/>
      <c r="C576" s="439"/>
      <c r="D576" s="439"/>
      <c r="E576" s="439"/>
      <c r="G576" s="2"/>
      <c r="H576" s="2"/>
      <c r="I576" s="2"/>
      <c r="J576" s="2"/>
      <c r="K576" s="2"/>
      <c r="L576" s="2"/>
      <c r="M576" s="2"/>
      <c r="N576" s="2"/>
      <c r="O576" s="2"/>
      <c r="P576" s="2"/>
      <c r="Q576" s="2"/>
      <c r="R576" s="2"/>
      <c r="S576" s="2"/>
      <c r="T576" s="2"/>
      <c r="U576" s="2"/>
      <c r="V576" s="2"/>
      <c r="W576" s="2"/>
      <c r="X576" s="2"/>
      <c r="Y576" s="2"/>
    </row>
    <row r="577" spans="2:25" x14ac:dyDescent="0.25">
      <c r="B577" s="439"/>
      <c r="C577" s="439"/>
      <c r="D577" s="439"/>
      <c r="E577" s="439"/>
      <c r="G577" s="2"/>
      <c r="H577" s="2"/>
      <c r="I577" s="2"/>
      <c r="J577" s="2"/>
      <c r="K577" s="2"/>
      <c r="L577" s="2"/>
      <c r="M577" s="2"/>
      <c r="N577" s="2"/>
      <c r="O577" s="2"/>
      <c r="P577" s="2"/>
      <c r="Q577" s="2"/>
      <c r="R577" s="2"/>
      <c r="S577" s="2"/>
      <c r="T577" s="2"/>
      <c r="U577" s="2"/>
      <c r="V577" s="2"/>
      <c r="W577" s="2"/>
      <c r="X577" s="2"/>
      <c r="Y577" s="2"/>
    </row>
    <row r="578" spans="2:25" x14ac:dyDescent="0.25">
      <c r="B578" s="439"/>
      <c r="C578" s="439"/>
      <c r="D578" s="439"/>
      <c r="E578" s="439"/>
      <c r="G578" s="2"/>
      <c r="H578" s="2"/>
      <c r="I578" s="2"/>
      <c r="J578" s="2"/>
      <c r="K578" s="2"/>
      <c r="L578" s="2"/>
      <c r="M578" s="2"/>
      <c r="N578" s="2"/>
      <c r="O578" s="2"/>
      <c r="P578" s="2"/>
      <c r="Q578" s="2"/>
      <c r="R578" s="2"/>
      <c r="S578" s="2"/>
      <c r="T578" s="2"/>
      <c r="U578" s="2"/>
      <c r="V578" s="2"/>
      <c r="W578" s="2"/>
      <c r="X578" s="2"/>
      <c r="Y578" s="2"/>
    </row>
    <row r="579" spans="2:25" x14ac:dyDescent="0.25">
      <c r="B579" s="439"/>
      <c r="C579" s="439"/>
      <c r="D579" s="439"/>
      <c r="E579" s="439"/>
      <c r="G579" s="2"/>
      <c r="H579" s="2"/>
      <c r="I579" s="2"/>
      <c r="J579" s="2"/>
      <c r="K579" s="2"/>
      <c r="L579" s="2"/>
      <c r="M579" s="2"/>
      <c r="N579" s="2"/>
      <c r="O579" s="2"/>
      <c r="P579" s="2"/>
      <c r="Q579" s="2"/>
      <c r="R579" s="2"/>
      <c r="S579" s="2"/>
      <c r="T579" s="2"/>
      <c r="U579" s="2"/>
      <c r="V579" s="2"/>
      <c r="W579" s="2"/>
      <c r="X579" s="2"/>
      <c r="Y579" s="2"/>
    </row>
    <row r="580" spans="2:25" x14ac:dyDescent="0.25">
      <c r="B580" s="439"/>
      <c r="C580" s="439"/>
      <c r="D580" s="439"/>
      <c r="E580" s="439"/>
      <c r="G580" s="2"/>
      <c r="H580" s="2"/>
      <c r="I580" s="2"/>
      <c r="J580" s="2"/>
      <c r="K580" s="2"/>
      <c r="L580" s="2"/>
      <c r="M580" s="2"/>
      <c r="N580" s="2"/>
      <c r="O580" s="2"/>
      <c r="P580" s="2"/>
      <c r="Q580" s="2"/>
      <c r="R580" s="2"/>
      <c r="S580" s="2"/>
      <c r="T580" s="2"/>
      <c r="U580" s="2"/>
      <c r="V580" s="2"/>
      <c r="W580" s="2"/>
      <c r="X580" s="2"/>
      <c r="Y580" s="2"/>
    </row>
    <row r="581" spans="2:25" x14ac:dyDescent="0.25">
      <c r="B581" s="439"/>
      <c r="C581" s="439"/>
      <c r="D581" s="439"/>
      <c r="E581" s="439"/>
      <c r="G581" s="2"/>
      <c r="H581" s="2"/>
      <c r="I581" s="2"/>
      <c r="J581" s="2"/>
      <c r="K581" s="2"/>
      <c r="L581" s="2"/>
      <c r="M581" s="2"/>
      <c r="N581" s="2"/>
      <c r="O581" s="2"/>
      <c r="P581" s="2"/>
      <c r="Q581" s="2"/>
      <c r="R581" s="2"/>
      <c r="S581" s="2"/>
      <c r="T581" s="2"/>
      <c r="U581" s="2"/>
      <c r="V581" s="2"/>
      <c r="W581" s="2"/>
      <c r="X581" s="2"/>
      <c r="Y581" s="2"/>
    </row>
    <row r="582" spans="2:25" x14ac:dyDescent="0.25">
      <c r="B582" s="439"/>
      <c r="C582" s="439"/>
      <c r="D582" s="439"/>
      <c r="E582" s="439"/>
      <c r="G582" s="2"/>
      <c r="H582" s="2"/>
      <c r="I582" s="2"/>
      <c r="J582" s="2"/>
      <c r="K582" s="2"/>
      <c r="L582" s="2"/>
      <c r="M582" s="2"/>
      <c r="N582" s="2"/>
      <c r="O582" s="2"/>
      <c r="P582" s="2"/>
      <c r="Q582" s="2"/>
      <c r="R582" s="2"/>
      <c r="S582" s="2"/>
      <c r="T582" s="2"/>
      <c r="U582" s="2"/>
      <c r="V582" s="2"/>
      <c r="W582" s="2"/>
      <c r="X582" s="2"/>
      <c r="Y582" s="2"/>
    </row>
    <row r="583" spans="2:25" x14ac:dyDescent="0.25">
      <c r="B583" s="439"/>
      <c r="C583" s="439"/>
      <c r="D583" s="439"/>
      <c r="E583" s="439"/>
      <c r="G583" s="2"/>
      <c r="H583" s="2"/>
      <c r="I583" s="2"/>
      <c r="J583" s="2"/>
      <c r="K583" s="2"/>
      <c r="L583" s="2"/>
      <c r="M583" s="2"/>
      <c r="N583" s="2"/>
      <c r="O583" s="2"/>
      <c r="P583" s="2"/>
      <c r="Q583" s="2"/>
      <c r="R583" s="2"/>
      <c r="S583" s="2"/>
      <c r="T583" s="2"/>
      <c r="U583" s="2"/>
      <c r="V583" s="2"/>
      <c r="W583" s="2"/>
      <c r="X583" s="2"/>
      <c r="Y583" s="2"/>
    </row>
    <row r="584" spans="2:25" x14ac:dyDescent="0.25">
      <c r="B584" s="439"/>
      <c r="C584" s="439"/>
      <c r="D584" s="439"/>
      <c r="E584" s="439"/>
      <c r="G584" s="2"/>
      <c r="H584" s="2"/>
      <c r="I584" s="2"/>
      <c r="J584" s="2"/>
      <c r="K584" s="2"/>
      <c r="L584" s="2"/>
      <c r="M584" s="2"/>
      <c r="N584" s="2"/>
      <c r="O584" s="2"/>
      <c r="P584" s="2"/>
      <c r="Q584" s="2"/>
      <c r="R584" s="2"/>
      <c r="S584" s="2"/>
      <c r="T584" s="2"/>
      <c r="U584" s="2"/>
      <c r="V584" s="2"/>
      <c r="W584" s="2"/>
      <c r="X584" s="2"/>
      <c r="Y584" s="2"/>
    </row>
    <row r="585" spans="2:25" x14ac:dyDescent="0.25">
      <c r="B585" s="439"/>
      <c r="C585" s="439"/>
      <c r="D585" s="439"/>
      <c r="E585" s="439"/>
      <c r="G585" s="2"/>
      <c r="H585" s="2"/>
      <c r="I585" s="2"/>
      <c r="J585" s="2"/>
      <c r="K585" s="2"/>
      <c r="L585" s="2"/>
      <c r="M585" s="2"/>
      <c r="N585" s="2"/>
      <c r="O585" s="2"/>
      <c r="P585" s="2"/>
      <c r="Q585" s="2"/>
      <c r="R585" s="2"/>
      <c r="S585" s="2"/>
      <c r="T585" s="2"/>
      <c r="U585" s="2"/>
      <c r="V585" s="2"/>
      <c r="W585" s="2"/>
      <c r="X585" s="2"/>
      <c r="Y585" s="2"/>
    </row>
    <row r="586" spans="2:25" x14ac:dyDescent="0.25">
      <c r="B586" s="439"/>
      <c r="C586" s="439"/>
      <c r="D586" s="439"/>
      <c r="E586" s="439"/>
      <c r="G586" s="2"/>
      <c r="H586" s="2"/>
      <c r="I586" s="2"/>
      <c r="J586" s="2"/>
      <c r="K586" s="2"/>
      <c r="L586" s="2"/>
      <c r="M586" s="2"/>
      <c r="N586" s="2"/>
      <c r="O586" s="2"/>
      <c r="P586" s="2"/>
      <c r="Q586" s="2"/>
      <c r="R586" s="2"/>
      <c r="S586" s="2"/>
      <c r="T586" s="2"/>
      <c r="U586" s="2"/>
      <c r="V586" s="2"/>
      <c r="W586" s="2"/>
      <c r="X586" s="2"/>
      <c r="Y586" s="2"/>
    </row>
    <row r="587" spans="2:25" x14ac:dyDescent="0.25">
      <c r="B587" s="439"/>
      <c r="C587" s="439"/>
      <c r="D587" s="439"/>
      <c r="E587" s="439"/>
      <c r="G587" s="2"/>
      <c r="H587" s="2"/>
      <c r="I587" s="2"/>
      <c r="J587" s="2"/>
      <c r="K587" s="2"/>
      <c r="L587" s="2"/>
      <c r="M587" s="2"/>
      <c r="N587" s="2"/>
      <c r="O587" s="2"/>
      <c r="P587" s="2"/>
      <c r="Q587" s="2"/>
      <c r="R587" s="2"/>
      <c r="S587" s="2"/>
      <c r="T587" s="2"/>
      <c r="U587" s="2"/>
      <c r="V587" s="2"/>
      <c r="W587" s="2"/>
      <c r="X587" s="2"/>
      <c r="Y587" s="2"/>
    </row>
    <row r="588" spans="2:25" x14ac:dyDescent="0.25">
      <c r="B588" s="439"/>
      <c r="C588" s="439"/>
      <c r="D588" s="439"/>
      <c r="E588" s="439"/>
      <c r="G588" s="2"/>
      <c r="H588" s="2"/>
      <c r="I588" s="2"/>
      <c r="J588" s="2"/>
      <c r="K588" s="2"/>
      <c r="L588" s="2"/>
      <c r="M588" s="2"/>
      <c r="N588" s="2"/>
      <c r="O588" s="2"/>
      <c r="P588" s="2"/>
      <c r="Q588" s="2"/>
      <c r="R588" s="2"/>
      <c r="S588" s="2"/>
      <c r="T588" s="2"/>
      <c r="U588" s="2"/>
      <c r="V588" s="2"/>
      <c r="W588" s="2"/>
      <c r="X588" s="2"/>
      <c r="Y588" s="2"/>
    </row>
    <row r="589" spans="2:25" x14ac:dyDescent="0.25">
      <c r="B589" s="439"/>
      <c r="C589" s="439"/>
      <c r="D589" s="439"/>
      <c r="E589" s="439"/>
      <c r="G589" s="2"/>
      <c r="H589" s="2"/>
      <c r="I589" s="2"/>
      <c r="J589" s="2"/>
      <c r="K589" s="2"/>
      <c r="L589" s="2"/>
      <c r="M589" s="2"/>
      <c r="N589" s="2"/>
      <c r="O589" s="2"/>
      <c r="P589" s="2"/>
      <c r="Q589" s="2"/>
      <c r="R589" s="2"/>
      <c r="S589" s="2"/>
      <c r="T589" s="2"/>
      <c r="U589" s="2"/>
      <c r="V589" s="2"/>
      <c r="W589" s="2"/>
      <c r="X589" s="2"/>
      <c r="Y589" s="2"/>
    </row>
    <row r="590" spans="2:25" x14ac:dyDescent="0.25">
      <c r="B590" s="439"/>
      <c r="C590" s="439"/>
      <c r="D590" s="439"/>
      <c r="E590" s="439"/>
      <c r="G590" s="2"/>
      <c r="H590" s="2"/>
      <c r="I590" s="2"/>
      <c r="J590" s="2"/>
      <c r="K590" s="2"/>
      <c r="L590" s="2"/>
      <c r="M590" s="2"/>
      <c r="N590" s="2"/>
      <c r="O590" s="2"/>
      <c r="P590" s="2"/>
      <c r="Q590" s="2"/>
      <c r="R590" s="2"/>
      <c r="S590" s="2"/>
      <c r="T590" s="2"/>
      <c r="U590" s="2"/>
      <c r="V590" s="2"/>
      <c r="W590" s="2"/>
      <c r="X590" s="2"/>
      <c r="Y590" s="2"/>
    </row>
    <row r="591" spans="2:25" x14ac:dyDescent="0.25">
      <c r="B591" s="439"/>
      <c r="C591" s="439"/>
      <c r="D591" s="439"/>
      <c r="E591" s="439"/>
      <c r="G591" s="2"/>
      <c r="H591" s="2"/>
      <c r="I591" s="2"/>
      <c r="J591" s="2"/>
      <c r="K591" s="2"/>
      <c r="L591" s="2"/>
      <c r="M591" s="2"/>
      <c r="N591" s="2"/>
      <c r="O591" s="2"/>
      <c r="P591" s="2"/>
      <c r="Q591" s="2"/>
      <c r="R591" s="2"/>
      <c r="S591" s="2"/>
      <c r="T591" s="2"/>
      <c r="U591" s="2"/>
      <c r="V591" s="2"/>
      <c r="W591" s="2"/>
      <c r="X591" s="2"/>
      <c r="Y591" s="2"/>
    </row>
    <row r="592" spans="2:25" x14ac:dyDescent="0.25">
      <c r="B592" s="439"/>
      <c r="C592" s="439"/>
      <c r="D592" s="439"/>
      <c r="E592" s="439"/>
      <c r="G592" s="2"/>
      <c r="H592" s="2"/>
      <c r="I592" s="2"/>
      <c r="J592" s="2"/>
      <c r="K592" s="2"/>
      <c r="L592" s="2"/>
      <c r="M592" s="2"/>
      <c r="N592" s="2"/>
      <c r="O592" s="2"/>
      <c r="P592" s="2"/>
      <c r="Q592" s="2"/>
      <c r="R592" s="2"/>
      <c r="S592" s="2"/>
      <c r="T592" s="2"/>
      <c r="U592" s="2"/>
      <c r="V592" s="2"/>
      <c r="W592" s="2"/>
      <c r="X592" s="2"/>
      <c r="Y592" s="2"/>
    </row>
    <row r="593" spans="2:25" x14ac:dyDescent="0.25">
      <c r="B593" s="439"/>
      <c r="C593" s="439"/>
      <c r="D593" s="439"/>
      <c r="E593" s="439"/>
      <c r="G593" s="2"/>
      <c r="H593" s="2"/>
      <c r="I593" s="2"/>
      <c r="J593" s="2"/>
      <c r="K593" s="2"/>
      <c r="L593" s="2"/>
      <c r="M593" s="2"/>
      <c r="N593" s="2"/>
      <c r="O593" s="2"/>
      <c r="P593" s="2"/>
      <c r="Q593" s="2"/>
      <c r="R593" s="2"/>
      <c r="S593" s="2"/>
      <c r="T593" s="2"/>
      <c r="U593" s="2"/>
      <c r="V593" s="2"/>
      <c r="W593" s="2"/>
      <c r="X593" s="2"/>
      <c r="Y593" s="2"/>
    </row>
    <row r="594" spans="2:25" x14ac:dyDescent="0.25">
      <c r="B594" s="439"/>
      <c r="C594" s="439"/>
      <c r="D594" s="439"/>
      <c r="E594" s="439"/>
      <c r="G594" s="2"/>
      <c r="H594" s="2"/>
      <c r="I594" s="2"/>
      <c r="J594" s="2"/>
      <c r="K594" s="2"/>
      <c r="L594" s="2"/>
      <c r="M594" s="2"/>
      <c r="N594" s="2"/>
      <c r="O594" s="2"/>
      <c r="P594" s="2"/>
      <c r="Q594" s="2"/>
      <c r="R594" s="2"/>
      <c r="S594" s="2"/>
      <c r="T594" s="2"/>
      <c r="U594" s="2"/>
      <c r="V594" s="2"/>
      <c r="W594" s="2"/>
      <c r="X594" s="2"/>
      <c r="Y594" s="2"/>
    </row>
    <row r="595" spans="2:25" x14ac:dyDescent="0.25">
      <c r="B595" s="439"/>
      <c r="C595" s="439"/>
      <c r="D595" s="439"/>
      <c r="E595" s="439"/>
      <c r="G595" s="2"/>
      <c r="H595" s="2"/>
      <c r="I595" s="2"/>
      <c r="J595" s="2"/>
      <c r="K595" s="2"/>
      <c r="L595" s="2"/>
      <c r="M595" s="2"/>
      <c r="N595" s="2"/>
      <c r="O595" s="2"/>
      <c r="P595" s="2"/>
      <c r="Q595" s="2"/>
      <c r="R595" s="2"/>
      <c r="S595" s="2"/>
      <c r="T595" s="2"/>
      <c r="U595" s="2"/>
      <c r="V595" s="2"/>
      <c r="W595" s="2"/>
      <c r="X595" s="2"/>
      <c r="Y595" s="2"/>
    </row>
    <row r="596" spans="2:25" x14ac:dyDescent="0.25">
      <c r="B596" s="439"/>
      <c r="C596" s="439"/>
      <c r="D596" s="439"/>
      <c r="E596" s="439"/>
      <c r="G596" s="2"/>
      <c r="H596" s="2"/>
      <c r="I596" s="2"/>
      <c r="J596" s="2"/>
      <c r="K596" s="2"/>
      <c r="L596" s="2"/>
      <c r="M596" s="2"/>
      <c r="N596" s="2"/>
      <c r="O596" s="2"/>
      <c r="P596" s="2"/>
      <c r="Q596" s="2"/>
      <c r="R596" s="2"/>
      <c r="S596" s="2"/>
      <c r="T596" s="2"/>
      <c r="U596" s="2"/>
      <c r="V596" s="2"/>
      <c r="W596" s="2"/>
      <c r="X596" s="2"/>
      <c r="Y596" s="2"/>
    </row>
    <row r="597" spans="2:25" x14ac:dyDescent="0.25">
      <c r="B597" s="439"/>
      <c r="C597" s="439"/>
      <c r="D597" s="439"/>
      <c r="E597" s="439"/>
      <c r="G597" s="2"/>
      <c r="H597" s="2"/>
      <c r="I597" s="2"/>
      <c r="J597" s="2"/>
      <c r="K597" s="2"/>
      <c r="L597" s="2"/>
      <c r="M597" s="2"/>
      <c r="N597" s="2"/>
      <c r="O597" s="2"/>
      <c r="P597" s="2"/>
      <c r="Q597" s="2"/>
      <c r="R597" s="2"/>
      <c r="S597" s="2"/>
      <c r="T597" s="2"/>
      <c r="U597" s="2"/>
      <c r="V597" s="2"/>
      <c r="W597" s="2"/>
      <c r="X597" s="2"/>
      <c r="Y597" s="2"/>
    </row>
    <row r="598" spans="2:25" x14ac:dyDescent="0.25">
      <c r="B598" s="439"/>
      <c r="C598" s="439"/>
      <c r="D598" s="439"/>
      <c r="E598" s="439"/>
      <c r="G598" s="2"/>
      <c r="H598" s="2"/>
      <c r="I598" s="2"/>
      <c r="J598" s="2"/>
      <c r="K598" s="2"/>
      <c r="L598" s="2"/>
      <c r="M598" s="2"/>
      <c r="N598" s="2"/>
      <c r="O598" s="2"/>
      <c r="P598" s="2"/>
      <c r="Q598" s="2"/>
      <c r="R598" s="2"/>
      <c r="S598" s="2"/>
      <c r="T598" s="2"/>
      <c r="U598" s="2"/>
      <c r="V598" s="2"/>
      <c r="W598" s="2"/>
      <c r="X598" s="2"/>
      <c r="Y598" s="2"/>
    </row>
    <row r="599" spans="2:25" x14ac:dyDescent="0.25">
      <c r="B599" s="439"/>
      <c r="C599" s="439"/>
      <c r="D599" s="439"/>
      <c r="E599" s="439"/>
      <c r="G599" s="2"/>
      <c r="H599" s="2"/>
      <c r="I599" s="2"/>
      <c r="J599" s="2"/>
      <c r="K599" s="2"/>
      <c r="L599" s="2"/>
      <c r="M599" s="2"/>
      <c r="N599" s="2"/>
      <c r="O599" s="2"/>
      <c r="P599" s="2"/>
      <c r="Q599" s="2"/>
      <c r="R599" s="2"/>
      <c r="S599" s="2"/>
      <c r="T599" s="2"/>
      <c r="U599" s="2"/>
      <c r="V599" s="2"/>
      <c r="W599" s="2"/>
      <c r="X599" s="2"/>
      <c r="Y599" s="2"/>
    </row>
    <row r="600" spans="2:25" x14ac:dyDescent="0.25">
      <c r="B600" s="439"/>
      <c r="C600" s="439"/>
      <c r="D600" s="439"/>
      <c r="E600" s="439"/>
      <c r="G600" s="2"/>
      <c r="H600" s="2"/>
      <c r="I600" s="2"/>
      <c r="J600" s="2"/>
      <c r="K600" s="2"/>
      <c r="L600" s="2"/>
      <c r="M600" s="2"/>
      <c r="N600" s="2"/>
      <c r="O600" s="2"/>
      <c r="P600" s="2"/>
      <c r="Q600" s="2"/>
      <c r="R600" s="2"/>
      <c r="S600" s="2"/>
      <c r="T600" s="2"/>
      <c r="U600" s="2"/>
      <c r="V600" s="2"/>
      <c r="W600" s="2"/>
      <c r="X600" s="2"/>
      <c r="Y600" s="2"/>
    </row>
    <row r="601" spans="2:25" x14ac:dyDescent="0.25">
      <c r="B601" s="439"/>
      <c r="C601" s="439"/>
      <c r="D601" s="439"/>
      <c r="E601" s="439"/>
      <c r="G601" s="2"/>
      <c r="H601" s="2"/>
      <c r="I601" s="2"/>
      <c r="J601" s="2"/>
      <c r="K601" s="2"/>
      <c r="L601" s="2"/>
      <c r="M601" s="2"/>
      <c r="N601" s="2"/>
      <c r="O601" s="2"/>
      <c r="P601" s="2"/>
      <c r="Q601" s="2"/>
      <c r="R601" s="2"/>
      <c r="S601" s="2"/>
      <c r="T601" s="2"/>
      <c r="U601" s="2"/>
      <c r="V601" s="2"/>
      <c r="W601" s="2"/>
      <c r="X601" s="2"/>
      <c r="Y601" s="2"/>
    </row>
    <row r="602" spans="2:25" x14ac:dyDescent="0.25">
      <c r="B602" s="439"/>
      <c r="C602" s="439"/>
      <c r="D602" s="439"/>
      <c r="E602" s="439"/>
      <c r="G602" s="2"/>
      <c r="H602" s="2"/>
      <c r="I602" s="2"/>
      <c r="J602" s="2"/>
      <c r="K602" s="2"/>
      <c r="L602" s="2"/>
      <c r="M602" s="2"/>
      <c r="N602" s="2"/>
      <c r="O602" s="2"/>
      <c r="P602" s="2"/>
      <c r="Q602" s="2"/>
      <c r="R602" s="2"/>
      <c r="S602" s="2"/>
      <c r="T602" s="2"/>
      <c r="U602" s="2"/>
      <c r="V602" s="2"/>
      <c r="W602" s="2"/>
      <c r="X602" s="2"/>
      <c r="Y602" s="2"/>
    </row>
    <row r="603" spans="2:25" x14ac:dyDescent="0.25">
      <c r="B603" s="439"/>
      <c r="C603" s="439"/>
      <c r="D603" s="439"/>
      <c r="E603" s="439"/>
      <c r="G603" s="2"/>
      <c r="H603" s="2"/>
      <c r="I603" s="2"/>
      <c r="J603" s="2"/>
      <c r="K603" s="2"/>
      <c r="L603" s="2"/>
      <c r="M603" s="2"/>
      <c r="N603" s="2"/>
      <c r="O603" s="2"/>
      <c r="P603" s="2"/>
      <c r="Q603" s="2"/>
      <c r="R603" s="2"/>
      <c r="S603" s="2"/>
      <c r="T603" s="2"/>
      <c r="U603" s="2"/>
      <c r="V603" s="2"/>
      <c r="W603" s="2"/>
      <c r="X603" s="2"/>
      <c r="Y603" s="2"/>
    </row>
    <row r="604" spans="2:25" x14ac:dyDescent="0.25">
      <c r="B604" s="439"/>
      <c r="C604" s="439"/>
      <c r="D604" s="439"/>
      <c r="E604" s="439"/>
      <c r="G604" s="2"/>
      <c r="H604" s="2"/>
      <c r="I604" s="2"/>
      <c r="J604" s="2"/>
      <c r="K604" s="2"/>
      <c r="L604" s="2"/>
      <c r="M604" s="2"/>
      <c r="N604" s="2"/>
      <c r="O604" s="2"/>
      <c r="P604" s="2"/>
      <c r="Q604" s="2"/>
      <c r="R604" s="2"/>
      <c r="S604" s="2"/>
      <c r="T604" s="2"/>
      <c r="U604" s="2"/>
      <c r="V604" s="2"/>
      <c r="W604" s="2"/>
      <c r="X604" s="2"/>
      <c r="Y604" s="2"/>
    </row>
    <row r="605" spans="2:25" x14ac:dyDescent="0.25">
      <c r="B605" s="439"/>
      <c r="C605" s="439"/>
      <c r="D605" s="439"/>
      <c r="E605" s="439"/>
      <c r="G605" s="2"/>
      <c r="H605" s="2"/>
      <c r="I605" s="2"/>
      <c r="J605" s="2"/>
      <c r="K605" s="2"/>
      <c r="L605" s="2"/>
      <c r="M605" s="2"/>
      <c r="N605" s="2"/>
      <c r="O605" s="2"/>
      <c r="P605" s="2"/>
      <c r="Q605" s="2"/>
      <c r="R605" s="2"/>
      <c r="S605" s="2"/>
      <c r="T605" s="2"/>
      <c r="U605" s="2"/>
      <c r="V605" s="2"/>
      <c r="W605" s="2"/>
      <c r="X605" s="2"/>
      <c r="Y605" s="2"/>
    </row>
    <row r="606" spans="2:25" x14ac:dyDescent="0.25">
      <c r="B606" s="439"/>
      <c r="C606" s="439"/>
      <c r="D606" s="439"/>
      <c r="E606" s="439"/>
      <c r="G606" s="2"/>
      <c r="H606" s="2"/>
      <c r="I606" s="2"/>
      <c r="J606" s="2"/>
      <c r="K606" s="2"/>
      <c r="L606" s="2"/>
      <c r="M606" s="2"/>
      <c r="N606" s="2"/>
      <c r="O606" s="2"/>
      <c r="P606" s="2"/>
      <c r="Q606" s="2"/>
      <c r="R606" s="2"/>
      <c r="S606" s="2"/>
      <c r="T606" s="2"/>
      <c r="U606" s="2"/>
      <c r="V606" s="2"/>
      <c r="W606" s="2"/>
      <c r="X606" s="2"/>
      <c r="Y606" s="2"/>
    </row>
    <row r="607" spans="2:25" x14ac:dyDescent="0.25">
      <c r="B607" s="439"/>
      <c r="C607" s="439"/>
      <c r="D607" s="439"/>
      <c r="E607" s="439"/>
      <c r="G607" s="2"/>
      <c r="H607" s="2"/>
      <c r="I607" s="2"/>
      <c r="J607" s="2"/>
      <c r="K607" s="2"/>
      <c r="L607" s="2"/>
      <c r="M607" s="2"/>
      <c r="N607" s="2"/>
      <c r="O607" s="2"/>
      <c r="P607" s="2"/>
      <c r="Q607" s="2"/>
      <c r="R607" s="2"/>
      <c r="S607" s="2"/>
      <c r="T607" s="2"/>
      <c r="U607" s="2"/>
      <c r="V607" s="2"/>
      <c r="W607" s="2"/>
      <c r="X607" s="2"/>
      <c r="Y607" s="2"/>
    </row>
    <row r="608" spans="2:25" x14ac:dyDescent="0.25">
      <c r="B608" s="439"/>
      <c r="C608" s="439"/>
      <c r="D608" s="439"/>
      <c r="E608" s="439"/>
      <c r="G608" s="2"/>
      <c r="H608" s="2"/>
      <c r="I608" s="2"/>
      <c r="J608" s="2"/>
      <c r="K608" s="2"/>
      <c r="L608" s="2"/>
      <c r="M608" s="2"/>
      <c r="N608" s="2"/>
      <c r="O608" s="2"/>
      <c r="P608" s="2"/>
      <c r="Q608" s="2"/>
      <c r="R608" s="2"/>
      <c r="S608" s="2"/>
      <c r="T608" s="2"/>
      <c r="U608" s="2"/>
      <c r="V608" s="2"/>
      <c r="W608" s="2"/>
      <c r="X608" s="2"/>
      <c r="Y608" s="2"/>
    </row>
    <row r="609" spans="2:25" x14ac:dyDescent="0.25">
      <c r="B609" s="439"/>
      <c r="C609" s="439"/>
      <c r="D609" s="439"/>
      <c r="E609" s="439"/>
      <c r="G609" s="2"/>
      <c r="H609" s="2"/>
      <c r="I609" s="2"/>
      <c r="J609" s="2"/>
      <c r="K609" s="2"/>
      <c r="L609" s="2"/>
      <c r="M609" s="2"/>
      <c r="N609" s="2"/>
      <c r="O609" s="2"/>
      <c r="P609" s="2"/>
      <c r="Q609" s="2"/>
      <c r="R609" s="2"/>
      <c r="S609" s="2"/>
      <c r="T609" s="2"/>
      <c r="U609" s="2"/>
      <c r="V609" s="2"/>
      <c r="W609" s="2"/>
      <c r="X609" s="2"/>
      <c r="Y609" s="2"/>
    </row>
    <row r="610" spans="2:25" x14ac:dyDescent="0.25">
      <c r="B610" s="439"/>
      <c r="C610" s="439"/>
      <c r="D610" s="439"/>
      <c r="E610" s="439"/>
      <c r="G610" s="2"/>
      <c r="H610" s="2"/>
      <c r="I610" s="2"/>
      <c r="J610" s="2"/>
      <c r="K610" s="2"/>
      <c r="L610" s="2"/>
      <c r="M610" s="2"/>
      <c r="N610" s="2"/>
      <c r="O610" s="2"/>
      <c r="P610" s="2"/>
      <c r="Q610" s="2"/>
      <c r="R610" s="2"/>
      <c r="S610" s="2"/>
      <c r="T610" s="2"/>
      <c r="U610" s="2"/>
      <c r="V610" s="2"/>
      <c r="W610" s="2"/>
      <c r="X610" s="2"/>
      <c r="Y610" s="2"/>
    </row>
    <row r="611" spans="2:25" x14ac:dyDescent="0.25">
      <c r="B611" s="439"/>
      <c r="C611" s="439"/>
      <c r="D611" s="439"/>
      <c r="E611" s="439"/>
      <c r="G611" s="2"/>
      <c r="H611" s="2"/>
      <c r="I611" s="2"/>
      <c r="J611" s="2"/>
      <c r="K611" s="2"/>
      <c r="L611" s="2"/>
      <c r="M611" s="2"/>
      <c r="N611" s="2"/>
      <c r="O611" s="2"/>
      <c r="P611" s="2"/>
      <c r="Q611" s="2"/>
      <c r="R611" s="2"/>
      <c r="S611" s="2"/>
      <c r="T611" s="2"/>
      <c r="U611" s="2"/>
      <c r="V611" s="2"/>
      <c r="W611" s="2"/>
      <c r="X611" s="2"/>
      <c r="Y611" s="2"/>
    </row>
    <row r="612" spans="2:25" x14ac:dyDescent="0.25">
      <c r="B612" s="439"/>
      <c r="C612" s="439"/>
      <c r="D612" s="439"/>
      <c r="E612" s="439"/>
      <c r="G612" s="2"/>
      <c r="H612" s="2"/>
      <c r="I612" s="2"/>
      <c r="J612" s="2"/>
      <c r="K612" s="2"/>
      <c r="L612" s="2"/>
      <c r="M612" s="2"/>
      <c r="N612" s="2"/>
      <c r="O612" s="2"/>
      <c r="P612" s="2"/>
      <c r="Q612" s="2"/>
      <c r="R612" s="2"/>
      <c r="S612" s="2"/>
      <c r="T612" s="2"/>
      <c r="U612" s="2"/>
      <c r="V612" s="2"/>
      <c r="W612" s="2"/>
      <c r="X612" s="2"/>
      <c r="Y612" s="2"/>
    </row>
    <row r="613" spans="2:25" x14ac:dyDescent="0.25">
      <c r="B613" s="439"/>
      <c r="C613" s="439"/>
      <c r="D613" s="439"/>
      <c r="E613" s="439"/>
      <c r="G613" s="2"/>
      <c r="H613" s="2"/>
      <c r="I613" s="2"/>
      <c r="J613" s="2"/>
      <c r="K613" s="2"/>
      <c r="L613" s="2"/>
      <c r="M613" s="2"/>
      <c r="N613" s="2"/>
      <c r="O613" s="2"/>
      <c r="P613" s="2"/>
      <c r="Q613" s="2"/>
      <c r="R613" s="2"/>
      <c r="S613" s="2"/>
      <c r="T613" s="2"/>
      <c r="U613" s="2"/>
      <c r="V613" s="2"/>
      <c r="W613" s="2"/>
      <c r="X613" s="2"/>
      <c r="Y613" s="2"/>
    </row>
    <row r="614" spans="2:25" x14ac:dyDescent="0.25">
      <c r="B614" s="439"/>
      <c r="C614" s="439"/>
      <c r="D614" s="439"/>
      <c r="E614" s="439"/>
      <c r="G614" s="2"/>
      <c r="H614" s="2"/>
      <c r="I614" s="2"/>
      <c r="J614" s="2"/>
      <c r="K614" s="2"/>
      <c r="L614" s="2"/>
      <c r="M614" s="2"/>
      <c r="N614" s="2"/>
      <c r="O614" s="2"/>
      <c r="P614" s="2"/>
      <c r="Q614" s="2"/>
      <c r="R614" s="2"/>
      <c r="S614" s="2"/>
      <c r="T614" s="2"/>
      <c r="U614" s="2"/>
      <c r="V614" s="2"/>
      <c r="W614" s="2"/>
      <c r="X614" s="2"/>
      <c r="Y614" s="2"/>
    </row>
    <row r="615" spans="2:25" x14ac:dyDescent="0.25">
      <c r="B615" s="439"/>
      <c r="C615" s="439"/>
      <c r="D615" s="439"/>
      <c r="E615" s="439"/>
      <c r="G615" s="2"/>
      <c r="H615" s="2"/>
      <c r="I615" s="2"/>
      <c r="J615" s="2"/>
      <c r="K615" s="2"/>
      <c r="L615" s="2"/>
      <c r="M615" s="2"/>
      <c r="N615" s="2"/>
      <c r="O615" s="2"/>
      <c r="P615" s="2"/>
      <c r="Q615" s="2"/>
      <c r="R615" s="2"/>
      <c r="S615" s="2"/>
      <c r="T615" s="2"/>
      <c r="U615" s="2"/>
      <c r="V615" s="2"/>
      <c r="W615" s="2"/>
      <c r="X615" s="2"/>
      <c r="Y615" s="2"/>
    </row>
    <row r="616" spans="2:25" x14ac:dyDescent="0.25">
      <c r="B616" s="439"/>
      <c r="C616" s="439"/>
      <c r="D616" s="439"/>
      <c r="E616" s="439"/>
      <c r="G616" s="2"/>
      <c r="H616" s="2"/>
      <c r="I616" s="2"/>
      <c r="J616" s="2"/>
      <c r="K616" s="2"/>
      <c r="L616" s="2"/>
      <c r="M616" s="2"/>
      <c r="N616" s="2"/>
      <c r="O616" s="2"/>
      <c r="P616" s="2"/>
      <c r="Q616" s="2"/>
      <c r="R616" s="2"/>
      <c r="S616" s="2"/>
      <c r="T616" s="2"/>
      <c r="U616" s="2"/>
      <c r="V616" s="2"/>
      <c r="W616" s="2"/>
      <c r="X616" s="2"/>
      <c r="Y616" s="2"/>
    </row>
    <row r="617" spans="2:25" x14ac:dyDescent="0.25">
      <c r="B617" s="439"/>
      <c r="C617" s="439"/>
      <c r="D617" s="439"/>
      <c r="E617" s="439"/>
      <c r="G617" s="2"/>
      <c r="H617" s="2"/>
      <c r="I617" s="2"/>
      <c r="J617" s="2"/>
      <c r="K617" s="2"/>
      <c r="L617" s="2"/>
      <c r="M617" s="2"/>
      <c r="N617" s="2"/>
      <c r="O617" s="2"/>
      <c r="P617" s="2"/>
      <c r="Q617" s="2"/>
      <c r="R617" s="2"/>
      <c r="S617" s="2"/>
      <c r="T617" s="2"/>
      <c r="U617" s="2"/>
      <c r="V617" s="2"/>
      <c r="W617" s="2"/>
      <c r="X617" s="2"/>
      <c r="Y617" s="2"/>
    </row>
    <row r="618" spans="2:25" x14ac:dyDescent="0.25">
      <c r="B618" s="439"/>
      <c r="C618" s="439"/>
      <c r="D618" s="439"/>
      <c r="E618" s="439"/>
      <c r="G618" s="2"/>
      <c r="H618" s="2"/>
      <c r="I618" s="2"/>
      <c r="J618" s="2"/>
      <c r="K618" s="2"/>
      <c r="L618" s="2"/>
      <c r="M618" s="2"/>
      <c r="N618" s="2"/>
      <c r="O618" s="2"/>
      <c r="P618" s="2"/>
      <c r="Q618" s="2"/>
      <c r="R618" s="2"/>
      <c r="S618" s="2"/>
      <c r="T618" s="2"/>
      <c r="U618" s="2"/>
      <c r="V618" s="2"/>
      <c r="W618" s="2"/>
      <c r="X618" s="2"/>
      <c r="Y618" s="2"/>
    </row>
    <row r="619" spans="2:25" x14ac:dyDescent="0.25">
      <c r="B619" s="439"/>
      <c r="C619" s="439"/>
      <c r="D619" s="439"/>
      <c r="E619" s="439"/>
      <c r="G619" s="2"/>
      <c r="H619" s="2"/>
      <c r="I619" s="2"/>
      <c r="J619" s="2"/>
      <c r="K619" s="2"/>
      <c r="L619" s="2"/>
      <c r="M619" s="2"/>
      <c r="N619" s="2"/>
      <c r="O619" s="2"/>
      <c r="P619" s="2"/>
      <c r="Q619" s="2"/>
      <c r="R619" s="2"/>
      <c r="S619" s="2"/>
      <c r="T619" s="2"/>
      <c r="U619" s="2"/>
      <c r="V619" s="2"/>
      <c r="W619" s="2"/>
      <c r="X619" s="2"/>
      <c r="Y619" s="2"/>
    </row>
    <row r="620" spans="2:25" x14ac:dyDescent="0.25">
      <c r="B620" s="439"/>
      <c r="C620" s="439"/>
      <c r="D620" s="439"/>
      <c r="E620" s="439"/>
      <c r="G620" s="2"/>
      <c r="H620" s="2"/>
      <c r="I620" s="2"/>
      <c r="J620" s="2"/>
      <c r="K620" s="2"/>
      <c r="L620" s="2"/>
      <c r="M620" s="2"/>
      <c r="N620" s="2"/>
      <c r="O620" s="2"/>
      <c r="P620" s="2"/>
      <c r="Q620" s="2"/>
      <c r="R620" s="2"/>
      <c r="S620" s="2"/>
      <c r="T620" s="2"/>
      <c r="U620" s="2"/>
      <c r="V620" s="2"/>
      <c r="W620" s="2"/>
      <c r="X620" s="2"/>
      <c r="Y620" s="2"/>
    </row>
    <row r="621" spans="2:25" x14ac:dyDescent="0.25">
      <c r="B621" s="439"/>
      <c r="C621" s="439"/>
      <c r="D621" s="439"/>
      <c r="E621" s="439"/>
      <c r="G621" s="2"/>
      <c r="H621" s="2"/>
      <c r="I621" s="2"/>
      <c r="J621" s="2"/>
      <c r="K621" s="2"/>
      <c r="L621" s="2"/>
      <c r="M621" s="2"/>
      <c r="N621" s="2"/>
      <c r="O621" s="2"/>
      <c r="P621" s="2"/>
      <c r="Q621" s="2"/>
      <c r="R621" s="2"/>
      <c r="S621" s="2"/>
      <c r="T621" s="2"/>
      <c r="U621" s="2"/>
      <c r="V621" s="2"/>
      <c r="W621" s="2"/>
      <c r="X621" s="2"/>
      <c r="Y621" s="2"/>
    </row>
    <row r="622" spans="2:25" x14ac:dyDescent="0.25">
      <c r="B622" s="439"/>
      <c r="C622" s="439"/>
      <c r="D622" s="439"/>
      <c r="E622" s="439"/>
      <c r="G622" s="2"/>
      <c r="H622" s="2"/>
      <c r="I622" s="2"/>
      <c r="J622" s="2"/>
      <c r="K622" s="2"/>
      <c r="L622" s="2"/>
      <c r="M622" s="2"/>
      <c r="N622" s="2"/>
      <c r="O622" s="2"/>
      <c r="P622" s="2"/>
      <c r="Q622" s="2"/>
      <c r="R622" s="2"/>
      <c r="S622" s="2"/>
      <c r="T622" s="2"/>
      <c r="U622" s="2"/>
      <c r="V622" s="2"/>
      <c r="W622" s="2"/>
      <c r="X622" s="2"/>
      <c r="Y622" s="2"/>
    </row>
    <row r="623" spans="2:25" x14ac:dyDescent="0.25">
      <c r="B623" s="439"/>
      <c r="C623" s="439"/>
      <c r="D623" s="439"/>
      <c r="E623" s="439"/>
      <c r="G623" s="2"/>
      <c r="H623" s="2"/>
      <c r="I623" s="2"/>
      <c r="J623" s="2"/>
      <c r="K623" s="2"/>
      <c r="L623" s="2"/>
      <c r="M623" s="2"/>
      <c r="N623" s="2"/>
      <c r="O623" s="2"/>
      <c r="P623" s="2"/>
      <c r="Q623" s="2"/>
      <c r="R623" s="2"/>
      <c r="S623" s="2"/>
      <c r="T623" s="2"/>
      <c r="U623" s="2"/>
      <c r="V623" s="2"/>
      <c r="W623" s="2"/>
      <c r="X623" s="2"/>
      <c r="Y623" s="2"/>
    </row>
    <row r="624" spans="2:25" x14ac:dyDescent="0.25">
      <c r="B624" s="439"/>
      <c r="C624" s="439"/>
      <c r="D624" s="439"/>
      <c r="E624" s="439"/>
      <c r="G624" s="2"/>
      <c r="H624" s="2"/>
      <c r="I624" s="2"/>
      <c r="J624" s="2"/>
      <c r="K624" s="2"/>
      <c r="L624" s="2"/>
      <c r="M624" s="2"/>
      <c r="N624" s="2"/>
      <c r="O624" s="2"/>
      <c r="P624" s="2"/>
      <c r="Q624" s="2"/>
      <c r="R624" s="2"/>
      <c r="S624" s="2"/>
      <c r="T624" s="2"/>
      <c r="U624" s="2"/>
      <c r="V624" s="2"/>
      <c r="W624" s="2"/>
      <c r="X624" s="2"/>
      <c r="Y624" s="2"/>
    </row>
    <row r="625" spans="2:25" x14ac:dyDescent="0.25">
      <c r="B625" s="439"/>
      <c r="C625" s="439"/>
      <c r="D625" s="439"/>
      <c r="E625" s="439"/>
      <c r="G625" s="2"/>
      <c r="H625" s="2"/>
      <c r="I625" s="2"/>
      <c r="J625" s="2"/>
      <c r="K625" s="2"/>
      <c r="L625" s="2"/>
      <c r="M625" s="2"/>
      <c r="N625" s="2"/>
      <c r="O625" s="2"/>
      <c r="P625" s="2"/>
      <c r="Q625" s="2"/>
      <c r="R625" s="2"/>
      <c r="S625" s="2"/>
      <c r="T625" s="2"/>
      <c r="U625" s="2"/>
      <c r="V625" s="2"/>
      <c r="W625" s="2"/>
      <c r="X625" s="2"/>
      <c r="Y625" s="2"/>
    </row>
    <row r="626" spans="2:25" x14ac:dyDescent="0.25">
      <c r="B626" s="439"/>
      <c r="C626" s="439"/>
      <c r="D626" s="439"/>
      <c r="E626" s="439"/>
      <c r="G626" s="2"/>
      <c r="H626" s="2"/>
      <c r="I626" s="2"/>
      <c r="J626" s="2"/>
      <c r="K626" s="2"/>
      <c r="L626" s="2"/>
      <c r="M626" s="2"/>
      <c r="N626" s="2"/>
      <c r="O626" s="2"/>
      <c r="P626" s="2"/>
      <c r="Q626" s="2"/>
      <c r="R626" s="2"/>
      <c r="S626" s="2"/>
      <c r="T626" s="2"/>
      <c r="U626" s="2"/>
      <c r="V626" s="2"/>
      <c r="W626" s="2"/>
      <c r="X626" s="2"/>
      <c r="Y626" s="2"/>
    </row>
    <row r="627" spans="2:25" x14ac:dyDescent="0.25">
      <c r="B627" s="439"/>
      <c r="C627" s="439"/>
      <c r="D627" s="439"/>
      <c r="E627" s="439"/>
      <c r="G627" s="2"/>
      <c r="H627" s="2"/>
      <c r="I627" s="2"/>
      <c r="J627" s="2"/>
      <c r="K627" s="2"/>
      <c r="L627" s="2"/>
      <c r="M627" s="2"/>
      <c r="N627" s="2"/>
      <c r="O627" s="2"/>
      <c r="P627" s="2"/>
      <c r="Q627" s="2"/>
      <c r="R627" s="2"/>
      <c r="S627" s="2"/>
      <c r="T627" s="2"/>
      <c r="U627" s="2"/>
      <c r="V627" s="2"/>
      <c r="W627" s="2"/>
      <c r="X627" s="2"/>
      <c r="Y627" s="2"/>
    </row>
    <row r="628" spans="2:25" x14ac:dyDescent="0.25">
      <c r="B628" s="439"/>
      <c r="C628" s="439"/>
      <c r="D628" s="439"/>
      <c r="E628" s="439"/>
      <c r="G628" s="2"/>
      <c r="H628" s="2"/>
      <c r="I628" s="2"/>
      <c r="J628" s="2"/>
      <c r="K628" s="2"/>
      <c r="L628" s="2"/>
      <c r="M628" s="2"/>
      <c r="N628" s="2"/>
      <c r="O628" s="2"/>
      <c r="P628" s="2"/>
      <c r="Q628" s="2"/>
      <c r="R628" s="2"/>
      <c r="S628" s="2"/>
      <c r="T628" s="2"/>
      <c r="U628" s="2"/>
      <c r="V628" s="2"/>
      <c r="W628" s="2"/>
      <c r="X628" s="2"/>
      <c r="Y628" s="2"/>
    </row>
    <row r="629" spans="2:25" x14ac:dyDescent="0.25">
      <c r="B629" s="439"/>
      <c r="C629" s="439"/>
      <c r="D629" s="439"/>
      <c r="E629" s="439"/>
      <c r="G629" s="2"/>
      <c r="H629" s="2"/>
      <c r="I629" s="2"/>
      <c r="J629" s="2"/>
      <c r="K629" s="2"/>
      <c r="L629" s="2"/>
      <c r="M629" s="2"/>
      <c r="N629" s="2"/>
      <c r="O629" s="2"/>
      <c r="P629" s="2"/>
      <c r="Q629" s="2"/>
      <c r="R629" s="2"/>
      <c r="S629" s="2"/>
      <c r="T629" s="2"/>
      <c r="U629" s="2"/>
      <c r="V629" s="2"/>
      <c r="W629" s="2"/>
      <c r="X629" s="2"/>
      <c r="Y629" s="2"/>
    </row>
    <row r="630" spans="2:25" x14ac:dyDescent="0.25">
      <c r="B630" s="439"/>
      <c r="C630" s="439"/>
      <c r="D630" s="439"/>
      <c r="E630" s="439"/>
      <c r="G630" s="2"/>
      <c r="H630" s="2"/>
      <c r="I630" s="2"/>
      <c r="J630" s="2"/>
      <c r="K630" s="2"/>
      <c r="L630" s="2"/>
      <c r="M630" s="2"/>
      <c r="N630" s="2"/>
      <c r="O630" s="2"/>
      <c r="P630" s="2"/>
      <c r="Q630" s="2"/>
      <c r="R630" s="2"/>
      <c r="S630" s="2"/>
      <c r="T630" s="2"/>
      <c r="U630" s="2"/>
      <c r="V630" s="2"/>
      <c r="W630" s="2"/>
      <c r="X630" s="2"/>
      <c r="Y630" s="2"/>
    </row>
    <row r="631" spans="2:25" x14ac:dyDescent="0.25">
      <c r="B631" s="439"/>
      <c r="C631" s="439"/>
      <c r="D631" s="439"/>
      <c r="E631" s="439"/>
      <c r="G631" s="2"/>
      <c r="H631" s="2"/>
      <c r="I631" s="2"/>
      <c r="J631" s="2"/>
      <c r="K631" s="2"/>
      <c r="L631" s="2"/>
      <c r="M631" s="2"/>
      <c r="N631" s="2"/>
      <c r="O631" s="2"/>
      <c r="P631" s="2"/>
      <c r="Q631" s="2"/>
      <c r="R631" s="2"/>
      <c r="S631" s="2"/>
      <c r="T631" s="2"/>
      <c r="U631" s="2"/>
      <c r="V631" s="2"/>
      <c r="W631" s="2"/>
      <c r="X631" s="2"/>
      <c r="Y631" s="2"/>
    </row>
    <row r="632" spans="2:25" x14ac:dyDescent="0.25">
      <c r="B632" s="439"/>
      <c r="C632" s="439"/>
      <c r="D632" s="439"/>
      <c r="E632" s="439"/>
      <c r="G632" s="2"/>
      <c r="H632" s="2"/>
      <c r="I632" s="2"/>
      <c r="J632" s="2"/>
      <c r="K632" s="2"/>
      <c r="L632" s="2"/>
      <c r="M632" s="2"/>
      <c r="N632" s="2"/>
      <c r="O632" s="2"/>
      <c r="P632" s="2"/>
      <c r="Q632" s="2"/>
      <c r="R632" s="2"/>
      <c r="S632" s="2"/>
      <c r="T632" s="2"/>
      <c r="U632" s="2"/>
      <c r="V632" s="2"/>
      <c r="W632" s="2"/>
      <c r="X632" s="2"/>
      <c r="Y632" s="2"/>
    </row>
    <row r="633" spans="2:25" x14ac:dyDescent="0.25">
      <c r="B633" s="439"/>
      <c r="C633" s="439"/>
      <c r="D633" s="439"/>
      <c r="E633" s="439"/>
      <c r="G633" s="2"/>
      <c r="H633" s="2"/>
      <c r="I633" s="2"/>
      <c r="J633" s="2"/>
      <c r="K633" s="2"/>
      <c r="L633" s="2"/>
      <c r="M633" s="2"/>
      <c r="N633" s="2"/>
      <c r="O633" s="2"/>
      <c r="P633" s="2"/>
      <c r="Q633" s="2"/>
      <c r="R633" s="2"/>
      <c r="S633" s="2"/>
      <c r="T633" s="2"/>
      <c r="U633" s="2"/>
      <c r="V633" s="2"/>
      <c r="W633" s="2"/>
      <c r="X633" s="2"/>
      <c r="Y633" s="2"/>
    </row>
    <row r="634" spans="2:25" x14ac:dyDescent="0.25">
      <c r="B634" s="439"/>
      <c r="C634" s="439"/>
      <c r="D634" s="439"/>
      <c r="E634" s="439"/>
      <c r="G634" s="2"/>
      <c r="H634" s="2"/>
      <c r="I634" s="2"/>
      <c r="J634" s="2"/>
      <c r="K634" s="2"/>
      <c r="L634" s="2"/>
      <c r="M634" s="2"/>
      <c r="N634" s="2"/>
      <c r="O634" s="2"/>
      <c r="P634" s="2"/>
      <c r="Q634" s="2"/>
      <c r="R634" s="2"/>
      <c r="S634" s="2"/>
      <c r="T634" s="2"/>
      <c r="U634" s="2"/>
      <c r="V634" s="2"/>
      <c r="W634" s="2"/>
      <c r="X634" s="2"/>
      <c r="Y634" s="2"/>
    </row>
    <row r="635" spans="2:25" x14ac:dyDescent="0.25">
      <c r="B635" s="439"/>
      <c r="C635" s="439"/>
      <c r="D635" s="439"/>
      <c r="E635" s="439"/>
      <c r="G635" s="2"/>
      <c r="H635" s="2"/>
      <c r="I635" s="2"/>
      <c r="J635" s="2"/>
      <c r="K635" s="2"/>
      <c r="L635" s="2"/>
      <c r="M635" s="2"/>
      <c r="N635" s="2"/>
      <c r="O635" s="2"/>
      <c r="P635" s="2"/>
      <c r="Q635" s="2"/>
      <c r="R635" s="2"/>
      <c r="S635" s="2"/>
      <c r="T635" s="2"/>
      <c r="U635" s="2"/>
      <c r="V635" s="2"/>
      <c r="W635" s="2"/>
      <c r="X635" s="2"/>
      <c r="Y635" s="2"/>
    </row>
    <row r="636" spans="2:25" x14ac:dyDescent="0.25">
      <c r="B636" s="439"/>
      <c r="C636" s="439"/>
      <c r="D636" s="439"/>
      <c r="E636" s="439"/>
      <c r="G636" s="2"/>
      <c r="H636" s="2"/>
      <c r="I636" s="2"/>
      <c r="J636" s="2"/>
      <c r="K636" s="2"/>
      <c r="L636" s="2"/>
      <c r="M636" s="2"/>
      <c r="N636" s="2"/>
      <c r="O636" s="2"/>
      <c r="P636" s="2"/>
      <c r="Q636" s="2"/>
      <c r="R636" s="2"/>
      <c r="S636" s="2"/>
      <c r="T636" s="2"/>
      <c r="U636" s="2"/>
      <c r="V636" s="2"/>
      <c r="W636" s="2"/>
      <c r="X636" s="2"/>
      <c r="Y636" s="2"/>
    </row>
    <row r="637" spans="2:25" x14ac:dyDescent="0.25">
      <c r="B637" s="439"/>
      <c r="C637" s="439"/>
      <c r="D637" s="439"/>
      <c r="E637" s="439"/>
      <c r="G637" s="2"/>
      <c r="H637" s="2"/>
      <c r="I637" s="2"/>
      <c r="J637" s="2"/>
      <c r="K637" s="2"/>
      <c r="L637" s="2"/>
      <c r="M637" s="2"/>
      <c r="N637" s="2"/>
      <c r="O637" s="2"/>
      <c r="P637" s="2"/>
      <c r="Q637" s="2"/>
      <c r="R637" s="2"/>
      <c r="S637" s="2"/>
      <c r="T637" s="2"/>
      <c r="U637" s="2"/>
      <c r="V637" s="2"/>
      <c r="W637" s="2"/>
      <c r="X637" s="2"/>
      <c r="Y637" s="2"/>
    </row>
    <row r="638" spans="2:25" x14ac:dyDescent="0.25">
      <c r="B638" s="439"/>
      <c r="C638" s="439"/>
      <c r="D638" s="439"/>
      <c r="E638" s="439"/>
      <c r="G638" s="2"/>
      <c r="H638" s="2"/>
      <c r="I638" s="2"/>
      <c r="J638" s="2"/>
      <c r="K638" s="2"/>
      <c r="L638" s="2"/>
      <c r="M638" s="2"/>
      <c r="N638" s="2"/>
      <c r="O638" s="2"/>
      <c r="P638" s="2"/>
      <c r="Q638" s="2"/>
      <c r="R638" s="2"/>
      <c r="S638" s="2"/>
      <c r="T638" s="2"/>
      <c r="U638" s="2"/>
      <c r="V638" s="2"/>
      <c r="W638" s="2"/>
      <c r="X638" s="2"/>
      <c r="Y638" s="2"/>
    </row>
    <row r="639" spans="2:25" x14ac:dyDescent="0.25">
      <c r="B639" s="439"/>
      <c r="C639" s="439"/>
      <c r="D639" s="439"/>
      <c r="E639" s="439"/>
      <c r="G639" s="2"/>
      <c r="H639" s="2"/>
      <c r="I639" s="2"/>
      <c r="J639" s="2"/>
      <c r="K639" s="2"/>
      <c r="L639" s="2"/>
      <c r="M639" s="2"/>
      <c r="N639" s="2"/>
      <c r="O639" s="2"/>
      <c r="P639" s="2"/>
      <c r="Q639" s="2"/>
      <c r="R639" s="2"/>
      <c r="S639" s="2"/>
      <c r="T639" s="2"/>
      <c r="U639" s="2"/>
      <c r="V639" s="2"/>
      <c r="W639" s="2"/>
      <c r="X639" s="2"/>
      <c r="Y639" s="2"/>
    </row>
    <row r="640" spans="2:25" x14ac:dyDescent="0.25">
      <c r="B640" s="439"/>
      <c r="C640" s="439"/>
      <c r="D640" s="439"/>
      <c r="E640" s="439"/>
      <c r="G640" s="2"/>
      <c r="H640" s="2"/>
      <c r="I640" s="2"/>
      <c r="J640" s="2"/>
      <c r="K640" s="2"/>
      <c r="L640" s="2"/>
      <c r="M640" s="2"/>
      <c r="N640" s="2"/>
      <c r="O640" s="2"/>
      <c r="P640" s="2"/>
      <c r="Q640" s="2"/>
      <c r="R640" s="2"/>
      <c r="S640" s="2"/>
      <c r="T640" s="2"/>
      <c r="U640" s="2"/>
      <c r="V640" s="2"/>
      <c r="W640" s="2"/>
      <c r="X640" s="2"/>
      <c r="Y640" s="2"/>
    </row>
    <row r="641" spans="2:25" x14ac:dyDescent="0.25">
      <c r="B641" s="439"/>
      <c r="C641" s="439"/>
      <c r="D641" s="439"/>
      <c r="E641" s="439"/>
      <c r="G641" s="2"/>
      <c r="H641" s="2"/>
      <c r="I641" s="2"/>
      <c r="J641" s="2"/>
      <c r="K641" s="2"/>
      <c r="L641" s="2"/>
      <c r="M641" s="2"/>
      <c r="N641" s="2"/>
      <c r="O641" s="2"/>
      <c r="P641" s="2"/>
      <c r="Q641" s="2"/>
      <c r="R641" s="2"/>
      <c r="S641" s="2"/>
      <c r="T641" s="2"/>
      <c r="U641" s="2"/>
      <c r="V641" s="2"/>
      <c r="W641" s="2"/>
      <c r="X641" s="2"/>
      <c r="Y641" s="2"/>
    </row>
    <row r="642" spans="2:25" x14ac:dyDescent="0.25">
      <c r="B642" s="439"/>
      <c r="C642" s="439"/>
      <c r="D642" s="439"/>
      <c r="E642" s="439"/>
      <c r="G642" s="2"/>
      <c r="H642" s="2"/>
      <c r="I642" s="2"/>
      <c r="J642" s="2"/>
      <c r="K642" s="2"/>
      <c r="L642" s="2"/>
      <c r="M642" s="2"/>
      <c r="N642" s="2"/>
      <c r="O642" s="2"/>
      <c r="P642" s="2"/>
      <c r="Q642" s="2"/>
      <c r="R642" s="2"/>
      <c r="S642" s="2"/>
      <c r="T642" s="2"/>
      <c r="U642" s="2"/>
      <c r="V642" s="2"/>
      <c r="W642" s="2"/>
      <c r="X642" s="2"/>
      <c r="Y642" s="2"/>
    </row>
    <row r="643" spans="2:25" x14ac:dyDescent="0.25">
      <c r="B643" s="439"/>
      <c r="C643" s="439"/>
      <c r="D643" s="439"/>
      <c r="E643" s="439"/>
      <c r="G643" s="2"/>
      <c r="H643" s="2"/>
      <c r="I643" s="2"/>
      <c r="J643" s="2"/>
      <c r="K643" s="2"/>
      <c r="L643" s="2"/>
      <c r="M643" s="2"/>
      <c r="N643" s="2"/>
      <c r="O643" s="2"/>
      <c r="P643" s="2"/>
      <c r="Q643" s="2"/>
      <c r="R643" s="2"/>
      <c r="S643" s="2"/>
      <c r="T643" s="2"/>
      <c r="U643" s="2"/>
      <c r="V643" s="2"/>
      <c r="W643" s="2"/>
      <c r="X643" s="2"/>
      <c r="Y643" s="2"/>
    </row>
    <row r="644" spans="2:25" x14ac:dyDescent="0.25">
      <c r="B644" s="439"/>
      <c r="C644" s="439"/>
      <c r="D644" s="439"/>
      <c r="E644" s="439"/>
      <c r="G644" s="2"/>
      <c r="H644" s="2"/>
      <c r="I644" s="2"/>
      <c r="J644" s="2"/>
      <c r="K644" s="2"/>
      <c r="L644" s="2"/>
      <c r="M644" s="2"/>
      <c r="N644" s="2"/>
      <c r="O644" s="2"/>
      <c r="P644" s="2"/>
      <c r="Q644" s="2"/>
      <c r="R644" s="2"/>
      <c r="S644" s="2"/>
      <c r="T644" s="2"/>
      <c r="U644" s="2"/>
      <c r="V644" s="2"/>
      <c r="W644" s="2"/>
      <c r="X644" s="2"/>
      <c r="Y644" s="2"/>
    </row>
    <row r="645" spans="2:25" x14ac:dyDescent="0.25">
      <c r="B645" s="439"/>
      <c r="C645" s="439"/>
      <c r="D645" s="439"/>
      <c r="E645" s="439"/>
      <c r="G645" s="2"/>
      <c r="H645" s="2"/>
      <c r="I645" s="2"/>
      <c r="J645" s="2"/>
      <c r="K645" s="2"/>
      <c r="L645" s="2"/>
      <c r="M645" s="2"/>
      <c r="N645" s="2"/>
      <c r="O645" s="2"/>
      <c r="P645" s="2"/>
      <c r="Q645" s="2"/>
      <c r="R645" s="2"/>
      <c r="S645" s="2"/>
      <c r="T645" s="2"/>
      <c r="U645" s="2"/>
      <c r="V645" s="2"/>
      <c r="W645" s="2"/>
      <c r="X645" s="2"/>
      <c r="Y645" s="2"/>
    </row>
    <row r="646" spans="2:25" x14ac:dyDescent="0.25">
      <c r="B646" s="439"/>
      <c r="C646" s="439"/>
      <c r="D646" s="439"/>
      <c r="E646" s="439"/>
      <c r="G646" s="2"/>
      <c r="H646" s="2"/>
      <c r="I646" s="2"/>
      <c r="J646" s="2"/>
      <c r="K646" s="2"/>
      <c r="L646" s="2"/>
      <c r="M646" s="2"/>
      <c r="N646" s="2"/>
      <c r="O646" s="2"/>
      <c r="P646" s="2"/>
      <c r="Q646" s="2"/>
      <c r="R646" s="2"/>
      <c r="S646" s="2"/>
      <c r="T646" s="2"/>
      <c r="U646" s="2"/>
      <c r="V646" s="2"/>
      <c r="W646" s="2"/>
      <c r="X646" s="2"/>
      <c r="Y646" s="2"/>
    </row>
    <row r="647" spans="2:25" x14ac:dyDescent="0.25">
      <c r="B647" s="439"/>
      <c r="C647" s="439"/>
      <c r="D647" s="439"/>
      <c r="E647" s="439"/>
      <c r="G647" s="2"/>
      <c r="H647" s="2"/>
      <c r="I647" s="2"/>
      <c r="J647" s="2"/>
      <c r="K647" s="2"/>
      <c r="L647" s="2"/>
      <c r="M647" s="2"/>
      <c r="N647" s="2"/>
      <c r="O647" s="2"/>
      <c r="P647" s="2"/>
      <c r="Q647" s="2"/>
      <c r="R647" s="2"/>
      <c r="S647" s="2"/>
      <c r="T647" s="2"/>
      <c r="U647" s="2"/>
      <c r="V647" s="2"/>
      <c r="W647" s="2"/>
      <c r="X647" s="2"/>
      <c r="Y647" s="2"/>
    </row>
    <row r="648" spans="2:25" x14ac:dyDescent="0.25">
      <c r="B648" s="439"/>
      <c r="C648" s="439"/>
      <c r="D648" s="439"/>
      <c r="E648" s="439"/>
      <c r="G648" s="2"/>
      <c r="H648" s="2"/>
      <c r="I648" s="2"/>
      <c r="J648" s="2"/>
      <c r="K648" s="2"/>
      <c r="L648" s="2"/>
      <c r="M648" s="2"/>
      <c r="N648" s="2"/>
      <c r="O648" s="2"/>
      <c r="P648" s="2"/>
      <c r="Q648" s="2"/>
      <c r="R648" s="2"/>
      <c r="S648" s="2"/>
      <c r="T648" s="2"/>
      <c r="U648" s="2"/>
      <c r="V648" s="2"/>
      <c r="W648" s="2"/>
      <c r="X648" s="2"/>
      <c r="Y648" s="2"/>
    </row>
    <row r="649" spans="2:25" x14ac:dyDescent="0.25">
      <c r="B649" s="439"/>
      <c r="C649" s="439"/>
      <c r="D649" s="439"/>
      <c r="E649" s="439"/>
      <c r="G649" s="2"/>
      <c r="H649" s="2"/>
      <c r="I649" s="2"/>
      <c r="J649" s="2"/>
      <c r="K649" s="2"/>
      <c r="L649" s="2"/>
      <c r="M649" s="2"/>
      <c r="N649" s="2"/>
      <c r="O649" s="2"/>
      <c r="P649" s="2"/>
      <c r="Q649" s="2"/>
      <c r="R649" s="2"/>
      <c r="S649" s="2"/>
      <c r="T649" s="2"/>
      <c r="U649" s="2"/>
      <c r="V649" s="2"/>
      <c r="W649" s="2"/>
      <c r="X649" s="2"/>
      <c r="Y649" s="2"/>
    </row>
    <row r="650" spans="2:25" x14ac:dyDescent="0.25">
      <c r="B650" s="439"/>
      <c r="C650" s="439"/>
      <c r="D650" s="439"/>
      <c r="E650" s="439"/>
      <c r="G650" s="2"/>
      <c r="H650" s="2"/>
      <c r="I650" s="2"/>
      <c r="J650" s="2"/>
      <c r="K650" s="2"/>
      <c r="L650" s="2"/>
      <c r="M650" s="2"/>
      <c r="N650" s="2"/>
      <c r="O650" s="2"/>
      <c r="P650" s="2"/>
      <c r="Q650" s="2"/>
      <c r="R650" s="2"/>
      <c r="S650" s="2"/>
      <c r="T650" s="2"/>
      <c r="U650" s="2"/>
      <c r="V650" s="2"/>
      <c r="W650" s="2"/>
      <c r="X650" s="2"/>
      <c r="Y650" s="2"/>
    </row>
    <row r="651" spans="2:25" x14ac:dyDescent="0.25">
      <c r="B651" s="439"/>
      <c r="C651" s="439"/>
      <c r="D651" s="439"/>
      <c r="E651" s="439"/>
      <c r="G651" s="2"/>
      <c r="H651" s="2"/>
      <c r="I651" s="2"/>
      <c r="J651" s="2"/>
      <c r="K651" s="2"/>
      <c r="L651" s="2"/>
      <c r="M651" s="2"/>
      <c r="N651" s="2"/>
      <c r="O651" s="2"/>
      <c r="P651" s="2"/>
      <c r="Q651" s="2"/>
      <c r="R651" s="2"/>
      <c r="S651" s="2"/>
      <c r="T651" s="2"/>
      <c r="U651" s="2"/>
      <c r="V651" s="2"/>
      <c r="W651" s="2"/>
      <c r="X651" s="2"/>
      <c r="Y651" s="2"/>
    </row>
    <row r="652" spans="2:25" x14ac:dyDescent="0.25">
      <c r="B652" s="439"/>
      <c r="C652" s="439"/>
      <c r="D652" s="439"/>
      <c r="E652" s="439"/>
      <c r="G652" s="2"/>
      <c r="H652" s="2"/>
      <c r="I652" s="2"/>
      <c r="J652" s="2"/>
      <c r="K652" s="2"/>
      <c r="L652" s="2"/>
      <c r="M652" s="2"/>
      <c r="N652" s="2"/>
      <c r="O652" s="2"/>
      <c r="P652" s="2"/>
      <c r="Q652" s="2"/>
      <c r="R652" s="2"/>
      <c r="S652" s="2"/>
      <c r="T652" s="2"/>
      <c r="U652" s="2"/>
      <c r="V652" s="2"/>
      <c r="W652" s="2"/>
      <c r="X652" s="2"/>
      <c r="Y652" s="2"/>
    </row>
    <row r="653" spans="2:25" x14ac:dyDescent="0.25">
      <c r="B653" s="439"/>
      <c r="C653" s="439"/>
      <c r="D653" s="439"/>
      <c r="E653" s="439"/>
      <c r="G653" s="2"/>
      <c r="H653" s="2"/>
      <c r="I653" s="2"/>
      <c r="J653" s="2"/>
      <c r="K653" s="2"/>
      <c r="L653" s="2"/>
      <c r="M653" s="2"/>
      <c r="N653" s="2"/>
      <c r="O653" s="2"/>
      <c r="P653" s="2"/>
      <c r="Q653" s="2"/>
      <c r="R653" s="2"/>
      <c r="S653" s="2"/>
      <c r="T653" s="2"/>
      <c r="U653" s="2"/>
      <c r="V653" s="2"/>
      <c r="W653" s="2"/>
      <c r="X653" s="2"/>
      <c r="Y653" s="2"/>
    </row>
    <row r="654" spans="2:25" x14ac:dyDescent="0.25">
      <c r="B654" s="439"/>
      <c r="C654" s="439"/>
      <c r="D654" s="439"/>
      <c r="E654" s="439"/>
      <c r="G654" s="2"/>
      <c r="H654" s="2"/>
      <c r="I654" s="2"/>
      <c r="J654" s="2"/>
      <c r="K654" s="2"/>
      <c r="L654" s="2"/>
      <c r="M654" s="2"/>
      <c r="N654" s="2"/>
      <c r="O654" s="2"/>
      <c r="P654" s="2"/>
      <c r="Q654" s="2"/>
      <c r="R654" s="2"/>
      <c r="S654" s="2"/>
      <c r="T654" s="2"/>
      <c r="U654" s="2"/>
      <c r="V654" s="2"/>
      <c r="W654" s="2"/>
      <c r="X654" s="2"/>
      <c r="Y654" s="2"/>
    </row>
    <row r="655" spans="2:25" x14ac:dyDescent="0.25">
      <c r="B655" s="439"/>
      <c r="C655" s="439"/>
      <c r="D655" s="439"/>
      <c r="E655" s="439"/>
      <c r="G655" s="2"/>
      <c r="H655" s="2"/>
      <c r="I655" s="2"/>
      <c r="J655" s="2"/>
      <c r="K655" s="2"/>
      <c r="L655" s="2"/>
      <c r="M655" s="2"/>
      <c r="N655" s="2"/>
      <c r="O655" s="2"/>
      <c r="P655" s="2"/>
      <c r="Q655" s="2"/>
      <c r="R655" s="2"/>
      <c r="S655" s="2"/>
      <c r="T655" s="2"/>
      <c r="U655" s="2"/>
      <c r="V655" s="2"/>
      <c r="W655" s="2"/>
      <c r="X655" s="2"/>
      <c r="Y655" s="2"/>
    </row>
    <row r="656" spans="2:25" x14ac:dyDescent="0.25">
      <c r="B656" s="439"/>
      <c r="C656" s="439"/>
      <c r="D656" s="439"/>
      <c r="E656" s="439"/>
      <c r="G656" s="2"/>
      <c r="H656" s="2"/>
      <c r="I656" s="2"/>
      <c r="J656" s="2"/>
      <c r="K656" s="2"/>
      <c r="L656" s="2"/>
      <c r="M656" s="2"/>
      <c r="N656" s="2"/>
      <c r="O656" s="2"/>
      <c r="P656" s="2"/>
      <c r="Q656" s="2"/>
      <c r="R656" s="2"/>
      <c r="S656" s="2"/>
      <c r="T656" s="2"/>
      <c r="U656" s="2"/>
      <c r="V656" s="2"/>
      <c r="W656" s="2"/>
      <c r="X656" s="2"/>
      <c r="Y656" s="2"/>
    </row>
    <row r="657" spans="2:25" x14ac:dyDescent="0.25">
      <c r="B657" s="439"/>
      <c r="C657" s="439"/>
      <c r="D657" s="439"/>
      <c r="E657" s="439"/>
      <c r="G657" s="2"/>
      <c r="H657" s="2"/>
      <c r="I657" s="2"/>
      <c r="J657" s="2"/>
      <c r="K657" s="2"/>
      <c r="L657" s="2"/>
      <c r="M657" s="2"/>
      <c r="N657" s="2"/>
      <c r="O657" s="2"/>
      <c r="P657" s="2"/>
      <c r="Q657" s="2"/>
      <c r="R657" s="2"/>
      <c r="S657" s="2"/>
      <c r="T657" s="2"/>
      <c r="U657" s="2"/>
      <c r="V657" s="2"/>
      <c r="W657" s="2"/>
      <c r="X657" s="2"/>
      <c r="Y657" s="2"/>
    </row>
    <row r="658" spans="2:25" x14ac:dyDescent="0.25">
      <c r="B658" s="439"/>
      <c r="C658" s="439"/>
      <c r="D658" s="439"/>
      <c r="E658" s="439"/>
      <c r="G658" s="2"/>
      <c r="H658" s="2"/>
      <c r="I658" s="2"/>
      <c r="J658" s="2"/>
      <c r="K658" s="2"/>
      <c r="L658" s="2"/>
      <c r="M658" s="2"/>
      <c r="N658" s="2"/>
      <c r="O658" s="2"/>
      <c r="P658" s="2"/>
      <c r="Q658" s="2"/>
      <c r="R658" s="2"/>
      <c r="S658" s="2"/>
      <c r="T658" s="2"/>
      <c r="U658" s="2"/>
      <c r="V658" s="2"/>
      <c r="W658" s="2"/>
      <c r="X658" s="2"/>
      <c r="Y658" s="2"/>
    </row>
    <row r="659" spans="2:25" x14ac:dyDescent="0.25">
      <c r="B659" s="439"/>
      <c r="C659" s="439"/>
      <c r="D659" s="439"/>
      <c r="E659" s="439"/>
      <c r="G659" s="2"/>
      <c r="H659" s="2"/>
      <c r="I659" s="2"/>
      <c r="J659" s="2"/>
      <c r="K659" s="2"/>
      <c r="L659" s="2"/>
      <c r="M659" s="2"/>
      <c r="N659" s="2"/>
      <c r="O659" s="2"/>
      <c r="P659" s="2"/>
      <c r="Q659" s="2"/>
      <c r="R659" s="2"/>
      <c r="S659" s="2"/>
      <c r="T659" s="2"/>
      <c r="U659" s="2"/>
      <c r="V659" s="2"/>
      <c r="W659" s="2"/>
      <c r="X659" s="2"/>
      <c r="Y659" s="2"/>
    </row>
    <row r="660" spans="2:25" x14ac:dyDescent="0.25">
      <c r="B660" s="439"/>
      <c r="C660" s="439"/>
      <c r="D660" s="439"/>
      <c r="E660" s="439"/>
      <c r="G660" s="2"/>
      <c r="H660" s="2"/>
      <c r="I660" s="2"/>
      <c r="J660" s="2"/>
      <c r="K660" s="2"/>
      <c r="L660" s="2"/>
      <c r="M660" s="2"/>
      <c r="N660" s="2"/>
      <c r="O660" s="2"/>
      <c r="P660" s="2"/>
      <c r="Q660" s="2"/>
      <c r="R660" s="2"/>
      <c r="S660" s="2"/>
      <c r="T660" s="2"/>
      <c r="U660" s="2"/>
      <c r="V660" s="2"/>
      <c r="W660" s="2"/>
      <c r="X660" s="2"/>
      <c r="Y660" s="2"/>
    </row>
    <row r="661" spans="2:25" x14ac:dyDescent="0.25">
      <c r="B661" s="439"/>
      <c r="C661" s="439"/>
      <c r="D661" s="439"/>
      <c r="E661" s="439"/>
      <c r="G661" s="2"/>
      <c r="H661" s="2"/>
      <c r="I661" s="2"/>
      <c r="J661" s="2"/>
      <c r="K661" s="2"/>
      <c r="L661" s="2"/>
      <c r="M661" s="2"/>
      <c r="N661" s="2"/>
      <c r="O661" s="2"/>
      <c r="P661" s="2"/>
      <c r="Q661" s="2"/>
      <c r="R661" s="2"/>
      <c r="S661" s="2"/>
      <c r="T661" s="2"/>
      <c r="U661" s="2"/>
      <c r="V661" s="2"/>
      <c r="W661" s="2"/>
      <c r="X661" s="2"/>
      <c r="Y661" s="2"/>
    </row>
    <row r="662" spans="2:25" x14ac:dyDescent="0.25">
      <c r="B662" s="439"/>
      <c r="C662" s="439"/>
      <c r="D662" s="439"/>
      <c r="E662" s="439"/>
      <c r="G662" s="2"/>
      <c r="H662" s="2"/>
      <c r="I662" s="2"/>
      <c r="J662" s="2"/>
      <c r="K662" s="2"/>
      <c r="L662" s="2"/>
      <c r="M662" s="2"/>
      <c r="N662" s="2"/>
      <c r="O662" s="2"/>
      <c r="P662" s="2"/>
      <c r="Q662" s="2"/>
      <c r="R662" s="2"/>
      <c r="S662" s="2"/>
      <c r="T662" s="2"/>
      <c r="U662" s="2"/>
      <c r="V662" s="2"/>
      <c r="W662" s="2"/>
      <c r="X662" s="2"/>
      <c r="Y662" s="2"/>
    </row>
    <row r="663" spans="2:25" x14ac:dyDescent="0.25">
      <c r="B663" s="439"/>
      <c r="C663" s="439"/>
      <c r="D663" s="439"/>
      <c r="E663" s="439"/>
      <c r="G663" s="2"/>
      <c r="H663" s="2"/>
      <c r="I663" s="2"/>
      <c r="J663" s="2"/>
      <c r="K663" s="2"/>
      <c r="L663" s="2"/>
      <c r="M663" s="2"/>
      <c r="N663" s="2"/>
      <c r="O663" s="2"/>
      <c r="P663" s="2"/>
      <c r="Q663" s="2"/>
      <c r="R663" s="2"/>
      <c r="S663" s="2"/>
      <c r="T663" s="2"/>
      <c r="U663" s="2"/>
      <c r="V663" s="2"/>
      <c r="W663" s="2"/>
      <c r="X663" s="2"/>
      <c r="Y663" s="2"/>
    </row>
    <row r="664" spans="2:25" x14ac:dyDescent="0.25">
      <c r="B664" s="439"/>
      <c r="C664" s="439"/>
      <c r="D664" s="439"/>
      <c r="E664" s="439"/>
      <c r="G664" s="2"/>
      <c r="H664" s="2"/>
      <c r="I664" s="2"/>
      <c r="J664" s="2"/>
      <c r="K664" s="2"/>
      <c r="L664" s="2"/>
      <c r="M664" s="2"/>
      <c r="N664" s="2"/>
      <c r="O664" s="2"/>
      <c r="P664" s="2"/>
      <c r="Q664" s="2"/>
      <c r="R664" s="2"/>
      <c r="S664" s="2"/>
      <c r="T664" s="2"/>
      <c r="U664" s="2"/>
      <c r="V664" s="2"/>
      <c r="W664" s="2"/>
      <c r="X664" s="2"/>
      <c r="Y664" s="2"/>
    </row>
    <row r="665" spans="2:25" x14ac:dyDescent="0.25">
      <c r="B665" s="439"/>
      <c r="C665" s="439"/>
      <c r="D665" s="439"/>
      <c r="E665" s="439"/>
      <c r="G665" s="2"/>
      <c r="H665" s="2"/>
      <c r="I665" s="2"/>
      <c r="J665" s="2"/>
      <c r="K665" s="2"/>
      <c r="L665" s="2"/>
      <c r="M665" s="2"/>
      <c r="N665" s="2"/>
      <c r="O665" s="2"/>
      <c r="P665" s="2"/>
      <c r="Q665" s="2"/>
      <c r="R665" s="2"/>
      <c r="S665" s="2"/>
      <c r="T665" s="2"/>
      <c r="U665" s="2"/>
      <c r="V665" s="2"/>
      <c r="W665" s="2"/>
      <c r="X665" s="2"/>
      <c r="Y665" s="2"/>
    </row>
    <row r="666" spans="2:25" x14ac:dyDescent="0.25">
      <c r="B666" s="439"/>
      <c r="C666" s="439"/>
      <c r="D666" s="439"/>
      <c r="E666" s="439"/>
      <c r="G666" s="2"/>
      <c r="H666" s="2"/>
      <c r="I666" s="2"/>
      <c r="J666" s="2"/>
      <c r="K666" s="2"/>
      <c r="L666" s="2"/>
      <c r="M666" s="2"/>
      <c r="N666" s="2"/>
      <c r="O666" s="2"/>
      <c r="P666" s="2"/>
      <c r="Q666" s="2"/>
      <c r="R666" s="2"/>
      <c r="S666" s="2"/>
      <c r="T666" s="2"/>
      <c r="U666" s="2"/>
      <c r="V666" s="2"/>
      <c r="W666" s="2"/>
      <c r="X666" s="2"/>
      <c r="Y666" s="2"/>
    </row>
    <row r="667" spans="2:25" x14ac:dyDescent="0.25">
      <c r="B667" s="439"/>
      <c r="C667" s="439"/>
      <c r="D667" s="439"/>
      <c r="E667" s="439"/>
      <c r="G667" s="2"/>
      <c r="H667" s="2"/>
      <c r="I667" s="2"/>
      <c r="J667" s="2"/>
      <c r="K667" s="2"/>
      <c r="L667" s="2"/>
      <c r="M667" s="2"/>
      <c r="N667" s="2"/>
      <c r="O667" s="2"/>
      <c r="P667" s="2"/>
      <c r="Q667" s="2"/>
      <c r="R667" s="2"/>
      <c r="S667" s="2"/>
      <c r="T667" s="2"/>
      <c r="U667" s="2"/>
      <c r="V667" s="2"/>
      <c r="W667" s="2"/>
      <c r="X667" s="2"/>
      <c r="Y667" s="2"/>
    </row>
    <row r="668" spans="2:25" x14ac:dyDescent="0.25">
      <c r="B668" s="439"/>
      <c r="C668" s="439"/>
      <c r="D668" s="439"/>
      <c r="E668" s="439"/>
      <c r="G668" s="2"/>
      <c r="H668" s="2"/>
      <c r="I668" s="2"/>
      <c r="J668" s="2"/>
      <c r="K668" s="2"/>
      <c r="L668" s="2"/>
      <c r="M668" s="2"/>
      <c r="N668" s="2"/>
      <c r="O668" s="2"/>
      <c r="P668" s="2"/>
      <c r="Q668" s="2"/>
      <c r="R668" s="2"/>
      <c r="S668" s="2"/>
      <c r="T668" s="2"/>
      <c r="U668" s="2"/>
      <c r="V668" s="2"/>
      <c r="W668" s="2"/>
      <c r="X668" s="2"/>
      <c r="Y668" s="2"/>
    </row>
    <row r="669" spans="2:25" x14ac:dyDescent="0.25">
      <c r="B669" s="439"/>
      <c r="C669" s="439"/>
      <c r="D669" s="439"/>
      <c r="E669" s="439"/>
      <c r="G669" s="2"/>
      <c r="H669" s="2"/>
      <c r="I669" s="2"/>
      <c r="J669" s="2"/>
      <c r="K669" s="2"/>
      <c r="L669" s="2"/>
      <c r="M669" s="2"/>
      <c r="N669" s="2"/>
      <c r="O669" s="2"/>
      <c r="P669" s="2"/>
      <c r="Q669" s="2"/>
      <c r="R669" s="2"/>
      <c r="S669" s="2"/>
      <c r="T669" s="2"/>
      <c r="U669" s="2"/>
      <c r="V669" s="2"/>
      <c r="W669" s="2"/>
      <c r="X669" s="2"/>
      <c r="Y669" s="2"/>
    </row>
    <row r="670" spans="2:25" x14ac:dyDescent="0.25">
      <c r="B670" s="439"/>
      <c r="C670" s="439"/>
      <c r="D670" s="439"/>
      <c r="E670" s="439"/>
      <c r="G670" s="2"/>
      <c r="H670" s="2"/>
      <c r="I670" s="2"/>
      <c r="J670" s="2"/>
      <c r="K670" s="2"/>
      <c r="L670" s="2"/>
      <c r="M670" s="2"/>
      <c r="N670" s="2"/>
      <c r="O670" s="2"/>
      <c r="P670" s="2"/>
      <c r="Q670" s="2"/>
      <c r="R670" s="2"/>
      <c r="S670" s="2"/>
      <c r="T670" s="2"/>
      <c r="U670" s="2"/>
      <c r="V670" s="2"/>
      <c r="W670" s="2"/>
      <c r="X670" s="2"/>
      <c r="Y670" s="2"/>
    </row>
    <row r="671" spans="2:25" x14ac:dyDescent="0.25">
      <c r="B671" s="439"/>
      <c r="C671" s="439"/>
      <c r="D671" s="439"/>
      <c r="E671" s="439"/>
      <c r="G671" s="2"/>
      <c r="H671" s="2"/>
      <c r="I671" s="2"/>
      <c r="J671" s="2"/>
      <c r="K671" s="2"/>
      <c r="L671" s="2"/>
      <c r="M671" s="2"/>
      <c r="N671" s="2"/>
      <c r="O671" s="2"/>
      <c r="P671" s="2"/>
      <c r="Q671" s="2"/>
      <c r="R671" s="2"/>
      <c r="S671" s="2"/>
      <c r="T671" s="2"/>
      <c r="U671" s="2"/>
      <c r="V671" s="2"/>
      <c r="W671" s="2"/>
      <c r="X671" s="2"/>
      <c r="Y671" s="2"/>
    </row>
    <row r="672" spans="2:25" x14ac:dyDescent="0.25">
      <c r="B672" s="439"/>
      <c r="C672" s="439"/>
      <c r="D672" s="439"/>
      <c r="E672" s="439"/>
      <c r="G672" s="2"/>
      <c r="H672" s="2"/>
      <c r="I672" s="2"/>
      <c r="J672" s="2"/>
      <c r="K672" s="2"/>
      <c r="L672" s="2"/>
      <c r="M672" s="2"/>
      <c r="N672" s="2"/>
      <c r="O672" s="2"/>
      <c r="P672" s="2"/>
      <c r="Q672" s="2"/>
      <c r="R672" s="2"/>
      <c r="S672" s="2"/>
      <c r="T672" s="2"/>
      <c r="U672" s="2"/>
      <c r="V672" s="2"/>
      <c r="W672" s="2"/>
      <c r="X672" s="2"/>
      <c r="Y672" s="2"/>
    </row>
    <row r="673" spans="2:25" x14ac:dyDescent="0.25">
      <c r="B673" s="439"/>
      <c r="C673" s="439"/>
      <c r="D673" s="439"/>
      <c r="E673" s="439"/>
      <c r="G673" s="2"/>
      <c r="H673" s="2"/>
      <c r="I673" s="2"/>
      <c r="J673" s="2"/>
      <c r="K673" s="2"/>
      <c r="L673" s="2"/>
      <c r="M673" s="2"/>
      <c r="N673" s="2"/>
      <c r="O673" s="2"/>
      <c r="P673" s="2"/>
      <c r="Q673" s="2"/>
      <c r="R673" s="2"/>
      <c r="S673" s="2"/>
      <c r="T673" s="2"/>
      <c r="U673" s="2"/>
      <c r="V673" s="2"/>
      <c r="W673" s="2"/>
      <c r="X673" s="2"/>
      <c r="Y673" s="2"/>
    </row>
    <row r="674" spans="2:25" x14ac:dyDescent="0.25">
      <c r="B674" s="439"/>
      <c r="C674" s="439"/>
      <c r="D674" s="439"/>
      <c r="E674" s="439"/>
      <c r="G674" s="2"/>
      <c r="H674" s="2"/>
      <c r="I674" s="2"/>
      <c r="J674" s="2"/>
      <c r="K674" s="2"/>
      <c r="L674" s="2"/>
      <c r="M674" s="2"/>
      <c r="N674" s="2"/>
      <c r="O674" s="2"/>
      <c r="P674" s="2"/>
      <c r="Q674" s="2"/>
      <c r="R674" s="2"/>
      <c r="S674" s="2"/>
      <c r="T674" s="2"/>
      <c r="U674" s="2"/>
      <c r="V674" s="2"/>
      <c r="W674" s="2"/>
      <c r="X674" s="2"/>
      <c r="Y674" s="2"/>
    </row>
    <row r="675" spans="2:25" x14ac:dyDescent="0.25">
      <c r="B675" s="439"/>
      <c r="C675" s="439"/>
      <c r="D675" s="439"/>
      <c r="E675" s="439"/>
      <c r="G675" s="2"/>
      <c r="H675" s="2"/>
      <c r="I675" s="2"/>
      <c r="J675" s="2"/>
      <c r="K675" s="2"/>
      <c r="L675" s="2"/>
      <c r="M675" s="2"/>
      <c r="N675" s="2"/>
      <c r="O675" s="2"/>
      <c r="P675" s="2"/>
      <c r="Q675" s="2"/>
      <c r="R675" s="2"/>
      <c r="S675" s="2"/>
      <c r="T675" s="2"/>
      <c r="U675" s="2"/>
      <c r="V675" s="2"/>
      <c r="W675" s="2"/>
      <c r="X675" s="2"/>
      <c r="Y675" s="2"/>
    </row>
    <row r="676" spans="2:25" x14ac:dyDescent="0.25">
      <c r="B676" s="439"/>
      <c r="C676" s="439"/>
      <c r="D676" s="439"/>
      <c r="E676" s="439"/>
      <c r="G676" s="2"/>
      <c r="H676" s="2"/>
      <c r="I676" s="2"/>
      <c r="J676" s="2"/>
      <c r="K676" s="2"/>
      <c r="L676" s="2"/>
      <c r="M676" s="2"/>
      <c r="N676" s="2"/>
      <c r="O676" s="2"/>
      <c r="P676" s="2"/>
      <c r="Q676" s="2"/>
      <c r="R676" s="2"/>
      <c r="S676" s="2"/>
      <c r="T676" s="2"/>
      <c r="U676" s="2"/>
      <c r="V676" s="2"/>
      <c r="W676" s="2"/>
      <c r="X676" s="2"/>
      <c r="Y676" s="2"/>
    </row>
    <row r="677" spans="2:25" x14ac:dyDescent="0.25">
      <c r="B677" s="439"/>
      <c r="C677" s="439"/>
      <c r="D677" s="439"/>
      <c r="E677" s="439"/>
      <c r="G677" s="2"/>
      <c r="H677" s="2"/>
      <c r="I677" s="2"/>
      <c r="J677" s="2"/>
      <c r="K677" s="2"/>
      <c r="L677" s="2"/>
      <c r="M677" s="2"/>
      <c r="N677" s="2"/>
      <c r="O677" s="2"/>
      <c r="P677" s="2"/>
      <c r="Q677" s="2"/>
      <c r="R677" s="2"/>
      <c r="S677" s="2"/>
      <c r="T677" s="2"/>
      <c r="U677" s="2"/>
      <c r="V677" s="2"/>
      <c r="W677" s="2"/>
      <c r="X677" s="2"/>
      <c r="Y677" s="2"/>
    </row>
    <row r="678" spans="2:25" x14ac:dyDescent="0.25">
      <c r="B678" s="439"/>
      <c r="C678" s="439"/>
      <c r="D678" s="439"/>
      <c r="E678" s="439"/>
      <c r="G678" s="2"/>
      <c r="H678" s="2"/>
      <c r="I678" s="2"/>
      <c r="J678" s="2"/>
      <c r="K678" s="2"/>
      <c r="L678" s="2"/>
      <c r="M678" s="2"/>
      <c r="N678" s="2"/>
      <c r="O678" s="2"/>
      <c r="P678" s="2"/>
      <c r="Q678" s="2"/>
      <c r="R678" s="2"/>
      <c r="S678" s="2"/>
      <c r="T678" s="2"/>
      <c r="U678" s="2"/>
      <c r="V678" s="2"/>
      <c r="W678" s="2"/>
      <c r="X678" s="2"/>
      <c r="Y678" s="2"/>
    </row>
    <row r="679" spans="2:25" x14ac:dyDescent="0.25">
      <c r="B679" s="439"/>
      <c r="C679" s="439"/>
      <c r="D679" s="439"/>
      <c r="E679" s="439"/>
      <c r="G679" s="2"/>
      <c r="H679" s="2"/>
      <c r="I679" s="2"/>
      <c r="J679" s="2"/>
      <c r="K679" s="2"/>
      <c r="L679" s="2"/>
      <c r="M679" s="2"/>
      <c r="N679" s="2"/>
      <c r="O679" s="2"/>
      <c r="P679" s="2"/>
      <c r="Q679" s="2"/>
      <c r="R679" s="2"/>
      <c r="S679" s="2"/>
      <c r="T679" s="2"/>
      <c r="U679" s="2"/>
      <c r="V679" s="2"/>
      <c r="W679" s="2"/>
      <c r="X679" s="2"/>
      <c r="Y679" s="2"/>
    </row>
    <row r="680" spans="2:25" x14ac:dyDescent="0.25">
      <c r="B680" s="439"/>
      <c r="C680" s="439"/>
      <c r="D680" s="439"/>
      <c r="E680" s="439"/>
      <c r="G680" s="2"/>
      <c r="H680" s="2"/>
      <c r="I680" s="2"/>
      <c r="J680" s="2"/>
      <c r="K680" s="2"/>
      <c r="L680" s="2"/>
      <c r="M680" s="2"/>
      <c r="N680" s="2"/>
      <c r="O680" s="2"/>
      <c r="P680" s="2"/>
      <c r="Q680" s="2"/>
      <c r="R680" s="2"/>
      <c r="S680" s="2"/>
      <c r="T680" s="2"/>
      <c r="U680" s="2"/>
      <c r="V680" s="2"/>
      <c r="W680" s="2"/>
      <c r="X680" s="2"/>
      <c r="Y680" s="2"/>
    </row>
    <row r="681" spans="2:25" x14ac:dyDescent="0.25">
      <c r="B681" s="439"/>
      <c r="C681" s="439"/>
      <c r="D681" s="439"/>
      <c r="E681" s="439"/>
      <c r="G681" s="2"/>
      <c r="H681" s="2"/>
      <c r="I681" s="2"/>
      <c r="J681" s="2"/>
      <c r="K681" s="2"/>
      <c r="L681" s="2"/>
      <c r="M681" s="2"/>
      <c r="N681" s="2"/>
      <c r="O681" s="2"/>
      <c r="P681" s="2"/>
      <c r="Q681" s="2"/>
      <c r="R681" s="2"/>
      <c r="S681" s="2"/>
      <c r="T681" s="2"/>
      <c r="U681" s="2"/>
      <c r="V681" s="2"/>
      <c r="W681" s="2"/>
      <c r="X681" s="2"/>
      <c r="Y681" s="2"/>
    </row>
    <row r="682" spans="2:25" x14ac:dyDescent="0.25">
      <c r="B682" s="439"/>
      <c r="C682" s="439"/>
      <c r="D682" s="439"/>
      <c r="E682" s="439"/>
      <c r="G682" s="2"/>
      <c r="H682" s="2"/>
      <c r="I682" s="2"/>
      <c r="J682" s="2"/>
      <c r="K682" s="2"/>
      <c r="L682" s="2"/>
      <c r="M682" s="2"/>
      <c r="N682" s="2"/>
      <c r="O682" s="2"/>
      <c r="P682" s="2"/>
      <c r="Q682" s="2"/>
      <c r="R682" s="2"/>
      <c r="S682" s="2"/>
      <c r="T682" s="2"/>
      <c r="U682" s="2"/>
      <c r="V682" s="2"/>
      <c r="W682" s="2"/>
      <c r="X682" s="2"/>
      <c r="Y682" s="2"/>
    </row>
    <row r="683" spans="2:25" x14ac:dyDescent="0.25">
      <c r="B683" s="439"/>
      <c r="C683" s="439"/>
      <c r="D683" s="439"/>
      <c r="E683" s="439"/>
      <c r="G683" s="2"/>
      <c r="H683" s="2"/>
      <c r="I683" s="2"/>
      <c r="J683" s="2"/>
      <c r="K683" s="2"/>
      <c r="L683" s="2"/>
      <c r="M683" s="2"/>
      <c r="N683" s="2"/>
      <c r="O683" s="2"/>
      <c r="P683" s="2"/>
      <c r="Q683" s="2"/>
      <c r="R683" s="2"/>
      <c r="S683" s="2"/>
      <c r="T683" s="2"/>
      <c r="U683" s="2"/>
      <c r="V683" s="2"/>
      <c r="W683" s="2"/>
      <c r="X683" s="2"/>
      <c r="Y683" s="2"/>
    </row>
    <row r="684" spans="2:25" x14ac:dyDescent="0.25">
      <c r="B684" s="439"/>
      <c r="C684" s="439"/>
      <c r="D684" s="439"/>
      <c r="E684" s="439"/>
      <c r="G684" s="2"/>
      <c r="H684" s="2"/>
      <c r="I684" s="2"/>
      <c r="J684" s="2"/>
      <c r="K684" s="2"/>
      <c r="L684" s="2"/>
      <c r="M684" s="2"/>
      <c r="N684" s="2"/>
      <c r="O684" s="2"/>
      <c r="P684" s="2"/>
      <c r="Q684" s="2"/>
      <c r="R684" s="2"/>
      <c r="S684" s="2"/>
      <c r="T684" s="2"/>
      <c r="U684" s="2"/>
      <c r="V684" s="2"/>
      <c r="W684" s="2"/>
      <c r="X684" s="2"/>
      <c r="Y684" s="2"/>
    </row>
    <row r="685" spans="2:25" x14ac:dyDescent="0.25">
      <c r="B685" s="439"/>
      <c r="C685" s="439"/>
      <c r="D685" s="439"/>
      <c r="E685" s="439"/>
      <c r="G685" s="2"/>
      <c r="H685" s="2"/>
      <c r="I685" s="2"/>
      <c r="J685" s="2"/>
      <c r="K685" s="2"/>
      <c r="L685" s="2"/>
      <c r="M685" s="2"/>
      <c r="N685" s="2"/>
      <c r="O685" s="2"/>
      <c r="P685" s="2"/>
      <c r="Q685" s="2"/>
      <c r="R685" s="2"/>
      <c r="S685" s="2"/>
      <c r="T685" s="2"/>
      <c r="U685" s="2"/>
      <c r="V685" s="2"/>
      <c r="W685" s="2"/>
      <c r="X685" s="2"/>
      <c r="Y685" s="2"/>
    </row>
    <row r="686" spans="2:25" x14ac:dyDescent="0.25">
      <c r="B686" s="439"/>
      <c r="C686" s="439"/>
      <c r="D686" s="439"/>
      <c r="E686" s="439"/>
      <c r="G686" s="2"/>
      <c r="H686" s="2"/>
      <c r="I686" s="2"/>
      <c r="J686" s="2"/>
      <c r="K686" s="2"/>
      <c r="L686" s="2"/>
      <c r="M686" s="2"/>
      <c r="N686" s="2"/>
      <c r="O686" s="2"/>
      <c r="P686" s="2"/>
      <c r="Q686" s="2"/>
      <c r="R686" s="2"/>
      <c r="S686" s="2"/>
      <c r="T686" s="2"/>
      <c r="U686" s="2"/>
      <c r="V686" s="2"/>
      <c r="W686" s="2"/>
      <c r="X686" s="2"/>
      <c r="Y686" s="2"/>
    </row>
    <row r="687" spans="2:25" x14ac:dyDescent="0.25">
      <c r="B687" s="439"/>
      <c r="C687" s="439"/>
      <c r="D687" s="439"/>
      <c r="E687" s="439"/>
      <c r="G687" s="2"/>
      <c r="H687" s="2"/>
      <c r="I687" s="2"/>
      <c r="J687" s="2"/>
      <c r="K687" s="2"/>
      <c r="L687" s="2"/>
      <c r="M687" s="2"/>
      <c r="N687" s="2"/>
      <c r="O687" s="2"/>
      <c r="P687" s="2"/>
      <c r="Q687" s="2"/>
      <c r="R687" s="2"/>
      <c r="S687" s="2"/>
      <c r="T687" s="2"/>
      <c r="U687" s="2"/>
      <c r="V687" s="2"/>
      <c r="W687" s="2"/>
      <c r="X687" s="2"/>
      <c r="Y687" s="2"/>
    </row>
    <row r="688" spans="2:25" x14ac:dyDescent="0.25">
      <c r="B688" s="439"/>
      <c r="C688" s="439"/>
      <c r="D688" s="439"/>
      <c r="E688" s="439"/>
      <c r="G688" s="2"/>
      <c r="H688" s="2"/>
      <c r="I688" s="2"/>
      <c r="J688" s="2"/>
      <c r="K688" s="2"/>
      <c r="L688" s="2"/>
      <c r="M688" s="2"/>
      <c r="N688" s="2"/>
      <c r="O688" s="2"/>
      <c r="P688" s="2"/>
      <c r="Q688" s="2"/>
      <c r="R688" s="2"/>
      <c r="S688" s="2"/>
      <c r="T688" s="2"/>
      <c r="U688" s="2"/>
      <c r="V688" s="2"/>
      <c r="W688" s="2"/>
      <c r="X688" s="2"/>
      <c r="Y688" s="2"/>
    </row>
    <row r="689" spans="2:25" x14ac:dyDescent="0.25">
      <c r="B689" s="439"/>
      <c r="C689" s="439"/>
      <c r="D689" s="439"/>
      <c r="E689" s="439"/>
      <c r="G689" s="2"/>
      <c r="H689" s="2"/>
      <c r="I689" s="2"/>
      <c r="J689" s="2"/>
      <c r="K689" s="2"/>
      <c r="L689" s="2"/>
      <c r="M689" s="2"/>
      <c r="N689" s="2"/>
      <c r="O689" s="2"/>
      <c r="P689" s="2"/>
      <c r="Q689" s="2"/>
      <c r="R689" s="2"/>
      <c r="S689" s="2"/>
      <c r="T689" s="2"/>
      <c r="U689" s="2"/>
      <c r="V689" s="2"/>
      <c r="W689" s="2"/>
      <c r="X689" s="2"/>
      <c r="Y689" s="2"/>
    </row>
    <row r="690" spans="2:25" x14ac:dyDescent="0.25">
      <c r="B690" s="439"/>
      <c r="C690" s="439"/>
      <c r="D690" s="439"/>
      <c r="E690" s="439"/>
      <c r="G690" s="2"/>
      <c r="H690" s="2"/>
      <c r="I690" s="2"/>
      <c r="J690" s="2"/>
      <c r="K690" s="2"/>
      <c r="L690" s="2"/>
      <c r="M690" s="2"/>
      <c r="N690" s="2"/>
      <c r="O690" s="2"/>
      <c r="P690" s="2"/>
      <c r="Q690" s="2"/>
      <c r="R690" s="2"/>
      <c r="S690" s="2"/>
      <c r="T690" s="2"/>
      <c r="U690" s="2"/>
      <c r="V690" s="2"/>
      <c r="W690" s="2"/>
      <c r="X690" s="2"/>
      <c r="Y690" s="2"/>
    </row>
    <row r="691" spans="2:25" x14ac:dyDescent="0.25">
      <c r="B691" s="439"/>
      <c r="C691" s="439"/>
      <c r="D691" s="439"/>
      <c r="E691" s="439"/>
      <c r="G691" s="2"/>
      <c r="H691" s="2"/>
      <c r="I691" s="2"/>
      <c r="J691" s="2"/>
      <c r="K691" s="2"/>
      <c r="L691" s="2"/>
      <c r="M691" s="2"/>
      <c r="N691" s="2"/>
      <c r="O691" s="2"/>
      <c r="P691" s="2"/>
      <c r="Q691" s="2"/>
      <c r="R691" s="2"/>
      <c r="S691" s="2"/>
      <c r="T691" s="2"/>
      <c r="U691" s="2"/>
      <c r="V691" s="2"/>
      <c r="W691" s="2"/>
      <c r="X691" s="2"/>
      <c r="Y691" s="2"/>
    </row>
    <row r="692" spans="2:25" x14ac:dyDescent="0.25">
      <c r="B692" s="439"/>
      <c r="C692" s="439"/>
      <c r="D692" s="439"/>
      <c r="E692" s="439"/>
      <c r="G692" s="2"/>
      <c r="H692" s="2"/>
      <c r="I692" s="2"/>
      <c r="J692" s="2"/>
      <c r="K692" s="2"/>
      <c r="L692" s="2"/>
      <c r="M692" s="2"/>
      <c r="N692" s="2"/>
      <c r="O692" s="2"/>
      <c r="P692" s="2"/>
      <c r="Q692" s="2"/>
      <c r="R692" s="2"/>
      <c r="S692" s="2"/>
      <c r="T692" s="2"/>
      <c r="U692" s="2"/>
      <c r="V692" s="2"/>
      <c r="W692" s="2"/>
      <c r="X692" s="2"/>
      <c r="Y692" s="2"/>
    </row>
    <row r="693" spans="2:25" x14ac:dyDescent="0.25">
      <c r="B693" s="439"/>
      <c r="C693" s="439"/>
      <c r="D693" s="439"/>
      <c r="E693" s="439"/>
      <c r="G693" s="2"/>
      <c r="H693" s="2"/>
      <c r="I693" s="2"/>
      <c r="J693" s="2"/>
      <c r="K693" s="2"/>
      <c r="L693" s="2"/>
      <c r="M693" s="2"/>
      <c r="N693" s="2"/>
      <c r="O693" s="2"/>
      <c r="P693" s="2"/>
      <c r="Q693" s="2"/>
      <c r="R693" s="2"/>
      <c r="S693" s="2"/>
      <c r="T693" s="2"/>
      <c r="U693" s="2"/>
      <c r="V693" s="2"/>
      <c r="W693" s="2"/>
      <c r="X693" s="2"/>
      <c r="Y693" s="2"/>
    </row>
    <row r="694" spans="2:25" x14ac:dyDescent="0.25">
      <c r="B694" s="439"/>
      <c r="C694" s="439"/>
      <c r="D694" s="439"/>
      <c r="E694" s="439"/>
      <c r="G694" s="2"/>
      <c r="H694" s="2"/>
      <c r="I694" s="2"/>
      <c r="J694" s="2"/>
      <c r="K694" s="2"/>
      <c r="L694" s="2"/>
      <c r="M694" s="2"/>
      <c r="N694" s="2"/>
      <c r="O694" s="2"/>
      <c r="P694" s="2"/>
      <c r="Q694" s="2"/>
      <c r="R694" s="2"/>
      <c r="S694" s="2"/>
      <c r="T694" s="2"/>
      <c r="U694" s="2"/>
      <c r="V694" s="2"/>
      <c r="W694" s="2"/>
      <c r="X694" s="2"/>
      <c r="Y694" s="2"/>
    </row>
    <row r="695" spans="2:25" x14ac:dyDescent="0.25">
      <c r="B695" s="439"/>
      <c r="C695" s="439"/>
      <c r="D695" s="439"/>
      <c r="E695" s="439"/>
      <c r="G695" s="2"/>
      <c r="H695" s="2"/>
      <c r="I695" s="2"/>
      <c r="J695" s="2"/>
      <c r="K695" s="2"/>
      <c r="L695" s="2"/>
      <c r="M695" s="2"/>
      <c r="N695" s="2"/>
      <c r="O695" s="2"/>
      <c r="P695" s="2"/>
      <c r="Q695" s="2"/>
      <c r="R695" s="2"/>
      <c r="S695" s="2"/>
      <c r="T695" s="2"/>
      <c r="U695" s="2"/>
      <c r="V695" s="2"/>
      <c r="W695" s="2"/>
      <c r="X695" s="2"/>
      <c r="Y695" s="2"/>
    </row>
    <row r="696" spans="2:25" x14ac:dyDescent="0.25">
      <c r="B696" s="439"/>
      <c r="C696" s="439"/>
      <c r="D696" s="439"/>
      <c r="E696" s="439"/>
      <c r="G696" s="2"/>
      <c r="H696" s="2"/>
      <c r="I696" s="2"/>
      <c r="J696" s="2"/>
      <c r="K696" s="2"/>
      <c r="L696" s="2"/>
      <c r="M696" s="2"/>
      <c r="N696" s="2"/>
      <c r="O696" s="2"/>
      <c r="P696" s="2"/>
      <c r="Q696" s="2"/>
      <c r="R696" s="2"/>
      <c r="S696" s="2"/>
      <c r="T696" s="2"/>
      <c r="U696" s="2"/>
      <c r="V696" s="2"/>
      <c r="W696" s="2"/>
      <c r="X696" s="2"/>
      <c r="Y696" s="2"/>
    </row>
    <row r="697" spans="2:25" x14ac:dyDescent="0.25">
      <c r="B697" s="439"/>
      <c r="C697" s="439"/>
      <c r="D697" s="439"/>
      <c r="E697" s="439"/>
      <c r="G697" s="2"/>
      <c r="H697" s="2"/>
      <c r="I697" s="2"/>
      <c r="J697" s="2"/>
      <c r="K697" s="2"/>
      <c r="L697" s="2"/>
      <c r="M697" s="2"/>
      <c r="N697" s="2"/>
      <c r="O697" s="2"/>
      <c r="P697" s="2"/>
      <c r="Q697" s="2"/>
      <c r="R697" s="2"/>
      <c r="S697" s="2"/>
      <c r="T697" s="2"/>
      <c r="U697" s="2"/>
      <c r="V697" s="2"/>
      <c r="W697" s="2"/>
      <c r="X697" s="2"/>
      <c r="Y697" s="2"/>
    </row>
    <row r="698" spans="2:25" x14ac:dyDescent="0.25">
      <c r="B698" s="439"/>
      <c r="C698" s="439"/>
      <c r="D698" s="439"/>
      <c r="E698" s="439"/>
      <c r="G698" s="2"/>
      <c r="H698" s="2"/>
      <c r="I698" s="2"/>
      <c r="J698" s="2"/>
      <c r="K698" s="2"/>
      <c r="L698" s="2"/>
      <c r="M698" s="2"/>
      <c r="N698" s="2"/>
      <c r="O698" s="2"/>
      <c r="P698" s="2"/>
      <c r="Q698" s="2"/>
      <c r="R698" s="2"/>
      <c r="S698" s="2"/>
      <c r="T698" s="2"/>
      <c r="U698" s="2"/>
      <c r="V698" s="2"/>
      <c r="W698" s="2"/>
      <c r="X698" s="2"/>
      <c r="Y698" s="2"/>
    </row>
    <row r="699" spans="2:25" x14ac:dyDescent="0.25">
      <c r="B699" s="439"/>
      <c r="C699" s="439"/>
      <c r="D699" s="439"/>
      <c r="E699" s="439"/>
      <c r="G699" s="2"/>
      <c r="H699" s="2"/>
      <c r="I699" s="2"/>
      <c r="J699" s="2"/>
      <c r="K699" s="2"/>
      <c r="L699" s="2"/>
      <c r="M699" s="2"/>
      <c r="N699" s="2"/>
      <c r="O699" s="2"/>
      <c r="P699" s="2"/>
      <c r="Q699" s="2"/>
      <c r="R699" s="2"/>
      <c r="S699" s="2"/>
      <c r="T699" s="2"/>
      <c r="U699" s="2"/>
      <c r="V699" s="2"/>
      <c r="W699" s="2"/>
      <c r="X699" s="2"/>
      <c r="Y699" s="2"/>
    </row>
    <row r="700" spans="2:25" x14ac:dyDescent="0.25">
      <c r="B700" s="439"/>
      <c r="C700" s="439"/>
      <c r="D700" s="439"/>
      <c r="E700" s="439"/>
      <c r="G700" s="2"/>
      <c r="H700" s="2"/>
      <c r="I700" s="2"/>
      <c r="J700" s="2"/>
      <c r="K700" s="2"/>
      <c r="L700" s="2"/>
      <c r="M700" s="2"/>
      <c r="N700" s="2"/>
      <c r="O700" s="2"/>
      <c r="P700" s="2"/>
      <c r="Q700" s="2"/>
      <c r="R700" s="2"/>
      <c r="S700" s="2"/>
      <c r="T700" s="2"/>
      <c r="U700" s="2"/>
      <c r="V700" s="2"/>
      <c r="W700" s="2"/>
      <c r="X700" s="2"/>
      <c r="Y700" s="2"/>
    </row>
    <row r="701" spans="2:25" x14ac:dyDescent="0.25">
      <c r="B701" s="439"/>
      <c r="C701" s="439"/>
      <c r="D701" s="439"/>
      <c r="E701" s="439"/>
      <c r="G701" s="2"/>
      <c r="H701" s="2"/>
      <c r="I701" s="2"/>
      <c r="J701" s="2"/>
      <c r="K701" s="2"/>
      <c r="L701" s="2"/>
      <c r="M701" s="2"/>
      <c r="N701" s="2"/>
      <c r="O701" s="2"/>
      <c r="P701" s="2"/>
      <c r="Q701" s="2"/>
      <c r="R701" s="2"/>
      <c r="S701" s="2"/>
      <c r="T701" s="2"/>
      <c r="U701" s="2"/>
      <c r="V701" s="2"/>
      <c r="W701" s="2"/>
      <c r="X701" s="2"/>
      <c r="Y701" s="2"/>
    </row>
    <row r="702" spans="2:25" x14ac:dyDescent="0.25">
      <c r="B702" s="439"/>
      <c r="C702" s="439"/>
      <c r="D702" s="439"/>
      <c r="E702" s="439"/>
      <c r="G702" s="2"/>
      <c r="H702" s="2"/>
      <c r="I702" s="2"/>
      <c r="J702" s="2"/>
      <c r="K702" s="2"/>
      <c r="L702" s="2"/>
      <c r="M702" s="2"/>
      <c r="N702" s="2"/>
      <c r="O702" s="2"/>
      <c r="P702" s="2"/>
      <c r="Q702" s="2"/>
      <c r="R702" s="2"/>
      <c r="S702" s="2"/>
      <c r="T702" s="2"/>
      <c r="U702" s="2"/>
      <c r="V702" s="2"/>
      <c r="W702" s="2"/>
      <c r="X702" s="2"/>
      <c r="Y702" s="2"/>
    </row>
    <row r="703" spans="2:25" x14ac:dyDescent="0.25">
      <c r="B703" s="439"/>
      <c r="C703" s="439"/>
      <c r="D703" s="439"/>
      <c r="E703" s="439"/>
      <c r="G703" s="2"/>
      <c r="H703" s="2"/>
      <c r="I703" s="2"/>
      <c r="J703" s="2"/>
      <c r="K703" s="2"/>
      <c r="L703" s="2"/>
      <c r="M703" s="2"/>
      <c r="N703" s="2"/>
      <c r="O703" s="2"/>
      <c r="P703" s="2"/>
      <c r="Q703" s="2"/>
      <c r="R703" s="2"/>
      <c r="S703" s="2"/>
      <c r="T703" s="2"/>
      <c r="U703" s="2"/>
      <c r="V703" s="2"/>
      <c r="W703" s="2"/>
      <c r="X703" s="2"/>
      <c r="Y703" s="2"/>
    </row>
    <row r="704" spans="2:25" x14ac:dyDescent="0.25">
      <c r="B704" s="439"/>
      <c r="C704" s="439"/>
      <c r="D704" s="439"/>
      <c r="E704" s="439"/>
      <c r="G704" s="2"/>
      <c r="H704" s="2"/>
      <c r="I704" s="2"/>
      <c r="J704" s="2"/>
      <c r="K704" s="2"/>
      <c r="L704" s="2"/>
      <c r="M704" s="2"/>
      <c r="N704" s="2"/>
      <c r="O704" s="2"/>
      <c r="P704" s="2"/>
      <c r="Q704" s="2"/>
      <c r="R704" s="2"/>
      <c r="S704" s="2"/>
      <c r="T704" s="2"/>
      <c r="U704" s="2"/>
      <c r="V704" s="2"/>
      <c r="W704" s="2"/>
      <c r="X704" s="2"/>
      <c r="Y704" s="2"/>
    </row>
    <row r="705" spans="2:25" x14ac:dyDescent="0.25">
      <c r="B705" s="439"/>
      <c r="C705" s="439"/>
      <c r="D705" s="439"/>
      <c r="E705" s="439"/>
      <c r="G705" s="2"/>
      <c r="H705" s="2"/>
      <c r="I705" s="2"/>
      <c r="J705" s="2"/>
      <c r="K705" s="2"/>
      <c r="L705" s="2"/>
      <c r="M705" s="2"/>
      <c r="N705" s="2"/>
      <c r="O705" s="2"/>
      <c r="P705" s="2"/>
      <c r="Q705" s="2"/>
      <c r="R705" s="2"/>
      <c r="S705" s="2"/>
      <c r="T705" s="2"/>
      <c r="U705" s="2"/>
      <c r="V705" s="2"/>
      <c r="W705" s="2"/>
      <c r="X705" s="2"/>
      <c r="Y705" s="2"/>
    </row>
    <row r="706" spans="2:25" x14ac:dyDescent="0.25">
      <c r="B706" s="439"/>
      <c r="C706" s="439"/>
      <c r="D706" s="439"/>
      <c r="E706" s="439"/>
      <c r="G706" s="2"/>
      <c r="H706" s="2"/>
      <c r="I706" s="2"/>
      <c r="J706" s="2"/>
      <c r="K706" s="2"/>
      <c r="L706" s="2"/>
      <c r="M706" s="2"/>
      <c r="N706" s="2"/>
      <c r="O706" s="2"/>
      <c r="P706" s="2"/>
      <c r="Q706" s="2"/>
      <c r="R706" s="2"/>
      <c r="S706" s="2"/>
      <c r="T706" s="2"/>
      <c r="U706" s="2"/>
      <c r="V706" s="2"/>
      <c r="W706" s="2"/>
      <c r="X706" s="2"/>
      <c r="Y706" s="2"/>
    </row>
    <row r="707" spans="2:25" x14ac:dyDescent="0.25">
      <c r="B707" s="439"/>
      <c r="C707" s="439"/>
      <c r="D707" s="439"/>
      <c r="E707" s="439"/>
      <c r="G707" s="2"/>
      <c r="H707" s="2"/>
      <c r="I707" s="2"/>
      <c r="J707" s="2"/>
      <c r="K707" s="2"/>
      <c r="L707" s="2"/>
      <c r="M707" s="2"/>
      <c r="N707" s="2"/>
      <c r="O707" s="2"/>
      <c r="P707" s="2"/>
      <c r="Q707" s="2"/>
      <c r="R707" s="2"/>
      <c r="S707" s="2"/>
      <c r="T707" s="2"/>
      <c r="U707" s="2"/>
      <c r="V707" s="2"/>
      <c r="W707" s="2"/>
      <c r="X707" s="2"/>
      <c r="Y707" s="2"/>
    </row>
    <row r="708" spans="2:25" x14ac:dyDescent="0.25">
      <c r="B708" s="439"/>
      <c r="C708" s="439"/>
      <c r="D708" s="439"/>
      <c r="E708" s="439"/>
      <c r="G708" s="2"/>
      <c r="H708" s="2"/>
      <c r="I708" s="2"/>
      <c r="J708" s="2"/>
      <c r="K708" s="2"/>
      <c r="L708" s="2"/>
      <c r="M708" s="2"/>
      <c r="N708" s="2"/>
      <c r="O708" s="2"/>
      <c r="P708" s="2"/>
      <c r="Q708" s="2"/>
      <c r="R708" s="2"/>
      <c r="S708" s="2"/>
      <c r="T708" s="2"/>
      <c r="U708" s="2"/>
      <c r="V708" s="2"/>
      <c r="W708" s="2"/>
      <c r="X708" s="2"/>
      <c r="Y708" s="2"/>
    </row>
    <row r="709" spans="2:25" x14ac:dyDescent="0.25">
      <c r="B709" s="439"/>
      <c r="C709" s="439"/>
      <c r="D709" s="439"/>
      <c r="E709" s="439"/>
      <c r="G709" s="2"/>
      <c r="H709" s="2"/>
      <c r="I709" s="2"/>
      <c r="J709" s="2"/>
      <c r="K709" s="2"/>
      <c r="L709" s="2"/>
      <c r="M709" s="2"/>
      <c r="N709" s="2"/>
      <c r="O709" s="2"/>
      <c r="P709" s="2"/>
      <c r="Q709" s="2"/>
      <c r="R709" s="2"/>
      <c r="S709" s="2"/>
      <c r="T709" s="2"/>
      <c r="U709" s="2"/>
      <c r="V709" s="2"/>
      <c r="W709" s="2"/>
      <c r="X709" s="2"/>
      <c r="Y709" s="2"/>
    </row>
    <row r="710" spans="2:25" x14ac:dyDescent="0.25">
      <c r="B710" s="439"/>
      <c r="C710" s="439"/>
      <c r="D710" s="439"/>
      <c r="E710" s="439"/>
      <c r="G710" s="2"/>
      <c r="H710" s="2"/>
      <c r="I710" s="2"/>
      <c r="J710" s="2"/>
      <c r="K710" s="2"/>
      <c r="L710" s="2"/>
      <c r="M710" s="2"/>
      <c r="N710" s="2"/>
      <c r="O710" s="2"/>
      <c r="P710" s="2"/>
      <c r="Q710" s="2"/>
      <c r="R710" s="2"/>
      <c r="S710" s="2"/>
      <c r="T710" s="2"/>
      <c r="U710" s="2"/>
      <c r="V710" s="2"/>
      <c r="W710" s="2"/>
      <c r="X710" s="2"/>
      <c r="Y710" s="2"/>
    </row>
    <row r="711" spans="2:25" x14ac:dyDescent="0.25">
      <c r="B711" s="439"/>
      <c r="C711" s="439"/>
      <c r="D711" s="439"/>
      <c r="E711" s="439"/>
      <c r="G711" s="2"/>
      <c r="H711" s="2"/>
      <c r="I711" s="2"/>
      <c r="J711" s="2"/>
      <c r="K711" s="2"/>
      <c r="L711" s="2"/>
      <c r="M711" s="2"/>
      <c r="N711" s="2"/>
      <c r="O711" s="2"/>
      <c r="P711" s="2"/>
      <c r="Q711" s="2"/>
      <c r="R711" s="2"/>
      <c r="S711" s="2"/>
      <c r="T711" s="2"/>
      <c r="U711" s="2"/>
      <c r="V711" s="2"/>
      <c r="W711" s="2"/>
      <c r="X711" s="2"/>
      <c r="Y711" s="2"/>
    </row>
    <row r="712" spans="2:25" x14ac:dyDescent="0.25">
      <c r="B712" s="439"/>
      <c r="C712" s="439"/>
      <c r="D712" s="439"/>
      <c r="E712" s="439"/>
      <c r="G712" s="2"/>
      <c r="H712" s="2"/>
      <c r="I712" s="2"/>
      <c r="J712" s="2"/>
      <c r="K712" s="2"/>
      <c r="L712" s="2"/>
      <c r="M712" s="2"/>
      <c r="N712" s="2"/>
      <c r="O712" s="2"/>
      <c r="P712" s="2"/>
      <c r="Q712" s="2"/>
      <c r="R712" s="2"/>
      <c r="S712" s="2"/>
      <c r="T712" s="2"/>
      <c r="U712" s="2"/>
      <c r="V712" s="2"/>
      <c r="W712" s="2"/>
      <c r="X712" s="2"/>
      <c r="Y712" s="2"/>
    </row>
    <row r="713" spans="2:25" x14ac:dyDescent="0.25">
      <c r="B713" s="439"/>
      <c r="C713" s="439"/>
      <c r="D713" s="439"/>
      <c r="E713" s="439"/>
      <c r="G713" s="2"/>
      <c r="H713" s="2"/>
      <c r="I713" s="2"/>
      <c r="J713" s="2"/>
      <c r="K713" s="2"/>
      <c r="L713" s="2"/>
      <c r="M713" s="2"/>
      <c r="N713" s="2"/>
      <c r="O713" s="2"/>
      <c r="P713" s="2"/>
      <c r="Q713" s="2"/>
      <c r="R713" s="2"/>
      <c r="S713" s="2"/>
      <c r="T713" s="2"/>
      <c r="U713" s="2"/>
      <c r="V713" s="2"/>
      <c r="W713" s="2"/>
      <c r="X713" s="2"/>
      <c r="Y713" s="2"/>
    </row>
    <row r="714" spans="2:25" x14ac:dyDescent="0.25">
      <c r="B714" s="439"/>
      <c r="C714" s="439"/>
      <c r="D714" s="439"/>
      <c r="E714" s="439"/>
      <c r="G714" s="2"/>
      <c r="H714" s="2"/>
      <c r="I714" s="2"/>
      <c r="J714" s="2"/>
      <c r="K714" s="2"/>
      <c r="L714" s="2"/>
      <c r="M714" s="2"/>
      <c r="N714" s="2"/>
      <c r="O714" s="2"/>
      <c r="P714" s="2"/>
      <c r="Q714" s="2"/>
      <c r="R714" s="2"/>
      <c r="S714" s="2"/>
      <c r="T714" s="2"/>
      <c r="U714" s="2"/>
      <c r="V714" s="2"/>
      <c r="W714" s="2"/>
      <c r="X714" s="2"/>
      <c r="Y714" s="2"/>
    </row>
    <row r="715" spans="2:25" x14ac:dyDescent="0.25">
      <c r="B715" s="439"/>
      <c r="C715" s="439"/>
      <c r="D715" s="439"/>
      <c r="E715" s="439"/>
      <c r="G715" s="2"/>
      <c r="H715" s="2"/>
      <c r="I715" s="2"/>
      <c r="J715" s="2"/>
      <c r="K715" s="2"/>
      <c r="L715" s="2"/>
      <c r="M715" s="2"/>
      <c r="N715" s="2"/>
      <c r="O715" s="2"/>
      <c r="P715" s="2"/>
      <c r="Q715" s="2"/>
      <c r="R715" s="2"/>
      <c r="S715" s="2"/>
      <c r="T715" s="2"/>
      <c r="U715" s="2"/>
      <c r="V715" s="2"/>
      <c r="W715" s="2"/>
      <c r="X715" s="2"/>
      <c r="Y715" s="2"/>
    </row>
    <row r="716" spans="2:25" x14ac:dyDescent="0.25">
      <c r="B716" s="439"/>
      <c r="C716" s="439"/>
      <c r="D716" s="439"/>
      <c r="E716" s="439"/>
      <c r="G716" s="2"/>
      <c r="H716" s="2"/>
      <c r="I716" s="2"/>
      <c r="J716" s="2"/>
      <c r="K716" s="2"/>
      <c r="L716" s="2"/>
      <c r="M716" s="2"/>
      <c r="N716" s="2"/>
      <c r="O716" s="2"/>
      <c r="P716" s="2"/>
      <c r="Q716" s="2"/>
      <c r="R716" s="2"/>
      <c r="S716" s="2"/>
      <c r="T716" s="2"/>
      <c r="U716" s="2"/>
      <c r="V716" s="2"/>
      <c r="W716" s="2"/>
      <c r="X716" s="2"/>
      <c r="Y716" s="2"/>
    </row>
    <row r="717" spans="2:25" x14ac:dyDescent="0.25">
      <c r="B717" s="439"/>
      <c r="C717" s="439"/>
      <c r="D717" s="439"/>
      <c r="E717" s="439"/>
      <c r="G717" s="2"/>
      <c r="H717" s="2"/>
      <c r="I717" s="2"/>
      <c r="J717" s="2"/>
      <c r="K717" s="2"/>
      <c r="L717" s="2"/>
      <c r="M717" s="2"/>
      <c r="N717" s="2"/>
      <c r="O717" s="2"/>
      <c r="P717" s="2"/>
      <c r="Q717" s="2"/>
      <c r="R717" s="2"/>
      <c r="S717" s="2"/>
      <c r="T717" s="2"/>
      <c r="U717" s="2"/>
      <c r="V717" s="2"/>
      <c r="W717" s="2"/>
      <c r="X717" s="2"/>
      <c r="Y717" s="2"/>
    </row>
    <row r="718" spans="2:25" x14ac:dyDescent="0.25">
      <c r="B718" s="439"/>
      <c r="C718" s="439"/>
      <c r="D718" s="439"/>
      <c r="E718" s="439"/>
      <c r="G718" s="2"/>
      <c r="H718" s="2"/>
      <c r="I718" s="2"/>
      <c r="J718" s="2"/>
      <c r="K718" s="2"/>
      <c r="L718" s="2"/>
      <c r="M718" s="2"/>
      <c r="N718" s="2"/>
      <c r="O718" s="2"/>
      <c r="P718" s="2"/>
      <c r="Q718" s="2"/>
      <c r="R718" s="2"/>
      <c r="S718" s="2"/>
      <c r="T718" s="2"/>
      <c r="U718" s="2"/>
      <c r="V718" s="2"/>
      <c r="W718" s="2"/>
      <c r="X718" s="2"/>
      <c r="Y718" s="2"/>
    </row>
    <row r="719" spans="2:25" x14ac:dyDescent="0.25">
      <c r="B719" s="439"/>
      <c r="C719" s="439"/>
      <c r="D719" s="439"/>
      <c r="E719" s="439"/>
      <c r="G719" s="2"/>
      <c r="H719" s="2"/>
      <c r="I719" s="2"/>
      <c r="J719" s="2"/>
      <c r="K719" s="2"/>
      <c r="L719" s="2"/>
      <c r="M719" s="2"/>
      <c r="N719" s="2"/>
      <c r="O719" s="2"/>
      <c r="P719" s="2"/>
      <c r="Q719" s="2"/>
      <c r="R719" s="2"/>
      <c r="S719" s="2"/>
      <c r="T719" s="2"/>
      <c r="U719" s="2"/>
      <c r="V719" s="2"/>
      <c r="W719" s="2"/>
      <c r="X719" s="2"/>
      <c r="Y719" s="2"/>
    </row>
    <row r="720" spans="2:25" x14ac:dyDescent="0.25">
      <c r="B720" s="439"/>
      <c r="C720" s="439"/>
      <c r="D720" s="439"/>
      <c r="E720" s="439"/>
      <c r="G720" s="2"/>
      <c r="H720" s="2"/>
      <c r="I720" s="2"/>
      <c r="J720" s="2"/>
      <c r="K720" s="2"/>
      <c r="L720" s="2"/>
      <c r="M720" s="2"/>
      <c r="N720" s="2"/>
      <c r="O720" s="2"/>
      <c r="P720" s="2"/>
      <c r="Q720" s="2"/>
      <c r="R720" s="2"/>
      <c r="S720" s="2"/>
      <c r="T720" s="2"/>
      <c r="U720" s="2"/>
      <c r="V720" s="2"/>
      <c r="W720" s="2"/>
      <c r="X720" s="2"/>
      <c r="Y720" s="2"/>
    </row>
    <row r="721" spans="2:25" x14ac:dyDescent="0.25">
      <c r="B721" s="439"/>
      <c r="C721" s="439"/>
      <c r="D721" s="439"/>
      <c r="E721" s="439"/>
      <c r="G721" s="2"/>
      <c r="H721" s="2"/>
      <c r="I721" s="2"/>
      <c r="J721" s="2"/>
      <c r="K721" s="2"/>
      <c r="L721" s="2"/>
      <c r="M721" s="2"/>
      <c r="N721" s="2"/>
      <c r="O721" s="2"/>
      <c r="P721" s="2"/>
      <c r="Q721" s="2"/>
      <c r="R721" s="2"/>
      <c r="S721" s="2"/>
      <c r="T721" s="2"/>
      <c r="U721" s="2"/>
      <c r="V721" s="2"/>
      <c r="W721" s="2"/>
      <c r="X721" s="2"/>
      <c r="Y721" s="2"/>
    </row>
    <row r="722" spans="2:25" x14ac:dyDescent="0.25">
      <c r="B722" s="439"/>
      <c r="C722" s="439"/>
      <c r="D722" s="439"/>
      <c r="E722" s="439"/>
      <c r="G722" s="2"/>
      <c r="H722" s="2"/>
      <c r="I722" s="2"/>
      <c r="J722" s="2"/>
      <c r="K722" s="2"/>
      <c r="L722" s="2"/>
      <c r="M722" s="2"/>
      <c r="N722" s="2"/>
      <c r="O722" s="2"/>
      <c r="P722" s="2"/>
      <c r="Q722" s="2"/>
      <c r="R722" s="2"/>
      <c r="S722" s="2"/>
      <c r="T722" s="2"/>
      <c r="U722" s="2"/>
      <c r="V722" s="2"/>
      <c r="W722" s="2"/>
      <c r="X722" s="2"/>
      <c r="Y722" s="2"/>
    </row>
    <row r="723" spans="2:25" x14ac:dyDescent="0.25">
      <c r="B723" s="439"/>
      <c r="C723" s="439"/>
      <c r="D723" s="439"/>
      <c r="E723" s="439"/>
      <c r="G723" s="2"/>
      <c r="H723" s="2"/>
      <c r="I723" s="2"/>
      <c r="J723" s="2"/>
      <c r="K723" s="2"/>
      <c r="L723" s="2"/>
      <c r="M723" s="2"/>
      <c r="N723" s="2"/>
      <c r="O723" s="2"/>
      <c r="P723" s="2"/>
      <c r="Q723" s="2"/>
      <c r="R723" s="2"/>
      <c r="S723" s="2"/>
      <c r="T723" s="2"/>
      <c r="U723" s="2"/>
      <c r="V723" s="2"/>
      <c r="W723" s="2"/>
      <c r="X723" s="2"/>
      <c r="Y723" s="2"/>
    </row>
    <row r="724" spans="2:25" x14ac:dyDescent="0.25">
      <c r="B724" s="439"/>
      <c r="C724" s="439"/>
      <c r="D724" s="439"/>
      <c r="E724" s="439"/>
      <c r="G724" s="2"/>
      <c r="H724" s="2"/>
      <c r="I724" s="2"/>
      <c r="J724" s="2"/>
      <c r="K724" s="2"/>
      <c r="L724" s="2"/>
      <c r="M724" s="2"/>
      <c r="N724" s="2"/>
      <c r="O724" s="2"/>
      <c r="P724" s="2"/>
      <c r="Q724" s="2"/>
      <c r="R724" s="2"/>
      <c r="S724" s="2"/>
      <c r="T724" s="2"/>
      <c r="U724" s="2"/>
      <c r="V724" s="2"/>
      <c r="W724" s="2"/>
      <c r="X724" s="2"/>
      <c r="Y724" s="2"/>
    </row>
    <row r="725" spans="2:25" x14ac:dyDescent="0.25">
      <c r="B725" s="439"/>
      <c r="C725" s="439"/>
      <c r="D725" s="439"/>
      <c r="E725" s="439"/>
      <c r="G725" s="2"/>
      <c r="H725" s="2"/>
      <c r="I725" s="2"/>
      <c r="J725" s="2"/>
      <c r="K725" s="2"/>
      <c r="L725" s="2"/>
      <c r="M725" s="2"/>
      <c r="N725" s="2"/>
      <c r="O725" s="2"/>
      <c r="P725" s="2"/>
      <c r="Q725" s="2"/>
      <c r="R725" s="2"/>
      <c r="S725" s="2"/>
      <c r="T725" s="2"/>
      <c r="U725" s="2"/>
      <c r="V725" s="2"/>
      <c r="W725" s="2"/>
      <c r="X725" s="2"/>
      <c r="Y725" s="2"/>
    </row>
    <row r="726" spans="2:25" x14ac:dyDescent="0.25">
      <c r="B726" s="439"/>
      <c r="C726" s="439"/>
      <c r="D726" s="439"/>
      <c r="E726" s="439"/>
      <c r="G726" s="2"/>
      <c r="H726" s="2"/>
      <c r="I726" s="2"/>
      <c r="J726" s="2"/>
      <c r="K726" s="2"/>
      <c r="L726" s="2"/>
      <c r="M726" s="2"/>
      <c r="N726" s="2"/>
      <c r="O726" s="2"/>
      <c r="P726" s="2"/>
      <c r="Q726" s="2"/>
      <c r="R726" s="2"/>
      <c r="S726" s="2"/>
      <c r="T726" s="2"/>
      <c r="U726" s="2"/>
      <c r="V726" s="2"/>
      <c r="W726" s="2"/>
      <c r="X726" s="2"/>
      <c r="Y726" s="2"/>
    </row>
    <row r="727" spans="2:25" x14ac:dyDescent="0.25">
      <c r="B727" s="439"/>
      <c r="C727" s="439"/>
      <c r="D727" s="439"/>
      <c r="E727" s="439"/>
      <c r="G727" s="2"/>
      <c r="H727" s="2"/>
      <c r="I727" s="2"/>
      <c r="J727" s="2"/>
      <c r="K727" s="2"/>
      <c r="L727" s="2"/>
      <c r="M727" s="2"/>
      <c r="N727" s="2"/>
      <c r="O727" s="2"/>
      <c r="P727" s="2"/>
      <c r="Q727" s="2"/>
      <c r="R727" s="2"/>
      <c r="S727" s="2"/>
      <c r="T727" s="2"/>
      <c r="U727" s="2"/>
      <c r="V727" s="2"/>
      <c r="W727" s="2"/>
      <c r="X727" s="2"/>
      <c r="Y727" s="2"/>
    </row>
    <row r="728" spans="2:25" x14ac:dyDescent="0.25">
      <c r="B728" s="439"/>
      <c r="C728" s="439"/>
      <c r="D728" s="439"/>
      <c r="E728" s="439"/>
      <c r="G728" s="2"/>
      <c r="H728" s="2"/>
      <c r="I728" s="2"/>
      <c r="J728" s="2"/>
      <c r="K728" s="2"/>
      <c r="L728" s="2"/>
      <c r="M728" s="2"/>
      <c r="N728" s="2"/>
      <c r="O728" s="2"/>
      <c r="P728" s="2"/>
      <c r="Q728" s="2"/>
      <c r="R728" s="2"/>
      <c r="S728" s="2"/>
      <c r="T728" s="2"/>
      <c r="U728" s="2"/>
      <c r="V728" s="2"/>
      <c r="W728" s="2"/>
      <c r="X728" s="2"/>
      <c r="Y728" s="2"/>
    </row>
    <row r="729" spans="2:25" x14ac:dyDescent="0.25">
      <c r="B729" s="439"/>
      <c r="C729" s="439"/>
      <c r="D729" s="439"/>
      <c r="E729" s="439"/>
      <c r="G729" s="2"/>
      <c r="H729" s="2"/>
      <c r="I729" s="2"/>
      <c r="J729" s="2"/>
      <c r="K729" s="2"/>
      <c r="L729" s="2"/>
      <c r="M729" s="2"/>
      <c r="N729" s="2"/>
      <c r="O729" s="2"/>
      <c r="P729" s="2"/>
      <c r="Q729" s="2"/>
      <c r="R729" s="2"/>
      <c r="S729" s="2"/>
      <c r="T729" s="2"/>
      <c r="U729" s="2"/>
      <c r="V729" s="2"/>
      <c r="W729" s="2"/>
      <c r="X729" s="2"/>
      <c r="Y729" s="2"/>
    </row>
    <row r="730" spans="2:25" x14ac:dyDescent="0.25">
      <c r="B730" s="439"/>
      <c r="C730" s="439"/>
      <c r="D730" s="439"/>
      <c r="E730" s="439"/>
      <c r="G730" s="2"/>
      <c r="H730" s="2"/>
      <c r="I730" s="2"/>
      <c r="J730" s="2"/>
      <c r="K730" s="2"/>
      <c r="L730" s="2"/>
      <c r="M730" s="2"/>
      <c r="N730" s="2"/>
      <c r="O730" s="2"/>
      <c r="P730" s="2"/>
      <c r="Q730" s="2"/>
      <c r="R730" s="2"/>
      <c r="S730" s="2"/>
      <c r="T730" s="2"/>
      <c r="U730" s="2"/>
      <c r="V730" s="2"/>
      <c r="W730" s="2"/>
      <c r="X730" s="2"/>
      <c r="Y730" s="2"/>
    </row>
    <row r="731" spans="2:25" x14ac:dyDescent="0.25">
      <c r="B731" s="439"/>
      <c r="C731" s="439"/>
      <c r="D731" s="439"/>
      <c r="E731" s="439"/>
      <c r="G731" s="2"/>
      <c r="H731" s="2"/>
      <c r="I731" s="2"/>
      <c r="J731" s="2"/>
      <c r="K731" s="2"/>
      <c r="L731" s="2"/>
      <c r="M731" s="2"/>
      <c r="N731" s="2"/>
      <c r="O731" s="2"/>
      <c r="P731" s="2"/>
      <c r="Q731" s="2"/>
      <c r="R731" s="2"/>
      <c r="S731" s="2"/>
      <c r="T731" s="2"/>
      <c r="U731" s="2"/>
      <c r="V731" s="2"/>
      <c r="W731" s="2"/>
      <c r="X731" s="2"/>
      <c r="Y731" s="2"/>
    </row>
    <row r="732" spans="2:25" x14ac:dyDescent="0.25">
      <c r="B732" s="439"/>
      <c r="C732" s="439"/>
      <c r="D732" s="439"/>
      <c r="E732" s="439"/>
      <c r="G732" s="2"/>
      <c r="H732" s="2"/>
      <c r="I732" s="2"/>
      <c r="J732" s="2"/>
      <c r="K732" s="2"/>
      <c r="L732" s="2"/>
      <c r="M732" s="2"/>
      <c r="N732" s="2"/>
      <c r="O732" s="2"/>
      <c r="P732" s="2"/>
      <c r="Q732" s="2"/>
      <c r="R732" s="2"/>
      <c r="S732" s="2"/>
      <c r="T732" s="2"/>
      <c r="U732" s="2"/>
      <c r="V732" s="2"/>
      <c r="W732" s="2"/>
      <c r="X732" s="2"/>
      <c r="Y732" s="2"/>
    </row>
    <row r="733" spans="2:25" x14ac:dyDescent="0.25">
      <c r="B733" s="439"/>
      <c r="C733" s="439"/>
      <c r="D733" s="439"/>
      <c r="E733" s="439"/>
      <c r="G733" s="2"/>
      <c r="H733" s="2"/>
      <c r="I733" s="2"/>
      <c r="J733" s="2"/>
      <c r="K733" s="2"/>
      <c r="L733" s="2"/>
      <c r="M733" s="2"/>
      <c r="N733" s="2"/>
      <c r="O733" s="2"/>
      <c r="P733" s="2"/>
      <c r="Q733" s="2"/>
      <c r="R733" s="2"/>
      <c r="S733" s="2"/>
      <c r="T733" s="2"/>
      <c r="U733" s="2"/>
      <c r="V733" s="2"/>
      <c r="W733" s="2"/>
      <c r="X733" s="2"/>
      <c r="Y733" s="2"/>
    </row>
    <row r="734" spans="2:25" x14ac:dyDescent="0.25">
      <c r="B734" s="439"/>
      <c r="C734" s="439"/>
      <c r="D734" s="439"/>
      <c r="E734" s="439"/>
      <c r="G734" s="2"/>
      <c r="H734" s="2"/>
      <c r="I734" s="2"/>
      <c r="J734" s="2"/>
      <c r="K734" s="2"/>
      <c r="L734" s="2"/>
      <c r="M734" s="2"/>
      <c r="N734" s="2"/>
      <c r="O734" s="2"/>
      <c r="P734" s="2"/>
      <c r="Q734" s="2"/>
      <c r="R734" s="2"/>
      <c r="S734" s="2"/>
      <c r="T734" s="2"/>
      <c r="U734" s="2"/>
      <c r="V734" s="2"/>
      <c r="W734" s="2"/>
      <c r="X734" s="2"/>
      <c r="Y734" s="2"/>
    </row>
    <row r="735" spans="2:25" x14ac:dyDescent="0.25">
      <c r="B735" s="439"/>
      <c r="C735" s="439"/>
      <c r="D735" s="439"/>
      <c r="E735" s="439"/>
      <c r="G735" s="2"/>
      <c r="H735" s="2"/>
      <c r="I735" s="2"/>
      <c r="J735" s="2"/>
      <c r="K735" s="2"/>
      <c r="L735" s="2"/>
      <c r="M735" s="2"/>
      <c r="N735" s="2"/>
      <c r="O735" s="2"/>
      <c r="P735" s="2"/>
      <c r="Q735" s="2"/>
      <c r="R735" s="2"/>
      <c r="S735" s="2"/>
      <c r="T735" s="2"/>
      <c r="U735" s="2"/>
      <c r="V735" s="2"/>
      <c r="W735" s="2"/>
      <c r="X735" s="2"/>
      <c r="Y735" s="2"/>
    </row>
    <row r="736" spans="2:25" x14ac:dyDescent="0.25">
      <c r="B736" s="439"/>
      <c r="C736" s="439"/>
      <c r="D736" s="439"/>
      <c r="E736" s="439"/>
      <c r="G736" s="2"/>
      <c r="H736" s="2"/>
      <c r="I736" s="2"/>
      <c r="J736" s="2"/>
      <c r="K736" s="2"/>
      <c r="L736" s="2"/>
      <c r="M736" s="2"/>
      <c r="N736" s="2"/>
      <c r="O736" s="2"/>
      <c r="P736" s="2"/>
      <c r="Q736" s="2"/>
      <c r="R736" s="2"/>
      <c r="S736" s="2"/>
      <c r="T736" s="2"/>
      <c r="U736" s="2"/>
      <c r="V736" s="2"/>
      <c r="W736" s="2"/>
      <c r="X736" s="2"/>
      <c r="Y736" s="2"/>
    </row>
    <row r="737" spans="2:25" x14ac:dyDescent="0.25">
      <c r="B737" s="439"/>
      <c r="C737" s="439"/>
      <c r="D737" s="439"/>
      <c r="E737" s="439"/>
      <c r="G737" s="2"/>
      <c r="H737" s="2"/>
      <c r="I737" s="2"/>
      <c r="J737" s="2"/>
      <c r="K737" s="2"/>
      <c r="L737" s="2"/>
      <c r="M737" s="2"/>
      <c r="N737" s="2"/>
      <c r="O737" s="2"/>
      <c r="P737" s="2"/>
      <c r="Q737" s="2"/>
      <c r="R737" s="2"/>
      <c r="S737" s="2"/>
      <c r="T737" s="2"/>
      <c r="U737" s="2"/>
      <c r="V737" s="2"/>
      <c r="W737" s="2"/>
      <c r="X737" s="2"/>
      <c r="Y737" s="2"/>
    </row>
    <row r="738" spans="2:25" x14ac:dyDescent="0.25">
      <c r="B738" s="439"/>
      <c r="C738" s="439"/>
      <c r="D738" s="439"/>
      <c r="E738" s="439"/>
      <c r="G738" s="2"/>
      <c r="H738" s="2"/>
      <c r="I738" s="2"/>
      <c r="J738" s="2"/>
      <c r="K738" s="2"/>
      <c r="L738" s="2"/>
      <c r="M738" s="2"/>
      <c r="N738" s="2"/>
      <c r="O738" s="2"/>
      <c r="P738" s="2"/>
      <c r="Q738" s="2"/>
      <c r="R738" s="2"/>
      <c r="S738" s="2"/>
      <c r="T738" s="2"/>
      <c r="U738" s="2"/>
      <c r="V738" s="2"/>
      <c r="W738" s="2"/>
      <c r="X738" s="2"/>
      <c r="Y738" s="2"/>
    </row>
    <row r="739" spans="2:25" x14ac:dyDescent="0.25">
      <c r="B739" s="439"/>
      <c r="C739" s="439"/>
      <c r="D739" s="439"/>
      <c r="E739" s="439"/>
      <c r="G739" s="2"/>
      <c r="H739" s="2"/>
      <c r="I739" s="2"/>
      <c r="J739" s="2"/>
      <c r="K739" s="2"/>
      <c r="L739" s="2"/>
      <c r="M739" s="2"/>
      <c r="N739" s="2"/>
      <c r="O739" s="2"/>
      <c r="P739" s="2"/>
      <c r="Q739" s="2"/>
      <c r="R739" s="2"/>
      <c r="S739" s="2"/>
      <c r="T739" s="2"/>
      <c r="U739" s="2"/>
      <c r="V739" s="2"/>
      <c r="W739" s="2"/>
      <c r="X739" s="2"/>
      <c r="Y739" s="2"/>
    </row>
    <row r="740" spans="2:25" x14ac:dyDescent="0.25">
      <c r="B740" s="439"/>
      <c r="C740" s="439"/>
      <c r="D740" s="439"/>
      <c r="E740" s="439"/>
      <c r="G740" s="2"/>
      <c r="H740" s="2"/>
      <c r="I740" s="2"/>
      <c r="J740" s="2"/>
      <c r="K740" s="2"/>
      <c r="L740" s="2"/>
      <c r="M740" s="2"/>
      <c r="N740" s="2"/>
      <c r="O740" s="2"/>
      <c r="P740" s="2"/>
      <c r="Q740" s="2"/>
      <c r="R740" s="2"/>
      <c r="S740" s="2"/>
      <c r="T740" s="2"/>
      <c r="U740" s="2"/>
      <c r="V740" s="2"/>
      <c r="W740" s="2"/>
      <c r="X740" s="2"/>
      <c r="Y740" s="2"/>
    </row>
    <row r="741" spans="2:25" x14ac:dyDescent="0.25">
      <c r="B741" s="439"/>
      <c r="C741" s="439"/>
      <c r="D741" s="439"/>
      <c r="E741" s="439"/>
      <c r="G741" s="2"/>
      <c r="H741" s="2"/>
      <c r="I741" s="2"/>
      <c r="J741" s="2"/>
      <c r="K741" s="2"/>
      <c r="L741" s="2"/>
      <c r="M741" s="2"/>
      <c r="N741" s="2"/>
      <c r="O741" s="2"/>
      <c r="P741" s="2"/>
      <c r="Q741" s="2"/>
      <c r="R741" s="2"/>
      <c r="S741" s="2"/>
      <c r="T741" s="2"/>
      <c r="U741" s="2"/>
      <c r="V741" s="2"/>
      <c r="W741" s="2"/>
      <c r="X741" s="2"/>
      <c r="Y741" s="2"/>
    </row>
    <row r="742" spans="2:25" x14ac:dyDescent="0.25">
      <c r="B742" s="439"/>
      <c r="C742" s="439"/>
      <c r="D742" s="439"/>
      <c r="E742" s="439"/>
      <c r="G742" s="2"/>
      <c r="H742" s="2"/>
      <c r="I742" s="2"/>
      <c r="J742" s="2"/>
      <c r="K742" s="2"/>
      <c r="L742" s="2"/>
      <c r="M742" s="2"/>
      <c r="N742" s="2"/>
      <c r="O742" s="2"/>
      <c r="P742" s="2"/>
      <c r="Q742" s="2"/>
      <c r="R742" s="2"/>
      <c r="S742" s="2"/>
      <c r="T742" s="2"/>
      <c r="U742" s="2"/>
      <c r="V742" s="2"/>
      <c r="W742" s="2"/>
      <c r="X742" s="2"/>
      <c r="Y742" s="2"/>
    </row>
    <row r="743" spans="2:25" x14ac:dyDescent="0.25">
      <c r="B743" s="439"/>
      <c r="C743" s="439"/>
      <c r="D743" s="439"/>
      <c r="E743" s="439"/>
      <c r="G743" s="2"/>
      <c r="H743" s="2"/>
      <c r="I743" s="2"/>
      <c r="J743" s="2"/>
      <c r="K743" s="2"/>
      <c r="L743" s="2"/>
      <c r="M743" s="2"/>
      <c r="N743" s="2"/>
      <c r="O743" s="2"/>
      <c r="P743" s="2"/>
      <c r="Q743" s="2"/>
      <c r="R743" s="2"/>
      <c r="S743" s="2"/>
      <c r="T743" s="2"/>
      <c r="U743" s="2"/>
      <c r="V743" s="2"/>
      <c r="W743" s="2"/>
      <c r="X743" s="2"/>
      <c r="Y743" s="2"/>
    </row>
    <row r="744" spans="2:25" x14ac:dyDescent="0.25">
      <c r="B744" s="439"/>
      <c r="C744" s="439"/>
      <c r="D744" s="439"/>
      <c r="E744" s="439"/>
      <c r="G744" s="2"/>
      <c r="H744" s="2"/>
      <c r="I744" s="2"/>
      <c r="J744" s="2"/>
      <c r="K744" s="2"/>
      <c r="L744" s="2"/>
      <c r="M744" s="2"/>
      <c r="N744" s="2"/>
      <c r="O744" s="2"/>
      <c r="P744" s="2"/>
      <c r="Q744" s="2"/>
      <c r="R744" s="2"/>
      <c r="S744" s="2"/>
      <c r="T744" s="2"/>
      <c r="U744" s="2"/>
      <c r="V744" s="2"/>
      <c r="W744" s="2"/>
      <c r="X744" s="2"/>
      <c r="Y744" s="2"/>
    </row>
    <row r="745" spans="2:25" x14ac:dyDescent="0.25">
      <c r="B745" s="439"/>
      <c r="C745" s="439"/>
      <c r="D745" s="439"/>
      <c r="E745" s="439"/>
      <c r="G745" s="2"/>
      <c r="H745" s="2"/>
      <c r="I745" s="2"/>
      <c r="J745" s="2"/>
      <c r="K745" s="2"/>
      <c r="L745" s="2"/>
      <c r="M745" s="2"/>
      <c r="N745" s="2"/>
      <c r="O745" s="2"/>
      <c r="P745" s="2"/>
      <c r="Q745" s="2"/>
      <c r="R745" s="2"/>
      <c r="S745" s="2"/>
      <c r="T745" s="2"/>
      <c r="U745" s="2"/>
      <c r="V745" s="2"/>
      <c r="W745" s="2"/>
      <c r="X745" s="2"/>
      <c r="Y745" s="2"/>
    </row>
    <row r="746" spans="2:25" x14ac:dyDescent="0.25">
      <c r="B746" s="439"/>
      <c r="C746" s="439"/>
      <c r="D746" s="439"/>
      <c r="E746" s="439"/>
      <c r="G746" s="2"/>
      <c r="H746" s="2"/>
      <c r="I746" s="2"/>
      <c r="J746" s="2"/>
      <c r="K746" s="2"/>
      <c r="L746" s="2"/>
      <c r="M746" s="2"/>
      <c r="N746" s="2"/>
      <c r="O746" s="2"/>
      <c r="P746" s="2"/>
      <c r="Q746" s="2"/>
      <c r="R746" s="2"/>
      <c r="S746" s="2"/>
      <c r="T746" s="2"/>
      <c r="U746" s="2"/>
      <c r="V746" s="2"/>
      <c r="W746" s="2"/>
      <c r="X746" s="2"/>
      <c r="Y746" s="2"/>
    </row>
    <row r="747" spans="2:25" x14ac:dyDescent="0.25">
      <c r="B747" s="439"/>
      <c r="C747" s="439"/>
      <c r="D747" s="439"/>
      <c r="E747" s="439"/>
      <c r="G747" s="2"/>
      <c r="H747" s="2"/>
      <c r="I747" s="2"/>
      <c r="J747" s="2"/>
      <c r="K747" s="2"/>
      <c r="L747" s="2"/>
      <c r="M747" s="2"/>
      <c r="N747" s="2"/>
      <c r="O747" s="2"/>
      <c r="P747" s="2"/>
      <c r="Q747" s="2"/>
      <c r="R747" s="2"/>
      <c r="S747" s="2"/>
      <c r="T747" s="2"/>
      <c r="U747" s="2"/>
      <c r="V747" s="2"/>
      <c r="W747" s="2"/>
      <c r="X747" s="2"/>
      <c r="Y747" s="2"/>
    </row>
    <row r="748" spans="2:25" x14ac:dyDescent="0.25">
      <c r="B748" s="439"/>
      <c r="C748" s="439"/>
      <c r="D748" s="439"/>
      <c r="E748" s="439"/>
      <c r="G748" s="2"/>
      <c r="H748" s="2"/>
      <c r="I748" s="2"/>
      <c r="J748" s="2"/>
      <c r="K748" s="2"/>
      <c r="L748" s="2"/>
      <c r="M748" s="2"/>
      <c r="N748" s="2"/>
      <c r="O748" s="2"/>
      <c r="P748" s="2"/>
      <c r="Q748" s="2"/>
      <c r="R748" s="2"/>
      <c r="S748" s="2"/>
      <c r="T748" s="2"/>
      <c r="U748" s="2"/>
      <c r="V748" s="2"/>
      <c r="W748" s="2"/>
      <c r="X748" s="2"/>
      <c r="Y748" s="2"/>
    </row>
    <row r="749" spans="2:25" x14ac:dyDescent="0.25">
      <c r="B749" s="439"/>
      <c r="C749" s="439"/>
      <c r="D749" s="439"/>
      <c r="E749" s="439"/>
      <c r="G749" s="2"/>
      <c r="H749" s="2"/>
      <c r="I749" s="2"/>
      <c r="J749" s="2"/>
      <c r="K749" s="2"/>
      <c r="L749" s="2"/>
      <c r="M749" s="2"/>
      <c r="N749" s="2"/>
      <c r="O749" s="2"/>
      <c r="P749" s="2"/>
      <c r="Q749" s="2"/>
      <c r="R749" s="2"/>
      <c r="S749" s="2"/>
      <c r="T749" s="2"/>
      <c r="U749" s="2"/>
      <c r="V749" s="2"/>
      <c r="W749" s="2"/>
      <c r="X749" s="2"/>
      <c r="Y749" s="2"/>
    </row>
    <row r="750" spans="2:25" x14ac:dyDescent="0.25">
      <c r="B750" s="439"/>
      <c r="C750" s="439"/>
      <c r="D750" s="439"/>
      <c r="E750" s="439"/>
      <c r="G750" s="2"/>
      <c r="H750" s="2"/>
      <c r="I750" s="2"/>
      <c r="J750" s="2"/>
      <c r="K750" s="2"/>
      <c r="L750" s="2"/>
      <c r="M750" s="2"/>
      <c r="N750" s="2"/>
      <c r="O750" s="2"/>
      <c r="P750" s="2"/>
      <c r="Q750" s="2"/>
      <c r="R750" s="2"/>
      <c r="S750" s="2"/>
      <c r="T750" s="2"/>
      <c r="U750" s="2"/>
      <c r="V750" s="2"/>
      <c r="W750" s="2"/>
      <c r="X750" s="2"/>
      <c r="Y750" s="2"/>
    </row>
    <row r="751" spans="2:25" x14ac:dyDescent="0.25">
      <c r="B751" s="439"/>
      <c r="C751" s="439"/>
      <c r="D751" s="439"/>
      <c r="E751" s="439"/>
      <c r="G751" s="2"/>
      <c r="H751" s="2"/>
      <c r="I751" s="2"/>
      <c r="J751" s="2"/>
      <c r="K751" s="2"/>
      <c r="L751" s="2"/>
      <c r="M751" s="2"/>
      <c r="N751" s="2"/>
      <c r="O751" s="2"/>
      <c r="P751" s="2"/>
      <c r="Q751" s="2"/>
      <c r="R751" s="2"/>
      <c r="S751" s="2"/>
      <c r="T751" s="2"/>
      <c r="U751" s="2"/>
      <c r="V751" s="2"/>
      <c r="W751" s="2"/>
      <c r="X751" s="2"/>
      <c r="Y751" s="2"/>
    </row>
    <row r="752" spans="2:25" x14ac:dyDescent="0.25">
      <c r="B752" s="439"/>
      <c r="C752" s="439"/>
      <c r="D752" s="439"/>
      <c r="E752" s="439"/>
      <c r="G752" s="2"/>
      <c r="H752" s="2"/>
      <c r="I752" s="2"/>
      <c r="J752" s="2"/>
      <c r="K752" s="2"/>
      <c r="L752" s="2"/>
      <c r="M752" s="2"/>
      <c r="N752" s="2"/>
      <c r="O752" s="2"/>
      <c r="P752" s="2"/>
      <c r="Q752" s="2"/>
      <c r="R752" s="2"/>
      <c r="S752" s="2"/>
      <c r="T752" s="2"/>
      <c r="U752" s="2"/>
      <c r="V752" s="2"/>
      <c r="W752" s="2"/>
      <c r="X752" s="2"/>
      <c r="Y752" s="2"/>
    </row>
    <row r="753" spans="2:25" x14ac:dyDescent="0.25">
      <c r="B753" s="439"/>
      <c r="C753" s="439"/>
      <c r="D753" s="439"/>
      <c r="E753" s="439"/>
      <c r="G753" s="2"/>
      <c r="H753" s="2"/>
      <c r="I753" s="2"/>
      <c r="J753" s="2"/>
      <c r="K753" s="2"/>
      <c r="L753" s="2"/>
      <c r="M753" s="2"/>
      <c r="N753" s="2"/>
      <c r="O753" s="2"/>
      <c r="P753" s="2"/>
      <c r="Q753" s="2"/>
      <c r="R753" s="2"/>
      <c r="S753" s="2"/>
      <c r="T753" s="2"/>
      <c r="U753" s="2"/>
      <c r="V753" s="2"/>
      <c r="W753" s="2"/>
      <c r="X753" s="2"/>
      <c r="Y753" s="2"/>
    </row>
    <row r="754" spans="2:25" x14ac:dyDescent="0.25">
      <c r="B754" s="439"/>
      <c r="C754" s="439"/>
      <c r="D754" s="439"/>
      <c r="E754" s="439"/>
      <c r="G754" s="2"/>
      <c r="H754" s="2"/>
      <c r="I754" s="2"/>
      <c r="J754" s="2"/>
      <c r="K754" s="2"/>
      <c r="L754" s="2"/>
      <c r="M754" s="2"/>
      <c r="N754" s="2"/>
      <c r="O754" s="2"/>
      <c r="P754" s="2"/>
      <c r="Q754" s="2"/>
      <c r="R754" s="2"/>
      <c r="S754" s="2"/>
      <c r="T754" s="2"/>
      <c r="U754" s="2"/>
      <c r="V754" s="2"/>
      <c r="W754" s="2"/>
      <c r="X754" s="2"/>
      <c r="Y754" s="2"/>
    </row>
    <row r="755" spans="2:25" x14ac:dyDescent="0.25">
      <c r="B755" s="439"/>
      <c r="C755" s="439"/>
      <c r="D755" s="439"/>
      <c r="E755" s="439"/>
      <c r="G755" s="2"/>
      <c r="H755" s="2"/>
      <c r="I755" s="2"/>
      <c r="J755" s="2"/>
      <c r="K755" s="2"/>
      <c r="L755" s="2"/>
      <c r="M755" s="2"/>
      <c r="N755" s="2"/>
      <c r="O755" s="2"/>
      <c r="P755" s="2"/>
      <c r="Q755" s="2"/>
      <c r="R755" s="2"/>
      <c r="S755" s="2"/>
      <c r="T755" s="2"/>
      <c r="U755" s="2"/>
      <c r="V755" s="2"/>
      <c r="W755" s="2"/>
      <c r="X755" s="2"/>
      <c r="Y755" s="2"/>
    </row>
    <row r="756" spans="2:25" x14ac:dyDescent="0.25">
      <c r="B756" s="439"/>
      <c r="C756" s="439"/>
      <c r="D756" s="439"/>
      <c r="E756" s="439"/>
      <c r="G756" s="2"/>
      <c r="H756" s="2"/>
      <c r="I756" s="2"/>
      <c r="J756" s="2"/>
      <c r="K756" s="2"/>
      <c r="L756" s="2"/>
      <c r="M756" s="2"/>
      <c r="N756" s="2"/>
      <c r="O756" s="2"/>
      <c r="P756" s="2"/>
      <c r="Q756" s="2"/>
      <c r="R756" s="2"/>
      <c r="S756" s="2"/>
      <c r="T756" s="2"/>
      <c r="U756" s="2"/>
      <c r="V756" s="2"/>
      <c r="W756" s="2"/>
      <c r="X756" s="2"/>
      <c r="Y756" s="2"/>
    </row>
    <row r="757" spans="2:25" x14ac:dyDescent="0.25">
      <c r="B757" s="439"/>
      <c r="C757" s="439"/>
      <c r="D757" s="439"/>
      <c r="E757" s="439"/>
      <c r="G757" s="2"/>
      <c r="H757" s="2"/>
      <c r="I757" s="2"/>
      <c r="J757" s="2"/>
      <c r="K757" s="2"/>
      <c r="L757" s="2"/>
      <c r="M757" s="2"/>
      <c r="N757" s="2"/>
      <c r="O757" s="2"/>
      <c r="P757" s="2"/>
      <c r="Q757" s="2"/>
      <c r="R757" s="2"/>
      <c r="S757" s="2"/>
      <c r="T757" s="2"/>
      <c r="U757" s="2"/>
      <c r="V757" s="2"/>
      <c r="W757" s="2"/>
      <c r="X757" s="2"/>
      <c r="Y757" s="2"/>
    </row>
    <row r="758" spans="2:25" x14ac:dyDescent="0.25">
      <c r="B758" s="439"/>
      <c r="C758" s="439"/>
      <c r="D758" s="439"/>
      <c r="E758" s="439"/>
      <c r="G758" s="2"/>
      <c r="H758" s="2"/>
      <c r="I758" s="2"/>
      <c r="J758" s="2"/>
      <c r="K758" s="2"/>
      <c r="L758" s="2"/>
      <c r="M758" s="2"/>
      <c r="N758" s="2"/>
      <c r="O758" s="2"/>
      <c r="P758" s="2"/>
      <c r="Q758" s="2"/>
      <c r="R758" s="2"/>
      <c r="S758" s="2"/>
      <c r="T758" s="2"/>
      <c r="U758" s="2"/>
      <c r="V758" s="2"/>
      <c r="W758" s="2"/>
      <c r="X758" s="2"/>
      <c r="Y758" s="2"/>
    </row>
    <row r="759" spans="2:25" x14ac:dyDescent="0.25">
      <c r="B759" s="439"/>
      <c r="C759" s="439"/>
      <c r="D759" s="439"/>
      <c r="E759" s="439"/>
      <c r="G759" s="2"/>
      <c r="H759" s="2"/>
      <c r="I759" s="2"/>
      <c r="J759" s="2"/>
      <c r="K759" s="2"/>
      <c r="L759" s="2"/>
      <c r="M759" s="2"/>
      <c r="N759" s="2"/>
      <c r="O759" s="2"/>
      <c r="P759" s="2"/>
      <c r="Q759" s="2"/>
      <c r="R759" s="2"/>
      <c r="S759" s="2"/>
      <c r="T759" s="2"/>
      <c r="U759" s="2"/>
      <c r="V759" s="2"/>
      <c r="W759" s="2"/>
      <c r="X759" s="2"/>
      <c r="Y759" s="2"/>
    </row>
    <row r="760" spans="2:25" x14ac:dyDescent="0.25">
      <c r="B760" s="439"/>
      <c r="C760" s="439"/>
      <c r="D760" s="439"/>
      <c r="E760" s="439"/>
      <c r="G760" s="2"/>
      <c r="H760" s="2"/>
      <c r="I760" s="2"/>
      <c r="J760" s="2"/>
      <c r="K760" s="2"/>
      <c r="L760" s="2"/>
      <c r="M760" s="2"/>
      <c r="N760" s="2"/>
      <c r="O760" s="2"/>
      <c r="P760" s="2"/>
      <c r="Q760" s="2"/>
      <c r="R760" s="2"/>
      <c r="S760" s="2"/>
      <c r="T760" s="2"/>
      <c r="U760" s="2"/>
      <c r="V760" s="2"/>
      <c r="W760" s="2"/>
      <c r="X760" s="2"/>
      <c r="Y760" s="2"/>
    </row>
    <row r="761" spans="2:25" x14ac:dyDescent="0.25">
      <c r="B761" s="439"/>
      <c r="C761" s="439"/>
      <c r="D761" s="439"/>
      <c r="E761" s="439"/>
      <c r="G761" s="2"/>
      <c r="H761" s="2"/>
      <c r="I761" s="2"/>
      <c r="J761" s="2"/>
      <c r="K761" s="2"/>
      <c r="L761" s="2"/>
      <c r="M761" s="2"/>
      <c r="N761" s="2"/>
      <c r="O761" s="2"/>
      <c r="P761" s="2"/>
      <c r="Q761" s="2"/>
      <c r="R761" s="2"/>
      <c r="S761" s="2"/>
      <c r="T761" s="2"/>
      <c r="U761" s="2"/>
      <c r="V761" s="2"/>
      <c r="W761" s="2"/>
      <c r="X761" s="2"/>
      <c r="Y761" s="2"/>
    </row>
    <row r="762" spans="2:25" x14ac:dyDescent="0.25">
      <c r="B762" s="439"/>
      <c r="C762" s="439"/>
      <c r="D762" s="439"/>
      <c r="E762" s="439"/>
      <c r="G762" s="2"/>
      <c r="H762" s="2"/>
      <c r="I762" s="2"/>
      <c r="J762" s="2"/>
      <c r="K762" s="2"/>
      <c r="L762" s="2"/>
      <c r="M762" s="2"/>
      <c r="N762" s="2"/>
      <c r="O762" s="2"/>
      <c r="P762" s="2"/>
      <c r="Q762" s="2"/>
      <c r="R762" s="2"/>
      <c r="S762" s="2"/>
      <c r="T762" s="2"/>
      <c r="U762" s="2"/>
      <c r="V762" s="2"/>
      <c r="W762" s="2"/>
      <c r="X762" s="2"/>
      <c r="Y762" s="2"/>
    </row>
    <row r="763" spans="2:25" x14ac:dyDescent="0.25">
      <c r="B763" s="439"/>
      <c r="C763" s="439"/>
      <c r="D763" s="439"/>
      <c r="E763" s="439"/>
      <c r="G763" s="2"/>
      <c r="H763" s="2"/>
      <c r="I763" s="2"/>
      <c r="J763" s="2"/>
      <c r="K763" s="2"/>
      <c r="L763" s="2"/>
      <c r="M763" s="2"/>
      <c r="N763" s="2"/>
      <c r="O763" s="2"/>
      <c r="P763" s="2"/>
      <c r="Q763" s="2"/>
      <c r="R763" s="2"/>
      <c r="S763" s="2"/>
      <c r="T763" s="2"/>
      <c r="U763" s="2"/>
      <c r="V763" s="2"/>
      <c r="W763" s="2"/>
      <c r="X763" s="2"/>
      <c r="Y763" s="2"/>
    </row>
    <row r="764" spans="2:25" x14ac:dyDescent="0.25">
      <c r="B764" s="439"/>
      <c r="C764" s="439"/>
      <c r="D764" s="439"/>
      <c r="E764" s="439"/>
      <c r="G764" s="2"/>
      <c r="H764" s="2"/>
      <c r="I764" s="2"/>
      <c r="J764" s="2"/>
      <c r="K764" s="2"/>
      <c r="L764" s="2"/>
      <c r="M764" s="2"/>
      <c r="N764" s="2"/>
      <c r="O764" s="2"/>
      <c r="P764" s="2"/>
      <c r="Q764" s="2"/>
      <c r="R764" s="2"/>
      <c r="S764" s="2"/>
      <c r="T764" s="2"/>
      <c r="U764" s="2"/>
      <c r="V764" s="2"/>
      <c r="W764" s="2"/>
      <c r="X764" s="2"/>
      <c r="Y764" s="2"/>
    </row>
    <row r="765" spans="2:25" x14ac:dyDescent="0.25">
      <c r="B765" s="439"/>
      <c r="C765" s="439"/>
      <c r="D765" s="439"/>
      <c r="E765" s="439"/>
      <c r="G765" s="2"/>
      <c r="H765" s="2"/>
      <c r="I765" s="2"/>
      <c r="J765" s="2"/>
      <c r="K765" s="2"/>
      <c r="L765" s="2"/>
      <c r="M765" s="2"/>
      <c r="N765" s="2"/>
      <c r="O765" s="2"/>
      <c r="P765" s="2"/>
      <c r="Q765" s="2"/>
      <c r="R765" s="2"/>
      <c r="S765" s="2"/>
      <c r="T765" s="2"/>
      <c r="U765" s="2"/>
      <c r="V765" s="2"/>
      <c r="W765" s="2"/>
      <c r="X765" s="2"/>
      <c r="Y765" s="2"/>
    </row>
    <row r="766" spans="2:25" x14ac:dyDescent="0.25">
      <c r="B766" s="439"/>
      <c r="C766" s="439"/>
      <c r="D766" s="439"/>
      <c r="E766" s="439"/>
      <c r="G766" s="2"/>
      <c r="H766" s="2"/>
      <c r="I766" s="2"/>
      <c r="J766" s="2"/>
      <c r="K766" s="2"/>
      <c r="L766" s="2"/>
      <c r="M766" s="2"/>
      <c r="N766" s="2"/>
      <c r="O766" s="2"/>
      <c r="P766" s="2"/>
      <c r="Q766" s="2"/>
      <c r="R766" s="2"/>
      <c r="S766" s="2"/>
      <c r="T766" s="2"/>
      <c r="U766" s="2"/>
      <c r="V766" s="2"/>
      <c r="W766" s="2"/>
      <c r="X766" s="2"/>
      <c r="Y766" s="2"/>
    </row>
    <row r="767" spans="2:25" x14ac:dyDescent="0.25">
      <c r="B767" s="439"/>
      <c r="C767" s="439"/>
      <c r="D767" s="439"/>
      <c r="E767" s="439"/>
      <c r="G767" s="2"/>
      <c r="H767" s="2"/>
      <c r="I767" s="2"/>
      <c r="J767" s="2"/>
      <c r="K767" s="2"/>
      <c r="L767" s="2"/>
      <c r="M767" s="2"/>
      <c r="N767" s="2"/>
      <c r="O767" s="2"/>
      <c r="P767" s="2"/>
      <c r="Q767" s="2"/>
      <c r="R767" s="2"/>
      <c r="S767" s="2"/>
      <c r="T767" s="2"/>
      <c r="U767" s="2"/>
      <c r="V767" s="2"/>
      <c r="W767" s="2"/>
      <c r="X767" s="2"/>
      <c r="Y767" s="2"/>
    </row>
    <row r="768" spans="2:25" x14ac:dyDescent="0.25">
      <c r="B768" s="439"/>
      <c r="C768" s="439"/>
      <c r="D768" s="439"/>
      <c r="E768" s="439"/>
      <c r="G768" s="2"/>
      <c r="H768" s="2"/>
      <c r="I768" s="2"/>
      <c r="J768" s="2"/>
      <c r="K768" s="2"/>
      <c r="L768" s="2"/>
      <c r="M768" s="2"/>
      <c r="N768" s="2"/>
      <c r="O768" s="2"/>
      <c r="P768" s="2"/>
      <c r="Q768" s="2"/>
      <c r="R768" s="2"/>
      <c r="S768" s="2"/>
      <c r="T768" s="2"/>
      <c r="U768" s="2"/>
      <c r="V768" s="2"/>
      <c r="W768" s="2"/>
      <c r="X768" s="2"/>
      <c r="Y768" s="2"/>
    </row>
    <row r="769" spans="2:25" x14ac:dyDescent="0.25">
      <c r="B769" s="439"/>
      <c r="C769" s="439"/>
      <c r="D769" s="439"/>
      <c r="E769" s="439"/>
      <c r="G769" s="2"/>
      <c r="H769" s="2"/>
      <c r="I769" s="2"/>
      <c r="J769" s="2"/>
      <c r="K769" s="2"/>
      <c r="L769" s="2"/>
      <c r="M769" s="2"/>
      <c r="N769" s="2"/>
      <c r="O769" s="2"/>
      <c r="P769" s="2"/>
      <c r="Q769" s="2"/>
      <c r="R769" s="2"/>
      <c r="S769" s="2"/>
      <c r="T769" s="2"/>
      <c r="U769" s="2"/>
      <c r="V769" s="2"/>
      <c r="W769" s="2"/>
      <c r="X769" s="2"/>
      <c r="Y769" s="2"/>
    </row>
    <row r="770" spans="2:25" x14ac:dyDescent="0.25">
      <c r="B770" s="439"/>
      <c r="C770" s="439"/>
      <c r="D770" s="439"/>
      <c r="E770" s="439"/>
      <c r="G770" s="2"/>
      <c r="H770" s="2"/>
      <c r="I770" s="2"/>
      <c r="J770" s="2"/>
      <c r="K770" s="2"/>
      <c r="L770" s="2"/>
      <c r="M770" s="2"/>
      <c r="N770" s="2"/>
      <c r="O770" s="2"/>
      <c r="P770" s="2"/>
      <c r="Q770" s="2"/>
      <c r="R770" s="2"/>
      <c r="S770" s="2"/>
      <c r="T770" s="2"/>
      <c r="U770" s="2"/>
      <c r="V770" s="2"/>
      <c r="W770" s="2"/>
      <c r="X770" s="2"/>
      <c r="Y770" s="2"/>
    </row>
    <row r="771" spans="2:25" x14ac:dyDescent="0.25">
      <c r="B771" s="439"/>
      <c r="C771" s="439"/>
      <c r="D771" s="439"/>
      <c r="E771" s="439"/>
      <c r="G771" s="2"/>
      <c r="H771" s="2"/>
      <c r="I771" s="2"/>
      <c r="J771" s="2"/>
      <c r="K771" s="2"/>
      <c r="L771" s="2"/>
      <c r="M771" s="2"/>
      <c r="N771" s="2"/>
      <c r="O771" s="2"/>
      <c r="P771" s="2"/>
      <c r="Q771" s="2"/>
      <c r="R771" s="2"/>
      <c r="S771" s="2"/>
      <c r="T771" s="2"/>
      <c r="U771" s="2"/>
      <c r="V771" s="2"/>
      <c r="W771" s="2"/>
      <c r="X771" s="2"/>
      <c r="Y771" s="2"/>
    </row>
    <row r="772" spans="2:25" x14ac:dyDescent="0.25">
      <c r="B772" s="439"/>
      <c r="C772" s="439"/>
      <c r="D772" s="439"/>
      <c r="E772" s="439"/>
      <c r="G772" s="2"/>
      <c r="H772" s="2"/>
      <c r="I772" s="2"/>
      <c r="J772" s="2"/>
      <c r="K772" s="2"/>
      <c r="L772" s="2"/>
      <c r="M772" s="2"/>
      <c r="N772" s="2"/>
      <c r="O772" s="2"/>
      <c r="P772" s="2"/>
      <c r="Q772" s="2"/>
      <c r="R772" s="2"/>
      <c r="S772" s="2"/>
      <c r="T772" s="2"/>
      <c r="U772" s="2"/>
      <c r="V772" s="2"/>
      <c r="W772" s="2"/>
      <c r="X772" s="2"/>
      <c r="Y772" s="2"/>
    </row>
    <row r="773" spans="2:25" x14ac:dyDescent="0.25">
      <c r="B773" s="439"/>
      <c r="C773" s="439"/>
      <c r="D773" s="439"/>
      <c r="E773" s="439"/>
      <c r="G773" s="2"/>
      <c r="H773" s="2"/>
      <c r="I773" s="2"/>
      <c r="J773" s="2"/>
      <c r="K773" s="2"/>
      <c r="L773" s="2"/>
      <c r="M773" s="2"/>
      <c r="N773" s="2"/>
      <c r="O773" s="2"/>
      <c r="P773" s="2"/>
      <c r="Q773" s="2"/>
      <c r="R773" s="2"/>
      <c r="S773" s="2"/>
      <c r="T773" s="2"/>
      <c r="U773" s="2"/>
      <c r="V773" s="2"/>
      <c r="W773" s="2"/>
      <c r="X773" s="2"/>
      <c r="Y773" s="2"/>
    </row>
    <row r="774" spans="2:25" x14ac:dyDescent="0.25">
      <c r="B774" s="439"/>
      <c r="C774" s="439"/>
      <c r="D774" s="439"/>
      <c r="E774" s="439"/>
      <c r="G774" s="2"/>
      <c r="H774" s="2"/>
      <c r="I774" s="2"/>
      <c r="J774" s="2"/>
      <c r="K774" s="2"/>
      <c r="L774" s="2"/>
      <c r="M774" s="2"/>
      <c r="N774" s="2"/>
      <c r="O774" s="2"/>
      <c r="P774" s="2"/>
      <c r="Q774" s="2"/>
      <c r="R774" s="2"/>
      <c r="S774" s="2"/>
      <c r="T774" s="2"/>
      <c r="U774" s="2"/>
      <c r="V774" s="2"/>
      <c r="W774" s="2"/>
      <c r="X774" s="2"/>
      <c r="Y774" s="2"/>
    </row>
    <row r="775" spans="2:25" x14ac:dyDescent="0.25">
      <c r="B775" s="439"/>
      <c r="C775" s="439"/>
      <c r="D775" s="439"/>
      <c r="E775" s="439"/>
      <c r="G775" s="2"/>
      <c r="H775" s="2"/>
      <c r="I775" s="2"/>
      <c r="J775" s="2"/>
      <c r="K775" s="2"/>
      <c r="L775" s="2"/>
      <c r="M775" s="2"/>
      <c r="N775" s="2"/>
      <c r="O775" s="2"/>
      <c r="P775" s="2"/>
      <c r="Q775" s="2"/>
      <c r="R775" s="2"/>
      <c r="S775" s="2"/>
      <c r="T775" s="2"/>
      <c r="U775" s="2"/>
      <c r="V775" s="2"/>
      <c r="W775" s="2"/>
      <c r="X775" s="2"/>
      <c r="Y775" s="2"/>
    </row>
    <row r="776" spans="2:25" x14ac:dyDescent="0.25">
      <c r="B776" s="439"/>
      <c r="C776" s="439"/>
      <c r="D776" s="439"/>
      <c r="E776" s="439"/>
      <c r="G776" s="2"/>
      <c r="H776" s="2"/>
      <c r="I776" s="2"/>
      <c r="J776" s="2"/>
      <c r="K776" s="2"/>
      <c r="L776" s="2"/>
      <c r="M776" s="2"/>
      <c r="N776" s="2"/>
      <c r="O776" s="2"/>
      <c r="P776" s="2"/>
      <c r="Q776" s="2"/>
      <c r="R776" s="2"/>
      <c r="S776" s="2"/>
      <c r="T776" s="2"/>
      <c r="U776" s="2"/>
      <c r="V776" s="2"/>
      <c r="W776" s="2"/>
      <c r="X776" s="2"/>
      <c r="Y776" s="2"/>
    </row>
    <row r="777" spans="2:25" x14ac:dyDescent="0.25">
      <c r="B777" s="439"/>
      <c r="C777" s="439"/>
      <c r="D777" s="439"/>
      <c r="E777" s="439"/>
      <c r="G777" s="2"/>
      <c r="H777" s="2"/>
      <c r="I777" s="2"/>
      <c r="J777" s="2"/>
      <c r="K777" s="2"/>
      <c r="L777" s="2"/>
      <c r="M777" s="2"/>
      <c r="N777" s="2"/>
      <c r="O777" s="2"/>
      <c r="P777" s="2"/>
      <c r="Q777" s="2"/>
      <c r="R777" s="2"/>
      <c r="S777" s="2"/>
      <c r="T777" s="2"/>
      <c r="U777" s="2"/>
      <c r="V777" s="2"/>
      <c r="W777" s="2"/>
      <c r="X777" s="2"/>
      <c r="Y777" s="2"/>
    </row>
    <row r="778" spans="2:25" x14ac:dyDescent="0.25">
      <c r="B778" s="439"/>
      <c r="C778" s="439"/>
      <c r="D778" s="439"/>
      <c r="E778" s="439"/>
      <c r="G778" s="2"/>
      <c r="H778" s="2"/>
      <c r="I778" s="2"/>
      <c r="J778" s="2"/>
      <c r="K778" s="2"/>
      <c r="L778" s="2"/>
      <c r="M778" s="2"/>
      <c r="N778" s="2"/>
      <c r="O778" s="2"/>
      <c r="P778" s="2"/>
      <c r="Q778" s="2"/>
      <c r="R778" s="2"/>
      <c r="S778" s="2"/>
      <c r="T778" s="2"/>
      <c r="U778" s="2"/>
      <c r="V778" s="2"/>
      <c r="W778" s="2"/>
      <c r="X778" s="2"/>
      <c r="Y778" s="2"/>
    </row>
    <row r="779" spans="2:25" x14ac:dyDescent="0.25">
      <c r="B779" s="439"/>
      <c r="C779" s="439"/>
      <c r="D779" s="439"/>
      <c r="E779" s="439"/>
      <c r="G779" s="2"/>
      <c r="H779" s="2"/>
      <c r="I779" s="2"/>
      <c r="J779" s="2"/>
      <c r="K779" s="2"/>
      <c r="L779" s="2"/>
      <c r="M779" s="2"/>
      <c r="N779" s="2"/>
      <c r="O779" s="2"/>
      <c r="P779" s="2"/>
      <c r="Q779" s="2"/>
      <c r="R779" s="2"/>
      <c r="S779" s="2"/>
      <c r="T779" s="2"/>
      <c r="U779" s="2"/>
      <c r="V779" s="2"/>
      <c r="W779" s="2"/>
      <c r="X779" s="2"/>
      <c r="Y779" s="2"/>
    </row>
    <row r="780" spans="2:25" x14ac:dyDescent="0.25">
      <c r="B780" s="439"/>
      <c r="C780" s="439"/>
      <c r="D780" s="439"/>
      <c r="E780" s="439"/>
      <c r="G780" s="2"/>
      <c r="H780" s="2"/>
      <c r="I780" s="2"/>
      <c r="J780" s="2"/>
      <c r="K780" s="2"/>
      <c r="L780" s="2"/>
      <c r="M780" s="2"/>
      <c r="N780" s="2"/>
      <c r="O780" s="2"/>
      <c r="P780" s="2"/>
      <c r="Q780" s="2"/>
      <c r="R780" s="2"/>
      <c r="S780" s="2"/>
      <c r="T780" s="2"/>
      <c r="U780" s="2"/>
      <c r="V780" s="2"/>
      <c r="W780" s="2"/>
      <c r="X780" s="2"/>
      <c r="Y780" s="2"/>
    </row>
    <row r="781" spans="2:25" x14ac:dyDescent="0.25">
      <c r="B781" s="439"/>
      <c r="C781" s="439"/>
      <c r="D781" s="439"/>
      <c r="E781" s="439"/>
      <c r="G781" s="2"/>
      <c r="H781" s="2"/>
      <c r="I781" s="2"/>
      <c r="J781" s="2"/>
      <c r="K781" s="2"/>
      <c r="L781" s="2"/>
      <c r="M781" s="2"/>
      <c r="N781" s="2"/>
      <c r="O781" s="2"/>
      <c r="P781" s="2"/>
      <c r="Q781" s="2"/>
      <c r="R781" s="2"/>
      <c r="S781" s="2"/>
      <c r="T781" s="2"/>
      <c r="U781" s="2"/>
      <c r="V781" s="2"/>
      <c r="W781" s="2"/>
      <c r="X781" s="2"/>
      <c r="Y781" s="2"/>
    </row>
    <row r="782" spans="2:25" x14ac:dyDescent="0.25">
      <c r="B782" s="439"/>
      <c r="C782" s="439"/>
      <c r="D782" s="439"/>
      <c r="E782" s="439"/>
      <c r="G782" s="2"/>
      <c r="H782" s="2"/>
      <c r="I782" s="2"/>
      <c r="J782" s="2"/>
      <c r="K782" s="2"/>
      <c r="L782" s="2"/>
      <c r="M782" s="2"/>
      <c r="N782" s="2"/>
      <c r="O782" s="2"/>
      <c r="P782" s="2"/>
      <c r="Q782" s="2"/>
      <c r="R782" s="2"/>
      <c r="S782" s="2"/>
      <c r="T782" s="2"/>
      <c r="U782" s="2"/>
      <c r="V782" s="2"/>
      <c r="W782" s="2"/>
      <c r="X782" s="2"/>
      <c r="Y782" s="2"/>
    </row>
    <row r="783" spans="2:25" x14ac:dyDescent="0.25">
      <c r="B783" s="439"/>
      <c r="C783" s="439"/>
      <c r="D783" s="439"/>
      <c r="E783" s="439"/>
      <c r="G783" s="2"/>
      <c r="H783" s="2"/>
      <c r="I783" s="2"/>
      <c r="J783" s="2"/>
      <c r="K783" s="2"/>
      <c r="L783" s="2"/>
      <c r="M783" s="2"/>
      <c r="N783" s="2"/>
      <c r="O783" s="2"/>
      <c r="P783" s="2"/>
      <c r="Q783" s="2"/>
      <c r="R783" s="2"/>
      <c r="S783" s="2"/>
      <c r="T783" s="2"/>
      <c r="U783" s="2"/>
      <c r="V783" s="2"/>
      <c r="W783" s="2"/>
      <c r="X783" s="2"/>
      <c r="Y783" s="2"/>
    </row>
    <row r="784" spans="2:25" x14ac:dyDescent="0.25">
      <c r="B784" s="439"/>
      <c r="C784" s="439"/>
      <c r="D784" s="439"/>
      <c r="E784" s="439"/>
      <c r="G784" s="2"/>
      <c r="H784" s="2"/>
      <c r="I784" s="2"/>
      <c r="J784" s="2"/>
      <c r="K784" s="2"/>
      <c r="L784" s="2"/>
      <c r="M784" s="2"/>
      <c r="N784" s="2"/>
      <c r="O784" s="2"/>
      <c r="P784" s="2"/>
      <c r="Q784" s="2"/>
      <c r="R784" s="2"/>
      <c r="S784" s="2"/>
      <c r="T784" s="2"/>
      <c r="U784" s="2"/>
      <c r="V784" s="2"/>
      <c r="W784" s="2"/>
      <c r="X784" s="2"/>
      <c r="Y784" s="2"/>
    </row>
    <row r="785" spans="2:25" x14ac:dyDescent="0.25">
      <c r="B785" s="439"/>
      <c r="C785" s="439"/>
      <c r="D785" s="439"/>
      <c r="E785" s="439"/>
      <c r="G785" s="2"/>
      <c r="H785" s="2"/>
      <c r="I785" s="2"/>
      <c r="J785" s="2"/>
      <c r="K785" s="2"/>
      <c r="L785" s="2"/>
      <c r="M785" s="2"/>
      <c r="N785" s="2"/>
      <c r="O785" s="2"/>
      <c r="P785" s="2"/>
      <c r="Q785" s="2"/>
      <c r="R785" s="2"/>
      <c r="S785" s="2"/>
      <c r="T785" s="2"/>
      <c r="U785" s="2"/>
      <c r="V785" s="2"/>
      <c r="W785" s="2"/>
      <c r="X785" s="2"/>
      <c r="Y785" s="2"/>
    </row>
    <row r="786" spans="2:25" x14ac:dyDescent="0.25">
      <c r="B786" s="439"/>
      <c r="C786" s="439"/>
      <c r="D786" s="439"/>
      <c r="E786" s="439"/>
      <c r="G786" s="2"/>
      <c r="H786" s="2"/>
      <c r="I786" s="2"/>
      <c r="J786" s="2"/>
      <c r="K786" s="2"/>
      <c r="L786" s="2"/>
      <c r="M786" s="2"/>
      <c r="N786" s="2"/>
      <c r="O786" s="2"/>
      <c r="P786" s="2"/>
      <c r="Q786" s="2"/>
      <c r="R786" s="2"/>
      <c r="S786" s="2"/>
      <c r="T786" s="2"/>
      <c r="U786" s="2"/>
      <c r="V786" s="2"/>
      <c r="W786" s="2"/>
      <c r="X786" s="2"/>
      <c r="Y786" s="2"/>
    </row>
    <row r="787" spans="2:25" x14ac:dyDescent="0.25">
      <c r="B787" s="439"/>
      <c r="C787" s="439"/>
      <c r="D787" s="439"/>
      <c r="E787" s="439"/>
      <c r="G787" s="2"/>
      <c r="H787" s="2"/>
      <c r="I787" s="2"/>
      <c r="J787" s="2"/>
      <c r="K787" s="2"/>
      <c r="L787" s="2"/>
      <c r="M787" s="2"/>
      <c r="N787" s="2"/>
      <c r="O787" s="2"/>
      <c r="P787" s="2"/>
      <c r="Q787" s="2"/>
      <c r="R787" s="2"/>
      <c r="S787" s="2"/>
      <c r="T787" s="2"/>
      <c r="U787" s="2"/>
      <c r="V787" s="2"/>
      <c r="W787" s="2"/>
      <c r="X787" s="2"/>
      <c r="Y787" s="2"/>
    </row>
    <row r="788" spans="2:25" x14ac:dyDescent="0.25">
      <c r="B788" s="439"/>
      <c r="C788" s="439"/>
      <c r="D788" s="439"/>
      <c r="E788" s="439"/>
      <c r="G788" s="2"/>
      <c r="H788" s="2"/>
      <c r="I788" s="2"/>
      <c r="J788" s="2"/>
      <c r="K788" s="2"/>
      <c r="L788" s="2"/>
      <c r="M788" s="2"/>
      <c r="N788" s="2"/>
      <c r="O788" s="2"/>
      <c r="P788" s="2"/>
      <c r="Q788" s="2"/>
      <c r="R788" s="2"/>
      <c r="S788" s="2"/>
      <c r="T788" s="2"/>
      <c r="U788" s="2"/>
      <c r="V788" s="2"/>
      <c r="W788" s="2"/>
      <c r="X788" s="2"/>
      <c r="Y788" s="2"/>
    </row>
    <row r="789" spans="2:25" x14ac:dyDescent="0.25">
      <c r="B789" s="439"/>
      <c r="C789" s="439"/>
      <c r="D789" s="439"/>
      <c r="E789" s="439"/>
      <c r="G789" s="2"/>
      <c r="H789" s="2"/>
      <c r="I789" s="2"/>
      <c r="J789" s="2"/>
      <c r="K789" s="2"/>
      <c r="L789" s="2"/>
      <c r="M789" s="2"/>
      <c r="N789" s="2"/>
      <c r="O789" s="2"/>
      <c r="P789" s="2"/>
      <c r="Q789" s="2"/>
      <c r="R789" s="2"/>
      <c r="S789" s="2"/>
      <c r="T789" s="2"/>
      <c r="U789" s="2"/>
      <c r="V789" s="2"/>
      <c r="W789" s="2"/>
      <c r="X789" s="2"/>
      <c r="Y789" s="2"/>
    </row>
    <row r="790" spans="2:25" x14ac:dyDescent="0.25">
      <c r="B790" s="439"/>
      <c r="C790" s="439"/>
      <c r="D790" s="439"/>
      <c r="E790" s="439"/>
      <c r="G790" s="2"/>
      <c r="H790" s="2"/>
      <c r="I790" s="2"/>
      <c r="J790" s="2"/>
      <c r="K790" s="2"/>
      <c r="L790" s="2"/>
      <c r="M790" s="2"/>
      <c r="N790" s="2"/>
      <c r="O790" s="2"/>
      <c r="P790" s="2"/>
      <c r="Q790" s="2"/>
      <c r="R790" s="2"/>
      <c r="S790" s="2"/>
      <c r="T790" s="2"/>
      <c r="U790" s="2"/>
      <c r="V790" s="2"/>
      <c r="W790" s="2"/>
      <c r="X790" s="2"/>
      <c r="Y790" s="2"/>
    </row>
    <row r="791" spans="2:25" x14ac:dyDescent="0.25">
      <c r="B791" s="439"/>
      <c r="C791" s="439"/>
      <c r="D791" s="439"/>
      <c r="E791" s="439"/>
      <c r="G791" s="2"/>
      <c r="H791" s="2"/>
      <c r="I791" s="2"/>
      <c r="J791" s="2"/>
      <c r="K791" s="2"/>
      <c r="L791" s="2"/>
      <c r="M791" s="2"/>
      <c r="N791" s="2"/>
      <c r="O791" s="2"/>
      <c r="P791" s="2"/>
      <c r="Q791" s="2"/>
      <c r="R791" s="2"/>
      <c r="S791" s="2"/>
      <c r="T791" s="2"/>
      <c r="U791" s="2"/>
      <c r="V791" s="2"/>
      <c r="W791" s="2"/>
      <c r="X791" s="2"/>
      <c r="Y791" s="2"/>
    </row>
    <row r="792" spans="2:25" x14ac:dyDescent="0.25">
      <c r="B792" s="439"/>
      <c r="C792" s="439"/>
      <c r="D792" s="439"/>
      <c r="E792" s="439"/>
      <c r="G792" s="2"/>
      <c r="H792" s="2"/>
      <c r="I792" s="2"/>
      <c r="J792" s="2"/>
      <c r="K792" s="2"/>
      <c r="L792" s="2"/>
      <c r="M792" s="2"/>
      <c r="N792" s="2"/>
      <c r="O792" s="2"/>
      <c r="P792" s="2"/>
      <c r="Q792" s="2"/>
      <c r="R792" s="2"/>
      <c r="S792" s="2"/>
      <c r="T792" s="2"/>
      <c r="U792" s="2"/>
      <c r="V792" s="2"/>
      <c r="W792" s="2"/>
      <c r="X792" s="2"/>
      <c r="Y792" s="2"/>
    </row>
    <row r="793" spans="2:25" x14ac:dyDescent="0.25">
      <c r="B793" s="439"/>
      <c r="C793" s="439"/>
      <c r="D793" s="439"/>
      <c r="E793" s="439"/>
      <c r="G793" s="2"/>
      <c r="H793" s="2"/>
      <c r="I793" s="2"/>
      <c r="J793" s="2"/>
      <c r="K793" s="2"/>
      <c r="L793" s="2"/>
      <c r="M793" s="2"/>
      <c r="N793" s="2"/>
      <c r="O793" s="2"/>
      <c r="P793" s="2"/>
      <c r="Q793" s="2"/>
      <c r="R793" s="2"/>
      <c r="S793" s="2"/>
      <c r="T793" s="2"/>
      <c r="U793" s="2"/>
      <c r="V793" s="2"/>
      <c r="W793" s="2"/>
      <c r="X793" s="2"/>
      <c r="Y793" s="2"/>
    </row>
    <row r="794" spans="2:25" x14ac:dyDescent="0.25">
      <c r="B794" s="439"/>
      <c r="C794" s="439"/>
      <c r="D794" s="439"/>
      <c r="E794" s="439"/>
      <c r="G794" s="2"/>
      <c r="H794" s="2"/>
      <c r="I794" s="2"/>
      <c r="J794" s="2"/>
      <c r="K794" s="2"/>
      <c r="L794" s="2"/>
      <c r="M794" s="2"/>
      <c r="N794" s="2"/>
      <c r="O794" s="2"/>
      <c r="P794" s="2"/>
      <c r="Q794" s="2"/>
      <c r="R794" s="2"/>
      <c r="S794" s="2"/>
      <c r="T794" s="2"/>
      <c r="U794" s="2"/>
      <c r="V794" s="2"/>
      <c r="W794" s="2"/>
      <c r="X794" s="2"/>
      <c r="Y794" s="2"/>
    </row>
    <row r="795" spans="2:25" x14ac:dyDescent="0.25">
      <c r="B795" s="439"/>
      <c r="C795" s="439"/>
      <c r="D795" s="439"/>
      <c r="E795" s="439"/>
      <c r="G795" s="2"/>
      <c r="H795" s="2"/>
      <c r="I795" s="2"/>
      <c r="J795" s="2"/>
      <c r="K795" s="2"/>
      <c r="L795" s="2"/>
      <c r="M795" s="2"/>
      <c r="N795" s="2"/>
      <c r="O795" s="2"/>
      <c r="P795" s="2"/>
      <c r="Q795" s="2"/>
      <c r="R795" s="2"/>
      <c r="S795" s="2"/>
      <c r="T795" s="2"/>
      <c r="U795" s="2"/>
      <c r="V795" s="2"/>
      <c r="W795" s="2"/>
      <c r="X795" s="2"/>
      <c r="Y795" s="2"/>
    </row>
    <row r="796" spans="2:25" x14ac:dyDescent="0.25">
      <c r="B796" s="439"/>
      <c r="C796" s="439"/>
      <c r="D796" s="439"/>
      <c r="E796" s="439"/>
      <c r="G796" s="2"/>
      <c r="H796" s="2"/>
      <c r="I796" s="2"/>
      <c r="J796" s="2"/>
      <c r="K796" s="2"/>
      <c r="L796" s="2"/>
      <c r="M796" s="2"/>
      <c r="N796" s="2"/>
      <c r="O796" s="2"/>
      <c r="P796" s="2"/>
      <c r="Q796" s="2"/>
      <c r="R796" s="2"/>
      <c r="S796" s="2"/>
      <c r="T796" s="2"/>
      <c r="U796" s="2"/>
      <c r="V796" s="2"/>
      <c r="W796" s="2"/>
      <c r="X796" s="2"/>
      <c r="Y796" s="2"/>
    </row>
    <row r="797" spans="2:25" x14ac:dyDescent="0.25">
      <c r="B797" s="439"/>
      <c r="C797" s="439"/>
      <c r="D797" s="439"/>
      <c r="E797" s="439"/>
      <c r="G797" s="2"/>
      <c r="H797" s="2"/>
      <c r="I797" s="2"/>
      <c r="J797" s="2"/>
      <c r="K797" s="2"/>
      <c r="L797" s="2"/>
      <c r="M797" s="2"/>
      <c r="N797" s="2"/>
      <c r="O797" s="2"/>
      <c r="P797" s="2"/>
      <c r="Q797" s="2"/>
      <c r="R797" s="2"/>
      <c r="S797" s="2"/>
      <c r="T797" s="2"/>
      <c r="U797" s="2"/>
      <c r="V797" s="2"/>
      <c r="W797" s="2"/>
      <c r="X797" s="2"/>
      <c r="Y797" s="2"/>
    </row>
    <row r="798" spans="2:25" x14ac:dyDescent="0.25">
      <c r="B798" s="439"/>
      <c r="C798" s="439"/>
      <c r="D798" s="439"/>
      <c r="E798" s="439"/>
      <c r="G798" s="2"/>
      <c r="H798" s="2"/>
      <c r="I798" s="2"/>
      <c r="J798" s="2"/>
      <c r="K798" s="2"/>
      <c r="L798" s="2"/>
      <c r="M798" s="2"/>
      <c r="N798" s="2"/>
      <c r="O798" s="2"/>
      <c r="P798" s="2"/>
      <c r="Q798" s="2"/>
      <c r="R798" s="2"/>
      <c r="S798" s="2"/>
      <c r="T798" s="2"/>
      <c r="U798" s="2"/>
      <c r="V798" s="2"/>
      <c r="W798" s="2"/>
      <c r="X798" s="2"/>
      <c r="Y798" s="2"/>
    </row>
    <row r="799" spans="2:25" x14ac:dyDescent="0.25">
      <c r="B799" s="439"/>
      <c r="C799" s="439"/>
      <c r="D799" s="439"/>
      <c r="E799" s="439"/>
      <c r="G799" s="2"/>
      <c r="H799" s="2"/>
      <c r="I799" s="2"/>
      <c r="J799" s="2"/>
      <c r="K799" s="2"/>
      <c r="L799" s="2"/>
      <c r="M799" s="2"/>
      <c r="N799" s="2"/>
      <c r="O799" s="2"/>
      <c r="P799" s="2"/>
      <c r="Q799" s="2"/>
      <c r="R799" s="2"/>
      <c r="S799" s="2"/>
      <c r="T799" s="2"/>
      <c r="U799" s="2"/>
      <c r="V799" s="2"/>
      <c r="W799" s="2"/>
      <c r="X799" s="2"/>
      <c r="Y799" s="2"/>
    </row>
    <row r="800" spans="2:25" x14ac:dyDescent="0.25">
      <c r="B800" s="439"/>
      <c r="C800" s="439"/>
      <c r="D800" s="439"/>
      <c r="E800" s="439"/>
      <c r="G800" s="2"/>
      <c r="H800" s="2"/>
      <c r="I800" s="2"/>
      <c r="J800" s="2"/>
      <c r="K800" s="2"/>
      <c r="L800" s="2"/>
      <c r="M800" s="2"/>
      <c r="N800" s="2"/>
      <c r="O800" s="2"/>
      <c r="P800" s="2"/>
      <c r="Q800" s="2"/>
      <c r="R800" s="2"/>
      <c r="S800" s="2"/>
      <c r="T800" s="2"/>
      <c r="U800" s="2"/>
      <c r="V800" s="2"/>
      <c r="W800" s="2"/>
      <c r="X800" s="2"/>
      <c r="Y800" s="2"/>
    </row>
    <row r="801" spans="2:25" x14ac:dyDescent="0.25">
      <c r="B801" s="439"/>
      <c r="C801" s="439"/>
      <c r="D801" s="439"/>
      <c r="E801" s="439"/>
      <c r="G801" s="2"/>
      <c r="H801" s="2"/>
      <c r="I801" s="2"/>
      <c r="J801" s="2"/>
      <c r="K801" s="2"/>
      <c r="L801" s="2"/>
      <c r="M801" s="2"/>
      <c r="N801" s="2"/>
      <c r="O801" s="2"/>
      <c r="P801" s="2"/>
      <c r="Q801" s="2"/>
      <c r="R801" s="2"/>
      <c r="S801" s="2"/>
      <c r="T801" s="2"/>
      <c r="U801" s="2"/>
      <c r="V801" s="2"/>
      <c r="W801" s="2"/>
      <c r="X801" s="2"/>
      <c r="Y801" s="2"/>
    </row>
    <row r="802" spans="2:25" x14ac:dyDescent="0.25">
      <c r="B802" s="439"/>
      <c r="C802" s="439"/>
      <c r="D802" s="439"/>
      <c r="E802" s="439"/>
      <c r="G802" s="2"/>
      <c r="H802" s="2"/>
      <c r="I802" s="2"/>
      <c r="J802" s="2"/>
      <c r="K802" s="2"/>
      <c r="L802" s="2"/>
      <c r="M802" s="2"/>
      <c r="N802" s="2"/>
      <c r="O802" s="2"/>
      <c r="P802" s="2"/>
      <c r="Q802" s="2"/>
      <c r="R802" s="2"/>
      <c r="S802" s="2"/>
      <c r="T802" s="2"/>
      <c r="U802" s="2"/>
      <c r="V802" s="2"/>
      <c r="W802" s="2"/>
      <c r="X802" s="2"/>
      <c r="Y802" s="2"/>
    </row>
    <row r="803" spans="2:25" x14ac:dyDescent="0.25">
      <c r="B803" s="439"/>
      <c r="C803" s="439"/>
      <c r="D803" s="439"/>
      <c r="E803" s="439"/>
      <c r="G803" s="2"/>
      <c r="H803" s="2"/>
      <c r="I803" s="2"/>
      <c r="J803" s="2"/>
      <c r="K803" s="2"/>
      <c r="L803" s="2"/>
      <c r="M803" s="2"/>
      <c r="N803" s="2"/>
      <c r="O803" s="2"/>
      <c r="P803" s="2"/>
      <c r="Q803" s="2"/>
      <c r="R803" s="2"/>
      <c r="S803" s="2"/>
      <c r="T803" s="2"/>
      <c r="U803" s="2"/>
      <c r="V803" s="2"/>
      <c r="W803" s="2"/>
      <c r="X803" s="2"/>
      <c r="Y803" s="2"/>
    </row>
    <row r="804" spans="2:25" x14ac:dyDescent="0.25">
      <c r="B804" s="439"/>
      <c r="C804" s="439"/>
      <c r="D804" s="439"/>
      <c r="E804" s="439"/>
      <c r="G804" s="2"/>
      <c r="H804" s="2"/>
      <c r="I804" s="2"/>
      <c r="J804" s="2"/>
      <c r="K804" s="2"/>
      <c r="L804" s="2"/>
      <c r="M804" s="2"/>
      <c r="N804" s="2"/>
      <c r="O804" s="2"/>
      <c r="P804" s="2"/>
      <c r="Q804" s="2"/>
      <c r="R804" s="2"/>
      <c r="S804" s="2"/>
      <c r="T804" s="2"/>
      <c r="U804" s="2"/>
      <c r="V804" s="2"/>
      <c r="W804" s="2"/>
      <c r="X804" s="2"/>
      <c r="Y804" s="2"/>
    </row>
    <row r="805" spans="2:25" x14ac:dyDescent="0.25">
      <c r="B805" s="439"/>
      <c r="C805" s="439"/>
      <c r="D805" s="439"/>
      <c r="E805" s="439"/>
      <c r="G805" s="2"/>
      <c r="H805" s="2"/>
      <c r="I805" s="2"/>
      <c r="J805" s="2"/>
      <c r="K805" s="2"/>
      <c r="L805" s="2"/>
      <c r="M805" s="2"/>
      <c r="N805" s="2"/>
      <c r="O805" s="2"/>
      <c r="P805" s="2"/>
      <c r="Q805" s="2"/>
      <c r="R805" s="2"/>
      <c r="S805" s="2"/>
      <c r="T805" s="2"/>
      <c r="U805" s="2"/>
      <c r="V805" s="2"/>
      <c r="W805" s="2"/>
      <c r="X805" s="2"/>
      <c r="Y805" s="2"/>
    </row>
    <row r="806" spans="2:25" x14ac:dyDescent="0.25">
      <c r="B806" s="439"/>
      <c r="C806" s="439"/>
      <c r="D806" s="439"/>
      <c r="E806" s="439"/>
      <c r="G806" s="2"/>
      <c r="H806" s="2"/>
      <c r="I806" s="2"/>
      <c r="J806" s="2"/>
      <c r="K806" s="2"/>
      <c r="L806" s="2"/>
      <c r="M806" s="2"/>
      <c r="N806" s="2"/>
      <c r="O806" s="2"/>
      <c r="P806" s="2"/>
      <c r="Q806" s="2"/>
      <c r="R806" s="2"/>
      <c r="S806" s="2"/>
      <c r="T806" s="2"/>
      <c r="U806" s="2"/>
      <c r="V806" s="2"/>
      <c r="W806" s="2"/>
      <c r="X806" s="2"/>
      <c r="Y806" s="2"/>
    </row>
    <row r="807" spans="2:25" x14ac:dyDescent="0.25">
      <c r="B807" s="439"/>
      <c r="C807" s="439"/>
      <c r="D807" s="439"/>
      <c r="E807" s="439"/>
      <c r="G807" s="2"/>
      <c r="H807" s="2"/>
      <c r="I807" s="2"/>
      <c r="J807" s="2"/>
      <c r="K807" s="2"/>
      <c r="L807" s="2"/>
      <c r="M807" s="2"/>
      <c r="N807" s="2"/>
      <c r="O807" s="2"/>
      <c r="P807" s="2"/>
      <c r="Q807" s="2"/>
      <c r="R807" s="2"/>
      <c r="S807" s="2"/>
      <c r="T807" s="2"/>
      <c r="U807" s="2"/>
      <c r="V807" s="2"/>
      <c r="W807" s="2"/>
      <c r="X807" s="2"/>
      <c r="Y807" s="2"/>
    </row>
    <row r="808" spans="2:25" x14ac:dyDescent="0.25">
      <c r="B808" s="439"/>
      <c r="C808" s="439"/>
      <c r="D808" s="439"/>
      <c r="E808" s="439"/>
      <c r="G808" s="2"/>
      <c r="H808" s="2"/>
      <c r="I808" s="2"/>
      <c r="J808" s="2"/>
      <c r="K808" s="2"/>
      <c r="L808" s="2"/>
      <c r="M808" s="2"/>
      <c r="N808" s="2"/>
      <c r="O808" s="2"/>
      <c r="P808" s="2"/>
      <c r="Q808" s="2"/>
      <c r="R808" s="2"/>
      <c r="S808" s="2"/>
      <c r="T808" s="2"/>
      <c r="U808" s="2"/>
      <c r="V808" s="2"/>
      <c r="W808" s="2"/>
      <c r="X808" s="2"/>
      <c r="Y808" s="2"/>
    </row>
    <row r="809" spans="2:25" x14ac:dyDescent="0.25">
      <c r="B809" s="439"/>
      <c r="C809" s="439"/>
      <c r="D809" s="439"/>
      <c r="E809" s="439"/>
      <c r="G809" s="2"/>
      <c r="H809" s="2"/>
      <c r="I809" s="2"/>
      <c r="J809" s="2"/>
      <c r="K809" s="2"/>
      <c r="L809" s="2"/>
      <c r="M809" s="2"/>
      <c r="N809" s="2"/>
      <c r="O809" s="2"/>
      <c r="P809" s="2"/>
      <c r="Q809" s="2"/>
      <c r="R809" s="2"/>
      <c r="S809" s="2"/>
      <c r="T809" s="2"/>
      <c r="U809" s="2"/>
      <c r="V809" s="2"/>
      <c r="W809" s="2"/>
      <c r="X809" s="2"/>
      <c r="Y809" s="2"/>
    </row>
    <row r="810" spans="2:25" x14ac:dyDescent="0.25">
      <c r="B810" s="439"/>
      <c r="C810" s="439"/>
      <c r="D810" s="439"/>
      <c r="E810" s="439"/>
      <c r="G810" s="2"/>
      <c r="H810" s="2"/>
      <c r="I810" s="2"/>
      <c r="J810" s="2"/>
      <c r="K810" s="2"/>
      <c r="L810" s="2"/>
      <c r="M810" s="2"/>
      <c r="N810" s="2"/>
      <c r="O810" s="2"/>
      <c r="P810" s="2"/>
      <c r="Q810" s="2"/>
      <c r="R810" s="2"/>
      <c r="S810" s="2"/>
      <c r="T810" s="2"/>
      <c r="U810" s="2"/>
      <c r="V810" s="2"/>
      <c r="W810" s="2"/>
      <c r="X810" s="2"/>
      <c r="Y810" s="2"/>
    </row>
    <row r="811" spans="2:25" x14ac:dyDescent="0.25">
      <c r="B811" s="439"/>
      <c r="C811" s="439"/>
      <c r="D811" s="439"/>
      <c r="E811" s="439"/>
      <c r="G811" s="2"/>
      <c r="H811" s="2"/>
      <c r="I811" s="2"/>
      <c r="J811" s="2"/>
      <c r="K811" s="2"/>
      <c r="L811" s="2"/>
      <c r="M811" s="2"/>
      <c r="N811" s="2"/>
      <c r="O811" s="2"/>
      <c r="P811" s="2"/>
      <c r="Q811" s="2"/>
      <c r="R811" s="2"/>
      <c r="S811" s="2"/>
      <c r="T811" s="2"/>
      <c r="U811" s="2"/>
      <c r="V811" s="2"/>
      <c r="W811" s="2"/>
      <c r="X811" s="2"/>
      <c r="Y811" s="2"/>
    </row>
    <row r="812" spans="2:25" x14ac:dyDescent="0.25">
      <c r="B812" s="439"/>
      <c r="C812" s="439"/>
      <c r="D812" s="439"/>
      <c r="E812" s="439"/>
      <c r="G812" s="2"/>
      <c r="H812" s="2"/>
      <c r="I812" s="2"/>
      <c r="J812" s="2"/>
      <c r="K812" s="2"/>
      <c r="L812" s="2"/>
      <c r="M812" s="2"/>
      <c r="N812" s="2"/>
      <c r="O812" s="2"/>
      <c r="P812" s="2"/>
      <c r="Q812" s="2"/>
      <c r="R812" s="2"/>
      <c r="S812" s="2"/>
      <c r="T812" s="2"/>
      <c r="U812" s="2"/>
      <c r="V812" s="2"/>
      <c r="W812" s="2"/>
      <c r="X812" s="2"/>
      <c r="Y812" s="2"/>
    </row>
    <row r="813" spans="2:25" x14ac:dyDescent="0.25">
      <c r="B813" s="439"/>
      <c r="C813" s="439"/>
      <c r="D813" s="439"/>
      <c r="E813" s="439"/>
      <c r="G813" s="2"/>
      <c r="H813" s="2"/>
      <c r="I813" s="2"/>
      <c r="J813" s="2"/>
      <c r="K813" s="2"/>
      <c r="L813" s="2"/>
      <c r="M813" s="2"/>
      <c r="N813" s="2"/>
      <c r="O813" s="2"/>
      <c r="P813" s="2"/>
      <c r="Q813" s="2"/>
      <c r="R813" s="2"/>
      <c r="S813" s="2"/>
      <c r="T813" s="2"/>
      <c r="U813" s="2"/>
      <c r="V813" s="2"/>
      <c r="W813" s="2"/>
      <c r="X813" s="2"/>
      <c r="Y813" s="2"/>
    </row>
    <row r="814" spans="2:25" x14ac:dyDescent="0.25">
      <c r="B814" s="439"/>
      <c r="C814" s="439"/>
      <c r="D814" s="439"/>
      <c r="E814" s="439"/>
      <c r="G814" s="2"/>
      <c r="H814" s="2"/>
      <c r="I814" s="2"/>
      <c r="J814" s="2"/>
      <c r="K814" s="2"/>
      <c r="L814" s="2"/>
      <c r="M814" s="2"/>
      <c r="N814" s="2"/>
      <c r="O814" s="2"/>
      <c r="P814" s="2"/>
      <c r="Q814" s="2"/>
      <c r="R814" s="2"/>
      <c r="S814" s="2"/>
      <c r="T814" s="2"/>
      <c r="U814" s="2"/>
      <c r="V814" s="2"/>
      <c r="W814" s="2"/>
      <c r="X814" s="2"/>
      <c r="Y814" s="2"/>
    </row>
    <row r="815" spans="2:25" x14ac:dyDescent="0.25">
      <c r="B815" s="439"/>
      <c r="C815" s="439"/>
      <c r="D815" s="439"/>
      <c r="E815" s="439"/>
      <c r="G815" s="2"/>
      <c r="H815" s="2"/>
      <c r="I815" s="2"/>
      <c r="J815" s="2"/>
      <c r="K815" s="2"/>
      <c r="L815" s="2"/>
      <c r="M815" s="2"/>
      <c r="N815" s="2"/>
      <c r="O815" s="2"/>
      <c r="P815" s="2"/>
      <c r="Q815" s="2"/>
      <c r="R815" s="2"/>
      <c r="S815" s="2"/>
      <c r="T815" s="2"/>
      <c r="U815" s="2"/>
      <c r="V815" s="2"/>
      <c r="W815" s="2"/>
      <c r="X815" s="2"/>
      <c r="Y815" s="2"/>
    </row>
    <row r="816" spans="2:25" x14ac:dyDescent="0.25">
      <c r="B816" s="439"/>
      <c r="C816" s="439"/>
      <c r="D816" s="439"/>
      <c r="E816" s="439"/>
      <c r="G816" s="2"/>
      <c r="H816" s="2"/>
      <c r="I816" s="2"/>
      <c r="J816" s="2"/>
      <c r="K816" s="2"/>
      <c r="L816" s="2"/>
      <c r="M816" s="2"/>
      <c r="N816" s="2"/>
      <c r="O816" s="2"/>
      <c r="P816" s="2"/>
      <c r="Q816" s="2"/>
      <c r="R816" s="2"/>
      <c r="S816" s="2"/>
      <c r="T816" s="2"/>
      <c r="U816" s="2"/>
      <c r="V816" s="2"/>
      <c r="W816" s="2"/>
      <c r="X816" s="2"/>
      <c r="Y816" s="2"/>
    </row>
    <row r="817" spans="2:25" x14ac:dyDescent="0.25">
      <c r="B817" s="439"/>
      <c r="C817" s="439"/>
      <c r="D817" s="439"/>
      <c r="E817" s="439"/>
      <c r="G817" s="2"/>
      <c r="H817" s="2"/>
      <c r="I817" s="2"/>
      <c r="J817" s="2"/>
      <c r="K817" s="2"/>
      <c r="L817" s="2"/>
      <c r="M817" s="2"/>
      <c r="N817" s="2"/>
      <c r="O817" s="2"/>
      <c r="P817" s="2"/>
      <c r="Q817" s="2"/>
      <c r="R817" s="2"/>
      <c r="S817" s="2"/>
      <c r="T817" s="2"/>
      <c r="U817" s="2"/>
      <c r="V817" s="2"/>
      <c r="W817" s="2"/>
      <c r="X817" s="2"/>
      <c r="Y817" s="2"/>
    </row>
    <row r="818" spans="2:25" x14ac:dyDescent="0.25">
      <c r="B818" s="439"/>
      <c r="C818" s="439"/>
      <c r="D818" s="439"/>
      <c r="E818" s="439"/>
      <c r="G818" s="2"/>
      <c r="H818" s="2"/>
      <c r="I818" s="2"/>
      <c r="J818" s="2"/>
      <c r="K818" s="2"/>
      <c r="L818" s="2"/>
      <c r="M818" s="2"/>
      <c r="N818" s="2"/>
      <c r="O818" s="2"/>
      <c r="P818" s="2"/>
      <c r="Q818" s="2"/>
      <c r="R818" s="2"/>
      <c r="S818" s="2"/>
      <c r="T818" s="2"/>
      <c r="U818" s="2"/>
      <c r="V818" s="2"/>
      <c r="W818" s="2"/>
      <c r="X818" s="2"/>
      <c r="Y818" s="2"/>
    </row>
    <row r="819" spans="2:25" x14ac:dyDescent="0.25">
      <c r="B819" s="439"/>
      <c r="C819" s="439"/>
      <c r="D819" s="439"/>
      <c r="E819" s="439"/>
      <c r="G819" s="2"/>
      <c r="H819" s="2"/>
      <c r="I819" s="2"/>
      <c r="J819" s="2"/>
      <c r="K819" s="2"/>
      <c r="L819" s="2"/>
      <c r="M819" s="2"/>
      <c r="N819" s="2"/>
      <c r="O819" s="2"/>
      <c r="P819" s="2"/>
      <c r="Q819" s="2"/>
      <c r="R819" s="2"/>
      <c r="S819" s="2"/>
      <c r="T819" s="2"/>
      <c r="U819" s="2"/>
      <c r="V819" s="2"/>
      <c r="W819" s="2"/>
      <c r="X819" s="2"/>
      <c r="Y819" s="2"/>
    </row>
    <row r="820" spans="2:25" x14ac:dyDescent="0.25">
      <c r="B820" s="439"/>
      <c r="C820" s="439"/>
      <c r="D820" s="439"/>
      <c r="E820" s="439"/>
      <c r="G820" s="2"/>
      <c r="H820" s="2"/>
      <c r="I820" s="2"/>
      <c r="J820" s="2"/>
      <c r="K820" s="2"/>
      <c r="L820" s="2"/>
      <c r="M820" s="2"/>
      <c r="N820" s="2"/>
      <c r="O820" s="2"/>
      <c r="P820" s="2"/>
      <c r="Q820" s="2"/>
      <c r="R820" s="2"/>
      <c r="S820" s="2"/>
      <c r="T820" s="2"/>
      <c r="U820" s="2"/>
      <c r="V820" s="2"/>
      <c r="W820" s="2"/>
      <c r="X820" s="2"/>
      <c r="Y820" s="2"/>
    </row>
    <row r="821" spans="2:25" x14ac:dyDescent="0.25">
      <c r="B821" s="439"/>
      <c r="C821" s="439"/>
      <c r="D821" s="439"/>
      <c r="E821" s="439"/>
      <c r="G821" s="2"/>
      <c r="H821" s="2"/>
      <c r="I821" s="2"/>
      <c r="J821" s="2"/>
      <c r="K821" s="2"/>
      <c r="L821" s="2"/>
      <c r="M821" s="2"/>
      <c r="N821" s="2"/>
      <c r="O821" s="2"/>
      <c r="P821" s="2"/>
      <c r="Q821" s="2"/>
      <c r="R821" s="2"/>
      <c r="S821" s="2"/>
      <c r="T821" s="2"/>
      <c r="U821" s="2"/>
      <c r="V821" s="2"/>
      <c r="W821" s="2"/>
      <c r="X821" s="2"/>
      <c r="Y821" s="2"/>
    </row>
    <row r="822" spans="2:25" x14ac:dyDescent="0.25">
      <c r="B822" s="439"/>
      <c r="C822" s="439"/>
      <c r="D822" s="439"/>
      <c r="E822" s="439"/>
      <c r="G822" s="2"/>
      <c r="H822" s="2"/>
      <c r="I822" s="2"/>
      <c r="J822" s="2"/>
      <c r="K822" s="2"/>
      <c r="L822" s="2"/>
      <c r="M822" s="2"/>
      <c r="N822" s="2"/>
      <c r="O822" s="2"/>
      <c r="P822" s="2"/>
      <c r="Q822" s="2"/>
      <c r="R822" s="2"/>
      <c r="S822" s="2"/>
      <c r="T822" s="2"/>
      <c r="U822" s="2"/>
      <c r="V822" s="2"/>
      <c r="W822" s="2"/>
      <c r="X822" s="2"/>
      <c r="Y822" s="2"/>
    </row>
    <row r="823" spans="2:25" x14ac:dyDescent="0.25">
      <c r="B823" s="439"/>
      <c r="C823" s="439"/>
      <c r="D823" s="439"/>
      <c r="E823" s="439"/>
      <c r="G823" s="2"/>
      <c r="H823" s="2"/>
      <c r="I823" s="2"/>
      <c r="J823" s="2"/>
      <c r="K823" s="2"/>
      <c r="L823" s="2"/>
      <c r="M823" s="2"/>
      <c r="N823" s="2"/>
      <c r="O823" s="2"/>
      <c r="P823" s="2"/>
      <c r="Q823" s="2"/>
      <c r="R823" s="2"/>
      <c r="S823" s="2"/>
      <c r="T823" s="2"/>
      <c r="U823" s="2"/>
      <c r="V823" s="2"/>
      <c r="W823" s="2"/>
      <c r="X823" s="2"/>
      <c r="Y823" s="2"/>
    </row>
    <row r="824" spans="2:25" x14ac:dyDescent="0.25">
      <c r="B824" s="439"/>
      <c r="C824" s="439"/>
      <c r="D824" s="439"/>
      <c r="E824" s="439"/>
      <c r="G824" s="2"/>
      <c r="H824" s="2"/>
      <c r="I824" s="2"/>
      <c r="J824" s="2"/>
      <c r="K824" s="2"/>
      <c r="L824" s="2"/>
      <c r="M824" s="2"/>
      <c r="N824" s="2"/>
      <c r="O824" s="2"/>
      <c r="P824" s="2"/>
      <c r="Q824" s="2"/>
      <c r="R824" s="2"/>
      <c r="S824" s="2"/>
      <c r="T824" s="2"/>
      <c r="U824" s="2"/>
      <c r="V824" s="2"/>
      <c r="W824" s="2"/>
      <c r="X824" s="2"/>
      <c r="Y824" s="2"/>
    </row>
    <row r="825" spans="2:25" x14ac:dyDescent="0.25">
      <c r="B825" s="439"/>
      <c r="C825" s="439"/>
      <c r="D825" s="439"/>
      <c r="E825" s="439"/>
      <c r="G825" s="2"/>
      <c r="H825" s="2"/>
      <c r="I825" s="2"/>
      <c r="J825" s="2"/>
      <c r="K825" s="2"/>
      <c r="L825" s="2"/>
      <c r="M825" s="2"/>
      <c r="N825" s="2"/>
      <c r="O825" s="2"/>
      <c r="P825" s="2"/>
      <c r="Q825" s="2"/>
      <c r="R825" s="2"/>
      <c r="S825" s="2"/>
      <c r="T825" s="2"/>
      <c r="U825" s="2"/>
      <c r="V825" s="2"/>
      <c r="W825" s="2"/>
      <c r="X825" s="2"/>
      <c r="Y825" s="2"/>
    </row>
    <row r="826" spans="2:25" x14ac:dyDescent="0.25">
      <c r="B826" s="439"/>
      <c r="C826" s="439"/>
      <c r="D826" s="439"/>
      <c r="E826" s="439"/>
      <c r="G826" s="2"/>
      <c r="H826" s="2"/>
      <c r="I826" s="2"/>
      <c r="J826" s="2"/>
      <c r="K826" s="2"/>
      <c r="L826" s="2"/>
      <c r="M826" s="2"/>
      <c r="N826" s="2"/>
      <c r="O826" s="2"/>
      <c r="P826" s="2"/>
      <c r="Q826" s="2"/>
      <c r="R826" s="2"/>
      <c r="S826" s="2"/>
      <c r="T826" s="2"/>
      <c r="U826" s="2"/>
      <c r="V826" s="2"/>
      <c r="W826" s="2"/>
      <c r="X826" s="2"/>
      <c r="Y826" s="2"/>
    </row>
    <row r="827" spans="2:25" x14ac:dyDescent="0.25">
      <c r="B827" s="439"/>
      <c r="C827" s="439"/>
      <c r="D827" s="439"/>
      <c r="E827" s="439"/>
      <c r="G827" s="2"/>
      <c r="H827" s="2"/>
      <c r="I827" s="2"/>
      <c r="J827" s="2"/>
      <c r="K827" s="2"/>
      <c r="L827" s="2"/>
      <c r="M827" s="2"/>
      <c r="N827" s="2"/>
      <c r="O827" s="2"/>
      <c r="P827" s="2"/>
      <c r="Q827" s="2"/>
      <c r="R827" s="2"/>
      <c r="S827" s="2"/>
      <c r="T827" s="2"/>
      <c r="U827" s="2"/>
      <c r="V827" s="2"/>
      <c r="W827" s="2"/>
      <c r="X827" s="2"/>
      <c r="Y827" s="2"/>
    </row>
    <row r="828" spans="2:25" x14ac:dyDescent="0.25">
      <c r="B828" s="439"/>
      <c r="C828" s="439"/>
      <c r="D828" s="439"/>
      <c r="E828" s="439"/>
      <c r="G828" s="2"/>
      <c r="H828" s="2"/>
      <c r="I828" s="2"/>
      <c r="J828" s="2"/>
      <c r="K828" s="2"/>
      <c r="L828" s="2"/>
      <c r="M828" s="2"/>
      <c r="N828" s="2"/>
      <c r="O828" s="2"/>
      <c r="P828" s="2"/>
      <c r="Q828" s="2"/>
      <c r="R828" s="2"/>
      <c r="S828" s="2"/>
      <c r="T828" s="2"/>
      <c r="U828" s="2"/>
      <c r="V828" s="2"/>
      <c r="W828" s="2"/>
      <c r="X828" s="2"/>
      <c r="Y828" s="2"/>
    </row>
    <row r="829" spans="2:25" x14ac:dyDescent="0.25">
      <c r="B829" s="439"/>
      <c r="C829" s="439"/>
      <c r="D829" s="439"/>
      <c r="E829" s="439"/>
      <c r="G829" s="2"/>
      <c r="H829" s="2"/>
      <c r="I829" s="2"/>
      <c r="J829" s="2"/>
      <c r="K829" s="2"/>
      <c r="L829" s="2"/>
      <c r="M829" s="2"/>
      <c r="N829" s="2"/>
      <c r="O829" s="2"/>
      <c r="P829" s="2"/>
      <c r="Q829" s="2"/>
      <c r="R829" s="2"/>
      <c r="S829" s="2"/>
      <c r="T829" s="2"/>
      <c r="U829" s="2"/>
      <c r="V829" s="2"/>
      <c r="W829" s="2"/>
      <c r="X829" s="2"/>
      <c r="Y829" s="2"/>
    </row>
    <row r="830" spans="2:25" x14ac:dyDescent="0.25">
      <c r="B830" s="439"/>
      <c r="C830" s="439"/>
      <c r="D830" s="439"/>
      <c r="E830" s="439"/>
      <c r="G830" s="2"/>
      <c r="H830" s="2"/>
      <c r="I830" s="2"/>
      <c r="J830" s="2"/>
      <c r="K830" s="2"/>
      <c r="L830" s="2"/>
      <c r="M830" s="2"/>
      <c r="N830" s="2"/>
      <c r="O830" s="2"/>
      <c r="P830" s="2"/>
      <c r="Q830" s="2"/>
      <c r="R830" s="2"/>
      <c r="S830" s="2"/>
      <c r="T830" s="2"/>
      <c r="U830" s="2"/>
      <c r="V830" s="2"/>
      <c r="W830" s="2"/>
      <c r="X830" s="2"/>
      <c r="Y830" s="2"/>
    </row>
    <row r="831" spans="2:25" x14ac:dyDescent="0.25">
      <c r="B831" s="439"/>
      <c r="C831" s="439"/>
      <c r="D831" s="439"/>
      <c r="E831" s="439"/>
      <c r="G831" s="2"/>
      <c r="H831" s="2"/>
      <c r="I831" s="2"/>
      <c r="J831" s="2"/>
      <c r="K831" s="2"/>
      <c r="L831" s="2"/>
      <c r="M831" s="2"/>
      <c r="N831" s="2"/>
      <c r="O831" s="2"/>
      <c r="P831" s="2"/>
      <c r="Q831" s="2"/>
      <c r="R831" s="2"/>
      <c r="S831" s="2"/>
      <c r="T831" s="2"/>
      <c r="U831" s="2"/>
      <c r="V831" s="2"/>
      <c r="W831" s="2"/>
      <c r="X831" s="2"/>
      <c r="Y831" s="2"/>
    </row>
    <row r="832" spans="2:25" x14ac:dyDescent="0.25">
      <c r="B832" s="439"/>
      <c r="C832" s="439"/>
      <c r="D832" s="439"/>
      <c r="E832" s="439"/>
      <c r="G832" s="2"/>
      <c r="H832" s="2"/>
      <c r="I832" s="2"/>
      <c r="J832" s="2"/>
      <c r="K832" s="2"/>
      <c r="L832" s="2"/>
      <c r="M832" s="2"/>
      <c r="N832" s="2"/>
      <c r="O832" s="2"/>
      <c r="P832" s="2"/>
      <c r="Q832" s="2"/>
      <c r="R832" s="2"/>
      <c r="S832" s="2"/>
      <c r="T832" s="2"/>
      <c r="U832" s="2"/>
      <c r="V832" s="2"/>
      <c r="W832" s="2"/>
      <c r="X832" s="2"/>
      <c r="Y832" s="2"/>
    </row>
    <row r="833" spans="2:25" x14ac:dyDescent="0.25">
      <c r="B833" s="439"/>
      <c r="C833" s="439"/>
      <c r="D833" s="439"/>
      <c r="E833" s="439"/>
      <c r="G833" s="2"/>
      <c r="H833" s="2"/>
      <c r="I833" s="2"/>
      <c r="J833" s="2"/>
      <c r="K833" s="2"/>
      <c r="L833" s="2"/>
      <c r="M833" s="2"/>
      <c r="N833" s="2"/>
      <c r="O833" s="2"/>
      <c r="P833" s="2"/>
      <c r="Q833" s="2"/>
      <c r="R833" s="2"/>
      <c r="S833" s="2"/>
      <c r="T833" s="2"/>
      <c r="U833" s="2"/>
      <c r="V833" s="2"/>
      <c r="W833" s="2"/>
      <c r="X833" s="2"/>
      <c r="Y833" s="2"/>
    </row>
    <row r="834" spans="2:25" x14ac:dyDescent="0.25">
      <c r="B834" s="439"/>
      <c r="C834" s="439"/>
      <c r="D834" s="439"/>
      <c r="E834" s="439"/>
      <c r="G834" s="2"/>
      <c r="H834" s="2"/>
      <c r="I834" s="2"/>
      <c r="J834" s="2"/>
      <c r="K834" s="2"/>
      <c r="L834" s="2"/>
      <c r="M834" s="2"/>
      <c r="N834" s="2"/>
      <c r="O834" s="2"/>
      <c r="P834" s="2"/>
      <c r="Q834" s="2"/>
      <c r="R834" s="2"/>
      <c r="S834" s="2"/>
      <c r="T834" s="2"/>
      <c r="U834" s="2"/>
      <c r="V834" s="2"/>
      <c r="W834" s="2"/>
      <c r="X834" s="2"/>
      <c r="Y834" s="2"/>
    </row>
    <row r="835" spans="2:25" x14ac:dyDescent="0.25">
      <c r="B835" s="439"/>
      <c r="C835" s="439"/>
      <c r="D835" s="439"/>
      <c r="E835" s="439"/>
      <c r="G835" s="2"/>
      <c r="H835" s="2"/>
      <c r="I835" s="2"/>
      <c r="J835" s="2"/>
      <c r="K835" s="2"/>
      <c r="L835" s="2"/>
      <c r="M835" s="2"/>
      <c r="N835" s="2"/>
      <c r="O835" s="2"/>
      <c r="P835" s="2"/>
      <c r="Q835" s="2"/>
      <c r="R835" s="2"/>
      <c r="S835" s="2"/>
      <c r="T835" s="2"/>
      <c r="U835" s="2"/>
      <c r="V835" s="2"/>
      <c r="W835" s="2"/>
      <c r="X835" s="2"/>
      <c r="Y835" s="2"/>
    </row>
    <row r="836" spans="2:25" x14ac:dyDescent="0.25">
      <c r="B836" s="439"/>
      <c r="C836" s="439"/>
      <c r="D836" s="439"/>
      <c r="E836" s="439"/>
      <c r="G836" s="2"/>
      <c r="H836" s="2"/>
      <c r="I836" s="2"/>
      <c r="J836" s="2"/>
      <c r="K836" s="2"/>
      <c r="L836" s="2"/>
      <c r="M836" s="2"/>
      <c r="N836" s="2"/>
      <c r="O836" s="2"/>
      <c r="P836" s="2"/>
      <c r="Q836" s="2"/>
      <c r="R836" s="2"/>
      <c r="S836" s="2"/>
      <c r="T836" s="2"/>
      <c r="U836" s="2"/>
      <c r="V836" s="2"/>
      <c r="W836" s="2"/>
      <c r="X836" s="2"/>
      <c r="Y836" s="2"/>
    </row>
    <row r="837" spans="2:25" x14ac:dyDescent="0.25">
      <c r="B837" s="439"/>
      <c r="C837" s="439"/>
      <c r="D837" s="439"/>
      <c r="E837" s="439"/>
      <c r="G837" s="2"/>
      <c r="H837" s="2"/>
      <c r="I837" s="2"/>
      <c r="J837" s="2"/>
      <c r="K837" s="2"/>
      <c r="L837" s="2"/>
      <c r="M837" s="2"/>
      <c r="N837" s="2"/>
      <c r="O837" s="2"/>
      <c r="P837" s="2"/>
      <c r="Q837" s="2"/>
      <c r="R837" s="2"/>
      <c r="S837" s="2"/>
      <c r="T837" s="2"/>
      <c r="U837" s="2"/>
      <c r="V837" s="2"/>
      <c r="W837" s="2"/>
      <c r="X837" s="2"/>
      <c r="Y837" s="2"/>
    </row>
    <row r="838" spans="2:25" x14ac:dyDescent="0.25">
      <c r="B838" s="439"/>
      <c r="C838" s="439"/>
      <c r="D838" s="439"/>
      <c r="E838" s="439"/>
      <c r="G838" s="2"/>
      <c r="H838" s="2"/>
      <c r="I838" s="2"/>
      <c r="J838" s="2"/>
      <c r="K838" s="2"/>
      <c r="L838" s="2"/>
      <c r="M838" s="2"/>
      <c r="N838" s="2"/>
      <c r="O838" s="2"/>
      <c r="P838" s="2"/>
      <c r="Q838" s="2"/>
      <c r="R838" s="2"/>
      <c r="S838" s="2"/>
      <c r="T838" s="2"/>
      <c r="U838" s="2"/>
      <c r="V838" s="2"/>
      <c r="W838" s="2"/>
      <c r="X838" s="2"/>
      <c r="Y838" s="2"/>
    </row>
    <row r="839" spans="2:25" x14ac:dyDescent="0.25">
      <c r="B839" s="439"/>
      <c r="C839" s="439"/>
      <c r="D839" s="439"/>
      <c r="E839" s="439"/>
      <c r="G839" s="2"/>
      <c r="H839" s="2"/>
      <c r="I839" s="2"/>
      <c r="J839" s="2"/>
      <c r="K839" s="2"/>
      <c r="L839" s="2"/>
      <c r="M839" s="2"/>
      <c r="N839" s="2"/>
      <c r="O839" s="2"/>
      <c r="P839" s="2"/>
      <c r="Q839" s="2"/>
      <c r="R839" s="2"/>
      <c r="S839" s="2"/>
      <c r="T839" s="2"/>
      <c r="U839" s="2"/>
      <c r="V839" s="2"/>
      <c r="W839" s="2"/>
      <c r="X839" s="2"/>
      <c r="Y839" s="2"/>
    </row>
    <row r="840" spans="2:25" x14ac:dyDescent="0.25">
      <c r="B840" s="439"/>
      <c r="C840" s="439"/>
      <c r="D840" s="439"/>
      <c r="E840" s="439"/>
      <c r="G840" s="2"/>
      <c r="H840" s="2"/>
      <c r="I840" s="2"/>
      <c r="J840" s="2"/>
      <c r="K840" s="2"/>
      <c r="L840" s="2"/>
      <c r="M840" s="2"/>
      <c r="N840" s="2"/>
      <c r="O840" s="2"/>
      <c r="P840" s="2"/>
      <c r="Q840" s="2"/>
      <c r="R840" s="2"/>
      <c r="S840" s="2"/>
      <c r="T840" s="2"/>
      <c r="U840" s="2"/>
      <c r="V840" s="2"/>
      <c r="W840" s="2"/>
      <c r="X840" s="2"/>
      <c r="Y840" s="2"/>
    </row>
    <row r="841" spans="2:25" x14ac:dyDescent="0.25">
      <c r="B841" s="439"/>
      <c r="C841" s="439"/>
      <c r="D841" s="439"/>
      <c r="E841" s="439"/>
      <c r="G841" s="2"/>
      <c r="H841" s="2"/>
      <c r="I841" s="2"/>
      <c r="J841" s="2"/>
      <c r="K841" s="2"/>
      <c r="L841" s="2"/>
      <c r="M841" s="2"/>
      <c r="N841" s="2"/>
      <c r="O841" s="2"/>
      <c r="P841" s="2"/>
      <c r="Q841" s="2"/>
      <c r="R841" s="2"/>
      <c r="S841" s="2"/>
      <c r="T841" s="2"/>
      <c r="U841" s="2"/>
      <c r="V841" s="2"/>
      <c r="W841" s="2"/>
      <c r="X841" s="2"/>
      <c r="Y841" s="2"/>
    </row>
    <row r="842" spans="2:25" x14ac:dyDescent="0.25">
      <c r="B842" s="439"/>
      <c r="C842" s="439"/>
      <c r="D842" s="439"/>
      <c r="E842" s="439"/>
      <c r="G842" s="2"/>
      <c r="H842" s="2"/>
      <c r="I842" s="2"/>
      <c r="J842" s="2"/>
      <c r="K842" s="2"/>
      <c r="L842" s="2"/>
      <c r="M842" s="2"/>
      <c r="N842" s="2"/>
      <c r="O842" s="2"/>
      <c r="P842" s="2"/>
      <c r="Q842" s="2"/>
      <c r="R842" s="2"/>
      <c r="S842" s="2"/>
      <c r="T842" s="2"/>
      <c r="U842" s="2"/>
      <c r="V842" s="2"/>
      <c r="W842" s="2"/>
      <c r="X842" s="2"/>
      <c r="Y842" s="2"/>
    </row>
    <row r="843" spans="2:25" x14ac:dyDescent="0.25">
      <c r="B843" s="439"/>
      <c r="C843" s="439"/>
      <c r="D843" s="439"/>
      <c r="E843" s="439"/>
      <c r="G843" s="2"/>
      <c r="H843" s="2"/>
      <c r="I843" s="2"/>
      <c r="J843" s="2"/>
      <c r="K843" s="2"/>
      <c r="L843" s="2"/>
      <c r="M843" s="2"/>
      <c r="N843" s="2"/>
      <c r="O843" s="2"/>
      <c r="P843" s="2"/>
      <c r="Q843" s="2"/>
      <c r="R843" s="2"/>
      <c r="S843" s="2"/>
      <c r="T843" s="2"/>
      <c r="U843" s="2"/>
      <c r="V843" s="2"/>
      <c r="W843" s="2"/>
      <c r="X843" s="2"/>
      <c r="Y843" s="2"/>
    </row>
    <row r="844" spans="2:25" x14ac:dyDescent="0.25">
      <c r="B844" s="439"/>
      <c r="C844" s="439"/>
      <c r="D844" s="439"/>
      <c r="E844" s="439"/>
      <c r="G844" s="2"/>
      <c r="H844" s="2"/>
      <c r="I844" s="2"/>
      <c r="J844" s="2"/>
      <c r="K844" s="2"/>
      <c r="L844" s="2"/>
      <c r="M844" s="2"/>
      <c r="N844" s="2"/>
      <c r="O844" s="2"/>
      <c r="P844" s="2"/>
      <c r="Q844" s="2"/>
      <c r="R844" s="2"/>
      <c r="S844" s="2"/>
      <c r="T844" s="2"/>
      <c r="U844" s="2"/>
      <c r="V844" s="2"/>
      <c r="W844" s="2"/>
      <c r="X844" s="2"/>
      <c r="Y844" s="2"/>
    </row>
    <row r="845" spans="2:25" x14ac:dyDescent="0.25">
      <c r="B845" s="439"/>
      <c r="C845" s="439"/>
      <c r="D845" s="439"/>
      <c r="E845" s="439"/>
      <c r="G845" s="2"/>
      <c r="H845" s="2"/>
      <c r="I845" s="2"/>
      <c r="J845" s="2"/>
      <c r="K845" s="2"/>
      <c r="L845" s="2"/>
      <c r="M845" s="2"/>
      <c r="N845" s="2"/>
      <c r="O845" s="2"/>
      <c r="P845" s="2"/>
      <c r="Q845" s="2"/>
      <c r="R845" s="2"/>
      <c r="S845" s="2"/>
      <c r="T845" s="2"/>
      <c r="U845" s="2"/>
      <c r="V845" s="2"/>
      <c r="W845" s="2"/>
      <c r="X845" s="2"/>
      <c r="Y845" s="2"/>
    </row>
    <row r="846" spans="2:25" x14ac:dyDescent="0.25">
      <c r="B846" s="439"/>
      <c r="C846" s="439"/>
      <c r="D846" s="439"/>
      <c r="E846" s="439"/>
      <c r="G846" s="2"/>
      <c r="H846" s="2"/>
      <c r="I846" s="2"/>
      <c r="J846" s="2"/>
      <c r="K846" s="2"/>
      <c r="L846" s="2"/>
      <c r="M846" s="2"/>
      <c r="N846" s="2"/>
      <c r="O846" s="2"/>
      <c r="P846" s="2"/>
      <c r="Q846" s="2"/>
      <c r="R846" s="2"/>
      <c r="S846" s="2"/>
      <c r="T846" s="2"/>
      <c r="U846" s="2"/>
      <c r="V846" s="2"/>
      <c r="W846" s="2"/>
      <c r="X846" s="2"/>
      <c r="Y846" s="2"/>
    </row>
    <row r="847" spans="2:25" x14ac:dyDescent="0.25">
      <c r="B847" s="439"/>
      <c r="C847" s="439"/>
      <c r="D847" s="439"/>
      <c r="E847" s="439"/>
      <c r="G847" s="2"/>
      <c r="H847" s="2"/>
      <c r="I847" s="2"/>
      <c r="J847" s="2"/>
      <c r="K847" s="2"/>
      <c r="L847" s="2"/>
      <c r="M847" s="2"/>
      <c r="N847" s="2"/>
      <c r="O847" s="2"/>
      <c r="P847" s="2"/>
      <c r="Q847" s="2"/>
      <c r="R847" s="2"/>
      <c r="S847" s="2"/>
      <c r="T847" s="2"/>
      <c r="U847" s="2"/>
      <c r="V847" s="2"/>
      <c r="W847" s="2"/>
      <c r="X847" s="2"/>
      <c r="Y847" s="2"/>
    </row>
    <row r="848" spans="2:25" x14ac:dyDescent="0.25">
      <c r="B848" s="439"/>
      <c r="C848" s="439"/>
      <c r="D848" s="439"/>
      <c r="E848" s="439"/>
      <c r="G848" s="2"/>
      <c r="H848" s="2"/>
      <c r="I848" s="2"/>
      <c r="J848" s="2"/>
      <c r="K848" s="2"/>
      <c r="L848" s="2"/>
      <c r="M848" s="2"/>
      <c r="N848" s="2"/>
      <c r="O848" s="2"/>
      <c r="P848" s="2"/>
      <c r="Q848" s="2"/>
      <c r="R848" s="2"/>
      <c r="S848" s="2"/>
      <c r="T848" s="2"/>
      <c r="U848" s="2"/>
      <c r="V848" s="2"/>
      <c r="W848" s="2"/>
      <c r="X848" s="2"/>
      <c r="Y848" s="2"/>
    </row>
    <row r="849" spans="2:25" x14ac:dyDescent="0.25">
      <c r="B849" s="439"/>
      <c r="C849" s="439"/>
      <c r="D849" s="439"/>
      <c r="E849" s="439"/>
      <c r="G849" s="2"/>
      <c r="H849" s="2"/>
      <c r="I849" s="2"/>
      <c r="J849" s="2"/>
      <c r="K849" s="2"/>
      <c r="L849" s="2"/>
      <c r="M849" s="2"/>
      <c r="N849" s="2"/>
      <c r="O849" s="2"/>
      <c r="P849" s="2"/>
      <c r="Q849" s="2"/>
      <c r="R849" s="2"/>
      <c r="S849" s="2"/>
      <c r="T849" s="2"/>
      <c r="U849" s="2"/>
      <c r="V849" s="2"/>
      <c r="W849" s="2"/>
      <c r="X849" s="2"/>
      <c r="Y849" s="2"/>
    </row>
    <row r="850" spans="2:25" x14ac:dyDescent="0.25">
      <c r="B850" s="439"/>
      <c r="C850" s="439"/>
      <c r="D850" s="439"/>
      <c r="E850" s="439"/>
      <c r="G850" s="2"/>
      <c r="H850" s="2"/>
      <c r="I850" s="2"/>
      <c r="J850" s="2"/>
      <c r="K850" s="2"/>
      <c r="L850" s="2"/>
      <c r="M850" s="2"/>
      <c r="N850" s="2"/>
      <c r="O850" s="2"/>
      <c r="P850" s="2"/>
      <c r="Q850" s="2"/>
      <c r="R850" s="2"/>
      <c r="S850" s="2"/>
      <c r="T850" s="2"/>
      <c r="U850" s="2"/>
      <c r="V850" s="2"/>
      <c r="W850" s="2"/>
      <c r="X850" s="2"/>
      <c r="Y850" s="2"/>
    </row>
    <row r="851" spans="2:25" x14ac:dyDescent="0.25">
      <c r="B851" s="439"/>
      <c r="C851" s="439"/>
      <c r="D851" s="439"/>
      <c r="E851" s="439"/>
      <c r="G851" s="2"/>
      <c r="H851" s="2"/>
      <c r="I851" s="2"/>
      <c r="J851" s="2"/>
      <c r="K851" s="2"/>
      <c r="L851" s="2"/>
      <c r="M851" s="2"/>
      <c r="N851" s="2"/>
      <c r="O851" s="2"/>
      <c r="P851" s="2"/>
      <c r="Q851" s="2"/>
      <c r="R851" s="2"/>
      <c r="S851" s="2"/>
      <c r="T851" s="2"/>
      <c r="U851" s="2"/>
      <c r="V851" s="2"/>
      <c r="W851" s="2"/>
      <c r="X851" s="2"/>
      <c r="Y851" s="2"/>
    </row>
    <row r="852" spans="2:25" x14ac:dyDescent="0.25">
      <c r="B852" s="439"/>
      <c r="C852" s="439"/>
      <c r="D852" s="439"/>
      <c r="E852" s="439"/>
      <c r="G852" s="2"/>
      <c r="H852" s="2"/>
      <c r="I852" s="2"/>
      <c r="J852" s="2"/>
      <c r="K852" s="2"/>
      <c r="L852" s="2"/>
      <c r="M852" s="2"/>
      <c r="N852" s="2"/>
      <c r="O852" s="2"/>
      <c r="P852" s="2"/>
      <c r="Q852" s="2"/>
      <c r="R852" s="2"/>
      <c r="S852" s="2"/>
      <c r="T852" s="2"/>
      <c r="U852" s="2"/>
      <c r="V852" s="2"/>
      <c r="W852" s="2"/>
      <c r="X852" s="2"/>
      <c r="Y852" s="2"/>
    </row>
    <row r="853" spans="2:25" x14ac:dyDescent="0.25">
      <c r="B853" s="439"/>
      <c r="C853" s="439"/>
      <c r="D853" s="439"/>
      <c r="E853" s="439"/>
      <c r="G853" s="2"/>
      <c r="H853" s="2"/>
      <c r="I853" s="2"/>
      <c r="J853" s="2"/>
      <c r="K853" s="2"/>
      <c r="L853" s="2"/>
      <c r="M853" s="2"/>
      <c r="N853" s="2"/>
      <c r="O853" s="2"/>
      <c r="P853" s="2"/>
      <c r="Q853" s="2"/>
      <c r="R853" s="2"/>
      <c r="S853" s="2"/>
      <c r="T853" s="2"/>
      <c r="U853" s="2"/>
      <c r="V853" s="2"/>
      <c r="W853" s="2"/>
      <c r="X853" s="2"/>
      <c r="Y853" s="2"/>
    </row>
    <row r="854" spans="2:25" x14ac:dyDescent="0.25">
      <c r="B854" s="439"/>
      <c r="C854" s="439"/>
      <c r="D854" s="439"/>
      <c r="E854" s="439"/>
      <c r="G854" s="2"/>
      <c r="H854" s="2"/>
      <c r="I854" s="2"/>
      <c r="J854" s="2"/>
      <c r="K854" s="2"/>
      <c r="L854" s="2"/>
      <c r="M854" s="2"/>
      <c r="N854" s="2"/>
      <c r="O854" s="2"/>
      <c r="P854" s="2"/>
      <c r="Q854" s="2"/>
      <c r="R854" s="2"/>
      <c r="S854" s="2"/>
      <c r="T854" s="2"/>
      <c r="U854" s="2"/>
      <c r="V854" s="2"/>
      <c r="W854" s="2"/>
      <c r="X854" s="2"/>
      <c r="Y854" s="2"/>
    </row>
    <row r="855" spans="2:25" x14ac:dyDescent="0.25">
      <c r="B855" s="439"/>
      <c r="C855" s="439"/>
      <c r="D855" s="439"/>
      <c r="E855" s="439"/>
      <c r="G855" s="2"/>
      <c r="H855" s="2"/>
      <c r="I855" s="2"/>
      <c r="J855" s="2"/>
      <c r="K855" s="2"/>
      <c r="L855" s="2"/>
      <c r="M855" s="2"/>
      <c r="N855" s="2"/>
      <c r="O855" s="2"/>
      <c r="P855" s="2"/>
      <c r="Q855" s="2"/>
      <c r="R855" s="2"/>
      <c r="S855" s="2"/>
      <c r="T855" s="2"/>
      <c r="U855" s="2"/>
      <c r="V855" s="2"/>
      <c r="W855" s="2"/>
      <c r="X855" s="2"/>
      <c r="Y855" s="2"/>
    </row>
    <row r="856" spans="2:25" x14ac:dyDescent="0.25">
      <c r="B856" s="439"/>
      <c r="C856" s="439"/>
      <c r="D856" s="439"/>
      <c r="E856" s="439"/>
      <c r="G856" s="2"/>
      <c r="H856" s="2"/>
      <c r="I856" s="2"/>
      <c r="J856" s="2"/>
      <c r="K856" s="2"/>
      <c r="L856" s="2"/>
      <c r="M856" s="2"/>
      <c r="N856" s="2"/>
      <c r="O856" s="2"/>
      <c r="P856" s="2"/>
      <c r="Q856" s="2"/>
      <c r="R856" s="2"/>
      <c r="S856" s="2"/>
      <c r="T856" s="2"/>
      <c r="U856" s="2"/>
      <c r="V856" s="2"/>
      <c r="W856" s="2"/>
      <c r="X856" s="2"/>
      <c r="Y856" s="2"/>
    </row>
    <row r="857" spans="2:25" x14ac:dyDescent="0.25">
      <c r="B857" s="439"/>
      <c r="C857" s="439"/>
      <c r="D857" s="439"/>
      <c r="E857" s="439"/>
      <c r="G857" s="2"/>
      <c r="H857" s="2"/>
      <c r="I857" s="2"/>
      <c r="J857" s="2"/>
      <c r="K857" s="2"/>
      <c r="L857" s="2"/>
      <c r="M857" s="2"/>
      <c r="N857" s="2"/>
      <c r="O857" s="2"/>
      <c r="P857" s="2"/>
      <c r="Q857" s="2"/>
      <c r="R857" s="2"/>
      <c r="S857" s="2"/>
      <c r="T857" s="2"/>
      <c r="U857" s="2"/>
      <c r="V857" s="2"/>
      <c r="W857" s="2"/>
      <c r="X857" s="2"/>
      <c r="Y857" s="2"/>
    </row>
    <row r="858" spans="2:25" x14ac:dyDescent="0.25">
      <c r="B858" s="439"/>
      <c r="C858" s="439"/>
      <c r="D858" s="439"/>
      <c r="E858" s="439"/>
      <c r="G858" s="2"/>
      <c r="H858" s="2"/>
      <c r="I858" s="2"/>
      <c r="J858" s="2"/>
      <c r="K858" s="2"/>
      <c r="L858" s="2"/>
      <c r="M858" s="2"/>
      <c r="N858" s="2"/>
      <c r="O858" s="2"/>
      <c r="P858" s="2"/>
      <c r="Q858" s="2"/>
      <c r="R858" s="2"/>
      <c r="S858" s="2"/>
      <c r="T858" s="2"/>
      <c r="U858" s="2"/>
      <c r="V858" s="2"/>
      <c r="W858" s="2"/>
      <c r="X858" s="2"/>
      <c r="Y858" s="2"/>
    </row>
    <row r="859" spans="2:25" x14ac:dyDescent="0.25">
      <c r="B859" s="439"/>
      <c r="C859" s="439"/>
      <c r="D859" s="439"/>
      <c r="E859" s="439"/>
      <c r="G859" s="2"/>
      <c r="H859" s="2"/>
      <c r="I859" s="2"/>
      <c r="J859" s="2"/>
      <c r="K859" s="2"/>
      <c r="L859" s="2"/>
      <c r="M859" s="2"/>
      <c r="N859" s="2"/>
      <c r="O859" s="2"/>
      <c r="P859" s="2"/>
      <c r="Q859" s="2"/>
      <c r="R859" s="2"/>
      <c r="S859" s="2"/>
      <c r="T859" s="2"/>
      <c r="U859" s="2"/>
      <c r="V859" s="2"/>
      <c r="W859" s="2"/>
      <c r="X859" s="2"/>
      <c r="Y859" s="2"/>
    </row>
    <row r="860" spans="2:25" x14ac:dyDescent="0.25">
      <c r="B860" s="439"/>
      <c r="C860" s="439"/>
      <c r="D860" s="439"/>
      <c r="E860" s="439"/>
      <c r="G860" s="2"/>
      <c r="H860" s="2"/>
      <c r="I860" s="2"/>
      <c r="J860" s="2"/>
      <c r="K860" s="2"/>
      <c r="L860" s="2"/>
      <c r="M860" s="2"/>
      <c r="N860" s="2"/>
      <c r="O860" s="2"/>
      <c r="P860" s="2"/>
      <c r="Q860" s="2"/>
      <c r="R860" s="2"/>
      <c r="S860" s="2"/>
      <c r="T860" s="2"/>
      <c r="U860" s="2"/>
      <c r="V860" s="2"/>
      <c r="W860" s="2"/>
      <c r="X860" s="2"/>
      <c r="Y860" s="2"/>
    </row>
    <row r="861" spans="2:25" x14ac:dyDescent="0.25">
      <c r="B861" s="439"/>
      <c r="C861" s="439"/>
      <c r="D861" s="439"/>
      <c r="E861" s="439"/>
      <c r="G861" s="2"/>
      <c r="H861" s="2"/>
      <c r="I861" s="2"/>
      <c r="J861" s="2"/>
      <c r="K861" s="2"/>
      <c r="L861" s="2"/>
      <c r="M861" s="2"/>
      <c r="N861" s="2"/>
      <c r="O861" s="2"/>
      <c r="P861" s="2"/>
      <c r="Q861" s="2"/>
      <c r="R861" s="2"/>
      <c r="S861" s="2"/>
      <c r="T861" s="2"/>
      <c r="U861" s="2"/>
      <c r="V861" s="2"/>
      <c r="W861" s="2"/>
      <c r="X861" s="2"/>
      <c r="Y861" s="2"/>
    </row>
    <row r="862" spans="2:25" x14ac:dyDescent="0.25">
      <c r="B862" s="439"/>
      <c r="C862" s="439"/>
      <c r="D862" s="439"/>
      <c r="E862" s="439"/>
      <c r="G862" s="2"/>
      <c r="H862" s="2"/>
      <c r="I862" s="2"/>
      <c r="J862" s="2"/>
      <c r="K862" s="2"/>
      <c r="L862" s="2"/>
      <c r="M862" s="2"/>
      <c r="N862" s="2"/>
      <c r="O862" s="2"/>
      <c r="P862" s="2"/>
      <c r="Q862" s="2"/>
      <c r="R862" s="2"/>
      <c r="S862" s="2"/>
      <c r="T862" s="2"/>
      <c r="U862" s="2"/>
      <c r="V862" s="2"/>
      <c r="W862" s="2"/>
      <c r="X862" s="2"/>
      <c r="Y862" s="2"/>
    </row>
    <row r="863" spans="2:25" x14ac:dyDescent="0.25">
      <c r="B863" s="439"/>
      <c r="C863" s="439"/>
      <c r="D863" s="439"/>
      <c r="E863" s="439"/>
      <c r="G863" s="2"/>
      <c r="H863" s="2"/>
      <c r="I863" s="2"/>
      <c r="J863" s="2"/>
      <c r="K863" s="2"/>
      <c r="L863" s="2"/>
      <c r="M863" s="2"/>
      <c r="N863" s="2"/>
      <c r="O863" s="2"/>
      <c r="P863" s="2"/>
      <c r="Q863" s="2"/>
      <c r="R863" s="2"/>
      <c r="S863" s="2"/>
      <c r="T863" s="2"/>
      <c r="U863" s="2"/>
      <c r="V863" s="2"/>
      <c r="W863" s="2"/>
      <c r="X863" s="2"/>
      <c r="Y863" s="2"/>
    </row>
    <row r="864" spans="2:25" x14ac:dyDescent="0.25">
      <c r="B864" s="439"/>
      <c r="C864" s="439"/>
      <c r="D864" s="439"/>
      <c r="E864" s="439"/>
      <c r="G864" s="2"/>
      <c r="H864" s="2"/>
      <c r="I864" s="2"/>
      <c r="J864" s="2"/>
      <c r="K864" s="2"/>
      <c r="L864" s="2"/>
      <c r="M864" s="2"/>
      <c r="N864" s="2"/>
      <c r="O864" s="2"/>
      <c r="P864" s="2"/>
      <c r="Q864" s="2"/>
      <c r="R864" s="2"/>
      <c r="S864" s="2"/>
      <c r="T864" s="2"/>
      <c r="U864" s="2"/>
      <c r="V864" s="2"/>
      <c r="W864" s="2"/>
      <c r="X864" s="2"/>
      <c r="Y864" s="2"/>
    </row>
    <row r="865" spans="2:25" x14ac:dyDescent="0.25">
      <c r="B865" s="439"/>
      <c r="C865" s="439"/>
      <c r="D865" s="439"/>
      <c r="E865" s="439"/>
      <c r="G865" s="2"/>
      <c r="H865" s="2"/>
      <c r="I865" s="2"/>
      <c r="J865" s="2"/>
      <c r="K865" s="2"/>
      <c r="L865" s="2"/>
      <c r="M865" s="2"/>
      <c r="N865" s="2"/>
      <c r="O865" s="2"/>
      <c r="P865" s="2"/>
      <c r="Q865" s="2"/>
      <c r="R865" s="2"/>
      <c r="S865" s="2"/>
      <c r="T865" s="2"/>
      <c r="U865" s="2"/>
      <c r="V865" s="2"/>
      <c r="W865" s="2"/>
      <c r="X865" s="2"/>
      <c r="Y865" s="2"/>
    </row>
    <row r="866" spans="2:25" x14ac:dyDescent="0.25">
      <c r="B866" s="439"/>
      <c r="C866" s="439"/>
      <c r="D866" s="439"/>
      <c r="E866" s="439"/>
      <c r="G866" s="2"/>
      <c r="H866" s="2"/>
      <c r="I866" s="2"/>
      <c r="J866" s="2"/>
      <c r="K866" s="2"/>
      <c r="L866" s="2"/>
      <c r="M866" s="2"/>
      <c r="N866" s="2"/>
      <c r="O866" s="2"/>
      <c r="P866" s="2"/>
      <c r="Q866" s="2"/>
      <c r="R866" s="2"/>
      <c r="S866" s="2"/>
      <c r="T866" s="2"/>
      <c r="U866" s="2"/>
      <c r="V866" s="2"/>
      <c r="W866" s="2"/>
      <c r="X866" s="2"/>
      <c r="Y866" s="2"/>
    </row>
    <row r="867" spans="2:25" x14ac:dyDescent="0.25">
      <c r="B867" s="439"/>
      <c r="C867" s="439"/>
      <c r="D867" s="439"/>
      <c r="E867" s="439"/>
      <c r="G867" s="2"/>
      <c r="H867" s="2"/>
      <c r="I867" s="2"/>
      <c r="J867" s="2"/>
      <c r="K867" s="2"/>
      <c r="L867" s="2"/>
      <c r="M867" s="2"/>
      <c r="N867" s="2"/>
      <c r="O867" s="2"/>
      <c r="P867" s="2"/>
      <c r="Q867" s="2"/>
      <c r="R867" s="2"/>
      <c r="S867" s="2"/>
      <c r="T867" s="2"/>
      <c r="U867" s="2"/>
      <c r="V867" s="2"/>
      <c r="W867" s="2"/>
      <c r="X867" s="2"/>
      <c r="Y867" s="2"/>
    </row>
    <row r="868" spans="2:25" x14ac:dyDescent="0.25">
      <c r="B868" s="439"/>
      <c r="C868" s="439"/>
      <c r="D868" s="439"/>
      <c r="E868" s="439"/>
      <c r="G868" s="2"/>
      <c r="H868" s="2"/>
      <c r="I868" s="2"/>
      <c r="J868" s="2"/>
      <c r="K868" s="2"/>
      <c r="L868" s="2"/>
      <c r="M868" s="2"/>
      <c r="N868" s="2"/>
      <c r="O868" s="2"/>
      <c r="P868" s="2"/>
      <c r="Q868" s="2"/>
      <c r="R868" s="2"/>
      <c r="S868" s="2"/>
      <c r="T868" s="2"/>
      <c r="U868" s="2"/>
      <c r="V868" s="2"/>
      <c r="W868" s="2"/>
      <c r="X868" s="2"/>
      <c r="Y868" s="2"/>
    </row>
    <row r="869" spans="2:25" x14ac:dyDescent="0.25">
      <c r="B869" s="439"/>
      <c r="C869" s="439"/>
      <c r="D869" s="439"/>
      <c r="E869" s="439"/>
      <c r="G869" s="2"/>
      <c r="H869" s="2"/>
      <c r="I869" s="2"/>
      <c r="J869" s="2"/>
      <c r="K869" s="2"/>
      <c r="L869" s="2"/>
      <c r="M869" s="2"/>
      <c r="N869" s="2"/>
      <c r="O869" s="2"/>
      <c r="P869" s="2"/>
      <c r="Q869" s="2"/>
      <c r="R869" s="2"/>
      <c r="S869" s="2"/>
      <c r="T869" s="2"/>
      <c r="U869" s="2"/>
      <c r="V869" s="2"/>
      <c r="W869" s="2"/>
      <c r="X869" s="2"/>
      <c r="Y869" s="2"/>
    </row>
    <row r="870" spans="2:25" x14ac:dyDescent="0.25">
      <c r="B870" s="439"/>
      <c r="C870" s="439"/>
      <c r="D870" s="439"/>
      <c r="E870" s="439"/>
      <c r="G870" s="2"/>
      <c r="H870" s="2"/>
      <c r="I870" s="2"/>
      <c r="J870" s="2"/>
      <c r="K870" s="2"/>
      <c r="L870" s="2"/>
      <c r="M870" s="2"/>
      <c r="N870" s="2"/>
      <c r="O870" s="2"/>
      <c r="P870" s="2"/>
      <c r="Q870" s="2"/>
      <c r="R870" s="2"/>
      <c r="S870" s="2"/>
      <c r="T870" s="2"/>
      <c r="U870" s="2"/>
      <c r="V870" s="2"/>
      <c r="W870" s="2"/>
      <c r="X870" s="2"/>
      <c r="Y870" s="2"/>
    </row>
    <row r="871" spans="2:25" x14ac:dyDescent="0.25">
      <c r="B871" s="439"/>
      <c r="C871" s="439"/>
      <c r="D871" s="439"/>
      <c r="E871" s="439"/>
      <c r="G871" s="2"/>
      <c r="H871" s="2"/>
      <c r="I871" s="2"/>
      <c r="J871" s="2"/>
      <c r="K871" s="2"/>
      <c r="L871" s="2"/>
      <c r="M871" s="2"/>
      <c r="N871" s="2"/>
      <c r="O871" s="2"/>
      <c r="P871" s="2"/>
      <c r="Q871" s="2"/>
      <c r="R871" s="2"/>
      <c r="S871" s="2"/>
      <c r="T871" s="2"/>
      <c r="U871" s="2"/>
      <c r="V871" s="2"/>
      <c r="W871" s="2"/>
      <c r="X871" s="2"/>
      <c r="Y871" s="2"/>
    </row>
    <row r="872" spans="2:25" x14ac:dyDescent="0.25">
      <c r="B872" s="439"/>
      <c r="C872" s="439"/>
      <c r="D872" s="439"/>
      <c r="E872" s="439"/>
      <c r="G872" s="2"/>
      <c r="H872" s="2"/>
      <c r="I872" s="2"/>
      <c r="J872" s="2"/>
      <c r="K872" s="2"/>
      <c r="L872" s="2"/>
      <c r="M872" s="2"/>
      <c r="N872" s="2"/>
      <c r="O872" s="2"/>
      <c r="P872" s="2"/>
      <c r="Q872" s="2"/>
      <c r="R872" s="2"/>
      <c r="S872" s="2"/>
      <c r="T872" s="2"/>
      <c r="U872" s="2"/>
      <c r="V872" s="2"/>
      <c r="W872" s="2"/>
      <c r="X872" s="2"/>
      <c r="Y872" s="2"/>
    </row>
    <row r="873" spans="2:25" x14ac:dyDescent="0.25">
      <c r="B873" s="439"/>
      <c r="C873" s="439"/>
      <c r="D873" s="439"/>
      <c r="E873" s="439"/>
      <c r="G873" s="2"/>
      <c r="H873" s="2"/>
      <c r="I873" s="2"/>
      <c r="J873" s="2"/>
      <c r="K873" s="2"/>
      <c r="L873" s="2"/>
      <c r="M873" s="2"/>
      <c r="N873" s="2"/>
      <c r="O873" s="2"/>
      <c r="P873" s="2"/>
      <c r="Q873" s="2"/>
      <c r="R873" s="2"/>
      <c r="S873" s="2"/>
      <c r="T873" s="2"/>
      <c r="U873" s="2"/>
      <c r="V873" s="2"/>
      <c r="W873" s="2"/>
      <c r="X873" s="2"/>
      <c r="Y873" s="2"/>
    </row>
    <row r="874" spans="2:25" x14ac:dyDescent="0.25">
      <c r="B874" s="439"/>
      <c r="C874" s="439"/>
      <c r="D874" s="439"/>
      <c r="E874" s="439"/>
      <c r="G874" s="2"/>
      <c r="H874" s="2"/>
      <c r="I874" s="2"/>
      <c r="J874" s="2"/>
      <c r="K874" s="2"/>
      <c r="L874" s="2"/>
      <c r="M874" s="2"/>
      <c r="N874" s="2"/>
      <c r="O874" s="2"/>
      <c r="P874" s="2"/>
      <c r="Q874" s="2"/>
      <c r="R874" s="2"/>
      <c r="S874" s="2"/>
      <c r="T874" s="2"/>
      <c r="U874" s="2"/>
      <c r="V874" s="2"/>
      <c r="W874" s="2"/>
      <c r="X874" s="2"/>
      <c r="Y874" s="2"/>
    </row>
    <row r="875" spans="2:25" x14ac:dyDescent="0.25">
      <c r="B875" s="439"/>
      <c r="C875" s="439"/>
      <c r="D875" s="439"/>
      <c r="E875" s="439"/>
      <c r="G875" s="2"/>
      <c r="H875" s="2"/>
      <c r="I875" s="2"/>
      <c r="J875" s="2"/>
      <c r="K875" s="2"/>
      <c r="L875" s="2"/>
      <c r="M875" s="2"/>
      <c r="N875" s="2"/>
      <c r="O875" s="2"/>
      <c r="P875" s="2"/>
      <c r="Q875" s="2"/>
      <c r="R875" s="2"/>
      <c r="S875" s="2"/>
      <c r="T875" s="2"/>
      <c r="U875" s="2"/>
      <c r="V875" s="2"/>
      <c r="W875" s="2"/>
      <c r="X875" s="2"/>
      <c r="Y875" s="2"/>
    </row>
    <row r="876" spans="2:25" x14ac:dyDescent="0.25">
      <c r="B876" s="439"/>
      <c r="C876" s="439"/>
      <c r="D876" s="439"/>
      <c r="E876" s="439"/>
      <c r="G876" s="2"/>
      <c r="H876" s="2"/>
      <c r="I876" s="2"/>
      <c r="J876" s="2"/>
      <c r="K876" s="2"/>
      <c r="L876" s="2"/>
      <c r="M876" s="2"/>
      <c r="N876" s="2"/>
      <c r="O876" s="2"/>
      <c r="P876" s="2"/>
      <c r="Q876" s="2"/>
      <c r="R876" s="2"/>
      <c r="S876" s="2"/>
      <c r="T876" s="2"/>
      <c r="U876" s="2"/>
      <c r="V876" s="2"/>
      <c r="W876" s="2"/>
      <c r="X876" s="2"/>
      <c r="Y876" s="2"/>
    </row>
    <row r="877" spans="2:25" x14ac:dyDescent="0.25">
      <c r="B877" s="439"/>
      <c r="C877" s="439"/>
      <c r="D877" s="439"/>
      <c r="E877" s="439"/>
      <c r="G877" s="2"/>
      <c r="H877" s="2"/>
      <c r="I877" s="2"/>
      <c r="J877" s="2"/>
      <c r="K877" s="2"/>
      <c r="L877" s="2"/>
      <c r="M877" s="2"/>
      <c r="N877" s="2"/>
      <c r="O877" s="2"/>
      <c r="P877" s="2"/>
      <c r="Q877" s="2"/>
      <c r="R877" s="2"/>
      <c r="S877" s="2"/>
      <c r="T877" s="2"/>
      <c r="U877" s="2"/>
      <c r="V877" s="2"/>
      <c r="W877" s="2"/>
      <c r="X877" s="2"/>
      <c r="Y877" s="2"/>
    </row>
    <row r="878" spans="2:25" x14ac:dyDescent="0.25">
      <c r="B878" s="439"/>
      <c r="C878" s="439"/>
      <c r="D878" s="439"/>
      <c r="E878" s="439"/>
      <c r="G878" s="2"/>
      <c r="H878" s="2"/>
      <c r="I878" s="2"/>
      <c r="J878" s="2"/>
      <c r="K878" s="2"/>
      <c r="L878" s="2"/>
      <c r="M878" s="2"/>
      <c r="N878" s="2"/>
      <c r="O878" s="2"/>
      <c r="P878" s="2"/>
      <c r="Q878" s="2"/>
      <c r="R878" s="2"/>
      <c r="S878" s="2"/>
      <c r="T878" s="2"/>
      <c r="U878" s="2"/>
      <c r="V878" s="2"/>
      <c r="W878" s="2"/>
      <c r="X878" s="2"/>
      <c r="Y878" s="2"/>
    </row>
    <row r="879" spans="2:25" x14ac:dyDescent="0.25">
      <c r="B879" s="439"/>
      <c r="C879" s="439"/>
      <c r="D879" s="439"/>
      <c r="E879" s="439"/>
      <c r="G879" s="2"/>
      <c r="H879" s="2"/>
      <c r="I879" s="2"/>
      <c r="J879" s="2"/>
      <c r="K879" s="2"/>
      <c r="L879" s="2"/>
      <c r="M879" s="2"/>
      <c r="N879" s="2"/>
      <c r="O879" s="2"/>
      <c r="P879" s="2"/>
      <c r="Q879" s="2"/>
      <c r="R879" s="2"/>
      <c r="S879" s="2"/>
      <c r="T879" s="2"/>
      <c r="U879" s="2"/>
      <c r="V879" s="2"/>
      <c r="W879" s="2"/>
      <c r="X879" s="2"/>
      <c r="Y879" s="2"/>
    </row>
    <row r="880" spans="2:25" x14ac:dyDescent="0.25">
      <c r="B880" s="439"/>
      <c r="C880" s="439"/>
      <c r="D880" s="439"/>
      <c r="E880" s="439"/>
      <c r="G880" s="2"/>
      <c r="H880" s="2"/>
      <c r="I880" s="2"/>
      <c r="J880" s="2"/>
      <c r="K880" s="2"/>
      <c r="L880" s="2"/>
      <c r="M880" s="2"/>
      <c r="N880" s="2"/>
      <c r="O880" s="2"/>
      <c r="P880" s="2"/>
      <c r="Q880" s="2"/>
      <c r="R880" s="2"/>
      <c r="S880" s="2"/>
      <c r="T880" s="2"/>
      <c r="U880" s="2"/>
      <c r="V880" s="2"/>
      <c r="W880" s="2"/>
      <c r="X880" s="2"/>
      <c r="Y880" s="2"/>
    </row>
    <row r="881" spans="2:25" x14ac:dyDescent="0.25">
      <c r="B881" s="439"/>
      <c r="C881" s="439"/>
      <c r="D881" s="439"/>
      <c r="E881" s="439"/>
      <c r="G881" s="2"/>
      <c r="H881" s="2"/>
      <c r="I881" s="2"/>
      <c r="J881" s="2"/>
      <c r="K881" s="2"/>
      <c r="L881" s="2"/>
      <c r="M881" s="2"/>
      <c r="N881" s="2"/>
      <c r="O881" s="2"/>
      <c r="P881" s="2"/>
      <c r="Q881" s="2"/>
      <c r="R881" s="2"/>
      <c r="S881" s="2"/>
      <c r="T881" s="2"/>
      <c r="U881" s="2"/>
      <c r="V881" s="2"/>
      <c r="W881" s="2"/>
      <c r="X881" s="2"/>
      <c r="Y881" s="2"/>
    </row>
    <row r="882" spans="2:25" x14ac:dyDescent="0.25">
      <c r="B882" s="439"/>
      <c r="C882" s="439"/>
      <c r="D882" s="439"/>
      <c r="E882" s="439"/>
      <c r="G882" s="2"/>
      <c r="H882" s="2"/>
      <c r="I882" s="2"/>
      <c r="J882" s="2"/>
      <c r="K882" s="2"/>
      <c r="L882" s="2"/>
      <c r="M882" s="2"/>
      <c r="N882" s="2"/>
      <c r="O882" s="2"/>
      <c r="P882" s="2"/>
      <c r="Q882" s="2"/>
      <c r="R882" s="2"/>
      <c r="S882" s="2"/>
      <c r="T882" s="2"/>
      <c r="U882" s="2"/>
      <c r="V882" s="2"/>
      <c r="W882" s="2"/>
      <c r="X882" s="2"/>
      <c r="Y882" s="2"/>
    </row>
    <row r="883" spans="2:25" x14ac:dyDescent="0.25">
      <c r="B883" s="439"/>
      <c r="C883" s="439"/>
      <c r="D883" s="439"/>
      <c r="E883" s="439"/>
      <c r="G883" s="2"/>
      <c r="H883" s="2"/>
      <c r="I883" s="2"/>
      <c r="J883" s="2"/>
      <c r="K883" s="2"/>
      <c r="L883" s="2"/>
      <c r="M883" s="2"/>
      <c r="N883" s="2"/>
      <c r="O883" s="2"/>
      <c r="P883" s="2"/>
      <c r="Q883" s="2"/>
      <c r="R883" s="2"/>
      <c r="S883" s="2"/>
      <c r="T883" s="2"/>
      <c r="U883" s="2"/>
      <c r="V883" s="2"/>
      <c r="W883" s="2"/>
      <c r="X883" s="2"/>
      <c r="Y883" s="2"/>
    </row>
    <row r="884" spans="2:25" x14ac:dyDescent="0.25">
      <c r="B884" s="439"/>
      <c r="C884" s="439"/>
      <c r="D884" s="439"/>
      <c r="E884" s="439"/>
      <c r="G884" s="2"/>
      <c r="H884" s="2"/>
      <c r="I884" s="2"/>
      <c r="J884" s="2"/>
      <c r="K884" s="2"/>
      <c r="L884" s="2"/>
      <c r="M884" s="2"/>
      <c r="N884" s="2"/>
      <c r="O884" s="2"/>
      <c r="P884" s="2"/>
      <c r="Q884" s="2"/>
      <c r="R884" s="2"/>
      <c r="S884" s="2"/>
      <c r="T884" s="2"/>
      <c r="U884" s="2"/>
      <c r="V884" s="2"/>
      <c r="W884" s="2"/>
      <c r="X884" s="2"/>
      <c r="Y884" s="2"/>
    </row>
    <row r="885" spans="2:25" x14ac:dyDescent="0.25">
      <c r="B885" s="439"/>
      <c r="C885" s="439"/>
      <c r="D885" s="439"/>
      <c r="E885" s="439"/>
      <c r="G885" s="2"/>
      <c r="H885" s="2"/>
      <c r="I885" s="2"/>
      <c r="J885" s="2"/>
      <c r="K885" s="2"/>
      <c r="L885" s="2"/>
      <c r="M885" s="2"/>
      <c r="N885" s="2"/>
      <c r="O885" s="2"/>
      <c r="P885" s="2"/>
      <c r="Q885" s="2"/>
      <c r="R885" s="2"/>
      <c r="S885" s="2"/>
      <c r="T885" s="2"/>
      <c r="U885" s="2"/>
      <c r="V885" s="2"/>
      <c r="W885" s="2"/>
      <c r="X885" s="2"/>
      <c r="Y885" s="2"/>
    </row>
    <row r="886" spans="2:25" x14ac:dyDescent="0.25">
      <c r="B886" s="439"/>
      <c r="C886" s="439"/>
      <c r="D886" s="439"/>
      <c r="E886" s="439"/>
      <c r="G886" s="2"/>
      <c r="H886" s="2"/>
      <c r="I886" s="2"/>
      <c r="J886" s="2"/>
      <c r="K886" s="2"/>
      <c r="L886" s="2"/>
      <c r="M886" s="2"/>
      <c r="N886" s="2"/>
      <c r="O886" s="2"/>
      <c r="P886" s="2"/>
      <c r="Q886" s="2"/>
      <c r="R886" s="2"/>
      <c r="S886" s="2"/>
      <c r="T886" s="2"/>
      <c r="U886" s="2"/>
      <c r="V886" s="2"/>
      <c r="W886" s="2"/>
      <c r="X886" s="2"/>
      <c r="Y886" s="2"/>
    </row>
    <row r="887" spans="2:25" x14ac:dyDescent="0.25">
      <c r="B887" s="439"/>
      <c r="C887" s="439"/>
      <c r="D887" s="439"/>
      <c r="E887" s="439"/>
      <c r="G887" s="2"/>
      <c r="H887" s="2"/>
      <c r="I887" s="2"/>
      <c r="J887" s="2"/>
      <c r="K887" s="2"/>
      <c r="L887" s="2"/>
      <c r="M887" s="2"/>
      <c r="N887" s="2"/>
      <c r="O887" s="2"/>
      <c r="P887" s="2"/>
      <c r="Q887" s="2"/>
      <c r="R887" s="2"/>
      <c r="S887" s="2"/>
      <c r="T887" s="2"/>
      <c r="U887" s="2"/>
      <c r="V887" s="2"/>
      <c r="W887" s="2"/>
      <c r="X887" s="2"/>
      <c r="Y887" s="2"/>
    </row>
    <row r="888" spans="2:25" x14ac:dyDescent="0.25">
      <c r="B888" s="439"/>
      <c r="C888" s="439"/>
      <c r="D888" s="439"/>
      <c r="E888" s="439"/>
      <c r="G888" s="2"/>
      <c r="H888" s="2"/>
      <c r="I888" s="2"/>
      <c r="J888" s="2"/>
      <c r="K888" s="2"/>
      <c r="L888" s="2"/>
      <c r="M888" s="2"/>
      <c r="N888" s="2"/>
      <c r="O888" s="2"/>
      <c r="P888" s="2"/>
      <c r="Q888" s="2"/>
      <c r="R888" s="2"/>
      <c r="S888" s="2"/>
      <c r="T888" s="2"/>
      <c r="U888" s="2"/>
      <c r="V888" s="2"/>
      <c r="W888" s="2"/>
      <c r="X888" s="2"/>
      <c r="Y888" s="2"/>
    </row>
    <row r="889" spans="2:25" x14ac:dyDescent="0.25">
      <c r="B889" s="439"/>
      <c r="C889" s="439"/>
      <c r="D889" s="439"/>
      <c r="E889" s="439"/>
      <c r="G889" s="2"/>
      <c r="H889" s="2"/>
      <c r="I889" s="2"/>
      <c r="J889" s="2"/>
      <c r="K889" s="2"/>
      <c r="L889" s="2"/>
      <c r="M889" s="2"/>
      <c r="N889" s="2"/>
      <c r="O889" s="2"/>
      <c r="P889" s="2"/>
      <c r="Q889" s="2"/>
      <c r="R889" s="2"/>
      <c r="S889" s="2"/>
      <c r="T889" s="2"/>
      <c r="U889" s="2"/>
      <c r="V889" s="2"/>
      <c r="W889" s="2"/>
      <c r="X889" s="2"/>
      <c r="Y889" s="2"/>
    </row>
    <row r="890" spans="2:25" x14ac:dyDescent="0.25">
      <c r="B890" s="439"/>
      <c r="C890" s="439"/>
      <c r="D890" s="439"/>
      <c r="E890" s="439"/>
      <c r="G890" s="2"/>
      <c r="H890" s="2"/>
      <c r="I890" s="2"/>
      <c r="J890" s="2"/>
      <c r="K890" s="2"/>
      <c r="L890" s="2"/>
      <c r="M890" s="2"/>
      <c r="N890" s="2"/>
      <c r="O890" s="2"/>
      <c r="P890" s="2"/>
      <c r="Q890" s="2"/>
      <c r="R890" s="2"/>
      <c r="S890" s="2"/>
      <c r="T890" s="2"/>
      <c r="U890" s="2"/>
      <c r="V890" s="2"/>
      <c r="W890" s="2"/>
      <c r="X890" s="2"/>
      <c r="Y890" s="2"/>
    </row>
    <row r="891" spans="2:25" x14ac:dyDescent="0.25">
      <c r="B891" s="439"/>
      <c r="C891" s="439"/>
      <c r="D891" s="439"/>
      <c r="E891" s="439"/>
      <c r="G891" s="2"/>
      <c r="H891" s="2"/>
      <c r="I891" s="2"/>
      <c r="J891" s="2"/>
      <c r="K891" s="2"/>
      <c r="L891" s="2"/>
      <c r="M891" s="2"/>
      <c r="N891" s="2"/>
      <c r="O891" s="2"/>
      <c r="P891" s="2"/>
      <c r="Q891" s="2"/>
      <c r="R891" s="2"/>
      <c r="S891" s="2"/>
      <c r="T891" s="2"/>
      <c r="U891" s="2"/>
      <c r="V891" s="2"/>
      <c r="W891" s="2"/>
      <c r="X891" s="2"/>
      <c r="Y891" s="2"/>
    </row>
    <row r="892" spans="2:25" x14ac:dyDescent="0.25">
      <c r="B892" s="439"/>
      <c r="C892" s="439"/>
      <c r="D892" s="439"/>
      <c r="E892" s="439"/>
      <c r="G892" s="2"/>
      <c r="H892" s="2"/>
      <c r="I892" s="2"/>
      <c r="J892" s="2"/>
      <c r="K892" s="2"/>
      <c r="L892" s="2"/>
      <c r="M892" s="2"/>
      <c r="N892" s="2"/>
      <c r="O892" s="2"/>
      <c r="P892" s="2"/>
      <c r="Q892" s="2"/>
      <c r="R892" s="2"/>
      <c r="S892" s="2"/>
      <c r="T892" s="2"/>
      <c r="U892" s="2"/>
      <c r="V892" s="2"/>
      <c r="W892" s="2"/>
      <c r="X892" s="2"/>
      <c r="Y892" s="2"/>
    </row>
    <row r="893" spans="2:25" x14ac:dyDescent="0.25">
      <c r="B893" s="439"/>
      <c r="C893" s="439"/>
      <c r="D893" s="439"/>
      <c r="E893" s="439"/>
      <c r="G893" s="2"/>
      <c r="H893" s="2"/>
      <c r="I893" s="2"/>
      <c r="J893" s="2"/>
      <c r="K893" s="2"/>
      <c r="L893" s="2"/>
      <c r="M893" s="2"/>
      <c r="N893" s="2"/>
      <c r="O893" s="2"/>
      <c r="P893" s="2"/>
      <c r="Q893" s="2"/>
      <c r="R893" s="2"/>
      <c r="S893" s="2"/>
      <c r="T893" s="2"/>
      <c r="U893" s="2"/>
      <c r="V893" s="2"/>
      <c r="W893" s="2"/>
      <c r="X893" s="2"/>
      <c r="Y893" s="2"/>
    </row>
    <row r="894" spans="2:25" x14ac:dyDescent="0.25">
      <c r="B894" s="439"/>
      <c r="C894" s="439"/>
      <c r="D894" s="439"/>
      <c r="E894" s="439"/>
      <c r="G894" s="2"/>
      <c r="H894" s="2"/>
      <c r="I894" s="2"/>
      <c r="J894" s="2"/>
      <c r="K894" s="2"/>
      <c r="L894" s="2"/>
      <c r="M894" s="2"/>
      <c r="N894" s="2"/>
      <c r="O894" s="2"/>
      <c r="P894" s="2"/>
      <c r="Q894" s="2"/>
      <c r="R894" s="2"/>
      <c r="S894" s="2"/>
      <c r="T894" s="2"/>
      <c r="U894" s="2"/>
      <c r="V894" s="2"/>
      <c r="W894" s="2"/>
      <c r="X894" s="2"/>
      <c r="Y894" s="2"/>
    </row>
    <row r="895" spans="2:25" x14ac:dyDescent="0.25">
      <c r="B895" s="439"/>
      <c r="C895" s="439"/>
      <c r="D895" s="439"/>
      <c r="E895" s="439"/>
      <c r="G895" s="2"/>
      <c r="H895" s="2"/>
      <c r="I895" s="2"/>
      <c r="J895" s="2"/>
      <c r="K895" s="2"/>
      <c r="L895" s="2"/>
      <c r="M895" s="2"/>
      <c r="N895" s="2"/>
      <c r="O895" s="2"/>
      <c r="P895" s="2"/>
      <c r="Q895" s="2"/>
      <c r="R895" s="2"/>
      <c r="S895" s="2"/>
      <c r="T895" s="2"/>
      <c r="U895" s="2"/>
      <c r="V895" s="2"/>
      <c r="W895" s="2"/>
      <c r="X895" s="2"/>
      <c r="Y895" s="2"/>
    </row>
    <row r="896" spans="2:25" x14ac:dyDescent="0.25">
      <c r="B896" s="439"/>
      <c r="C896" s="439"/>
      <c r="D896" s="439"/>
      <c r="E896" s="439"/>
      <c r="G896" s="2"/>
      <c r="H896" s="2"/>
      <c r="I896" s="2"/>
      <c r="J896" s="2"/>
      <c r="K896" s="2"/>
      <c r="L896" s="2"/>
      <c r="M896" s="2"/>
      <c r="N896" s="2"/>
      <c r="O896" s="2"/>
      <c r="P896" s="2"/>
      <c r="Q896" s="2"/>
      <c r="R896" s="2"/>
      <c r="S896" s="2"/>
      <c r="T896" s="2"/>
      <c r="U896" s="2"/>
      <c r="V896" s="2"/>
      <c r="W896" s="2"/>
      <c r="X896" s="2"/>
      <c r="Y896" s="2"/>
    </row>
    <row r="897" spans="2:25" x14ac:dyDescent="0.25">
      <c r="B897" s="439"/>
      <c r="C897" s="439"/>
      <c r="D897" s="439"/>
      <c r="E897" s="439"/>
      <c r="G897" s="2"/>
      <c r="H897" s="2"/>
      <c r="I897" s="2"/>
      <c r="J897" s="2"/>
      <c r="K897" s="2"/>
      <c r="L897" s="2"/>
      <c r="M897" s="2"/>
      <c r="N897" s="2"/>
      <c r="O897" s="2"/>
      <c r="P897" s="2"/>
      <c r="Q897" s="2"/>
      <c r="R897" s="2"/>
      <c r="S897" s="2"/>
      <c r="T897" s="2"/>
      <c r="U897" s="2"/>
      <c r="V897" s="2"/>
      <c r="W897" s="2"/>
      <c r="X897" s="2"/>
      <c r="Y897" s="2"/>
    </row>
    <row r="898" spans="2:25" x14ac:dyDescent="0.25">
      <c r="B898" s="439"/>
      <c r="C898" s="439"/>
      <c r="D898" s="439"/>
      <c r="E898" s="439"/>
      <c r="G898" s="2"/>
      <c r="H898" s="2"/>
      <c r="I898" s="2"/>
      <c r="J898" s="2"/>
      <c r="K898" s="2"/>
      <c r="L898" s="2"/>
      <c r="M898" s="2"/>
      <c r="N898" s="2"/>
      <c r="O898" s="2"/>
      <c r="P898" s="2"/>
      <c r="Q898" s="2"/>
      <c r="R898" s="2"/>
      <c r="S898" s="2"/>
      <c r="T898" s="2"/>
      <c r="U898" s="2"/>
      <c r="V898" s="2"/>
      <c r="W898" s="2"/>
      <c r="X898" s="2"/>
      <c r="Y898" s="2"/>
    </row>
    <row r="899" spans="2:25" x14ac:dyDescent="0.25">
      <c r="B899" s="439"/>
      <c r="C899" s="439"/>
      <c r="D899" s="439"/>
      <c r="E899" s="439"/>
      <c r="G899" s="2"/>
      <c r="H899" s="2"/>
      <c r="I899" s="2"/>
      <c r="J899" s="2"/>
      <c r="K899" s="2"/>
      <c r="L899" s="2"/>
      <c r="M899" s="2"/>
      <c r="N899" s="2"/>
      <c r="O899" s="2"/>
      <c r="P899" s="2"/>
      <c r="Q899" s="2"/>
      <c r="R899" s="2"/>
      <c r="S899" s="2"/>
      <c r="T899" s="2"/>
      <c r="U899" s="2"/>
      <c r="V899" s="2"/>
      <c r="W899" s="2"/>
      <c r="X899" s="2"/>
      <c r="Y899" s="2"/>
    </row>
    <row r="900" spans="2:25" x14ac:dyDescent="0.25">
      <c r="B900" s="439"/>
      <c r="C900" s="439"/>
      <c r="D900" s="439"/>
      <c r="E900" s="439"/>
      <c r="G900" s="2"/>
      <c r="H900" s="2"/>
      <c r="I900" s="2"/>
      <c r="J900" s="2"/>
      <c r="K900" s="2"/>
      <c r="L900" s="2"/>
      <c r="M900" s="2"/>
      <c r="N900" s="2"/>
      <c r="O900" s="2"/>
      <c r="P900" s="2"/>
      <c r="Q900" s="2"/>
      <c r="R900" s="2"/>
      <c r="S900" s="2"/>
      <c r="T900" s="2"/>
      <c r="U900" s="2"/>
      <c r="V900" s="2"/>
      <c r="W900" s="2"/>
      <c r="X900" s="2"/>
      <c r="Y900" s="2"/>
    </row>
    <row r="901" spans="2:25" x14ac:dyDescent="0.25">
      <c r="B901" s="439"/>
      <c r="C901" s="439"/>
      <c r="D901" s="439"/>
      <c r="E901" s="439"/>
      <c r="G901" s="2"/>
      <c r="H901" s="2"/>
      <c r="I901" s="2"/>
      <c r="J901" s="2"/>
      <c r="K901" s="2"/>
      <c r="L901" s="2"/>
      <c r="M901" s="2"/>
      <c r="N901" s="2"/>
      <c r="O901" s="2"/>
      <c r="P901" s="2"/>
      <c r="Q901" s="2"/>
      <c r="R901" s="2"/>
      <c r="S901" s="2"/>
      <c r="T901" s="2"/>
      <c r="U901" s="2"/>
      <c r="V901" s="2"/>
      <c r="W901" s="2"/>
      <c r="X901" s="2"/>
      <c r="Y901" s="2"/>
    </row>
    <row r="902" spans="2:25" x14ac:dyDescent="0.25">
      <c r="B902" s="439"/>
      <c r="C902" s="439"/>
      <c r="D902" s="439"/>
      <c r="E902" s="439"/>
      <c r="G902" s="2"/>
      <c r="H902" s="2"/>
      <c r="I902" s="2"/>
      <c r="J902" s="2"/>
      <c r="K902" s="2"/>
      <c r="L902" s="2"/>
      <c r="M902" s="2"/>
      <c r="N902" s="2"/>
      <c r="O902" s="2"/>
      <c r="P902" s="2"/>
      <c r="Q902" s="2"/>
      <c r="R902" s="2"/>
      <c r="S902" s="2"/>
      <c r="T902" s="2"/>
      <c r="U902" s="2"/>
      <c r="V902" s="2"/>
      <c r="W902" s="2"/>
      <c r="X902" s="2"/>
      <c r="Y902" s="2"/>
    </row>
    <row r="903" spans="2:25" x14ac:dyDescent="0.25">
      <c r="B903" s="439"/>
      <c r="C903" s="439"/>
      <c r="D903" s="439"/>
      <c r="E903" s="439"/>
      <c r="G903" s="2"/>
      <c r="H903" s="2"/>
      <c r="I903" s="2"/>
      <c r="J903" s="2"/>
      <c r="K903" s="2"/>
      <c r="L903" s="2"/>
      <c r="M903" s="2"/>
      <c r="N903" s="2"/>
      <c r="O903" s="2"/>
      <c r="P903" s="2"/>
      <c r="Q903" s="2"/>
      <c r="R903" s="2"/>
      <c r="S903" s="2"/>
      <c r="T903" s="2"/>
      <c r="U903" s="2"/>
      <c r="V903" s="2"/>
      <c r="W903" s="2"/>
      <c r="X903" s="2"/>
      <c r="Y903" s="2"/>
    </row>
    <row r="904" spans="2:25" x14ac:dyDescent="0.25">
      <c r="B904" s="439"/>
      <c r="C904" s="439"/>
      <c r="D904" s="439"/>
      <c r="E904" s="439"/>
      <c r="G904" s="2"/>
      <c r="H904" s="2"/>
      <c r="I904" s="2"/>
      <c r="J904" s="2"/>
      <c r="K904" s="2"/>
      <c r="L904" s="2"/>
      <c r="M904" s="2"/>
      <c r="N904" s="2"/>
      <c r="O904" s="2"/>
      <c r="P904" s="2"/>
      <c r="Q904" s="2"/>
      <c r="R904" s="2"/>
      <c r="S904" s="2"/>
      <c r="T904" s="2"/>
      <c r="U904" s="2"/>
      <c r="V904" s="2"/>
      <c r="W904" s="2"/>
      <c r="X904" s="2"/>
      <c r="Y904" s="2"/>
    </row>
    <row r="905" spans="2:25" x14ac:dyDescent="0.25">
      <c r="B905" s="439"/>
      <c r="C905" s="439"/>
      <c r="D905" s="439"/>
      <c r="E905" s="439"/>
      <c r="G905" s="2"/>
      <c r="H905" s="2"/>
      <c r="I905" s="2"/>
      <c r="J905" s="2"/>
      <c r="K905" s="2"/>
      <c r="L905" s="2"/>
      <c r="M905" s="2"/>
      <c r="N905" s="2"/>
      <c r="O905" s="2"/>
      <c r="P905" s="2"/>
      <c r="Q905" s="2"/>
      <c r="R905" s="2"/>
      <c r="S905" s="2"/>
      <c r="T905" s="2"/>
      <c r="U905" s="2"/>
      <c r="V905" s="2"/>
      <c r="W905" s="2"/>
      <c r="X905" s="2"/>
      <c r="Y905" s="2"/>
    </row>
    <row r="906" spans="2:25" x14ac:dyDescent="0.25">
      <c r="B906" s="439"/>
      <c r="C906" s="439"/>
      <c r="D906" s="439"/>
      <c r="E906" s="439"/>
      <c r="G906" s="2"/>
      <c r="H906" s="2"/>
      <c r="I906" s="2"/>
      <c r="J906" s="2"/>
      <c r="K906" s="2"/>
      <c r="L906" s="2"/>
      <c r="M906" s="2"/>
      <c r="N906" s="2"/>
      <c r="O906" s="2"/>
      <c r="P906" s="2"/>
      <c r="Q906" s="2"/>
      <c r="R906" s="2"/>
      <c r="S906" s="2"/>
      <c r="T906" s="2"/>
      <c r="U906" s="2"/>
      <c r="V906" s="2"/>
      <c r="W906" s="2"/>
      <c r="X906" s="2"/>
      <c r="Y906" s="2"/>
    </row>
    <row r="907" spans="2:25" x14ac:dyDescent="0.25">
      <c r="B907" s="439"/>
      <c r="C907" s="439"/>
      <c r="D907" s="439"/>
      <c r="E907" s="439"/>
      <c r="G907" s="2"/>
      <c r="H907" s="2"/>
      <c r="I907" s="2"/>
      <c r="J907" s="2"/>
      <c r="K907" s="2"/>
      <c r="L907" s="2"/>
      <c r="M907" s="2"/>
      <c r="N907" s="2"/>
      <c r="O907" s="2"/>
      <c r="P907" s="2"/>
      <c r="Q907" s="2"/>
      <c r="R907" s="2"/>
      <c r="S907" s="2"/>
      <c r="T907" s="2"/>
      <c r="U907" s="2"/>
      <c r="V907" s="2"/>
      <c r="W907" s="2"/>
      <c r="X907" s="2"/>
      <c r="Y907" s="2"/>
    </row>
    <row r="908" spans="2:25" x14ac:dyDescent="0.25">
      <c r="B908" s="439"/>
      <c r="C908" s="439"/>
      <c r="D908" s="439"/>
      <c r="E908" s="439"/>
      <c r="G908" s="2"/>
      <c r="H908" s="2"/>
      <c r="I908" s="2"/>
      <c r="J908" s="2"/>
      <c r="K908" s="2"/>
      <c r="L908" s="2"/>
      <c r="M908" s="2"/>
      <c r="N908" s="2"/>
      <c r="O908" s="2"/>
      <c r="P908" s="2"/>
      <c r="Q908" s="2"/>
      <c r="R908" s="2"/>
      <c r="S908" s="2"/>
      <c r="T908" s="2"/>
      <c r="U908" s="2"/>
      <c r="V908" s="2"/>
      <c r="W908" s="2"/>
      <c r="X908" s="2"/>
      <c r="Y908" s="2"/>
    </row>
    <row r="909" spans="2:25" x14ac:dyDescent="0.25">
      <c r="B909" s="439"/>
      <c r="C909" s="439"/>
      <c r="D909" s="439"/>
      <c r="E909" s="439"/>
      <c r="G909" s="2"/>
      <c r="H909" s="2"/>
      <c r="I909" s="2"/>
      <c r="J909" s="2"/>
      <c r="K909" s="2"/>
      <c r="L909" s="2"/>
      <c r="M909" s="2"/>
      <c r="N909" s="2"/>
      <c r="O909" s="2"/>
      <c r="P909" s="2"/>
      <c r="Q909" s="2"/>
      <c r="R909" s="2"/>
      <c r="S909" s="2"/>
      <c r="T909" s="2"/>
      <c r="U909" s="2"/>
      <c r="V909" s="2"/>
      <c r="W909" s="2"/>
      <c r="X909" s="2"/>
      <c r="Y909" s="2"/>
    </row>
    <row r="910" spans="2:25" x14ac:dyDescent="0.25">
      <c r="B910" s="439"/>
      <c r="C910" s="439"/>
      <c r="D910" s="439"/>
      <c r="E910" s="439"/>
      <c r="G910" s="2"/>
      <c r="H910" s="2"/>
      <c r="I910" s="2"/>
      <c r="J910" s="2"/>
      <c r="K910" s="2"/>
      <c r="L910" s="2"/>
      <c r="M910" s="2"/>
      <c r="N910" s="2"/>
      <c r="O910" s="2"/>
      <c r="P910" s="2"/>
      <c r="Q910" s="2"/>
      <c r="R910" s="2"/>
      <c r="S910" s="2"/>
      <c r="T910" s="2"/>
      <c r="U910" s="2"/>
      <c r="V910" s="2"/>
      <c r="W910" s="2"/>
      <c r="X910" s="2"/>
      <c r="Y910" s="2"/>
    </row>
    <row r="911" spans="2:25" x14ac:dyDescent="0.25">
      <c r="B911" s="439"/>
      <c r="C911" s="439"/>
      <c r="D911" s="439"/>
      <c r="E911" s="439"/>
      <c r="G911" s="2"/>
      <c r="H911" s="2"/>
      <c r="I911" s="2"/>
      <c r="J911" s="2"/>
      <c r="K911" s="2"/>
      <c r="L911" s="2"/>
      <c r="M911" s="2"/>
      <c r="N911" s="2"/>
      <c r="O911" s="2"/>
      <c r="P911" s="2"/>
      <c r="Q911" s="2"/>
      <c r="R911" s="2"/>
      <c r="S911" s="2"/>
      <c r="T911" s="2"/>
      <c r="U911" s="2"/>
      <c r="V911" s="2"/>
      <c r="W911" s="2"/>
      <c r="X911" s="2"/>
      <c r="Y911" s="2"/>
    </row>
    <row r="912" spans="2:25" x14ac:dyDescent="0.25">
      <c r="B912" s="439"/>
      <c r="C912" s="439"/>
      <c r="D912" s="439"/>
      <c r="E912" s="439"/>
      <c r="G912" s="2"/>
      <c r="H912" s="2"/>
      <c r="I912" s="2"/>
      <c r="J912" s="2"/>
      <c r="K912" s="2"/>
      <c r="L912" s="2"/>
      <c r="M912" s="2"/>
      <c r="N912" s="2"/>
      <c r="O912" s="2"/>
      <c r="P912" s="2"/>
      <c r="Q912" s="2"/>
      <c r="R912" s="2"/>
      <c r="S912" s="2"/>
      <c r="T912" s="2"/>
      <c r="U912" s="2"/>
      <c r="V912" s="2"/>
      <c r="W912" s="2"/>
      <c r="X912" s="2"/>
      <c r="Y912" s="2"/>
    </row>
    <row r="913" spans="2:25" x14ac:dyDescent="0.25">
      <c r="B913" s="439"/>
      <c r="C913" s="439"/>
      <c r="D913" s="439"/>
      <c r="E913" s="439"/>
      <c r="G913" s="2"/>
      <c r="H913" s="2"/>
      <c r="I913" s="2"/>
      <c r="J913" s="2"/>
      <c r="K913" s="2"/>
      <c r="L913" s="2"/>
      <c r="M913" s="2"/>
      <c r="N913" s="2"/>
      <c r="O913" s="2"/>
      <c r="P913" s="2"/>
      <c r="Q913" s="2"/>
      <c r="R913" s="2"/>
      <c r="S913" s="2"/>
      <c r="T913" s="2"/>
      <c r="U913" s="2"/>
      <c r="V913" s="2"/>
      <c r="W913" s="2"/>
      <c r="X913" s="2"/>
      <c r="Y913" s="2"/>
    </row>
    <row r="914" spans="2:25" x14ac:dyDescent="0.25">
      <c r="B914" s="439"/>
      <c r="C914" s="439"/>
      <c r="D914" s="439"/>
      <c r="E914" s="439"/>
      <c r="G914" s="2"/>
      <c r="H914" s="2"/>
      <c r="I914" s="2"/>
      <c r="J914" s="2"/>
      <c r="K914" s="2"/>
      <c r="L914" s="2"/>
      <c r="M914" s="2"/>
      <c r="N914" s="2"/>
      <c r="O914" s="2"/>
      <c r="P914" s="2"/>
      <c r="Q914" s="2"/>
      <c r="R914" s="2"/>
      <c r="S914" s="2"/>
      <c r="T914" s="2"/>
      <c r="U914" s="2"/>
      <c r="V914" s="2"/>
      <c r="W914" s="2"/>
      <c r="X914" s="2"/>
      <c r="Y914" s="2"/>
    </row>
    <row r="915" spans="2:25" x14ac:dyDescent="0.25">
      <c r="B915" s="439"/>
      <c r="C915" s="439"/>
      <c r="D915" s="439"/>
      <c r="E915" s="439"/>
      <c r="G915" s="2"/>
      <c r="H915" s="2"/>
      <c r="I915" s="2"/>
      <c r="J915" s="2"/>
      <c r="K915" s="2"/>
      <c r="L915" s="2"/>
      <c r="M915" s="2"/>
      <c r="N915" s="2"/>
      <c r="O915" s="2"/>
      <c r="P915" s="2"/>
      <c r="Q915" s="2"/>
      <c r="R915" s="2"/>
      <c r="S915" s="2"/>
      <c r="T915" s="2"/>
      <c r="U915" s="2"/>
      <c r="V915" s="2"/>
      <c r="W915" s="2"/>
      <c r="X915" s="2"/>
      <c r="Y915" s="2"/>
    </row>
    <row r="916" spans="2:25" x14ac:dyDescent="0.25">
      <c r="B916" s="439"/>
      <c r="C916" s="439"/>
      <c r="D916" s="439"/>
      <c r="E916" s="439"/>
      <c r="G916" s="2"/>
      <c r="H916" s="2"/>
      <c r="I916" s="2"/>
      <c r="J916" s="2"/>
      <c r="K916" s="2"/>
      <c r="L916" s="2"/>
      <c r="M916" s="2"/>
      <c r="N916" s="2"/>
      <c r="O916" s="2"/>
      <c r="P916" s="2"/>
      <c r="Q916" s="2"/>
      <c r="R916" s="2"/>
      <c r="S916" s="2"/>
      <c r="T916" s="2"/>
      <c r="U916" s="2"/>
      <c r="V916" s="2"/>
      <c r="W916" s="2"/>
      <c r="X916" s="2"/>
      <c r="Y916" s="2"/>
    </row>
    <row r="917" spans="2:25" x14ac:dyDescent="0.25">
      <c r="B917" s="439"/>
      <c r="C917" s="439"/>
      <c r="D917" s="439"/>
      <c r="E917" s="439"/>
      <c r="G917" s="2"/>
      <c r="H917" s="2"/>
      <c r="I917" s="2"/>
      <c r="J917" s="2"/>
      <c r="K917" s="2"/>
      <c r="L917" s="2"/>
      <c r="M917" s="2"/>
      <c r="N917" s="2"/>
      <c r="O917" s="2"/>
      <c r="P917" s="2"/>
      <c r="Q917" s="2"/>
      <c r="R917" s="2"/>
      <c r="S917" s="2"/>
      <c r="T917" s="2"/>
      <c r="U917" s="2"/>
      <c r="V917" s="2"/>
      <c r="W917" s="2"/>
      <c r="X917" s="2"/>
      <c r="Y917" s="2"/>
    </row>
    <row r="918" spans="2:25" x14ac:dyDescent="0.25">
      <c r="B918" s="439"/>
      <c r="C918" s="439"/>
      <c r="D918" s="439"/>
      <c r="E918" s="439"/>
      <c r="G918" s="2"/>
      <c r="H918" s="2"/>
      <c r="I918" s="2"/>
      <c r="J918" s="2"/>
      <c r="K918" s="2"/>
      <c r="L918" s="2"/>
      <c r="M918" s="2"/>
      <c r="N918" s="2"/>
      <c r="O918" s="2"/>
      <c r="P918" s="2"/>
      <c r="Q918" s="2"/>
      <c r="R918" s="2"/>
      <c r="S918" s="2"/>
      <c r="T918" s="2"/>
      <c r="U918" s="2"/>
      <c r="V918" s="2"/>
      <c r="W918" s="2"/>
      <c r="X918" s="2"/>
      <c r="Y918" s="2"/>
    </row>
    <row r="919" spans="2:25" x14ac:dyDescent="0.25">
      <c r="B919" s="439"/>
      <c r="C919" s="439"/>
      <c r="D919" s="439"/>
      <c r="E919" s="439"/>
      <c r="G919" s="2"/>
      <c r="H919" s="2"/>
      <c r="I919" s="2"/>
      <c r="J919" s="2"/>
      <c r="K919" s="2"/>
      <c r="L919" s="2"/>
      <c r="M919" s="2"/>
      <c r="N919" s="2"/>
      <c r="O919" s="2"/>
      <c r="P919" s="2"/>
      <c r="Q919" s="2"/>
      <c r="R919" s="2"/>
      <c r="S919" s="2"/>
      <c r="T919" s="2"/>
      <c r="U919" s="2"/>
      <c r="V919" s="2"/>
      <c r="W919" s="2"/>
      <c r="X919" s="2"/>
      <c r="Y919" s="2"/>
    </row>
    <row r="920" spans="2:25" x14ac:dyDescent="0.25">
      <c r="B920" s="439"/>
      <c r="C920" s="439"/>
      <c r="D920" s="439"/>
      <c r="E920" s="439"/>
      <c r="G920" s="2"/>
      <c r="H920" s="2"/>
      <c r="I920" s="2"/>
      <c r="J920" s="2"/>
      <c r="K920" s="2"/>
      <c r="L920" s="2"/>
      <c r="M920" s="2"/>
      <c r="N920" s="2"/>
      <c r="O920" s="2"/>
      <c r="P920" s="2"/>
      <c r="Q920" s="2"/>
      <c r="R920" s="2"/>
      <c r="S920" s="2"/>
      <c r="T920" s="2"/>
      <c r="U920" s="2"/>
      <c r="V920" s="2"/>
      <c r="W920" s="2"/>
      <c r="X920" s="2"/>
      <c r="Y920" s="2"/>
    </row>
    <row r="921" spans="2:25" x14ac:dyDescent="0.25">
      <c r="B921" s="439"/>
      <c r="C921" s="439"/>
      <c r="D921" s="439"/>
      <c r="E921" s="439"/>
      <c r="G921" s="2"/>
      <c r="H921" s="2"/>
      <c r="I921" s="2"/>
      <c r="J921" s="2"/>
      <c r="K921" s="2"/>
      <c r="L921" s="2"/>
      <c r="M921" s="2"/>
      <c r="N921" s="2"/>
      <c r="O921" s="2"/>
      <c r="P921" s="2"/>
      <c r="Q921" s="2"/>
      <c r="R921" s="2"/>
      <c r="S921" s="2"/>
      <c r="T921" s="2"/>
      <c r="U921" s="2"/>
      <c r="V921" s="2"/>
      <c r="W921" s="2"/>
      <c r="X921" s="2"/>
      <c r="Y921" s="2"/>
    </row>
    <row r="922" spans="2:25" x14ac:dyDescent="0.25">
      <c r="B922" s="439"/>
      <c r="C922" s="439"/>
      <c r="D922" s="439"/>
      <c r="E922" s="439"/>
      <c r="G922" s="2"/>
      <c r="H922" s="2"/>
      <c r="I922" s="2"/>
      <c r="J922" s="2"/>
      <c r="K922" s="2"/>
      <c r="L922" s="2"/>
      <c r="M922" s="2"/>
      <c r="N922" s="2"/>
      <c r="O922" s="2"/>
      <c r="P922" s="2"/>
      <c r="Q922" s="2"/>
      <c r="R922" s="2"/>
      <c r="S922" s="2"/>
      <c r="T922" s="2"/>
      <c r="U922" s="2"/>
      <c r="V922" s="2"/>
      <c r="W922" s="2"/>
      <c r="X922" s="2"/>
      <c r="Y922" s="2"/>
    </row>
    <row r="923" spans="2:25" x14ac:dyDescent="0.25">
      <c r="B923" s="439"/>
      <c r="C923" s="439"/>
      <c r="D923" s="439"/>
      <c r="E923" s="439"/>
      <c r="G923" s="2"/>
      <c r="H923" s="2"/>
      <c r="I923" s="2"/>
      <c r="J923" s="2"/>
      <c r="K923" s="2"/>
      <c r="L923" s="2"/>
      <c r="M923" s="2"/>
      <c r="N923" s="2"/>
      <c r="O923" s="2"/>
      <c r="P923" s="2"/>
      <c r="Q923" s="2"/>
      <c r="R923" s="2"/>
      <c r="S923" s="2"/>
      <c r="T923" s="2"/>
      <c r="U923" s="2"/>
      <c r="V923" s="2"/>
      <c r="W923" s="2"/>
      <c r="X923" s="2"/>
      <c r="Y923" s="2"/>
    </row>
    <row r="924" spans="2:25" x14ac:dyDescent="0.25">
      <c r="B924" s="439"/>
      <c r="C924" s="439"/>
      <c r="D924" s="439"/>
      <c r="E924" s="439"/>
      <c r="G924" s="2"/>
      <c r="H924" s="2"/>
      <c r="I924" s="2"/>
      <c r="J924" s="2"/>
      <c r="K924" s="2"/>
      <c r="L924" s="2"/>
      <c r="M924" s="2"/>
      <c r="N924" s="2"/>
      <c r="O924" s="2"/>
      <c r="P924" s="2"/>
      <c r="Q924" s="2"/>
      <c r="R924" s="2"/>
      <c r="S924" s="2"/>
      <c r="T924" s="2"/>
      <c r="U924" s="2"/>
      <c r="V924" s="2"/>
      <c r="W924" s="2"/>
      <c r="X924" s="2"/>
      <c r="Y924" s="2"/>
    </row>
    <row r="925" spans="2:25" x14ac:dyDescent="0.25">
      <c r="B925" s="439"/>
      <c r="C925" s="439"/>
      <c r="D925" s="439"/>
      <c r="E925" s="439"/>
      <c r="G925" s="2"/>
      <c r="H925" s="2"/>
      <c r="I925" s="2"/>
      <c r="J925" s="2"/>
      <c r="K925" s="2"/>
      <c r="L925" s="2"/>
      <c r="M925" s="2"/>
      <c r="N925" s="2"/>
      <c r="O925" s="2"/>
      <c r="P925" s="2"/>
      <c r="Q925" s="2"/>
      <c r="R925" s="2"/>
      <c r="S925" s="2"/>
      <c r="T925" s="2"/>
      <c r="U925" s="2"/>
      <c r="V925" s="2"/>
      <c r="W925" s="2"/>
      <c r="X925" s="2"/>
      <c r="Y925" s="2"/>
    </row>
    <row r="926" spans="2:25" x14ac:dyDescent="0.25">
      <c r="B926" s="439"/>
      <c r="C926" s="439"/>
      <c r="D926" s="439"/>
      <c r="E926" s="439"/>
      <c r="G926" s="2"/>
      <c r="H926" s="2"/>
      <c r="I926" s="2"/>
      <c r="J926" s="2"/>
      <c r="K926" s="2"/>
      <c r="L926" s="2"/>
      <c r="M926" s="2"/>
      <c r="N926" s="2"/>
      <c r="O926" s="2"/>
      <c r="P926" s="2"/>
      <c r="Q926" s="2"/>
      <c r="R926" s="2"/>
      <c r="S926" s="2"/>
      <c r="T926" s="2"/>
      <c r="U926" s="2"/>
      <c r="V926" s="2"/>
      <c r="W926" s="2"/>
      <c r="X926" s="2"/>
      <c r="Y926" s="2"/>
    </row>
    <row r="927" spans="2:25" x14ac:dyDescent="0.25">
      <c r="B927" s="439"/>
      <c r="C927" s="439"/>
      <c r="D927" s="439"/>
      <c r="E927" s="439"/>
      <c r="G927" s="2"/>
      <c r="H927" s="2"/>
      <c r="I927" s="2"/>
      <c r="J927" s="2"/>
      <c r="K927" s="2"/>
      <c r="L927" s="2"/>
      <c r="M927" s="2"/>
      <c r="N927" s="2"/>
      <c r="O927" s="2"/>
      <c r="P927" s="2"/>
      <c r="Q927" s="2"/>
      <c r="R927" s="2"/>
      <c r="S927" s="2"/>
      <c r="T927" s="2"/>
      <c r="U927" s="2"/>
      <c r="V927" s="2"/>
      <c r="W927" s="2"/>
      <c r="X927" s="2"/>
      <c r="Y927" s="2"/>
    </row>
    <row r="928" spans="2:25" x14ac:dyDescent="0.25">
      <c r="B928" s="439"/>
      <c r="C928" s="439"/>
      <c r="D928" s="439"/>
      <c r="E928" s="439"/>
      <c r="G928" s="2"/>
      <c r="H928" s="2"/>
      <c r="I928" s="2"/>
      <c r="J928" s="2"/>
      <c r="K928" s="2"/>
      <c r="L928" s="2"/>
      <c r="M928" s="2"/>
      <c r="N928" s="2"/>
      <c r="O928" s="2"/>
      <c r="P928" s="2"/>
      <c r="Q928" s="2"/>
      <c r="R928" s="2"/>
      <c r="S928" s="2"/>
      <c r="T928" s="2"/>
      <c r="U928" s="2"/>
      <c r="V928" s="2"/>
      <c r="W928" s="2"/>
      <c r="X928" s="2"/>
      <c r="Y928" s="2"/>
    </row>
    <row r="929" spans="2:25" x14ac:dyDescent="0.25">
      <c r="B929" s="439"/>
      <c r="C929" s="439"/>
      <c r="D929" s="439"/>
      <c r="E929" s="439"/>
      <c r="G929" s="2"/>
      <c r="H929" s="2"/>
      <c r="I929" s="2"/>
      <c r="J929" s="2"/>
      <c r="K929" s="2"/>
      <c r="L929" s="2"/>
      <c r="M929" s="2"/>
      <c r="N929" s="2"/>
      <c r="O929" s="2"/>
      <c r="P929" s="2"/>
      <c r="Q929" s="2"/>
      <c r="R929" s="2"/>
      <c r="S929" s="2"/>
      <c r="T929" s="2"/>
      <c r="U929" s="2"/>
      <c r="V929" s="2"/>
      <c r="W929" s="2"/>
      <c r="X929" s="2"/>
      <c r="Y929" s="2"/>
    </row>
    <row r="930" spans="2:25" x14ac:dyDescent="0.25">
      <c r="B930" s="439"/>
      <c r="C930" s="439"/>
      <c r="D930" s="439"/>
      <c r="E930" s="439"/>
      <c r="G930" s="2"/>
      <c r="H930" s="2"/>
      <c r="I930" s="2"/>
      <c r="J930" s="2"/>
      <c r="K930" s="2"/>
      <c r="L930" s="2"/>
      <c r="M930" s="2"/>
      <c r="N930" s="2"/>
      <c r="O930" s="2"/>
      <c r="P930" s="2"/>
      <c r="Q930" s="2"/>
      <c r="R930" s="2"/>
      <c r="S930" s="2"/>
      <c r="T930" s="2"/>
      <c r="U930" s="2"/>
      <c r="V930" s="2"/>
      <c r="W930" s="2"/>
      <c r="X930" s="2"/>
      <c r="Y930" s="2"/>
    </row>
    <row r="931" spans="2:25" x14ac:dyDescent="0.25">
      <c r="B931" s="439"/>
      <c r="C931" s="439"/>
      <c r="D931" s="439"/>
      <c r="E931" s="439"/>
      <c r="G931" s="2"/>
      <c r="H931" s="2"/>
      <c r="I931" s="2"/>
      <c r="J931" s="2"/>
      <c r="K931" s="2"/>
      <c r="L931" s="2"/>
      <c r="M931" s="2"/>
      <c r="N931" s="2"/>
      <c r="O931" s="2"/>
      <c r="P931" s="2"/>
      <c r="Q931" s="2"/>
      <c r="R931" s="2"/>
      <c r="S931" s="2"/>
      <c r="T931" s="2"/>
      <c r="U931" s="2"/>
      <c r="V931" s="2"/>
      <c r="W931" s="2"/>
      <c r="X931" s="2"/>
      <c r="Y931" s="2"/>
    </row>
    <row r="932" spans="2:25" x14ac:dyDescent="0.25">
      <c r="B932" s="439"/>
      <c r="C932" s="439"/>
      <c r="D932" s="439"/>
      <c r="E932" s="439"/>
      <c r="G932" s="2"/>
      <c r="H932" s="2"/>
      <c r="I932" s="2"/>
      <c r="J932" s="2"/>
      <c r="K932" s="2"/>
      <c r="L932" s="2"/>
      <c r="M932" s="2"/>
      <c r="N932" s="2"/>
      <c r="O932" s="2"/>
      <c r="P932" s="2"/>
      <c r="Q932" s="2"/>
      <c r="R932" s="2"/>
      <c r="S932" s="2"/>
      <c r="T932" s="2"/>
      <c r="U932" s="2"/>
      <c r="V932" s="2"/>
      <c r="W932" s="2"/>
      <c r="X932" s="2"/>
      <c r="Y932" s="2"/>
    </row>
    <row r="933" spans="2:25" x14ac:dyDescent="0.25">
      <c r="B933" s="439"/>
      <c r="C933" s="439"/>
      <c r="D933" s="439"/>
      <c r="E933" s="439"/>
      <c r="G933" s="2"/>
      <c r="H933" s="2"/>
      <c r="I933" s="2"/>
      <c r="J933" s="2"/>
      <c r="K933" s="2"/>
      <c r="L933" s="2"/>
      <c r="M933" s="2"/>
      <c r="N933" s="2"/>
      <c r="O933" s="2"/>
      <c r="P933" s="2"/>
      <c r="Q933" s="2"/>
      <c r="R933" s="2"/>
      <c r="S933" s="2"/>
      <c r="T933" s="2"/>
      <c r="U933" s="2"/>
      <c r="V933" s="2"/>
      <c r="W933" s="2"/>
      <c r="X933" s="2"/>
      <c r="Y933" s="2"/>
    </row>
    <row r="934" spans="2:25" x14ac:dyDescent="0.25">
      <c r="B934" s="439"/>
      <c r="C934" s="439"/>
      <c r="D934" s="439"/>
      <c r="E934" s="439"/>
      <c r="G934" s="2"/>
      <c r="H934" s="2"/>
      <c r="I934" s="2"/>
      <c r="J934" s="2"/>
      <c r="K934" s="2"/>
      <c r="L934" s="2"/>
      <c r="M934" s="2"/>
      <c r="N934" s="2"/>
      <c r="O934" s="2"/>
      <c r="P934" s="2"/>
      <c r="Q934" s="2"/>
      <c r="R934" s="2"/>
      <c r="S934" s="2"/>
      <c r="T934" s="2"/>
      <c r="U934" s="2"/>
      <c r="V934" s="2"/>
      <c r="W934" s="2"/>
      <c r="X934" s="2"/>
      <c r="Y934" s="2"/>
    </row>
    <row r="935" spans="2:25" x14ac:dyDescent="0.25">
      <c r="B935" s="439"/>
      <c r="C935" s="439"/>
      <c r="D935" s="439"/>
      <c r="E935" s="439"/>
      <c r="G935" s="2"/>
      <c r="H935" s="2"/>
      <c r="I935" s="2"/>
      <c r="J935" s="2"/>
      <c r="K935" s="2"/>
      <c r="L935" s="2"/>
      <c r="M935" s="2"/>
      <c r="N935" s="2"/>
      <c r="O935" s="2"/>
      <c r="P935" s="2"/>
      <c r="Q935" s="2"/>
      <c r="R935" s="2"/>
      <c r="S935" s="2"/>
      <c r="T935" s="2"/>
      <c r="U935" s="2"/>
      <c r="V935" s="2"/>
      <c r="W935" s="2"/>
      <c r="X935" s="2"/>
      <c r="Y935" s="2"/>
    </row>
    <row r="936" spans="2:25" x14ac:dyDescent="0.25">
      <c r="B936" s="439"/>
      <c r="C936" s="439"/>
      <c r="D936" s="439"/>
      <c r="E936" s="439"/>
      <c r="G936" s="2"/>
      <c r="H936" s="2"/>
      <c r="I936" s="2"/>
      <c r="J936" s="2"/>
      <c r="K936" s="2"/>
      <c r="L936" s="2"/>
      <c r="M936" s="2"/>
      <c r="N936" s="2"/>
      <c r="O936" s="2"/>
      <c r="P936" s="2"/>
      <c r="Q936" s="2"/>
      <c r="R936" s="2"/>
      <c r="S936" s="2"/>
      <c r="T936" s="2"/>
      <c r="U936" s="2"/>
      <c r="V936" s="2"/>
      <c r="W936" s="2"/>
      <c r="X936" s="2"/>
      <c r="Y936" s="2"/>
    </row>
    <row r="937" spans="2:25" x14ac:dyDescent="0.25">
      <c r="B937" s="439"/>
      <c r="C937" s="439"/>
      <c r="D937" s="439"/>
      <c r="E937" s="439"/>
      <c r="G937" s="2"/>
      <c r="H937" s="2"/>
      <c r="I937" s="2"/>
      <c r="J937" s="2"/>
      <c r="K937" s="2"/>
      <c r="L937" s="2"/>
      <c r="M937" s="2"/>
      <c r="N937" s="2"/>
      <c r="O937" s="2"/>
      <c r="P937" s="2"/>
      <c r="Q937" s="2"/>
      <c r="R937" s="2"/>
      <c r="S937" s="2"/>
      <c r="T937" s="2"/>
      <c r="U937" s="2"/>
      <c r="V937" s="2"/>
      <c r="W937" s="2"/>
      <c r="X937" s="2"/>
      <c r="Y937" s="2"/>
    </row>
    <row r="938" spans="2:25" x14ac:dyDescent="0.25">
      <c r="B938" s="439"/>
      <c r="C938" s="439"/>
      <c r="D938" s="439"/>
      <c r="E938" s="439"/>
      <c r="G938" s="2"/>
      <c r="H938" s="2"/>
      <c r="I938" s="2"/>
      <c r="J938" s="2"/>
      <c r="K938" s="2"/>
      <c r="L938" s="2"/>
      <c r="M938" s="2"/>
      <c r="N938" s="2"/>
      <c r="O938" s="2"/>
      <c r="P938" s="2"/>
      <c r="Q938" s="2"/>
      <c r="R938" s="2"/>
      <c r="S938" s="2"/>
      <c r="T938" s="2"/>
      <c r="U938" s="2"/>
      <c r="V938" s="2"/>
      <c r="W938" s="2"/>
      <c r="X938" s="2"/>
      <c r="Y938" s="2"/>
    </row>
    <row r="939" spans="2:25" x14ac:dyDescent="0.25">
      <c r="B939" s="439"/>
      <c r="C939" s="439"/>
      <c r="D939" s="439"/>
      <c r="E939" s="439"/>
      <c r="G939" s="2"/>
      <c r="H939" s="2"/>
      <c r="I939" s="2"/>
      <c r="J939" s="2"/>
      <c r="K939" s="2"/>
      <c r="L939" s="2"/>
      <c r="M939" s="2"/>
      <c r="N939" s="2"/>
      <c r="O939" s="2"/>
      <c r="P939" s="2"/>
      <c r="Q939" s="2"/>
      <c r="R939" s="2"/>
      <c r="S939" s="2"/>
      <c r="T939" s="2"/>
      <c r="U939" s="2"/>
      <c r="V939" s="2"/>
      <c r="W939" s="2"/>
      <c r="X939" s="2"/>
      <c r="Y939" s="2"/>
    </row>
    <row r="940" spans="2:25" x14ac:dyDescent="0.25">
      <c r="B940" s="439"/>
      <c r="C940" s="439"/>
      <c r="D940" s="439"/>
      <c r="E940" s="439"/>
      <c r="G940" s="2"/>
      <c r="H940" s="2"/>
      <c r="I940" s="2"/>
      <c r="J940" s="2"/>
      <c r="K940" s="2"/>
      <c r="L940" s="2"/>
      <c r="M940" s="2"/>
      <c r="N940" s="2"/>
      <c r="O940" s="2"/>
      <c r="P940" s="2"/>
      <c r="Q940" s="2"/>
      <c r="R940" s="2"/>
      <c r="S940" s="2"/>
      <c r="T940" s="2"/>
      <c r="U940" s="2"/>
      <c r="V940" s="2"/>
      <c r="W940" s="2"/>
      <c r="X940" s="2"/>
      <c r="Y940" s="2"/>
    </row>
    <row r="941" spans="2:25" x14ac:dyDescent="0.25">
      <c r="B941" s="439"/>
      <c r="C941" s="439"/>
      <c r="D941" s="439"/>
      <c r="E941" s="439"/>
      <c r="G941" s="2"/>
      <c r="H941" s="2"/>
      <c r="I941" s="2"/>
      <c r="J941" s="2"/>
      <c r="K941" s="2"/>
      <c r="L941" s="2"/>
      <c r="M941" s="2"/>
      <c r="N941" s="2"/>
      <c r="O941" s="2"/>
      <c r="P941" s="2"/>
      <c r="Q941" s="2"/>
      <c r="R941" s="2"/>
      <c r="S941" s="2"/>
      <c r="T941" s="2"/>
      <c r="U941" s="2"/>
      <c r="V941" s="2"/>
      <c r="W941" s="2"/>
      <c r="X941" s="2"/>
      <c r="Y941" s="2"/>
    </row>
    <row r="942" spans="2:25" x14ac:dyDescent="0.25">
      <c r="B942" s="439"/>
      <c r="C942" s="439"/>
      <c r="D942" s="439"/>
      <c r="E942" s="439"/>
      <c r="G942" s="2"/>
      <c r="H942" s="2"/>
      <c r="I942" s="2"/>
      <c r="J942" s="2"/>
      <c r="K942" s="2"/>
      <c r="L942" s="2"/>
      <c r="M942" s="2"/>
      <c r="N942" s="2"/>
      <c r="O942" s="2"/>
      <c r="P942" s="2"/>
      <c r="Q942" s="2"/>
      <c r="R942" s="2"/>
      <c r="S942" s="2"/>
      <c r="T942" s="2"/>
      <c r="U942" s="2"/>
      <c r="V942" s="2"/>
      <c r="W942" s="2"/>
      <c r="X942" s="2"/>
      <c r="Y942" s="2"/>
    </row>
    <row r="943" spans="2:25" x14ac:dyDescent="0.25">
      <c r="B943" s="439"/>
      <c r="C943" s="439"/>
      <c r="D943" s="439"/>
      <c r="E943" s="439"/>
      <c r="G943" s="2"/>
      <c r="H943" s="2"/>
      <c r="I943" s="2"/>
      <c r="J943" s="2"/>
      <c r="K943" s="2"/>
      <c r="L943" s="2"/>
      <c r="M943" s="2"/>
      <c r="N943" s="2"/>
      <c r="O943" s="2"/>
      <c r="P943" s="2"/>
      <c r="Q943" s="2"/>
      <c r="R943" s="2"/>
      <c r="S943" s="2"/>
      <c r="T943" s="2"/>
      <c r="U943" s="2"/>
      <c r="V943" s="2"/>
      <c r="W943" s="2"/>
      <c r="X943" s="2"/>
      <c r="Y943" s="2"/>
    </row>
    <row r="944" spans="2:25" x14ac:dyDescent="0.25">
      <c r="B944" s="439"/>
      <c r="C944" s="439"/>
      <c r="D944" s="439"/>
      <c r="E944" s="439"/>
      <c r="G944" s="2"/>
      <c r="H944" s="2"/>
      <c r="I944" s="2"/>
      <c r="J944" s="2"/>
      <c r="K944" s="2"/>
      <c r="L944" s="2"/>
      <c r="M944" s="2"/>
      <c r="N944" s="2"/>
      <c r="O944" s="2"/>
      <c r="P944" s="2"/>
      <c r="Q944" s="2"/>
      <c r="R944" s="2"/>
      <c r="S944" s="2"/>
      <c r="T944" s="2"/>
      <c r="U944" s="2"/>
      <c r="V944" s="2"/>
      <c r="W944" s="2"/>
      <c r="X944" s="2"/>
      <c r="Y944" s="2"/>
    </row>
    <row r="945" spans="2:25" x14ac:dyDescent="0.25">
      <c r="B945" s="439"/>
      <c r="C945" s="439"/>
      <c r="D945" s="439"/>
      <c r="E945" s="439"/>
      <c r="G945" s="2"/>
      <c r="H945" s="2"/>
      <c r="I945" s="2"/>
      <c r="J945" s="2"/>
      <c r="K945" s="2"/>
      <c r="L945" s="2"/>
      <c r="M945" s="2"/>
      <c r="N945" s="2"/>
      <c r="O945" s="2"/>
      <c r="P945" s="2"/>
      <c r="Q945" s="2"/>
      <c r="R945" s="2"/>
      <c r="S945" s="2"/>
      <c r="T945" s="2"/>
      <c r="U945" s="2"/>
      <c r="V945" s="2"/>
      <c r="W945" s="2"/>
      <c r="X945" s="2"/>
      <c r="Y945" s="2"/>
    </row>
    <row r="946" spans="2:25" x14ac:dyDescent="0.25">
      <c r="B946" s="439"/>
      <c r="C946" s="439"/>
      <c r="D946" s="439"/>
      <c r="E946" s="439"/>
      <c r="G946" s="2"/>
      <c r="H946" s="2"/>
      <c r="I946" s="2"/>
      <c r="J946" s="2"/>
      <c r="K946" s="2"/>
      <c r="L946" s="2"/>
      <c r="M946" s="2"/>
      <c r="N946" s="2"/>
      <c r="O946" s="2"/>
      <c r="P946" s="2"/>
      <c r="Q946" s="2"/>
      <c r="R946" s="2"/>
      <c r="S946" s="2"/>
      <c r="T946" s="2"/>
      <c r="U946" s="2"/>
      <c r="V946" s="2"/>
      <c r="W946" s="2"/>
      <c r="X946" s="2"/>
      <c r="Y946" s="2"/>
    </row>
    <row r="947" spans="2:25" x14ac:dyDescent="0.25">
      <c r="B947" s="439"/>
      <c r="C947" s="439"/>
      <c r="D947" s="439"/>
      <c r="E947" s="439"/>
      <c r="G947" s="2"/>
      <c r="H947" s="2"/>
      <c r="I947" s="2"/>
      <c r="J947" s="2"/>
      <c r="K947" s="2"/>
      <c r="L947" s="2"/>
      <c r="M947" s="2"/>
      <c r="N947" s="2"/>
      <c r="O947" s="2"/>
      <c r="P947" s="2"/>
      <c r="Q947" s="2"/>
      <c r="R947" s="2"/>
      <c r="S947" s="2"/>
      <c r="T947" s="2"/>
      <c r="U947" s="2"/>
      <c r="V947" s="2"/>
      <c r="W947" s="2"/>
      <c r="X947" s="2"/>
      <c r="Y947" s="2"/>
    </row>
    <row r="948" spans="2:25" x14ac:dyDescent="0.25">
      <c r="B948" s="439"/>
      <c r="C948" s="439"/>
      <c r="D948" s="439"/>
      <c r="E948" s="439"/>
      <c r="G948" s="2"/>
      <c r="H948" s="2"/>
      <c r="I948" s="2"/>
      <c r="J948" s="2"/>
      <c r="K948" s="2"/>
      <c r="L948" s="2"/>
      <c r="M948" s="2"/>
      <c r="N948" s="2"/>
      <c r="O948" s="2"/>
      <c r="P948" s="2"/>
      <c r="Q948" s="2"/>
      <c r="R948" s="2"/>
      <c r="S948" s="2"/>
      <c r="T948" s="2"/>
      <c r="U948" s="2"/>
      <c r="V948" s="2"/>
      <c r="W948" s="2"/>
      <c r="X948" s="2"/>
      <c r="Y948" s="2"/>
    </row>
    <row r="949" spans="2:25" x14ac:dyDescent="0.25">
      <c r="B949" s="439"/>
      <c r="C949" s="439"/>
      <c r="D949" s="439"/>
      <c r="E949" s="439"/>
      <c r="G949" s="2"/>
      <c r="H949" s="2"/>
      <c r="I949" s="2"/>
      <c r="J949" s="2"/>
      <c r="K949" s="2"/>
      <c r="L949" s="2"/>
      <c r="M949" s="2"/>
      <c r="N949" s="2"/>
      <c r="O949" s="2"/>
      <c r="P949" s="2"/>
      <c r="Q949" s="2"/>
      <c r="R949" s="2"/>
      <c r="S949" s="2"/>
      <c r="T949" s="2"/>
      <c r="U949" s="2"/>
      <c r="V949" s="2"/>
      <c r="W949" s="2"/>
      <c r="X949" s="2"/>
      <c r="Y949" s="2"/>
    </row>
    <row r="950" spans="2:25" x14ac:dyDescent="0.25">
      <c r="B950" s="439"/>
      <c r="C950" s="439"/>
      <c r="D950" s="439"/>
      <c r="E950" s="439"/>
      <c r="G950" s="2"/>
      <c r="H950" s="2"/>
      <c r="I950" s="2"/>
      <c r="J950" s="2"/>
      <c r="K950" s="2"/>
      <c r="L950" s="2"/>
      <c r="M950" s="2"/>
      <c r="N950" s="2"/>
      <c r="O950" s="2"/>
      <c r="P950" s="2"/>
      <c r="Q950" s="2"/>
      <c r="R950" s="2"/>
      <c r="S950" s="2"/>
      <c r="T950" s="2"/>
      <c r="U950" s="2"/>
      <c r="V950" s="2"/>
      <c r="W950" s="2"/>
      <c r="X950" s="2"/>
      <c r="Y950" s="2"/>
    </row>
    <row r="951" spans="2:25" x14ac:dyDescent="0.25">
      <c r="B951" s="439"/>
      <c r="C951" s="439"/>
      <c r="D951" s="439"/>
      <c r="E951" s="439"/>
      <c r="G951" s="2"/>
      <c r="H951" s="2"/>
      <c r="I951" s="2"/>
      <c r="J951" s="2"/>
      <c r="K951" s="2"/>
      <c r="L951" s="2"/>
      <c r="M951" s="2"/>
      <c r="N951" s="2"/>
      <c r="O951" s="2"/>
      <c r="P951" s="2"/>
      <c r="Q951" s="2"/>
      <c r="R951" s="2"/>
      <c r="S951" s="2"/>
      <c r="T951" s="2"/>
      <c r="U951" s="2"/>
      <c r="V951" s="2"/>
      <c r="W951" s="2"/>
      <c r="X951" s="2"/>
      <c r="Y951" s="2"/>
    </row>
    <row r="952" spans="2:25" x14ac:dyDescent="0.25">
      <c r="B952" s="439"/>
      <c r="C952" s="439"/>
      <c r="D952" s="439"/>
      <c r="E952" s="439"/>
      <c r="G952" s="2"/>
      <c r="H952" s="2"/>
      <c r="I952" s="2"/>
      <c r="J952" s="2"/>
      <c r="K952" s="2"/>
      <c r="L952" s="2"/>
      <c r="M952" s="2"/>
      <c r="N952" s="2"/>
      <c r="O952" s="2"/>
      <c r="P952" s="2"/>
      <c r="Q952" s="2"/>
      <c r="R952" s="2"/>
      <c r="S952" s="2"/>
      <c r="T952" s="2"/>
      <c r="U952" s="2"/>
      <c r="V952" s="2"/>
      <c r="W952" s="2"/>
      <c r="X952" s="2"/>
      <c r="Y952" s="2"/>
    </row>
    <row r="953" spans="2:25" x14ac:dyDescent="0.25">
      <c r="B953" s="439"/>
      <c r="C953" s="439"/>
      <c r="D953" s="439"/>
      <c r="E953" s="439"/>
      <c r="G953" s="2"/>
      <c r="H953" s="2"/>
      <c r="I953" s="2"/>
      <c r="J953" s="2"/>
      <c r="K953" s="2"/>
      <c r="L953" s="2"/>
      <c r="M953" s="2"/>
      <c r="N953" s="2"/>
      <c r="O953" s="2"/>
      <c r="P953" s="2"/>
      <c r="Q953" s="2"/>
      <c r="R953" s="2"/>
      <c r="S953" s="2"/>
      <c r="T953" s="2"/>
      <c r="U953" s="2"/>
      <c r="V953" s="2"/>
      <c r="W953" s="2"/>
      <c r="X953" s="2"/>
      <c r="Y953" s="2"/>
    </row>
    <row r="954" spans="2:25" x14ac:dyDescent="0.25">
      <c r="B954" s="439"/>
      <c r="C954" s="439"/>
      <c r="D954" s="439"/>
      <c r="E954" s="439"/>
      <c r="G954" s="2"/>
      <c r="H954" s="2"/>
      <c r="I954" s="2"/>
      <c r="J954" s="2"/>
      <c r="K954" s="2"/>
      <c r="L954" s="2"/>
      <c r="M954" s="2"/>
      <c r="N954" s="2"/>
      <c r="O954" s="2"/>
      <c r="P954" s="2"/>
      <c r="Q954" s="2"/>
      <c r="R954" s="2"/>
      <c r="S954" s="2"/>
      <c r="T954" s="2"/>
      <c r="U954" s="2"/>
      <c r="V954" s="2"/>
      <c r="W954" s="2"/>
      <c r="X954" s="2"/>
      <c r="Y954" s="2"/>
    </row>
    <row r="955" spans="2:25" x14ac:dyDescent="0.25">
      <c r="B955" s="439"/>
      <c r="C955" s="439"/>
      <c r="D955" s="439"/>
      <c r="E955" s="439"/>
      <c r="G955" s="2"/>
      <c r="H955" s="2"/>
      <c r="I955" s="2"/>
      <c r="J955" s="2"/>
      <c r="K955" s="2"/>
      <c r="L955" s="2"/>
      <c r="M955" s="2"/>
      <c r="N955" s="2"/>
      <c r="O955" s="2"/>
      <c r="P955" s="2"/>
      <c r="Q955" s="2"/>
      <c r="R955" s="2"/>
      <c r="S955" s="2"/>
      <c r="T955" s="2"/>
      <c r="U955" s="2"/>
      <c r="V955" s="2"/>
      <c r="W955" s="2"/>
      <c r="X955" s="2"/>
      <c r="Y955" s="2"/>
    </row>
    <row r="956" spans="2:25" x14ac:dyDescent="0.25">
      <c r="B956" s="439"/>
      <c r="C956" s="439"/>
      <c r="D956" s="439"/>
      <c r="E956" s="439"/>
      <c r="G956" s="2"/>
      <c r="H956" s="2"/>
      <c r="I956" s="2"/>
      <c r="J956" s="2"/>
      <c r="K956" s="2"/>
      <c r="L956" s="2"/>
      <c r="M956" s="2"/>
      <c r="N956" s="2"/>
      <c r="O956" s="2"/>
      <c r="P956" s="2"/>
      <c r="Q956" s="2"/>
      <c r="R956" s="2"/>
      <c r="S956" s="2"/>
      <c r="T956" s="2"/>
      <c r="U956" s="2"/>
      <c r="V956" s="2"/>
      <c r="W956" s="2"/>
      <c r="X956" s="2"/>
      <c r="Y956" s="2"/>
    </row>
    <row r="957" spans="2:25" x14ac:dyDescent="0.25">
      <c r="B957" s="439"/>
      <c r="C957" s="439"/>
      <c r="D957" s="439"/>
      <c r="E957" s="439"/>
      <c r="G957" s="2"/>
      <c r="H957" s="2"/>
      <c r="I957" s="2"/>
      <c r="J957" s="2"/>
      <c r="K957" s="2"/>
      <c r="L957" s="2"/>
      <c r="M957" s="2"/>
      <c r="N957" s="2"/>
      <c r="O957" s="2"/>
      <c r="P957" s="2"/>
      <c r="Q957" s="2"/>
      <c r="R957" s="2"/>
      <c r="S957" s="2"/>
      <c r="T957" s="2"/>
      <c r="U957" s="2"/>
      <c r="V957" s="2"/>
      <c r="W957" s="2"/>
      <c r="X957" s="2"/>
      <c r="Y957" s="2"/>
    </row>
    <row r="958" spans="2:25" x14ac:dyDescent="0.25">
      <c r="B958" s="439"/>
      <c r="C958" s="439"/>
      <c r="D958" s="439"/>
      <c r="E958" s="439"/>
      <c r="G958" s="2"/>
      <c r="H958" s="2"/>
      <c r="I958" s="2"/>
      <c r="J958" s="2"/>
      <c r="K958" s="2"/>
      <c r="L958" s="2"/>
      <c r="M958" s="2"/>
      <c r="N958" s="2"/>
      <c r="O958" s="2"/>
      <c r="P958" s="2"/>
      <c r="Q958" s="2"/>
      <c r="R958" s="2"/>
      <c r="S958" s="2"/>
      <c r="T958" s="2"/>
      <c r="U958" s="2"/>
      <c r="V958" s="2"/>
      <c r="W958" s="2"/>
      <c r="X958" s="2"/>
      <c r="Y958" s="2"/>
    </row>
    <row r="959" spans="2:25" x14ac:dyDescent="0.25">
      <c r="B959" s="439"/>
      <c r="C959" s="439"/>
      <c r="D959" s="439"/>
      <c r="E959" s="439"/>
      <c r="G959" s="2"/>
      <c r="H959" s="2"/>
      <c r="I959" s="2"/>
      <c r="J959" s="2"/>
      <c r="K959" s="2"/>
      <c r="L959" s="2"/>
      <c r="M959" s="2"/>
      <c r="N959" s="2"/>
      <c r="O959" s="2"/>
      <c r="P959" s="2"/>
      <c r="Q959" s="2"/>
      <c r="R959" s="2"/>
      <c r="S959" s="2"/>
      <c r="T959" s="2"/>
      <c r="U959" s="2"/>
      <c r="V959" s="2"/>
      <c r="W959" s="2"/>
      <c r="X959" s="2"/>
      <c r="Y959" s="2"/>
    </row>
    <row r="960" spans="2:25" x14ac:dyDescent="0.25">
      <c r="B960" s="439"/>
      <c r="C960" s="439"/>
      <c r="D960" s="439"/>
      <c r="E960" s="439"/>
      <c r="G960" s="2"/>
      <c r="H960" s="2"/>
      <c r="I960" s="2"/>
      <c r="J960" s="2"/>
      <c r="K960" s="2"/>
      <c r="L960" s="2"/>
      <c r="M960" s="2"/>
      <c r="N960" s="2"/>
      <c r="O960" s="2"/>
      <c r="P960" s="2"/>
      <c r="Q960" s="2"/>
      <c r="R960" s="2"/>
      <c r="S960" s="2"/>
      <c r="T960" s="2"/>
      <c r="U960" s="2"/>
      <c r="V960" s="2"/>
      <c r="W960" s="2"/>
      <c r="X960" s="2"/>
      <c r="Y960" s="2"/>
    </row>
    <row r="961" spans="2:25" x14ac:dyDescent="0.25">
      <c r="B961" s="439"/>
      <c r="C961" s="439"/>
      <c r="D961" s="439"/>
      <c r="E961" s="439"/>
      <c r="G961" s="2"/>
      <c r="H961" s="2"/>
      <c r="I961" s="2"/>
      <c r="J961" s="2"/>
      <c r="K961" s="2"/>
      <c r="L961" s="2"/>
      <c r="M961" s="2"/>
      <c r="N961" s="2"/>
      <c r="O961" s="2"/>
      <c r="P961" s="2"/>
      <c r="Q961" s="2"/>
      <c r="R961" s="2"/>
      <c r="S961" s="2"/>
      <c r="T961" s="2"/>
      <c r="U961" s="2"/>
      <c r="V961" s="2"/>
      <c r="W961" s="2"/>
      <c r="X961" s="2"/>
      <c r="Y961" s="2"/>
    </row>
    <row r="962" spans="2:25" x14ac:dyDescent="0.25">
      <c r="B962" s="439"/>
      <c r="C962" s="439"/>
      <c r="D962" s="439"/>
      <c r="E962" s="439"/>
      <c r="G962" s="2"/>
      <c r="H962" s="2"/>
      <c r="I962" s="2"/>
      <c r="J962" s="2"/>
      <c r="K962" s="2"/>
      <c r="L962" s="2"/>
      <c r="M962" s="2"/>
      <c r="N962" s="2"/>
      <c r="O962" s="2"/>
      <c r="P962" s="2"/>
      <c r="Q962" s="2"/>
      <c r="R962" s="2"/>
      <c r="S962" s="2"/>
      <c r="T962" s="2"/>
      <c r="U962" s="2"/>
      <c r="V962" s="2"/>
      <c r="W962" s="2"/>
      <c r="X962" s="2"/>
      <c r="Y962" s="2"/>
    </row>
    <row r="963" spans="2:25" x14ac:dyDescent="0.25">
      <c r="B963" s="439"/>
      <c r="C963" s="439"/>
      <c r="D963" s="439"/>
      <c r="E963" s="439"/>
      <c r="G963" s="2"/>
      <c r="H963" s="2"/>
      <c r="I963" s="2"/>
      <c r="J963" s="2"/>
      <c r="K963" s="2"/>
      <c r="L963" s="2"/>
      <c r="M963" s="2"/>
      <c r="N963" s="2"/>
      <c r="O963" s="2"/>
      <c r="P963" s="2"/>
      <c r="Q963" s="2"/>
      <c r="R963" s="2"/>
      <c r="S963" s="2"/>
      <c r="T963" s="2"/>
      <c r="U963" s="2"/>
      <c r="V963" s="2"/>
      <c r="W963" s="2"/>
      <c r="X963" s="2"/>
      <c r="Y963" s="2"/>
    </row>
    <row r="964" spans="2:25" x14ac:dyDescent="0.25">
      <c r="B964" s="439"/>
      <c r="C964" s="439"/>
      <c r="D964" s="439"/>
      <c r="E964" s="439"/>
      <c r="G964" s="2"/>
      <c r="H964" s="2"/>
      <c r="I964" s="2"/>
      <c r="J964" s="2"/>
      <c r="K964" s="2"/>
      <c r="L964" s="2"/>
      <c r="M964" s="2"/>
      <c r="N964" s="2"/>
      <c r="O964" s="2"/>
      <c r="P964" s="2"/>
      <c r="Q964" s="2"/>
      <c r="R964" s="2"/>
      <c r="S964" s="2"/>
      <c r="T964" s="2"/>
      <c r="U964" s="2"/>
      <c r="V964" s="2"/>
      <c r="W964" s="2"/>
      <c r="X964" s="2"/>
      <c r="Y964" s="2"/>
    </row>
    <row r="965" spans="2:25" x14ac:dyDescent="0.25">
      <c r="B965" s="439"/>
      <c r="C965" s="439"/>
      <c r="D965" s="439"/>
      <c r="E965" s="439"/>
      <c r="G965" s="2"/>
      <c r="H965" s="2"/>
      <c r="I965" s="2"/>
      <c r="J965" s="2"/>
      <c r="K965" s="2"/>
      <c r="L965" s="2"/>
      <c r="M965" s="2"/>
      <c r="N965" s="2"/>
      <c r="O965" s="2"/>
      <c r="P965" s="2"/>
      <c r="Q965" s="2"/>
      <c r="R965" s="2"/>
      <c r="S965" s="2"/>
      <c r="T965" s="2"/>
      <c r="U965" s="2"/>
      <c r="V965" s="2"/>
      <c r="W965" s="2"/>
      <c r="X965" s="2"/>
      <c r="Y965" s="2"/>
    </row>
    <row r="966" spans="2:25" x14ac:dyDescent="0.25">
      <c r="B966" s="439"/>
      <c r="C966" s="439"/>
      <c r="D966" s="439"/>
      <c r="E966" s="439"/>
      <c r="G966" s="2"/>
      <c r="H966" s="2"/>
      <c r="I966" s="2"/>
      <c r="J966" s="2"/>
      <c r="K966" s="2"/>
      <c r="L966" s="2"/>
      <c r="M966" s="2"/>
      <c r="N966" s="2"/>
      <c r="O966" s="2"/>
      <c r="P966" s="2"/>
      <c r="Q966" s="2"/>
      <c r="R966" s="2"/>
      <c r="S966" s="2"/>
      <c r="T966" s="2"/>
      <c r="U966" s="2"/>
      <c r="V966" s="2"/>
      <c r="W966" s="2"/>
      <c r="X966" s="2"/>
      <c r="Y966" s="2"/>
    </row>
    <row r="967" spans="2:25" x14ac:dyDescent="0.25">
      <c r="B967" s="439"/>
      <c r="C967" s="439"/>
      <c r="D967" s="439"/>
      <c r="E967" s="439"/>
      <c r="G967" s="2"/>
      <c r="H967" s="2"/>
      <c r="I967" s="2"/>
      <c r="J967" s="2"/>
      <c r="K967" s="2"/>
      <c r="L967" s="2"/>
      <c r="M967" s="2"/>
      <c r="N967" s="2"/>
      <c r="O967" s="2"/>
      <c r="P967" s="2"/>
      <c r="Q967" s="2"/>
      <c r="R967" s="2"/>
      <c r="S967" s="2"/>
      <c r="T967" s="2"/>
      <c r="U967" s="2"/>
      <c r="V967" s="2"/>
      <c r="W967" s="2"/>
      <c r="X967" s="2"/>
      <c r="Y967" s="2"/>
    </row>
    <row r="968" spans="2:25" x14ac:dyDescent="0.25">
      <c r="B968" s="439"/>
      <c r="C968" s="439"/>
      <c r="D968" s="439"/>
      <c r="E968" s="439"/>
      <c r="G968" s="2"/>
      <c r="H968" s="2"/>
      <c r="I968" s="2"/>
      <c r="J968" s="2"/>
      <c r="K968" s="2"/>
      <c r="L968" s="2"/>
      <c r="M968" s="2"/>
      <c r="N968" s="2"/>
      <c r="O968" s="2"/>
      <c r="P968" s="2"/>
      <c r="Q968" s="2"/>
      <c r="R968" s="2"/>
      <c r="S968" s="2"/>
      <c r="T968" s="2"/>
      <c r="U968" s="2"/>
      <c r="V968" s="2"/>
      <c r="W968" s="2"/>
      <c r="X968" s="2"/>
      <c r="Y968" s="2"/>
    </row>
    <row r="969" spans="2:25" x14ac:dyDescent="0.25">
      <c r="B969" s="439"/>
      <c r="C969" s="439"/>
      <c r="D969" s="439"/>
      <c r="E969" s="439"/>
      <c r="G969" s="2"/>
      <c r="H969" s="2"/>
      <c r="I969" s="2"/>
      <c r="J969" s="2"/>
      <c r="K969" s="2"/>
      <c r="L969" s="2"/>
      <c r="M969" s="2"/>
      <c r="N969" s="2"/>
      <c r="O969" s="2"/>
      <c r="P969" s="2"/>
      <c r="Q969" s="2"/>
      <c r="R969" s="2"/>
      <c r="S969" s="2"/>
      <c r="T969" s="2"/>
      <c r="U969" s="2"/>
      <c r="V969" s="2"/>
      <c r="W969" s="2"/>
      <c r="X969" s="2"/>
      <c r="Y969" s="2"/>
    </row>
    <row r="970" spans="2:25" x14ac:dyDescent="0.25">
      <c r="B970" s="439"/>
      <c r="C970" s="439"/>
      <c r="D970" s="439"/>
      <c r="E970" s="439"/>
      <c r="G970" s="2"/>
      <c r="H970" s="2"/>
      <c r="I970" s="2"/>
      <c r="J970" s="2"/>
      <c r="K970" s="2"/>
      <c r="L970" s="2"/>
      <c r="M970" s="2"/>
      <c r="N970" s="2"/>
      <c r="O970" s="2"/>
      <c r="P970" s="2"/>
      <c r="Q970" s="2"/>
      <c r="R970" s="2"/>
      <c r="S970" s="2"/>
      <c r="T970" s="2"/>
      <c r="U970" s="2"/>
      <c r="V970" s="2"/>
      <c r="W970" s="2"/>
      <c r="X970" s="2"/>
      <c r="Y970" s="2"/>
    </row>
    <row r="971" spans="2:25" x14ac:dyDescent="0.25">
      <c r="B971" s="439"/>
      <c r="C971" s="439"/>
      <c r="D971" s="439"/>
      <c r="E971" s="439"/>
      <c r="G971" s="2"/>
      <c r="H971" s="2"/>
      <c r="I971" s="2"/>
      <c r="J971" s="2"/>
      <c r="K971" s="2"/>
      <c r="L971" s="2"/>
      <c r="M971" s="2"/>
      <c r="N971" s="2"/>
      <c r="O971" s="2"/>
      <c r="P971" s="2"/>
      <c r="Q971" s="2"/>
      <c r="R971" s="2"/>
      <c r="S971" s="2"/>
      <c r="T971" s="2"/>
      <c r="U971" s="2"/>
      <c r="V971" s="2"/>
      <c r="W971" s="2"/>
      <c r="X971" s="2"/>
      <c r="Y971" s="2"/>
    </row>
    <row r="972" spans="2:25" x14ac:dyDescent="0.25">
      <c r="B972" s="439"/>
      <c r="C972" s="439"/>
      <c r="D972" s="439"/>
      <c r="E972" s="439"/>
      <c r="G972" s="2"/>
      <c r="H972" s="2"/>
      <c r="I972" s="2"/>
      <c r="J972" s="2"/>
      <c r="K972" s="2"/>
      <c r="L972" s="2"/>
      <c r="M972" s="2"/>
      <c r="N972" s="2"/>
      <c r="O972" s="2"/>
      <c r="P972" s="2"/>
      <c r="Q972" s="2"/>
      <c r="R972" s="2"/>
      <c r="S972" s="2"/>
      <c r="T972" s="2"/>
      <c r="U972" s="2"/>
      <c r="V972" s="2"/>
      <c r="W972" s="2"/>
      <c r="X972" s="2"/>
      <c r="Y972" s="2"/>
    </row>
    <row r="973" spans="2:25" x14ac:dyDescent="0.25">
      <c r="B973" s="439"/>
      <c r="C973" s="439"/>
      <c r="D973" s="439"/>
      <c r="E973" s="439"/>
      <c r="G973" s="2"/>
      <c r="H973" s="2"/>
      <c r="I973" s="2"/>
      <c r="J973" s="2"/>
      <c r="K973" s="2"/>
      <c r="L973" s="2"/>
      <c r="M973" s="2"/>
      <c r="N973" s="2"/>
      <c r="O973" s="2"/>
      <c r="P973" s="2"/>
      <c r="Q973" s="2"/>
      <c r="R973" s="2"/>
      <c r="S973" s="2"/>
      <c r="T973" s="2"/>
      <c r="U973" s="2"/>
      <c r="V973" s="2"/>
      <c r="W973" s="2"/>
      <c r="X973" s="2"/>
      <c r="Y973" s="2"/>
    </row>
    <row r="974" spans="2:25" x14ac:dyDescent="0.25">
      <c r="B974" s="439"/>
      <c r="C974" s="439"/>
      <c r="D974" s="439"/>
      <c r="E974" s="439"/>
      <c r="G974" s="2"/>
      <c r="H974" s="2"/>
      <c r="I974" s="2"/>
      <c r="J974" s="2"/>
      <c r="K974" s="2"/>
      <c r="L974" s="2"/>
      <c r="M974" s="2"/>
      <c r="N974" s="2"/>
      <c r="O974" s="2"/>
      <c r="P974" s="2"/>
      <c r="Q974" s="2"/>
      <c r="R974" s="2"/>
      <c r="S974" s="2"/>
      <c r="T974" s="2"/>
      <c r="U974" s="2"/>
      <c r="V974" s="2"/>
      <c r="W974" s="2"/>
      <c r="X974" s="2"/>
      <c r="Y974" s="2"/>
    </row>
    <row r="975" spans="2:25" x14ac:dyDescent="0.25">
      <c r="B975" s="439"/>
      <c r="C975" s="439"/>
      <c r="D975" s="439"/>
      <c r="E975" s="439"/>
      <c r="G975" s="2"/>
      <c r="H975" s="2"/>
      <c r="I975" s="2"/>
      <c r="J975" s="2"/>
      <c r="K975" s="2"/>
      <c r="L975" s="2"/>
      <c r="M975" s="2"/>
      <c r="N975" s="2"/>
      <c r="O975" s="2"/>
      <c r="P975" s="2"/>
      <c r="Q975" s="2"/>
      <c r="R975" s="2"/>
      <c r="S975" s="2"/>
      <c r="T975" s="2"/>
      <c r="U975" s="2"/>
      <c r="V975" s="2"/>
      <c r="W975" s="2"/>
      <c r="X975" s="2"/>
      <c r="Y975" s="2"/>
    </row>
    <row r="976" spans="2:25" x14ac:dyDescent="0.25">
      <c r="B976" s="439"/>
      <c r="C976" s="439"/>
      <c r="D976" s="439"/>
      <c r="E976" s="439"/>
      <c r="G976" s="2"/>
      <c r="H976" s="2"/>
      <c r="I976" s="2"/>
      <c r="J976" s="2"/>
      <c r="K976" s="2"/>
      <c r="L976" s="2"/>
      <c r="M976" s="2"/>
      <c r="N976" s="2"/>
      <c r="O976" s="2"/>
      <c r="P976" s="2"/>
      <c r="Q976" s="2"/>
      <c r="R976" s="2"/>
      <c r="S976" s="2"/>
      <c r="T976" s="2"/>
      <c r="U976" s="2"/>
      <c r="V976" s="2"/>
      <c r="W976" s="2"/>
      <c r="X976" s="2"/>
      <c r="Y976" s="2"/>
    </row>
    <row r="977" spans="2:25" x14ac:dyDescent="0.25">
      <c r="B977" s="439"/>
      <c r="C977" s="439"/>
      <c r="D977" s="439"/>
      <c r="E977" s="439"/>
      <c r="G977" s="2"/>
      <c r="H977" s="2"/>
      <c r="I977" s="2"/>
      <c r="J977" s="2"/>
      <c r="K977" s="2"/>
      <c r="L977" s="2"/>
      <c r="M977" s="2"/>
      <c r="N977" s="2"/>
      <c r="O977" s="2"/>
      <c r="P977" s="2"/>
      <c r="Q977" s="2"/>
      <c r="R977" s="2"/>
      <c r="S977" s="2"/>
      <c r="T977" s="2"/>
      <c r="U977" s="2"/>
      <c r="V977" s="2"/>
      <c r="W977" s="2"/>
      <c r="X977" s="2"/>
      <c r="Y977" s="2"/>
    </row>
    <row r="978" spans="2:25" x14ac:dyDescent="0.25">
      <c r="B978" s="439"/>
      <c r="C978" s="439"/>
      <c r="D978" s="439"/>
      <c r="E978" s="439"/>
      <c r="G978" s="2"/>
      <c r="H978" s="2"/>
      <c r="I978" s="2"/>
      <c r="J978" s="2"/>
      <c r="K978" s="2"/>
      <c r="L978" s="2"/>
      <c r="M978" s="2"/>
      <c r="N978" s="2"/>
      <c r="O978" s="2"/>
      <c r="P978" s="2"/>
      <c r="Q978" s="2"/>
      <c r="R978" s="2"/>
      <c r="S978" s="2"/>
      <c r="T978" s="2"/>
      <c r="U978" s="2"/>
      <c r="V978" s="2"/>
      <c r="W978" s="2"/>
      <c r="X978" s="2"/>
      <c r="Y978" s="2"/>
    </row>
    <row r="979" spans="2:25" x14ac:dyDescent="0.25">
      <c r="B979" s="439"/>
      <c r="C979" s="439"/>
      <c r="D979" s="439"/>
      <c r="E979" s="439"/>
      <c r="G979" s="2"/>
      <c r="H979" s="2"/>
      <c r="I979" s="2"/>
      <c r="J979" s="2"/>
      <c r="K979" s="2"/>
      <c r="L979" s="2"/>
      <c r="M979" s="2"/>
      <c r="N979" s="2"/>
      <c r="O979" s="2"/>
      <c r="P979" s="2"/>
      <c r="Q979" s="2"/>
      <c r="R979" s="2"/>
      <c r="S979" s="2"/>
      <c r="T979" s="2"/>
      <c r="U979" s="2"/>
      <c r="V979" s="2"/>
      <c r="W979" s="2"/>
      <c r="X979" s="2"/>
      <c r="Y979" s="2"/>
    </row>
    <row r="980" spans="2:25" x14ac:dyDescent="0.25">
      <c r="B980" s="439"/>
      <c r="C980" s="439"/>
      <c r="D980" s="439"/>
      <c r="E980" s="439"/>
      <c r="G980" s="2"/>
      <c r="H980" s="2"/>
      <c r="I980" s="2"/>
      <c r="J980" s="2"/>
      <c r="K980" s="2"/>
      <c r="L980" s="2"/>
      <c r="M980" s="2"/>
      <c r="N980" s="2"/>
      <c r="O980" s="2"/>
      <c r="P980" s="2"/>
      <c r="Q980" s="2"/>
      <c r="R980" s="2"/>
      <c r="S980" s="2"/>
      <c r="T980" s="2"/>
      <c r="U980" s="2"/>
      <c r="V980" s="2"/>
      <c r="W980" s="2"/>
      <c r="X980" s="2"/>
      <c r="Y980" s="2"/>
    </row>
    <row r="981" spans="2:25" x14ac:dyDescent="0.25">
      <c r="B981" s="439"/>
      <c r="C981" s="439"/>
      <c r="D981" s="439"/>
      <c r="E981" s="439"/>
      <c r="G981" s="2"/>
      <c r="H981" s="2"/>
      <c r="I981" s="2"/>
      <c r="J981" s="2"/>
      <c r="K981" s="2"/>
      <c r="L981" s="2"/>
      <c r="M981" s="2"/>
      <c r="N981" s="2"/>
      <c r="O981" s="2"/>
      <c r="P981" s="2"/>
      <c r="Q981" s="2"/>
      <c r="R981" s="2"/>
      <c r="S981" s="2"/>
      <c r="T981" s="2"/>
      <c r="U981" s="2"/>
      <c r="V981" s="2"/>
      <c r="W981" s="2"/>
      <c r="X981" s="2"/>
      <c r="Y981" s="2"/>
    </row>
    <row r="982" spans="2:25" x14ac:dyDescent="0.25">
      <c r="B982" s="439"/>
      <c r="C982" s="439"/>
      <c r="D982" s="439"/>
      <c r="E982" s="439"/>
      <c r="G982" s="2"/>
      <c r="H982" s="2"/>
      <c r="I982" s="2"/>
      <c r="J982" s="2"/>
      <c r="K982" s="2"/>
      <c r="L982" s="2"/>
      <c r="M982" s="2"/>
      <c r="N982" s="2"/>
      <c r="O982" s="2"/>
      <c r="P982" s="2"/>
      <c r="Q982" s="2"/>
      <c r="R982" s="2"/>
      <c r="S982" s="2"/>
      <c r="T982" s="2"/>
      <c r="U982" s="2"/>
      <c r="V982" s="2"/>
      <c r="W982" s="2"/>
      <c r="X982" s="2"/>
      <c r="Y982" s="2"/>
    </row>
    <row r="983" spans="2:25" x14ac:dyDescent="0.25">
      <c r="B983" s="439"/>
      <c r="C983" s="439"/>
      <c r="D983" s="439"/>
      <c r="E983" s="439"/>
      <c r="G983" s="2"/>
      <c r="H983" s="2"/>
      <c r="I983" s="2"/>
      <c r="J983" s="2"/>
      <c r="K983" s="2"/>
      <c r="L983" s="2"/>
      <c r="M983" s="2"/>
      <c r="N983" s="2"/>
      <c r="O983" s="2"/>
      <c r="P983" s="2"/>
      <c r="Q983" s="2"/>
      <c r="R983" s="2"/>
      <c r="S983" s="2"/>
      <c r="T983" s="2"/>
      <c r="U983" s="2"/>
      <c r="V983" s="2"/>
      <c r="W983" s="2"/>
      <c r="X983" s="2"/>
      <c r="Y983" s="2"/>
    </row>
    <row r="984" spans="2:25" x14ac:dyDescent="0.25">
      <c r="B984" s="439"/>
      <c r="C984" s="439"/>
      <c r="D984" s="439"/>
      <c r="E984" s="439"/>
      <c r="G984" s="2"/>
      <c r="H984" s="2"/>
      <c r="I984" s="2"/>
      <c r="J984" s="2"/>
      <c r="K984" s="2"/>
      <c r="L984" s="2"/>
      <c r="M984" s="2"/>
      <c r="N984" s="2"/>
      <c r="O984" s="2"/>
      <c r="P984" s="2"/>
      <c r="Q984" s="2"/>
      <c r="R984" s="2"/>
      <c r="S984" s="2"/>
      <c r="T984" s="2"/>
      <c r="U984" s="2"/>
      <c r="V984" s="2"/>
      <c r="W984" s="2"/>
      <c r="X984" s="2"/>
      <c r="Y984" s="2"/>
    </row>
    <row r="985" spans="2:25" x14ac:dyDescent="0.25">
      <c r="B985" s="439"/>
      <c r="C985" s="439"/>
      <c r="D985" s="439"/>
      <c r="E985" s="439"/>
      <c r="G985" s="2"/>
      <c r="H985" s="2"/>
      <c r="I985" s="2"/>
      <c r="J985" s="2"/>
      <c r="K985" s="2"/>
      <c r="L985" s="2"/>
      <c r="M985" s="2"/>
      <c r="N985" s="2"/>
      <c r="O985" s="2"/>
      <c r="P985" s="2"/>
      <c r="Q985" s="2"/>
      <c r="R985" s="2"/>
      <c r="S985" s="2"/>
      <c r="T985" s="2"/>
      <c r="U985" s="2"/>
      <c r="V985" s="2"/>
      <c r="W985" s="2"/>
      <c r="X985" s="2"/>
      <c r="Y985" s="2"/>
    </row>
    <row r="986" spans="2:25" x14ac:dyDescent="0.25">
      <c r="B986" s="439"/>
      <c r="C986" s="439"/>
      <c r="D986" s="439"/>
      <c r="E986" s="439"/>
      <c r="G986" s="2"/>
      <c r="H986" s="2"/>
      <c r="I986" s="2"/>
      <c r="J986" s="2"/>
      <c r="K986" s="2"/>
      <c r="L986" s="2"/>
      <c r="M986" s="2"/>
      <c r="N986" s="2"/>
      <c r="O986" s="2"/>
      <c r="P986" s="2"/>
      <c r="Q986" s="2"/>
      <c r="R986" s="2"/>
      <c r="S986" s="2"/>
      <c r="T986" s="2"/>
      <c r="U986" s="2"/>
      <c r="V986" s="2"/>
      <c r="W986" s="2"/>
      <c r="X986" s="2"/>
      <c r="Y986" s="2"/>
    </row>
    <row r="987" spans="2:25" x14ac:dyDescent="0.25">
      <c r="B987" s="439"/>
      <c r="C987" s="439"/>
      <c r="D987" s="439"/>
      <c r="E987" s="439"/>
      <c r="G987" s="2"/>
      <c r="H987" s="2"/>
      <c r="I987" s="2"/>
      <c r="J987" s="2"/>
      <c r="K987" s="2"/>
      <c r="L987" s="2"/>
      <c r="M987" s="2"/>
      <c r="N987" s="2"/>
      <c r="O987" s="2"/>
      <c r="P987" s="2"/>
      <c r="Q987" s="2"/>
      <c r="R987" s="2"/>
      <c r="S987" s="2"/>
      <c r="T987" s="2"/>
      <c r="U987" s="2"/>
      <c r="V987" s="2"/>
      <c r="W987" s="2"/>
      <c r="X987" s="2"/>
      <c r="Y987" s="2"/>
    </row>
    <row r="988" spans="2:25" x14ac:dyDescent="0.25">
      <c r="B988" s="439"/>
      <c r="C988" s="439"/>
      <c r="D988" s="439"/>
      <c r="E988" s="439"/>
      <c r="G988" s="2"/>
      <c r="H988" s="2"/>
      <c r="I988" s="2"/>
      <c r="J988" s="2"/>
      <c r="K988" s="2"/>
      <c r="L988" s="2"/>
      <c r="M988" s="2"/>
      <c r="N988" s="2"/>
      <c r="O988" s="2"/>
      <c r="P988" s="2"/>
      <c r="Q988" s="2"/>
      <c r="R988" s="2"/>
      <c r="S988" s="2"/>
      <c r="T988" s="2"/>
      <c r="U988" s="2"/>
      <c r="V988" s="2"/>
      <c r="W988" s="2"/>
      <c r="X988" s="2"/>
      <c r="Y988" s="2"/>
    </row>
    <row r="989" spans="2:25" x14ac:dyDescent="0.25">
      <c r="B989" s="439"/>
      <c r="C989" s="439"/>
      <c r="D989" s="439"/>
      <c r="E989" s="439"/>
      <c r="G989" s="2"/>
      <c r="H989" s="2"/>
      <c r="I989" s="2"/>
      <c r="J989" s="2"/>
      <c r="K989" s="2"/>
      <c r="L989" s="2"/>
      <c r="M989" s="2"/>
      <c r="N989" s="2"/>
      <c r="O989" s="2"/>
      <c r="P989" s="2"/>
      <c r="Q989" s="2"/>
      <c r="R989" s="2"/>
      <c r="S989" s="2"/>
      <c r="T989" s="2"/>
      <c r="U989" s="2"/>
      <c r="V989" s="2"/>
      <c r="W989" s="2"/>
      <c r="X989" s="2"/>
      <c r="Y989" s="2"/>
    </row>
    <row r="990" spans="2:25" x14ac:dyDescent="0.25">
      <c r="B990" s="439"/>
      <c r="C990" s="439"/>
      <c r="D990" s="439"/>
      <c r="E990" s="439"/>
      <c r="G990" s="2"/>
      <c r="H990" s="2"/>
      <c r="I990" s="2"/>
      <c r="J990" s="2"/>
      <c r="K990" s="2"/>
      <c r="L990" s="2"/>
      <c r="M990" s="2"/>
      <c r="N990" s="2"/>
      <c r="O990" s="2"/>
      <c r="P990" s="2"/>
      <c r="Q990" s="2"/>
      <c r="R990" s="2"/>
      <c r="S990" s="2"/>
      <c r="T990" s="2"/>
      <c r="U990" s="2"/>
      <c r="V990" s="2"/>
      <c r="W990" s="2"/>
      <c r="X990" s="2"/>
      <c r="Y990" s="2"/>
    </row>
    <row r="991" spans="2:25" x14ac:dyDescent="0.25">
      <c r="B991" s="439"/>
      <c r="C991" s="439"/>
      <c r="D991" s="439"/>
      <c r="E991" s="439"/>
      <c r="G991" s="2"/>
      <c r="H991" s="2"/>
      <c r="I991" s="2"/>
      <c r="J991" s="2"/>
      <c r="K991" s="2"/>
      <c r="L991" s="2"/>
      <c r="M991" s="2"/>
      <c r="N991" s="2"/>
      <c r="O991" s="2"/>
      <c r="P991" s="2"/>
      <c r="Q991" s="2"/>
      <c r="R991" s="2"/>
      <c r="S991" s="2"/>
      <c r="T991" s="2"/>
      <c r="U991" s="2"/>
      <c r="V991" s="2"/>
      <c r="W991" s="2"/>
      <c r="X991" s="2"/>
      <c r="Y991" s="2"/>
    </row>
    <row r="992" spans="2:25" x14ac:dyDescent="0.25">
      <c r="B992" s="439"/>
      <c r="C992" s="439"/>
      <c r="D992" s="439"/>
      <c r="E992" s="439"/>
      <c r="G992" s="2"/>
      <c r="H992" s="2"/>
      <c r="I992" s="2"/>
      <c r="J992" s="2"/>
      <c r="K992" s="2"/>
      <c r="L992" s="2"/>
      <c r="M992" s="2"/>
      <c r="N992" s="2"/>
      <c r="O992" s="2"/>
      <c r="P992" s="2"/>
      <c r="Q992" s="2"/>
      <c r="R992" s="2"/>
      <c r="S992" s="2"/>
      <c r="T992" s="2"/>
      <c r="U992" s="2"/>
      <c r="V992" s="2"/>
      <c r="W992" s="2"/>
      <c r="X992" s="2"/>
      <c r="Y992" s="2"/>
    </row>
    <row r="993" spans="2:25" x14ac:dyDescent="0.25">
      <c r="B993" s="439"/>
      <c r="C993" s="439"/>
      <c r="D993" s="439"/>
      <c r="E993" s="439"/>
      <c r="G993" s="2"/>
      <c r="H993" s="2"/>
      <c r="I993" s="2"/>
      <c r="J993" s="2"/>
      <c r="K993" s="2"/>
      <c r="L993" s="2"/>
      <c r="M993" s="2"/>
      <c r="N993" s="2"/>
      <c r="O993" s="2"/>
      <c r="P993" s="2"/>
      <c r="Q993" s="2"/>
      <c r="R993" s="2"/>
      <c r="S993" s="2"/>
      <c r="T993" s="2"/>
      <c r="U993" s="2"/>
      <c r="V993" s="2"/>
      <c r="W993" s="2"/>
      <c r="X993" s="2"/>
      <c r="Y993" s="2"/>
    </row>
    <row r="994" spans="2:25" x14ac:dyDescent="0.25">
      <c r="B994" s="439"/>
      <c r="C994" s="439"/>
      <c r="D994" s="439"/>
      <c r="E994" s="439"/>
      <c r="G994" s="2"/>
      <c r="H994" s="2"/>
      <c r="I994" s="2"/>
      <c r="J994" s="2"/>
      <c r="K994" s="2"/>
      <c r="L994" s="2"/>
      <c r="M994" s="2"/>
      <c r="N994" s="2"/>
      <c r="O994" s="2"/>
      <c r="P994" s="2"/>
      <c r="Q994" s="2"/>
      <c r="R994" s="2"/>
      <c r="S994" s="2"/>
      <c r="T994" s="2"/>
      <c r="U994" s="2"/>
      <c r="V994" s="2"/>
      <c r="W994" s="2"/>
      <c r="X994" s="2"/>
      <c r="Y994" s="2"/>
    </row>
    <row r="995" spans="2:25" x14ac:dyDescent="0.25">
      <c r="B995" s="439"/>
      <c r="C995" s="439"/>
      <c r="D995" s="439"/>
      <c r="E995" s="439"/>
      <c r="G995" s="2"/>
      <c r="H995" s="2"/>
      <c r="I995" s="2"/>
      <c r="J995" s="2"/>
      <c r="K995" s="2"/>
      <c r="L995" s="2"/>
      <c r="M995" s="2"/>
      <c r="N995" s="2"/>
      <c r="O995" s="2"/>
      <c r="P995" s="2"/>
      <c r="Q995" s="2"/>
      <c r="R995" s="2"/>
      <c r="S995" s="2"/>
      <c r="T995" s="2"/>
      <c r="U995" s="2"/>
      <c r="V995" s="2"/>
      <c r="W995" s="2"/>
      <c r="X995" s="2"/>
      <c r="Y995" s="2"/>
    </row>
    <row r="996" spans="2:25" x14ac:dyDescent="0.25">
      <c r="B996" s="439"/>
      <c r="C996" s="439"/>
      <c r="D996" s="439"/>
      <c r="E996" s="439"/>
      <c r="G996" s="2"/>
      <c r="H996" s="2"/>
      <c r="I996" s="2"/>
      <c r="J996" s="2"/>
      <c r="K996" s="2"/>
      <c r="L996" s="2"/>
      <c r="M996" s="2"/>
      <c r="N996" s="2"/>
      <c r="O996" s="2"/>
      <c r="P996" s="2"/>
      <c r="Q996" s="2"/>
      <c r="R996" s="2"/>
      <c r="S996" s="2"/>
      <c r="T996" s="2"/>
      <c r="U996" s="2"/>
      <c r="V996" s="2"/>
      <c r="W996" s="2"/>
      <c r="X996" s="2"/>
      <c r="Y996" s="2"/>
    </row>
    <row r="997" spans="2:25" x14ac:dyDescent="0.25">
      <c r="B997" s="439"/>
      <c r="C997" s="439"/>
      <c r="D997" s="439"/>
      <c r="E997" s="439"/>
      <c r="G997" s="2"/>
      <c r="H997" s="2"/>
      <c r="I997" s="2"/>
      <c r="J997" s="2"/>
      <c r="K997" s="2"/>
      <c r="L997" s="2"/>
      <c r="M997" s="2"/>
      <c r="N997" s="2"/>
      <c r="O997" s="2"/>
      <c r="P997" s="2"/>
      <c r="Q997" s="2"/>
      <c r="R997" s="2"/>
      <c r="S997" s="2"/>
      <c r="T997" s="2"/>
      <c r="U997" s="2"/>
      <c r="V997" s="2"/>
      <c r="W997" s="2"/>
      <c r="X997" s="2"/>
      <c r="Y997" s="2"/>
    </row>
    <row r="998" spans="2:25" x14ac:dyDescent="0.25">
      <c r="B998" s="439"/>
      <c r="C998" s="439"/>
      <c r="D998" s="439"/>
      <c r="E998" s="439"/>
      <c r="G998" s="2"/>
      <c r="H998" s="2"/>
      <c r="I998" s="2"/>
      <c r="J998" s="2"/>
      <c r="K998" s="2"/>
      <c r="L998" s="2"/>
      <c r="M998" s="2"/>
      <c r="N998" s="2"/>
      <c r="O998" s="2"/>
      <c r="P998" s="2"/>
      <c r="Q998" s="2"/>
      <c r="R998" s="2"/>
      <c r="S998" s="2"/>
      <c r="T998" s="2"/>
      <c r="U998" s="2"/>
      <c r="V998" s="2"/>
      <c r="W998" s="2"/>
      <c r="X998" s="2"/>
      <c r="Y998" s="2"/>
    </row>
    <row r="999" spans="2:25" x14ac:dyDescent="0.25">
      <c r="B999" s="439"/>
      <c r="C999" s="439"/>
      <c r="D999" s="439"/>
      <c r="E999" s="439"/>
      <c r="G999" s="2"/>
      <c r="H999" s="2"/>
      <c r="I999" s="2"/>
      <c r="J999" s="2"/>
      <c r="K999" s="2"/>
      <c r="L999" s="2"/>
      <c r="M999" s="2"/>
      <c r="N999" s="2"/>
      <c r="O999" s="2"/>
      <c r="P999" s="2"/>
      <c r="Q999" s="2"/>
      <c r="R999" s="2"/>
      <c r="S999" s="2"/>
      <c r="T999" s="2"/>
      <c r="U999" s="2"/>
      <c r="V999" s="2"/>
      <c r="W999" s="2"/>
      <c r="X999" s="2"/>
      <c r="Y999" s="2"/>
    </row>
    <row r="1000" spans="2:25" x14ac:dyDescent="0.25">
      <c r="B1000" s="439"/>
      <c r="C1000" s="439"/>
      <c r="D1000" s="439"/>
      <c r="E1000" s="439"/>
      <c r="G1000" s="2"/>
      <c r="H1000" s="2"/>
      <c r="I1000" s="2"/>
      <c r="J1000" s="2"/>
      <c r="K1000" s="2"/>
      <c r="L1000" s="2"/>
      <c r="M1000" s="2"/>
      <c r="N1000" s="2"/>
      <c r="O1000" s="2"/>
      <c r="P1000" s="2"/>
      <c r="Q1000" s="2"/>
      <c r="R1000" s="2"/>
      <c r="S1000" s="2"/>
      <c r="T1000" s="2"/>
      <c r="U1000" s="2"/>
      <c r="V1000" s="2"/>
      <c r="W1000" s="2"/>
      <c r="X1000" s="2"/>
      <c r="Y1000" s="2"/>
    </row>
    <row r="1001" spans="2:25" x14ac:dyDescent="0.25">
      <c r="B1001" s="439"/>
      <c r="C1001" s="439"/>
      <c r="D1001" s="439"/>
      <c r="E1001" s="439"/>
      <c r="G1001" s="2"/>
      <c r="H1001" s="2"/>
      <c r="I1001" s="2"/>
      <c r="J1001" s="2"/>
      <c r="K1001" s="2"/>
      <c r="L1001" s="2"/>
      <c r="M1001" s="2"/>
      <c r="N1001" s="2"/>
      <c r="O1001" s="2"/>
      <c r="P1001" s="2"/>
      <c r="Q1001" s="2"/>
      <c r="R1001" s="2"/>
      <c r="S1001" s="2"/>
      <c r="T1001" s="2"/>
      <c r="U1001" s="2"/>
      <c r="V1001" s="2"/>
      <c r="W1001" s="2"/>
      <c r="X1001" s="2"/>
      <c r="Y1001" s="2"/>
    </row>
    <row r="1002" spans="2:25" x14ac:dyDescent="0.25">
      <c r="B1002" s="439"/>
      <c r="C1002" s="439"/>
      <c r="D1002" s="439"/>
      <c r="E1002" s="439"/>
      <c r="G1002" s="2"/>
      <c r="H1002" s="2"/>
      <c r="I1002" s="2"/>
      <c r="J1002" s="2"/>
      <c r="K1002" s="2"/>
      <c r="L1002" s="2"/>
      <c r="M1002" s="2"/>
      <c r="N1002" s="2"/>
      <c r="O1002" s="2"/>
      <c r="P1002" s="2"/>
      <c r="Q1002" s="2"/>
      <c r="R1002" s="2"/>
      <c r="S1002" s="2"/>
      <c r="T1002" s="2"/>
      <c r="U1002" s="2"/>
      <c r="V1002" s="2"/>
      <c r="W1002" s="2"/>
      <c r="X1002" s="2"/>
      <c r="Y1002" s="2"/>
    </row>
    <row r="1003" spans="2:25" x14ac:dyDescent="0.25">
      <c r="B1003" s="439"/>
      <c r="C1003" s="439"/>
      <c r="D1003" s="439"/>
      <c r="E1003" s="439"/>
      <c r="G1003" s="2"/>
      <c r="H1003" s="2"/>
      <c r="I1003" s="2"/>
      <c r="J1003" s="2"/>
      <c r="K1003" s="2"/>
      <c r="L1003" s="2"/>
      <c r="M1003" s="2"/>
      <c r="N1003" s="2"/>
      <c r="O1003" s="2"/>
      <c r="P1003" s="2"/>
      <c r="Q1003" s="2"/>
      <c r="R1003" s="2"/>
      <c r="S1003" s="2"/>
      <c r="T1003" s="2"/>
      <c r="U1003" s="2"/>
      <c r="V1003" s="2"/>
      <c r="W1003" s="2"/>
      <c r="X1003" s="2"/>
      <c r="Y1003" s="2"/>
    </row>
    <row r="1004" spans="2:25" x14ac:dyDescent="0.25">
      <c r="B1004" s="439"/>
      <c r="C1004" s="439"/>
      <c r="D1004" s="439"/>
      <c r="E1004" s="439"/>
      <c r="G1004" s="2"/>
      <c r="H1004" s="2"/>
      <c r="I1004" s="2"/>
      <c r="J1004" s="2"/>
      <c r="K1004" s="2"/>
      <c r="L1004" s="2"/>
      <c r="M1004" s="2"/>
      <c r="N1004" s="2"/>
      <c r="O1004" s="2"/>
      <c r="P1004" s="2"/>
      <c r="Q1004" s="2"/>
      <c r="R1004" s="2"/>
      <c r="S1004" s="2"/>
      <c r="T1004" s="2"/>
      <c r="U1004" s="2"/>
      <c r="V1004" s="2"/>
      <c r="W1004" s="2"/>
      <c r="X1004" s="2"/>
      <c r="Y1004" s="2"/>
    </row>
    <row r="1005" spans="2:25" x14ac:dyDescent="0.25">
      <c r="B1005" s="439"/>
      <c r="C1005" s="439"/>
      <c r="D1005" s="439"/>
      <c r="E1005" s="439"/>
      <c r="G1005" s="2"/>
      <c r="H1005" s="2"/>
      <c r="I1005" s="2"/>
      <c r="J1005" s="2"/>
      <c r="K1005" s="2"/>
      <c r="L1005" s="2"/>
      <c r="M1005" s="2"/>
      <c r="N1005" s="2"/>
      <c r="O1005" s="2"/>
      <c r="P1005" s="2"/>
      <c r="Q1005" s="2"/>
      <c r="R1005" s="2"/>
      <c r="S1005" s="2"/>
      <c r="T1005" s="2"/>
      <c r="U1005" s="2"/>
      <c r="V1005" s="2"/>
      <c r="W1005" s="2"/>
      <c r="X1005" s="2"/>
      <c r="Y1005" s="2"/>
    </row>
    <row r="1006" spans="2:25" x14ac:dyDescent="0.25">
      <c r="B1006" s="439"/>
      <c r="C1006" s="439"/>
      <c r="D1006" s="439"/>
      <c r="E1006" s="439"/>
      <c r="G1006" s="2"/>
      <c r="H1006" s="2"/>
      <c r="I1006" s="2"/>
      <c r="J1006" s="2"/>
      <c r="K1006" s="2"/>
      <c r="L1006" s="2"/>
      <c r="M1006" s="2"/>
      <c r="N1006" s="2"/>
      <c r="O1006" s="2"/>
      <c r="P1006" s="2"/>
      <c r="Q1006" s="2"/>
      <c r="R1006" s="2"/>
      <c r="S1006" s="2"/>
      <c r="T1006" s="2"/>
      <c r="U1006" s="2"/>
      <c r="V1006" s="2"/>
      <c r="W1006" s="2"/>
      <c r="X1006" s="2"/>
      <c r="Y1006" s="2"/>
    </row>
    <row r="1007" spans="2:25" x14ac:dyDescent="0.25">
      <c r="B1007" s="439"/>
      <c r="C1007" s="439"/>
      <c r="D1007" s="439"/>
      <c r="E1007" s="439"/>
      <c r="G1007" s="2"/>
      <c r="H1007" s="2"/>
      <c r="I1007" s="2"/>
      <c r="J1007" s="2"/>
      <c r="K1007" s="2"/>
      <c r="L1007" s="2"/>
      <c r="M1007" s="2"/>
      <c r="N1007" s="2"/>
      <c r="O1007" s="2"/>
      <c r="P1007" s="2"/>
      <c r="Q1007" s="2"/>
      <c r="R1007" s="2"/>
      <c r="S1007" s="2"/>
      <c r="T1007" s="2"/>
      <c r="U1007" s="2"/>
      <c r="V1007" s="2"/>
      <c r="W1007" s="2"/>
      <c r="X1007" s="2"/>
      <c r="Y1007" s="2"/>
    </row>
    <row r="1008" spans="2:25" x14ac:dyDescent="0.25">
      <c r="B1008" s="439"/>
      <c r="C1008" s="439"/>
      <c r="D1008" s="439"/>
      <c r="E1008" s="439"/>
      <c r="G1008" s="2"/>
      <c r="H1008" s="2"/>
      <c r="I1008" s="2"/>
      <c r="J1008" s="2"/>
      <c r="K1008" s="2"/>
      <c r="L1008" s="2"/>
      <c r="M1008" s="2"/>
      <c r="N1008" s="2"/>
      <c r="O1008" s="2"/>
      <c r="P1008" s="2"/>
      <c r="Q1008" s="2"/>
      <c r="R1008" s="2"/>
      <c r="S1008" s="2"/>
      <c r="T1008" s="2"/>
      <c r="U1008" s="2"/>
      <c r="V1008" s="2"/>
      <c r="W1008" s="2"/>
      <c r="X1008" s="2"/>
      <c r="Y1008" s="2"/>
    </row>
    <row r="1009" spans="2:25" x14ac:dyDescent="0.25">
      <c r="B1009" s="439"/>
      <c r="C1009" s="439"/>
      <c r="D1009" s="439"/>
      <c r="E1009" s="439"/>
      <c r="G1009" s="2"/>
      <c r="H1009" s="2"/>
      <c r="I1009" s="2"/>
      <c r="J1009" s="2"/>
      <c r="K1009" s="2"/>
      <c r="L1009" s="2"/>
      <c r="M1009" s="2"/>
      <c r="N1009" s="2"/>
      <c r="O1009" s="2"/>
      <c r="P1009" s="2"/>
      <c r="Q1009" s="2"/>
      <c r="R1009" s="2"/>
      <c r="S1009" s="2"/>
      <c r="T1009" s="2"/>
      <c r="U1009" s="2"/>
      <c r="V1009" s="2"/>
      <c r="W1009" s="2"/>
      <c r="X1009" s="2"/>
      <c r="Y1009" s="2"/>
    </row>
    <row r="1010" spans="2:25" x14ac:dyDescent="0.25">
      <c r="B1010" s="439"/>
      <c r="C1010" s="439"/>
      <c r="D1010" s="439"/>
      <c r="E1010" s="439"/>
      <c r="G1010" s="2"/>
      <c r="H1010" s="2"/>
      <c r="I1010" s="2"/>
      <c r="J1010" s="2"/>
      <c r="K1010" s="2"/>
      <c r="L1010" s="2"/>
      <c r="M1010" s="2"/>
      <c r="N1010" s="2"/>
      <c r="O1010" s="2"/>
      <c r="P1010" s="2"/>
      <c r="Q1010" s="2"/>
      <c r="R1010" s="2"/>
      <c r="S1010" s="2"/>
      <c r="T1010" s="2"/>
      <c r="U1010" s="2"/>
      <c r="V1010" s="2"/>
      <c r="W1010" s="2"/>
      <c r="X1010" s="2"/>
      <c r="Y1010" s="2"/>
    </row>
    <row r="1011" spans="2:25" x14ac:dyDescent="0.25">
      <c r="B1011" s="439"/>
      <c r="C1011" s="439"/>
      <c r="D1011" s="439"/>
      <c r="E1011" s="439"/>
      <c r="G1011" s="2"/>
      <c r="H1011" s="2"/>
      <c r="I1011" s="2"/>
      <c r="J1011" s="2"/>
      <c r="K1011" s="2"/>
      <c r="L1011" s="2"/>
      <c r="M1011" s="2"/>
      <c r="N1011" s="2"/>
      <c r="O1011" s="2"/>
      <c r="P1011" s="2"/>
      <c r="Q1011" s="2"/>
      <c r="R1011" s="2"/>
      <c r="S1011" s="2"/>
      <c r="T1011" s="2"/>
      <c r="U1011" s="2"/>
      <c r="V1011" s="2"/>
      <c r="W1011" s="2"/>
      <c r="X1011" s="2"/>
      <c r="Y1011" s="2"/>
    </row>
    <row r="1012" spans="2:25" x14ac:dyDescent="0.25">
      <c r="B1012" s="439"/>
      <c r="C1012" s="439"/>
      <c r="D1012" s="439"/>
      <c r="E1012" s="439"/>
      <c r="G1012" s="2"/>
      <c r="H1012" s="2"/>
      <c r="I1012" s="2"/>
      <c r="J1012" s="2"/>
      <c r="K1012" s="2"/>
      <c r="L1012" s="2"/>
      <c r="M1012" s="2"/>
      <c r="N1012" s="2"/>
      <c r="O1012" s="2"/>
      <c r="P1012" s="2"/>
      <c r="Q1012" s="2"/>
      <c r="R1012" s="2"/>
      <c r="S1012" s="2"/>
      <c r="T1012" s="2"/>
      <c r="U1012" s="2"/>
      <c r="V1012" s="2"/>
      <c r="W1012" s="2"/>
      <c r="X1012" s="2"/>
      <c r="Y1012" s="2"/>
    </row>
    <row r="1013" spans="2:25" x14ac:dyDescent="0.25">
      <c r="B1013" s="439"/>
      <c r="C1013" s="439"/>
      <c r="D1013" s="439"/>
      <c r="E1013" s="439"/>
      <c r="G1013" s="2"/>
      <c r="H1013" s="2"/>
      <c r="I1013" s="2"/>
      <c r="J1013" s="2"/>
      <c r="K1013" s="2"/>
      <c r="L1013" s="2"/>
      <c r="M1013" s="2"/>
      <c r="N1013" s="2"/>
      <c r="O1013" s="2"/>
      <c r="P1013" s="2"/>
      <c r="Q1013" s="2"/>
      <c r="R1013" s="2"/>
      <c r="S1013" s="2"/>
      <c r="T1013" s="2"/>
      <c r="U1013" s="2"/>
      <c r="V1013" s="2"/>
      <c r="W1013" s="2"/>
      <c r="X1013" s="2"/>
      <c r="Y1013" s="2"/>
    </row>
    <row r="1014" spans="2:25" x14ac:dyDescent="0.25">
      <c r="B1014" s="439"/>
      <c r="C1014" s="439"/>
      <c r="D1014" s="439"/>
      <c r="E1014" s="439"/>
      <c r="G1014" s="2"/>
      <c r="H1014" s="2"/>
      <c r="I1014" s="2"/>
      <c r="J1014" s="2"/>
      <c r="K1014" s="2"/>
      <c r="L1014" s="2"/>
      <c r="M1014" s="2"/>
      <c r="N1014" s="2"/>
      <c r="O1014" s="2"/>
      <c r="P1014" s="2"/>
      <c r="Q1014" s="2"/>
      <c r="R1014" s="2"/>
      <c r="S1014" s="2"/>
      <c r="T1014" s="2"/>
      <c r="U1014" s="2"/>
      <c r="V1014" s="2"/>
      <c r="W1014" s="2"/>
      <c r="X1014" s="2"/>
      <c r="Y1014" s="2"/>
    </row>
    <row r="1015" spans="2:25" x14ac:dyDescent="0.25">
      <c r="B1015" s="439"/>
      <c r="C1015" s="439"/>
      <c r="D1015" s="439"/>
      <c r="E1015" s="439"/>
      <c r="G1015" s="2"/>
      <c r="H1015" s="2"/>
      <c r="I1015" s="2"/>
      <c r="J1015" s="2"/>
      <c r="K1015" s="2"/>
      <c r="L1015" s="2"/>
      <c r="M1015" s="2"/>
      <c r="N1015" s="2"/>
      <c r="O1015" s="2"/>
      <c r="P1015" s="2"/>
      <c r="Q1015" s="2"/>
      <c r="R1015" s="2"/>
      <c r="S1015" s="2"/>
      <c r="T1015" s="2"/>
      <c r="U1015" s="2"/>
      <c r="V1015" s="2"/>
      <c r="W1015" s="2"/>
      <c r="X1015" s="2"/>
      <c r="Y1015" s="2"/>
    </row>
    <row r="1016" spans="2:25" x14ac:dyDescent="0.25">
      <c r="B1016" s="439"/>
      <c r="C1016" s="439"/>
      <c r="D1016" s="439"/>
      <c r="E1016" s="439"/>
      <c r="G1016" s="2"/>
      <c r="H1016" s="2"/>
      <c r="I1016" s="2"/>
      <c r="J1016" s="2"/>
      <c r="K1016" s="2"/>
      <c r="L1016" s="2"/>
      <c r="M1016" s="2"/>
      <c r="N1016" s="2"/>
      <c r="O1016" s="2"/>
      <c r="P1016" s="2"/>
      <c r="Q1016" s="2"/>
      <c r="R1016" s="2"/>
      <c r="S1016" s="2"/>
      <c r="T1016" s="2"/>
      <c r="U1016" s="2"/>
      <c r="V1016" s="2"/>
      <c r="W1016" s="2"/>
      <c r="X1016" s="2"/>
      <c r="Y1016" s="2"/>
    </row>
    <row r="1017" spans="2:25" x14ac:dyDescent="0.25">
      <c r="B1017" s="439"/>
      <c r="C1017" s="439"/>
      <c r="D1017" s="439"/>
      <c r="E1017" s="439"/>
      <c r="G1017" s="2"/>
      <c r="H1017" s="2"/>
      <c r="I1017" s="2"/>
      <c r="J1017" s="2"/>
      <c r="K1017" s="2"/>
      <c r="L1017" s="2"/>
      <c r="M1017" s="2"/>
      <c r="N1017" s="2"/>
      <c r="O1017" s="2"/>
      <c r="P1017" s="2"/>
      <c r="Q1017" s="2"/>
      <c r="R1017" s="2"/>
      <c r="S1017" s="2"/>
      <c r="T1017" s="2"/>
      <c r="U1017" s="2"/>
      <c r="V1017" s="2"/>
      <c r="W1017" s="2"/>
      <c r="X1017" s="2"/>
      <c r="Y1017" s="2"/>
    </row>
    <row r="1018" spans="2:25" x14ac:dyDescent="0.25">
      <c r="B1018" s="439"/>
      <c r="C1018" s="439"/>
      <c r="D1018" s="439"/>
      <c r="E1018" s="439"/>
      <c r="G1018" s="2"/>
      <c r="H1018" s="2"/>
      <c r="I1018" s="2"/>
      <c r="J1018" s="2"/>
      <c r="K1018" s="2"/>
      <c r="L1018" s="2"/>
      <c r="M1018" s="2"/>
      <c r="N1018" s="2"/>
      <c r="O1018" s="2"/>
      <c r="P1018" s="2"/>
      <c r="Q1018" s="2"/>
      <c r="R1018" s="2"/>
      <c r="S1018" s="2"/>
      <c r="T1018" s="2"/>
      <c r="U1018" s="2"/>
      <c r="V1018" s="2"/>
      <c r="W1018" s="2"/>
      <c r="X1018" s="2"/>
      <c r="Y1018" s="2"/>
    </row>
    <row r="1019" spans="2:25" x14ac:dyDescent="0.25">
      <c r="B1019" s="439"/>
      <c r="C1019" s="439"/>
      <c r="D1019" s="439"/>
      <c r="E1019" s="439"/>
      <c r="G1019" s="2"/>
      <c r="H1019" s="2"/>
      <c r="I1019" s="2"/>
      <c r="J1019" s="2"/>
      <c r="K1019" s="2"/>
      <c r="L1019" s="2"/>
      <c r="M1019" s="2"/>
      <c r="N1019" s="2"/>
      <c r="O1019" s="2"/>
      <c r="P1019" s="2"/>
      <c r="Q1019" s="2"/>
      <c r="R1019" s="2"/>
      <c r="S1019" s="2"/>
      <c r="T1019" s="2"/>
      <c r="U1019" s="2"/>
      <c r="V1019" s="2"/>
      <c r="W1019" s="2"/>
      <c r="X1019" s="2"/>
      <c r="Y1019" s="2"/>
    </row>
    <row r="1020" spans="2:25" x14ac:dyDescent="0.25">
      <c r="B1020" s="439"/>
      <c r="C1020" s="439"/>
      <c r="D1020" s="439"/>
      <c r="E1020" s="439"/>
      <c r="G1020" s="2"/>
      <c r="H1020" s="2"/>
      <c r="I1020" s="2"/>
      <c r="J1020" s="2"/>
      <c r="K1020" s="2"/>
      <c r="L1020" s="2"/>
      <c r="M1020" s="2"/>
      <c r="N1020" s="2"/>
      <c r="O1020" s="2"/>
      <c r="P1020" s="2"/>
      <c r="Q1020" s="2"/>
      <c r="R1020" s="2"/>
      <c r="S1020" s="2"/>
      <c r="T1020" s="2"/>
      <c r="U1020" s="2"/>
      <c r="V1020" s="2"/>
      <c r="W1020" s="2"/>
      <c r="X1020" s="2"/>
      <c r="Y1020" s="2"/>
    </row>
    <row r="1021" spans="2:25" x14ac:dyDescent="0.25">
      <c r="B1021" s="439"/>
      <c r="C1021" s="439"/>
      <c r="D1021" s="439"/>
      <c r="E1021" s="439"/>
      <c r="G1021" s="2"/>
      <c r="H1021" s="2"/>
      <c r="I1021" s="2"/>
      <c r="J1021" s="2"/>
      <c r="K1021" s="2"/>
      <c r="L1021" s="2"/>
      <c r="M1021" s="2"/>
      <c r="N1021" s="2"/>
      <c r="O1021" s="2"/>
      <c r="P1021" s="2"/>
      <c r="Q1021" s="2"/>
      <c r="R1021" s="2"/>
      <c r="S1021" s="2"/>
      <c r="T1021" s="2"/>
      <c r="U1021" s="2"/>
      <c r="V1021" s="2"/>
      <c r="W1021" s="2"/>
      <c r="X1021" s="2"/>
      <c r="Y1021" s="2"/>
    </row>
    <row r="1022" spans="2:25" x14ac:dyDescent="0.25">
      <c r="B1022" s="439"/>
      <c r="C1022" s="439"/>
      <c r="D1022" s="439"/>
      <c r="E1022" s="439"/>
      <c r="G1022" s="2"/>
      <c r="H1022" s="2"/>
      <c r="I1022" s="2"/>
      <c r="J1022" s="2"/>
      <c r="K1022" s="2"/>
      <c r="L1022" s="2"/>
      <c r="M1022" s="2"/>
      <c r="N1022" s="2"/>
      <c r="O1022" s="2"/>
      <c r="P1022" s="2"/>
      <c r="Q1022" s="2"/>
      <c r="R1022" s="2"/>
      <c r="S1022" s="2"/>
      <c r="T1022" s="2"/>
      <c r="U1022" s="2"/>
      <c r="V1022" s="2"/>
      <c r="W1022" s="2"/>
      <c r="X1022" s="2"/>
      <c r="Y1022" s="2"/>
    </row>
    <row r="1023" spans="2:25" x14ac:dyDescent="0.25">
      <c r="B1023" s="439"/>
      <c r="C1023" s="439"/>
      <c r="D1023" s="439"/>
      <c r="E1023" s="439"/>
      <c r="G1023" s="2"/>
      <c r="H1023" s="2"/>
      <c r="I1023" s="2"/>
      <c r="J1023" s="2"/>
      <c r="K1023" s="2"/>
      <c r="L1023" s="2"/>
      <c r="M1023" s="2"/>
      <c r="N1023" s="2"/>
      <c r="O1023" s="2"/>
      <c r="P1023" s="2"/>
      <c r="Q1023" s="2"/>
      <c r="R1023" s="2"/>
      <c r="S1023" s="2"/>
      <c r="T1023" s="2"/>
      <c r="U1023" s="2"/>
      <c r="V1023" s="2"/>
      <c r="W1023" s="2"/>
      <c r="X1023" s="2"/>
      <c r="Y1023" s="2"/>
    </row>
    <row r="1024" spans="2:25" x14ac:dyDescent="0.25">
      <c r="B1024" s="439"/>
      <c r="C1024" s="439"/>
      <c r="D1024" s="439"/>
      <c r="E1024" s="439"/>
      <c r="G1024" s="2"/>
      <c r="H1024" s="2"/>
      <c r="I1024" s="2"/>
      <c r="J1024" s="2"/>
      <c r="K1024" s="2"/>
      <c r="L1024" s="2"/>
      <c r="M1024" s="2"/>
      <c r="N1024" s="2"/>
      <c r="O1024" s="2"/>
      <c r="P1024" s="2"/>
      <c r="Q1024" s="2"/>
      <c r="R1024" s="2"/>
      <c r="S1024" s="2"/>
      <c r="T1024" s="2"/>
      <c r="U1024" s="2"/>
      <c r="V1024" s="2"/>
      <c r="W1024" s="2"/>
      <c r="X1024" s="2"/>
      <c r="Y1024" s="2"/>
    </row>
    <row r="1025" spans="2:25" x14ac:dyDescent="0.25">
      <c r="B1025" s="439"/>
      <c r="C1025" s="439"/>
      <c r="D1025" s="439"/>
      <c r="E1025" s="439"/>
      <c r="G1025" s="2"/>
      <c r="H1025" s="2"/>
      <c r="I1025" s="2"/>
      <c r="J1025" s="2"/>
      <c r="K1025" s="2"/>
      <c r="L1025" s="2"/>
      <c r="M1025" s="2"/>
      <c r="N1025" s="2"/>
      <c r="O1025" s="2"/>
      <c r="P1025" s="2"/>
      <c r="Q1025" s="2"/>
      <c r="R1025" s="2"/>
      <c r="S1025" s="2"/>
      <c r="T1025" s="2"/>
      <c r="U1025" s="2"/>
      <c r="V1025" s="2"/>
      <c r="W1025" s="2"/>
      <c r="X1025" s="2"/>
      <c r="Y1025" s="2"/>
    </row>
    <row r="1026" spans="2:25" x14ac:dyDescent="0.25">
      <c r="B1026" s="439"/>
      <c r="C1026" s="439"/>
      <c r="D1026" s="439"/>
      <c r="E1026" s="439"/>
      <c r="G1026" s="2"/>
      <c r="H1026" s="2"/>
      <c r="I1026" s="2"/>
      <c r="J1026" s="2"/>
      <c r="K1026" s="2"/>
      <c r="L1026" s="2"/>
      <c r="M1026" s="2"/>
      <c r="N1026" s="2"/>
      <c r="O1026" s="2"/>
      <c r="P1026" s="2"/>
      <c r="Q1026" s="2"/>
      <c r="R1026" s="2"/>
      <c r="S1026" s="2"/>
      <c r="T1026" s="2"/>
      <c r="U1026" s="2"/>
      <c r="V1026" s="2"/>
      <c r="W1026" s="2"/>
      <c r="X1026" s="2"/>
      <c r="Y1026" s="2"/>
    </row>
    <row r="1027" spans="2:25" x14ac:dyDescent="0.25">
      <c r="B1027" s="439"/>
      <c r="C1027" s="439"/>
      <c r="D1027" s="439"/>
      <c r="E1027" s="439"/>
      <c r="G1027" s="2"/>
      <c r="H1027" s="2"/>
      <c r="I1027" s="2"/>
      <c r="J1027" s="2"/>
      <c r="K1027" s="2"/>
      <c r="L1027" s="2"/>
      <c r="M1027" s="2"/>
      <c r="N1027" s="2"/>
      <c r="O1027" s="2"/>
      <c r="P1027" s="2"/>
      <c r="Q1027" s="2"/>
      <c r="R1027" s="2"/>
      <c r="S1027" s="2"/>
      <c r="T1027" s="2"/>
      <c r="U1027" s="2"/>
      <c r="V1027" s="2"/>
      <c r="W1027" s="2"/>
      <c r="X1027" s="2"/>
      <c r="Y1027" s="2"/>
    </row>
    <row r="1028" spans="2:25" x14ac:dyDescent="0.25">
      <c r="B1028" s="439"/>
      <c r="C1028" s="439"/>
      <c r="D1028" s="439"/>
      <c r="E1028" s="439"/>
      <c r="G1028" s="2"/>
      <c r="H1028" s="2"/>
      <c r="I1028" s="2"/>
      <c r="J1028" s="2"/>
      <c r="K1028" s="2"/>
      <c r="L1028" s="2"/>
      <c r="M1028" s="2"/>
      <c r="N1028" s="2"/>
      <c r="O1028" s="2"/>
      <c r="P1028" s="2"/>
      <c r="Q1028" s="2"/>
      <c r="R1028" s="2"/>
      <c r="S1028" s="2"/>
      <c r="T1028" s="2"/>
      <c r="U1028" s="2"/>
      <c r="V1028" s="2"/>
      <c r="W1028" s="2"/>
      <c r="X1028" s="2"/>
      <c r="Y1028" s="2"/>
    </row>
    <row r="1029" spans="2:25" x14ac:dyDescent="0.25">
      <c r="B1029" s="439"/>
      <c r="C1029" s="439"/>
      <c r="D1029" s="439"/>
      <c r="E1029" s="439"/>
      <c r="G1029" s="2"/>
      <c r="H1029" s="2"/>
      <c r="I1029" s="2"/>
      <c r="J1029" s="2"/>
      <c r="K1029" s="2"/>
      <c r="L1029" s="2"/>
      <c r="M1029" s="2"/>
      <c r="N1029" s="2"/>
      <c r="O1029" s="2"/>
      <c r="P1029" s="2"/>
      <c r="Q1029" s="2"/>
      <c r="R1029" s="2"/>
      <c r="S1029" s="2"/>
      <c r="T1029" s="2"/>
      <c r="U1029" s="2"/>
      <c r="V1029" s="2"/>
      <c r="W1029" s="2"/>
      <c r="X1029" s="2"/>
      <c r="Y1029" s="2"/>
    </row>
    <row r="1030" spans="2:25" x14ac:dyDescent="0.25">
      <c r="B1030" s="439"/>
      <c r="C1030" s="439"/>
      <c r="D1030" s="439"/>
      <c r="E1030" s="439"/>
      <c r="G1030" s="2"/>
      <c r="H1030" s="2"/>
      <c r="I1030" s="2"/>
      <c r="J1030" s="2"/>
      <c r="K1030" s="2"/>
      <c r="L1030" s="2"/>
      <c r="M1030" s="2"/>
      <c r="N1030" s="2"/>
      <c r="O1030" s="2"/>
      <c r="P1030" s="2"/>
      <c r="Q1030" s="2"/>
      <c r="R1030" s="2"/>
      <c r="S1030" s="2"/>
      <c r="T1030" s="2"/>
      <c r="U1030" s="2"/>
      <c r="V1030" s="2"/>
      <c r="W1030" s="2"/>
      <c r="X1030" s="2"/>
      <c r="Y1030" s="2"/>
    </row>
    <row r="1031" spans="2:25" x14ac:dyDescent="0.25">
      <c r="B1031" s="439"/>
      <c r="C1031" s="439"/>
      <c r="D1031" s="439"/>
      <c r="E1031" s="439"/>
      <c r="G1031" s="2"/>
      <c r="H1031" s="2"/>
      <c r="I1031" s="2"/>
      <c r="J1031" s="2"/>
      <c r="K1031" s="2"/>
      <c r="L1031" s="2"/>
      <c r="M1031" s="2"/>
      <c r="N1031" s="2"/>
      <c r="O1031" s="2"/>
      <c r="P1031" s="2"/>
      <c r="Q1031" s="2"/>
      <c r="R1031" s="2"/>
      <c r="S1031" s="2"/>
      <c r="T1031" s="2"/>
      <c r="U1031" s="2"/>
      <c r="V1031" s="2"/>
      <c r="W1031" s="2"/>
      <c r="X1031" s="2"/>
      <c r="Y1031" s="2"/>
    </row>
    <row r="1032" spans="2:25" x14ac:dyDescent="0.25">
      <c r="B1032" s="439"/>
      <c r="C1032" s="439"/>
      <c r="D1032" s="439"/>
      <c r="E1032" s="439"/>
      <c r="G1032" s="2"/>
      <c r="H1032" s="2"/>
      <c r="I1032" s="2"/>
      <c r="J1032" s="2"/>
      <c r="K1032" s="2"/>
      <c r="L1032" s="2"/>
      <c r="M1032" s="2"/>
      <c r="N1032" s="2"/>
      <c r="O1032" s="2"/>
      <c r="P1032" s="2"/>
      <c r="Q1032" s="2"/>
      <c r="R1032" s="2"/>
      <c r="S1032" s="2"/>
      <c r="T1032" s="2"/>
      <c r="U1032" s="2"/>
      <c r="V1032" s="2"/>
      <c r="W1032" s="2"/>
      <c r="X1032" s="2"/>
      <c r="Y1032" s="2"/>
    </row>
    <row r="1033" spans="2:25" x14ac:dyDescent="0.25">
      <c r="B1033" s="439"/>
      <c r="C1033" s="439"/>
      <c r="D1033" s="439"/>
      <c r="E1033" s="439"/>
      <c r="G1033" s="2"/>
      <c r="H1033" s="2"/>
      <c r="I1033" s="2"/>
      <c r="J1033" s="2"/>
      <c r="K1033" s="2"/>
      <c r="L1033" s="2"/>
      <c r="M1033" s="2"/>
      <c r="N1033" s="2"/>
      <c r="O1033" s="2"/>
      <c r="P1033" s="2"/>
      <c r="Q1033" s="2"/>
      <c r="R1033" s="2"/>
      <c r="S1033" s="2"/>
      <c r="T1033" s="2"/>
      <c r="U1033" s="2"/>
      <c r="V1033" s="2"/>
      <c r="W1033" s="2"/>
      <c r="X1033" s="2"/>
      <c r="Y1033" s="2"/>
    </row>
    <row r="1034" spans="2:25" x14ac:dyDescent="0.25">
      <c r="B1034" s="439"/>
      <c r="C1034" s="439"/>
      <c r="D1034" s="439"/>
      <c r="E1034" s="439"/>
      <c r="G1034" s="2"/>
      <c r="H1034" s="2"/>
      <c r="I1034" s="2"/>
      <c r="J1034" s="2"/>
      <c r="K1034" s="2"/>
      <c r="L1034" s="2"/>
      <c r="M1034" s="2"/>
      <c r="N1034" s="2"/>
      <c r="O1034" s="2"/>
      <c r="P1034" s="2"/>
      <c r="Q1034" s="2"/>
      <c r="R1034" s="2"/>
      <c r="S1034" s="2"/>
      <c r="T1034" s="2"/>
      <c r="U1034" s="2"/>
      <c r="V1034" s="2"/>
      <c r="W1034" s="2"/>
      <c r="X1034" s="2"/>
      <c r="Y1034" s="2"/>
    </row>
    <row r="1035" spans="2:25" x14ac:dyDescent="0.25">
      <c r="B1035" s="439"/>
      <c r="C1035" s="439"/>
      <c r="D1035" s="439"/>
      <c r="E1035" s="439"/>
      <c r="G1035" s="2"/>
      <c r="H1035" s="2"/>
      <c r="I1035" s="2"/>
      <c r="J1035" s="2"/>
      <c r="K1035" s="2"/>
      <c r="L1035" s="2"/>
      <c r="M1035" s="2"/>
      <c r="N1035" s="2"/>
      <c r="O1035" s="2"/>
      <c r="P1035" s="2"/>
      <c r="Q1035" s="2"/>
      <c r="R1035" s="2"/>
      <c r="S1035" s="2"/>
      <c r="T1035" s="2"/>
      <c r="U1035" s="2"/>
      <c r="V1035" s="2"/>
      <c r="W1035" s="2"/>
      <c r="X1035" s="2"/>
      <c r="Y1035" s="2"/>
    </row>
    <row r="1036" spans="2:25" x14ac:dyDescent="0.25">
      <c r="B1036" s="439"/>
      <c r="C1036" s="439"/>
      <c r="D1036" s="439"/>
      <c r="E1036" s="439"/>
      <c r="G1036" s="2"/>
      <c r="H1036" s="2"/>
      <c r="I1036" s="2"/>
      <c r="J1036" s="2"/>
      <c r="K1036" s="2"/>
      <c r="L1036" s="2"/>
      <c r="M1036" s="2"/>
      <c r="N1036" s="2"/>
      <c r="O1036" s="2"/>
      <c r="P1036" s="2"/>
      <c r="Q1036" s="2"/>
      <c r="R1036" s="2"/>
      <c r="S1036" s="2"/>
      <c r="T1036" s="2"/>
      <c r="U1036" s="2"/>
      <c r="V1036" s="2"/>
      <c r="W1036" s="2"/>
      <c r="X1036" s="2"/>
      <c r="Y1036" s="2"/>
    </row>
    <row r="1037" spans="2:25" x14ac:dyDescent="0.25">
      <c r="B1037" s="439"/>
      <c r="C1037" s="439"/>
      <c r="D1037" s="439"/>
      <c r="E1037" s="439"/>
      <c r="G1037" s="2"/>
      <c r="H1037" s="2"/>
      <c r="I1037" s="2"/>
      <c r="J1037" s="2"/>
      <c r="K1037" s="2"/>
      <c r="L1037" s="2"/>
      <c r="M1037" s="2"/>
      <c r="N1037" s="2"/>
      <c r="O1037" s="2"/>
      <c r="P1037" s="2"/>
      <c r="Q1037" s="2"/>
      <c r="R1037" s="2"/>
      <c r="S1037" s="2"/>
      <c r="T1037" s="2"/>
      <c r="U1037" s="2"/>
      <c r="V1037" s="2"/>
      <c r="W1037" s="2"/>
      <c r="X1037" s="2"/>
      <c r="Y1037" s="2"/>
    </row>
    <row r="1038" spans="2:25" x14ac:dyDescent="0.25">
      <c r="B1038" s="439"/>
      <c r="C1038" s="439"/>
      <c r="D1038" s="439"/>
      <c r="E1038" s="439"/>
      <c r="G1038" s="2"/>
      <c r="H1038" s="2"/>
      <c r="I1038" s="2"/>
      <c r="J1038" s="2"/>
      <c r="K1038" s="2"/>
      <c r="L1038" s="2"/>
      <c r="M1038" s="2"/>
      <c r="N1038" s="2"/>
      <c r="O1038" s="2"/>
      <c r="P1038" s="2"/>
      <c r="Q1038" s="2"/>
      <c r="R1038" s="2"/>
      <c r="S1038" s="2"/>
      <c r="T1038" s="2"/>
      <c r="U1038" s="2"/>
      <c r="V1038" s="2"/>
      <c r="W1038" s="2"/>
      <c r="X1038" s="2"/>
      <c r="Y1038" s="2"/>
    </row>
    <row r="1039" spans="2:25" x14ac:dyDescent="0.25">
      <c r="B1039" s="439"/>
      <c r="C1039" s="439"/>
      <c r="D1039" s="439"/>
      <c r="E1039" s="439"/>
      <c r="G1039" s="2"/>
      <c r="H1039" s="2"/>
      <c r="I1039" s="2"/>
      <c r="J1039" s="2"/>
      <c r="K1039" s="2"/>
      <c r="L1039" s="2"/>
      <c r="M1039" s="2"/>
      <c r="N1039" s="2"/>
      <c r="O1039" s="2"/>
      <c r="P1039" s="2"/>
      <c r="Q1039" s="2"/>
      <c r="R1039" s="2"/>
      <c r="S1039" s="2"/>
      <c r="T1039" s="2"/>
      <c r="U1039" s="2"/>
      <c r="V1039" s="2"/>
      <c r="W1039" s="2"/>
      <c r="X1039" s="2"/>
      <c r="Y1039" s="2"/>
    </row>
    <row r="1040" spans="2:25" x14ac:dyDescent="0.25">
      <c r="B1040" s="439"/>
      <c r="C1040" s="439"/>
      <c r="D1040" s="439"/>
      <c r="E1040" s="439"/>
      <c r="G1040" s="2"/>
      <c r="H1040" s="2"/>
      <c r="I1040" s="2"/>
      <c r="J1040" s="2"/>
      <c r="K1040" s="2"/>
      <c r="L1040" s="2"/>
      <c r="M1040" s="2"/>
      <c r="N1040" s="2"/>
      <c r="O1040" s="2"/>
      <c r="P1040" s="2"/>
      <c r="Q1040" s="2"/>
      <c r="R1040" s="2"/>
      <c r="S1040" s="2"/>
      <c r="T1040" s="2"/>
      <c r="U1040" s="2"/>
      <c r="V1040" s="2"/>
      <c r="W1040" s="2"/>
      <c r="X1040" s="2"/>
      <c r="Y1040" s="2"/>
    </row>
    <row r="1041" spans="2:25" x14ac:dyDescent="0.25">
      <c r="B1041" s="439"/>
      <c r="C1041" s="439"/>
      <c r="D1041" s="439"/>
      <c r="E1041" s="439"/>
      <c r="G1041" s="2"/>
      <c r="H1041" s="2"/>
      <c r="I1041" s="2"/>
      <c r="J1041" s="2"/>
      <c r="K1041" s="2"/>
      <c r="L1041" s="2"/>
      <c r="M1041" s="2"/>
      <c r="N1041" s="2"/>
      <c r="O1041" s="2"/>
      <c r="P1041" s="2"/>
      <c r="Q1041" s="2"/>
      <c r="R1041" s="2"/>
      <c r="S1041" s="2"/>
      <c r="T1041" s="2"/>
      <c r="U1041" s="2"/>
      <c r="V1041" s="2"/>
      <c r="W1041" s="2"/>
      <c r="X1041" s="2"/>
      <c r="Y1041" s="2"/>
    </row>
    <row r="1042" spans="2:25" x14ac:dyDescent="0.25">
      <c r="B1042" s="439"/>
      <c r="C1042" s="439"/>
      <c r="D1042" s="439"/>
      <c r="E1042" s="439"/>
      <c r="G1042" s="2"/>
      <c r="H1042" s="2"/>
      <c r="I1042" s="2"/>
      <c r="J1042" s="2"/>
      <c r="K1042" s="2"/>
      <c r="L1042" s="2"/>
      <c r="M1042" s="2"/>
      <c r="N1042" s="2"/>
      <c r="O1042" s="2"/>
      <c r="P1042" s="2"/>
      <c r="Q1042" s="2"/>
      <c r="R1042" s="2"/>
      <c r="S1042" s="2"/>
      <c r="T1042" s="2"/>
      <c r="U1042" s="2"/>
      <c r="V1042" s="2"/>
      <c r="W1042" s="2"/>
      <c r="X1042" s="2"/>
      <c r="Y1042" s="2"/>
    </row>
    <row r="1043" spans="2:25" x14ac:dyDescent="0.25">
      <c r="B1043" s="439"/>
      <c r="C1043" s="439"/>
      <c r="D1043" s="439"/>
      <c r="E1043" s="439"/>
      <c r="G1043" s="2"/>
      <c r="H1043" s="2"/>
      <c r="I1043" s="2"/>
      <c r="J1043" s="2"/>
      <c r="K1043" s="2"/>
      <c r="L1043" s="2"/>
      <c r="M1043" s="2"/>
      <c r="N1043" s="2"/>
      <c r="O1043" s="2"/>
      <c r="P1043" s="2"/>
      <c r="Q1043" s="2"/>
      <c r="R1043" s="2"/>
      <c r="S1043" s="2"/>
      <c r="T1043" s="2"/>
      <c r="U1043" s="2"/>
      <c r="V1043" s="2"/>
      <c r="W1043" s="2"/>
      <c r="X1043" s="2"/>
      <c r="Y1043" s="2"/>
    </row>
    <row r="1044" spans="2:25" x14ac:dyDescent="0.25">
      <c r="B1044" s="439"/>
      <c r="C1044" s="439"/>
      <c r="D1044" s="439"/>
      <c r="E1044" s="439"/>
      <c r="G1044" s="2"/>
      <c r="H1044" s="2"/>
      <c r="I1044" s="2"/>
      <c r="J1044" s="2"/>
      <c r="K1044" s="2"/>
      <c r="L1044" s="2"/>
      <c r="M1044" s="2"/>
      <c r="N1044" s="2"/>
      <c r="O1044" s="2"/>
      <c r="P1044" s="2"/>
      <c r="Q1044" s="2"/>
      <c r="R1044" s="2"/>
      <c r="S1044" s="2"/>
      <c r="T1044" s="2"/>
      <c r="U1044" s="2"/>
      <c r="V1044" s="2"/>
      <c r="W1044" s="2"/>
      <c r="X1044" s="2"/>
      <c r="Y1044" s="2"/>
    </row>
    <row r="1045" spans="2:25" x14ac:dyDescent="0.25">
      <c r="B1045" s="439"/>
      <c r="C1045" s="439"/>
      <c r="D1045" s="439"/>
      <c r="E1045" s="439"/>
      <c r="G1045" s="2"/>
      <c r="H1045" s="2"/>
      <c r="I1045" s="2"/>
      <c r="J1045" s="2"/>
      <c r="K1045" s="2"/>
      <c r="L1045" s="2"/>
      <c r="M1045" s="2"/>
      <c r="N1045" s="2"/>
      <c r="O1045" s="2"/>
      <c r="P1045" s="2"/>
      <c r="Q1045" s="2"/>
      <c r="R1045" s="2"/>
      <c r="S1045" s="2"/>
      <c r="T1045" s="2"/>
      <c r="U1045" s="2"/>
      <c r="V1045" s="2"/>
      <c r="W1045" s="2"/>
      <c r="X1045" s="2"/>
      <c r="Y1045" s="2"/>
    </row>
    <row r="1046" spans="2:25" x14ac:dyDescent="0.25">
      <c r="B1046" s="439"/>
      <c r="C1046" s="439"/>
      <c r="D1046" s="439"/>
      <c r="E1046" s="439"/>
      <c r="G1046" s="2"/>
      <c r="H1046" s="2"/>
      <c r="I1046" s="2"/>
      <c r="J1046" s="2"/>
      <c r="K1046" s="2"/>
      <c r="L1046" s="2"/>
      <c r="M1046" s="2"/>
      <c r="N1046" s="2"/>
      <c r="O1046" s="2"/>
      <c r="P1046" s="2"/>
      <c r="Q1046" s="2"/>
      <c r="R1046" s="2"/>
      <c r="S1046" s="2"/>
      <c r="T1046" s="2"/>
      <c r="U1046" s="2"/>
      <c r="V1046" s="2"/>
      <c r="W1046" s="2"/>
      <c r="X1046" s="2"/>
      <c r="Y1046" s="2"/>
    </row>
    <row r="1047" spans="2:25" x14ac:dyDescent="0.25">
      <c r="B1047" s="439"/>
      <c r="C1047" s="439"/>
      <c r="D1047" s="439"/>
      <c r="E1047" s="439"/>
      <c r="G1047" s="2"/>
      <c r="H1047" s="2"/>
      <c r="I1047" s="2"/>
      <c r="J1047" s="2"/>
      <c r="K1047" s="2"/>
      <c r="L1047" s="2"/>
      <c r="M1047" s="2"/>
      <c r="N1047" s="2"/>
      <c r="O1047" s="2"/>
      <c r="P1047" s="2"/>
      <c r="Q1047" s="2"/>
      <c r="R1047" s="2"/>
      <c r="S1047" s="2"/>
      <c r="T1047" s="2"/>
      <c r="U1047" s="2"/>
      <c r="V1047" s="2"/>
      <c r="W1047" s="2"/>
      <c r="X1047" s="2"/>
      <c r="Y1047" s="2"/>
    </row>
    <row r="1048" spans="2:25" x14ac:dyDescent="0.25">
      <c r="B1048" s="439"/>
      <c r="C1048" s="439"/>
      <c r="D1048" s="439"/>
      <c r="E1048" s="439"/>
      <c r="G1048" s="2"/>
      <c r="H1048" s="2"/>
      <c r="I1048" s="2"/>
      <c r="J1048" s="2"/>
      <c r="K1048" s="2"/>
      <c r="L1048" s="2"/>
      <c r="M1048" s="2"/>
      <c r="N1048" s="2"/>
      <c r="O1048" s="2"/>
      <c r="P1048" s="2"/>
      <c r="Q1048" s="2"/>
      <c r="R1048" s="2"/>
      <c r="S1048" s="2"/>
      <c r="T1048" s="2"/>
      <c r="U1048" s="2"/>
      <c r="V1048" s="2"/>
      <c r="W1048" s="2"/>
      <c r="X1048" s="2"/>
      <c r="Y1048" s="2"/>
    </row>
    <row r="1049" spans="2:25" x14ac:dyDescent="0.25">
      <c r="B1049" s="439"/>
      <c r="C1049" s="439"/>
      <c r="D1049" s="439"/>
      <c r="E1049" s="439"/>
      <c r="G1049" s="2"/>
      <c r="H1049" s="2"/>
      <c r="I1049" s="2"/>
      <c r="J1049" s="2"/>
      <c r="K1049" s="2"/>
      <c r="L1049" s="2"/>
      <c r="M1049" s="2"/>
      <c r="N1049" s="2"/>
      <c r="O1049" s="2"/>
      <c r="P1049" s="2"/>
      <c r="Q1049" s="2"/>
      <c r="R1049" s="2"/>
      <c r="S1049" s="2"/>
      <c r="T1049" s="2"/>
      <c r="U1049" s="2"/>
      <c r="V1049" s="2"/>
      <c r="W1049" s="2"/>
      <c r="X1049" s="2"/>
      <c r="Y1049" s="2"/>
    </row>
    <row r="1050" spans="2:25" x14ac:dyDescent="0.25">
      <c r="B1050" s="439"/>
      <c r="C1050" s="439"/>
      <c r="D1050" s="439"/>
      <c r="E1050" s="439"/>
      <c r="G1050" s="2"/>
      <c r="H1050" s="2"/>
      <c r="I1050" s="2"/>
      <c r="J1050" s="2"/>
      <c r="K1050" s="2"/>
      <c r="L1050" s="2"/>
      <c r="M1050" s="2"/>
      <c r="N1050" s="2"/>
      <c r="O1050" s="2"/>
      <c r="P1050" s="2"/>
      <c r="Q1050" s="2"/>
      <c r="R1050" s="2"/>
      <c r="S1050" s="2"/>
      <c r="T1050" s="2"/>
      <c r="U1050" s="2"/>
      <c r="V1050" s="2"/>
      <c r="W1050" s="2"/>
      <c r="X1050" s="2"/>
      <c r="Y1050" s="2"/>
    </row>
    <row r="1051" spans="2:25" x14ac:dyDescent="0.25">
      <c r="B1051" s="439"/>
      <c r="C1051" s="439"/>
      <c r="D1051" s="439"/>
      <c r="E1051" s="439"/>
      <c r="G1051" s="2"/>
      <c r="H1051" s="2"/>
      <c r="I1051" s="2"/>
      <c r="J1051" s="2"/>
      <c r="K1051" s="2"/>
      <c r="L1051" s="2"/>
      <c r="M1051" s="2"/>
      <c r="N1051" s="2"/>
      <c r="O1051" s="2"/>
      <c r="P1051" s="2"/>
      <c r="Q1051" s="2"/>
      <c r="R1051" s="2"/>
      <c r="S1051" s="2"/>
      <c r="T1051" s="2"/>
      <c r="U1051" s="2"/>
      <c r="V1051" s="2"/>
      <c r="W1051" s="2"/>
      <c r="X1051" s="2"/>
      <c r="Y1051" s="2"/>
    </row>
    <row r="1052" spans="2:25" x14ac:dyDescent="0.25">
      <c r="B1052" s="439"/>
      <c r="C1052" s="439"/>
      <c r="D1052" s="439"/>
      <c r="E1052" s="439"/>
      <c r="G1052" s="2"/>
      <c r="H1052" s="2"/>
      <c r="I1052" s="2"/>
      <c r="J1052" s="2"/>
      <c r="K1052" s="2"/>
      <c r="L1052" s="2"/>
      <c r="M1052" s="2"/>
      <c r="N1052" s="2"/>
      <c r="O1052" s="2"/>
      <c r="P1052" s="2"/>
      <c r="Q1052" s="2"/>
      <c r="R1052" s="2"/>
      <c r="S1052" s="2"/>
      <c r="T1052" s="2"/>
      <c r="U1052" s="2"/>
      <c r="V1052" s="2"/>
      <c r="W1052" s="2"/>
      <c r="X1052" s="2"/>
      <c r="Y1052" s="2"/>
    </row>
    <row r="1053" spans="2:25" x14ac:dyDescent="0.25">
      <c r="B1053" s="439"/>
      <c r="C1053" s="439"/>
      <c r="D1053" s="439"/>
      <c r="E1053" s="439"/>
      <c r="G1053" s="2"/>
      <c r="H1053" s="2"/>
      <c r="I1053" s="2"/>
      <c r="J1053" s="2"/>
      <c r="K1053" s="2"/>
      <c r="L1053" s="2"/>
      <c r="M1053" s="2"/>
      <c r="N1053" s="2"/>
      <c r="O1053" s="2"/>
      <c r="P1053" s="2"/>
      <c r="Q1053" s="2"/>
      <c r="R1053" s="2"/>
      <c r="S1053" s="2"/>
      <c r="T1053" s="2"/>
      <c r="U1053" s="2"/>
      <c r="V1053" s="2"/>
      <c r="W1053" s="2"/>
      <c r="X1053" s="2"/>
      <c r="Y1053" s="2"/>
    </row>
    <row r="1054" spans="2:25" x14ac:dyDescent="0.25">
      <c r="B1054" s="439"/>
      <c r="C1054" s="439"/>
      <c r="D1054" s="439"/>
      <c r="E1054" s="439"/>
      <c r="G1054" s="2"/>
      <c r="H1054" s="2"/>
      <c r="I1054" s="2"/>
      <c r="J1054" s="2"/>
      <c r="K1054" s="2"/>
      <c r="L1054" s="2"/>
      <c r="M1054" s="2"/>
      <c r="N1054" s="2"/>
      <c r="O1054" s="2"/>
      <c r="P1054" s="2"/>
      <c r="Q1054" s="2"/>
      <c r="R1054" s="2"/>
      <c r="S1054" s="2"/>
      <c r="T1054" s="2"/>
      <c r="U1054" s="2"/>
      <c r="V1054" s="2"/>
      <c r="W1054" s="2"/>
      <c r="X1054" s="2"/>
      <c r="Y1054" s="2"/>
    </row>
    <row r="1055" spans="2:25" x14ac:dyDescent="0.25">
      <c r="B1055" s="439"/>
      <c r="C1055" s="439"/>
      <c r="D1055" s="439"/>
      <c r="E1055" s="439"/>
      <c r="G1055" s="2"/>
      <c r="H1055" s="2"/>
      <c r="I1055" s="2"/>
      <c r="J1055" s="2"/>
      <c r="K1055" s="2"/>
      <c r="L1055" s="2"/>
      <c r="M1055" s="2"/>
      <c r="N1055" s="2"/>
      <c r="O1055" s="2"/>
      <c r="P1055" s="2"/>
      <c r="Q1055" s="2"/>
      <c r="R1055" s="2"/>
      <c r="S1055" s="2"/>
      <c r="T1055" s="2"/>
      <c r="U1055" s="2"/>
      <c r="V1055" s="2"/>
      <c r="W1055" s="2"/>
      <c r="X1055" s="2"/>
      <c r="Y1055" s="2"/>
    </row>
    <row r="1056" spans="2:25" x14ac:dyDescent="0.25">
      <c r="B1056" s="439"/>
      <c r="C1056" s="439"/>
      <c r="D1056" s="439"/>
      <c r="E1056" s="439"/>
      <c r="G1056" s="2"/>
      <c r="H1056" s="2"/>
      <c r="I1056" s="2"/>
      <c r="J1056" s="2"/>
      <c r="K1056" s="2"/>
      <c r="L1056" s="2"/>
      <c r="M1056" s="2"/>
      <c r="N1056" s="2"/>
      <c r="O1056" s="2"/>
      <c r="P1056" s="2"/>
      <c r="Q1056" s="2"/>
      <c r="R1056" s="2"/>
      <c r="S1056" s="2"/>
      <c r="T1056" s="2"/>
      <c r="U1056" s="2"/>
      <c r="V1056" s="2"/>
      <c r="W1056" s="2"/>
      <c r="X1056" s="2"/>
      <c r="Y1056" s="2"/>
    </row>
    <row r="1057" spans="2:25" x14ac:dyDescent="0.25">
      <c r="B1057" s="439"/>
      <c r="C1057" s="439"/>
      <c r="D1057" s="439"/>
      <c r="E1057" s="439"/>
      <c r="G1057" s="2"/>
      <c r="H1057" s="2"/>
      <c r="I1057" s="2"/>
      <c r="J1057" s="2"/>
      <c r="K1057" s="2"/>
      <c r="L1057" s="2"/>
      <c r="M1057" s="2"/>
      <c r="N1057" s="2"/>
      <c r="O1057" s="2"/>
      <c r="P1057" s="2"/>
      <c r="Q1057" s="2"/>
      <c r="R1057" s="2"/>
      <c r="S1057" s="2"/>
      <c r="T1057" s="2"/>
      <c r="U1057" s="2"/>
      <c r="V1057" s="2"/>
      <c r="W1057" s="2"/>
      <c r="X1057" s="2"/>
      <c r="Y1057" s="2"/>
    </row>
    <row r="1058" spans="2:25" x14ac:dyDescent="0.25">
      <c r="B1058" s="439"/>
      <c r="C1058" s="439"/>
      <c r="D1058" s="439"/>
      <c r="E1058" s="439"/>
      <c r="G1058" s="2"/>
      <c r="H1058" s="2"/>
      <c r="I1058" s="2"/>
      <c r="J1058" s="2"/>
      <c r="K1058" s="2"/>
      <c r="L1058" s="2"/>
      <c r="M1058" s="2"/>
      <c r="N1058" s="2"/>
      <c r="O1058" s="2"/>
      <c r="P1058" s="2"/>
      <c r="Q1058" s="2"/>
      <c r="R1058" s="2"/>
      <c r="S1058" s="2"/>
      <c r="T1058" s="2"/>
      <c r="U1058" s="2"/>
      <c r="V1058" s="2"/>
      <c r="W1058" s="2"/>
      <c r="X1058" s="2"/>
      <c r="Y1058" s="2"/>
    </row>
    <row r="1059" spans="2:25" x14ac:dyDescent="0.25">
      <c r="B1059" s="439"/>
      <c r="C1059" s="439"/>
      <c r="D1059" s="439"/>
      <c r="E1059" s="439"/>
      <c r="G1059" s="2"/>
      <c r="H1059" s="2"/>
      <c r="I1059" s="2"/>
      <c r="J1059" s="2"/>
      <c r="K1059" s="2"/>
      <c r="L1059" s="2"/>
      <c r="M1059" s="2"/>
      <c r="N1059" s="2"/>
      <c r="O1059" s="2"/>
      <c r="P1059" s="2"/>
      <c r="Q1059" s="2"/>
      <c r="R1059" s="2"/>
      <c r="S1059" s="2"/>
      <c r="T1059" s="2"/>
      <c r="U1059" s="2"/>
      <c r="V1059" s="2"/>
      <c r="W1059" s="2"/>
      <c r="X1059" s="2"/>
      <c r="Y1059" s="2"/>
    </row>
    <row r="1060" spans="2:25" x14ac:dyDescent="0.25">
      <c r="B1060" s="439"/>
      <c r="C1060" s="439"/>
      <c r="D1060" s="439"/>
      <c r="E1060" s="439"/>
      <c r="G1060" s="2"/>
      <c r="H1060" s="2"/>
      <c r="I1060" s="2"/>
      <c r="J1060" s="2"/>
      <c r="K1060" s="2"/>
      <c r="L1060" s="2"/>
      <c r="M1060" s="2"/>
      <c r="N1060" s="2"/>
      <c r="O1060" s="2"/>
      <c r="P1060" s="2"/>
      <c r="Q1060" s="2"/>
      <c r="R1060" s="2"/>
      <c r="S1060" s="2"/>
      <c r="T1060" s="2"/>
      <c r="U1060" s="2"/>
      <c r="V1060" s="2"/>
      <c r="W1060" s="2"/>
      <c r="X1060" s="2"/>
      <c r="Y1060" s="2"/>
    </row>
    <row r="1061" spans="2:25" x14ac:dyDescent="0.25">
      <c r="B1061" s="439"/>
      <c r="C1061" s="439"/>
      <c r="D1061" s="439"/>
      <c r="E1061" s="439"/>
      <c r="G1061" s="2"/>
      <c r="H1061" s="2"/>
      <c r="I1061" s="2"/>
      <c r="J1061" s="2"/>
      <c r="K1061" s="2"/>
      <c r="L1061" s="2"/>
      <c r="M1061" s="2"/>
      <c r="N1061" s="2"/>
      <c r="O1061" s="2"/>
      <c r="P1061" s="2"/>
      <c r="Q1061" s="2"/>
      <c r="R1061" s="2"/>
      <c r="S1061" s="2"/>
      <c r="T1061" s="2"/>
      <c r="U1061" s="2"/>
      <c r="V1061" s="2"/>
      <c r="W1061" s="2"/>
      <c r="X1061" s="2"/>
      <c r="Y1061" s="2"/>
    </row>
    <row r="1062" spans="2:25" x14ac:dyDescent="0.25">
      <c r="B1062" s="439"/>
      <c r="C1062" s="439"/>
      <c r="D1062" s="439"/>
      <c r="E1062" s="439"/>
      <c r="G1062" s="2"/>
      <c r="H1062" s="2"/>
      <c r="I1062" s="2"/>
      <c r="J1062" s="2"/>
      <c r="K1062" s="2"/>
      <c r="L1062" s="2"/>
      <c r="M1062" s="2"/>
      <c r="N1062" s="2"/>
      <c r="O1062" s="2"/>
      <c r="P1062" s="2"/>
      <c r="Q1062" s="2"/>
      <c r="R1062" s="2"/>
      <c r="S1062" s="2"/>
      <c r="T1062" s="2"/>
      <c r="U1062" s="2"/>
      <c r="V1062" s="2"/>
      <c r="W1062" s="2"/>
      <c r="X1062" s="2"/>
      <c r="Y1062" s="2"/>
    </row>
    <row r="1063" spans="2:25" x14ac:dyDescent="0.25">
      <c r="B1063" s="439"/>
      <c r="C1063" s="439"/>
      <c r="D1063" s="439"/>
      <c r="E1063" s="439"/>
      <c r="G1063" s="2"/>
      <c r="H1063" s="2"/>
      <c r="I1063" s="2"/>
      <c r="J1063" s="2"/>
      <c r="K1063" s="2"/>
      <c r="L1063" s="2"/>
      <c r="M1063" s="2"/>
      <c r="N1063" s="2"/>
      <c r="O1063" s="2"/>
      <c r="P1063" s="2"/>
      <c r="Q1063" s="2"/>
      <c r="R1063" s="2"/>
      <c r="S1063" s="2"/>
      <c r="T1063" s="2"/>
      <c r="U1063" s="2"/>
      <c r="V1063" s="2"/>
      <c r="W1063" s="2"/>
      <c r="X1063" s="2"/>
      <c r="Y1063" s="2"/>
    </row>
    <row r="1064" spans="2:25" x14ac:dyDescent="0.25">
      <c r="B1064" s="439"/>
      <c r="C1064" s="439"/>
      <c r="D1064" s="439"/>
      <c r="E1064" s="439"/>
      <c r="G1064" s="2"/>
      <c r="H1064" s="2"/>
      <c r="I1064" s="2"/>
      <c r="J1064" s="2"/>
      <c r="K1064" s="2"/>
      <c r="L1064" s="2"/>
      <c r="M1064" s="2"/>
      <c r="N1064" s="2"/>
      <c r="O1064" s="2"/>
      <c r="P1064" s="2"/>
      <c r="Q1064" s="2"/>
      <c r="R1064" s="2"/>
      <c r="S1064" s="2"/>
      <c r="T1064" s="2"/>
      <c r="U1064" s="2"/>
      <c r="V1064" s="2"/>
      <c r="W1064" s="2"/>
      <c r="X1064" s="2"/>
      <c r="Y1064" s="2"/>
    </row>
    <row r="1065" spans="2:25" x14ac:dyDescent="0.25">
      <c r="B1065" s="439"/>
      <c r="C1065" s="439"/>
      <c r="D1065" s="439"/>
      <c r="E1065" s="439"/>
      <c r="G1065" s="2"/>
      <c r="H1065" s="2"/>
      <c r="I1065" s="2"/>
      <c r="J1065" s="2"/>
      <c r="K1065" s="2"/>
      <c r="L1065" s="2"/>
      <c r="M1065" s="2"/>
      <c r="N1065" s="2"/>
      <c r="O1065" s="2"/>
      <c r="P1065" s="2"/>
      <c r="Q1065" s="2"/>
      <c r="R1065" s="2"/>
      <c r="S1065" s="2"/>
      <c r="T1065" s="2"/>
      <c r="U1065" s="2"/>
      <c r="V1065" s="2"/>
      <c r="W1065" s="2"/>
      <c r="X1065" s="2"/>
      <c r="Y1065" s="2"/>
    </row>
    <row r="1066" spans="2:25" x14ac:dyDescent="0.25">
      <c r="B1066" s="439"/>
      <c r="C1066" s="439"/>
      <c r="D1066" s="439"/>
      <c r="E1066" s="439"/>
      <c r="G1066" s="2"/>
      <c r="H1066" s="2"/>
      <c r="I1066" s="2"/>
      <c r="J1066" s="2"/>
      <c r="K1066" s="2"/>
      <c r="L1066" s="2"/>
      <c r="M1066" s="2"/>
      <c r="N1066" s="2"/>
      <c r="O1066" s="2"/>
      <c r="P1066" s="2"/>
      <c r="Q1066" s="2"/>
      <c r="R1066" s="2"/>
      <c r="S1066" s="2"/>
      <c r="T1066" s="2"/>
      <c r="U1066" s="2"/>
      <c r="V1066" s="2"/>
      <c r="W1066" s="2"/>
      <c r="X1066" s="2"/>
      <c r="Y1066" s="2"/>
    </row>
    <row r="1067" spans="2:25" x14ac:dyDescent="0.25">
      <c r="B1067" s="439"/>
      <c r="C1067" s="439"/>
      <c r="D1067" s="439"/>
      <c r="E1067" s="439"/>
      <c r="G1067" s="2"/>
      <c r="H1067" s="2"/>
      <c r="I1067" s="2"/>
      <c r="J1067" s="2"/>
      <c r="K1067" s="2"/>
      <c r="L1067" s="2"/>
      <c r="M1067" s="2"/>
      <c r="N1067" s="2"/>
      <c r="O1067" s="2"/>
      <c r="P1067" s="2"/>
      <c r="Q1067" s="2"/>
      <c r="R1067" s="2"/>
      <c r="S1067" s="2"/>
      <c r="T1067" s="2"/>
      <c r="U1067" s="2"/>
      <c r="V1067" s="2"/>
      <c r="W1067" s="2"/>
      <c r="X1067" s="2"/>
      <c r="Y1067" s="2"/>
    </row>
    <row r="1068" spans="2:25" x14ac:dyDescent="0.25">
      <c r="B1068" s="439"/>
      <c r="C1068" s="439"/>
      <c r="D1068" s="439"/>
      <c r="E1068" s="439"/>
      <c r="G1068" s="2"/>
      <c r="H1068" s="2"/>
      <c r="I1068" s="2"/>
      <c r="J1068" s="2"/>
      <c r="K1068" s="2"/>
      <c r="L1068" s="2"/>
      <c r="M1068" s="2"/>
      <c r="N1068" s="2"/>
      <c r="O1068" s="2"/>
      <c r="P1068" s="2"/>
      <c r="Q1068" s="2"/>
      <c r="R1068" s="2"/>
      <c r="S1068" s="2"/>
      <c r="T1068" s="2"/>
      <c r="U1068" s="2"/>
      <c r="V1068" s="2"/>
      <c r="W1068" s="2"/>
      <c r="X1068" s="2"/>
      <c r="Y1068" s="2"/>
    </row>
    <row r="1069" spans="2:25" x14ac:dyDescent="0.25">
      <c r="B1069" s="439"/>
      <c r="C1069" s="439"/>
      <c r="D1069" s="439"/>
      <c r="E1069" s="439"/>
      <c r="G1069" s="2"/>
      <c r="H1069" s="2"/>
      <c r="I1069" s="2"/>
      <c r="J1069" s="2"/>
      <c r="K1069" s="2"/>
      <c r="L1069" s="2"/>
      <c r="M1069" s="2"/>
      <c r="N1069" s="2"/>
      <c r="O1069" s="2"/>
      <c r="P1069" s="2"/>
      <c r="Q1069" s="2"/>
      <c r="R1069" s="2"/>
      <c r="S1069" s="2"/>
      <c r="T1069" s="2"/>
      <c r="U1069" s="2"/>
      <c r="V1069" s="2"/>
      <c r="W1069" s="2"/>
      <c r="X1069" s="2"/>
      <c r="Y1069" s="2"/>
    </row>
    <row r="1070" spans="2:25" x14ac:dyDescent="0.25">
      <c r="B1070" s="439"/>
      <c r="C1070" s="439"/>
      <c r="D1070" s="439"/>
      <c r="E1070" s="439"/>
      <c r="G1070" s="2"/>
      <c r="H1070" s="2"/>
      <c r="I1070" s="2"/>
      <c r="J1070" s="2"/>
      <c r="K1070" s="2"/>
      <c r="L1070" s="2"/>
      <c r="M1070" s="2"/>
      <c r="N1070" s="2"/>
      <c r="O1070" s="2"/>
      <c r="P1070" s="2"/>
      <c r="Q1070" s="2"/>
      <c r="R1070" s="2"/>
      <c r="S1070" s="2"/>
      <c r="T1070" s="2"/>
      <c r="U1070" s="2"/>
      <c r="V1070" s="2"/>
      <c r="W1070" s="2"/>
      <c r="X1070" s="2"/>
      <c r="Y1070" s="2"/>
    </row>
    <row r="1071" spans="2:25" x14ac:dyDescent="0.25">
      <c r="B1071" s="439"/>
      <c r="C1071" s="439"/>
      <c r="D1071" s="439"/>
      <c r="E1071" s="439"/>
      <c r="G1071" s="2"/>
      <c r="H1071" s="2"/>
      <c r="I1071" s="2"/>
      <c r="J1071" s="2"/>
      <c r="K1071" s="2"/>
      <c r="L1071" s="2"/>
      <c r="M1071" s="2"/>
      <c r="N1071" s="2"/>
      <c r="O1071" s="2"/>
      <c r="P1071" s="2"/>
      <c r="Q1071" s="2"/>
      <c r="R1071" s="2"/>
      <c r="S1071" s="2"/>
      <c r="T1071" s="2"/>
      <c r="U1071" s="2"/>
      <c r="V1071" s="2"/>
      <c r="W1071" s="2"/>
      <c r="X1071" s="2"/>
      <c r="Y1071" s="2"/>
    </row>
    <row r="1072" spans="2:25" x14ac:dyDescent="0.25">
      <c r="B1072" s="439"/>
      <c r="C1072" s="439"/>
      <c r="D1072" s="439"/>
      <c r="E1072" s="439"/>
      <c r="G1072" s="2"/>
      <c r="H1072" s="2"/>
      <c r="I1072" s="2"/>
      <c r="J1072" s="2"/>
      <c r="K1072" s="2"/>
      <c r="L1072" s="2"/>
      <c r="M1072" s="2"/>
      <c r="N1072" s="2"/>
      <c r="O1072" s="2"/>
      <c r="P1072" s="2"/>
      <c r="Q1072" s="2"/>
      <c r="R1072" s="2"/>
      <c r="S1072" s="2"/>
      <c r="T1072" s="2"/>
      <c r="U1072" s="2"/>
      <c r="V1072" s="2"/>
      <c r="W1072" s="2"/>
      <c r="X1072" s="2"/>
      <c r="Y1072" s="2"/>
    </row>
    <row r="1073" spans="2:25" x14ac:dyDescent="0.25">
      <c r="B1073" s="439"/>
      <c r="C1073" s="439"/>
      <c r="D1073" s="439"/>
      <c r="E1073" s="439"/>
      <c r="G1073" s="2"/>
      <c r="H1073" s="2"/>
      <c r="I1073" s="2"/>
      <c r="J1073" s="2"/>
      <c r="K1073" s="2"/>
      <c r="L1073" s="2"/>
      <c r="M1073" s="2"/>
      <c r="N1073" s="2"/>
      <c r="O1073" s="2"/>
      <c r="P1073" s="2"/>
      <c r="Q1073" s="2"/>
      <c r="R1073" s="2"/>
      <c r="S1073" s="2"/>
      <c r="T1073" s="2"/>
      <c r="U1073" s="2"/>
      <c r="V1073" s="2"/>
      <c r="W1073" s="2"/>
      <c r="X1073" s="2"/>
      <c r="Y1073" s="2"/>
    </row>
    <row r="1074" spans="2:25" x14ac:dyDescent="0.25">
      <c r="B1074" s="439"/>
      <c r="C1074" s="439"/>
      <c r="D1074" s="439"/>
      <c r="E1074" s="439"/>
      <c r="G1074" s="2"/>
      <c r="H1074" s="2"/>
      <c r="I1074" s="2"/>
      <c r="J1074" s="2"/>
      <c r="K1074" s="2"/>
      <c r="L1074" s="2"/>
      <c r="M1074" s="2"/>
      <c r="N1074" s="2"/>
      <c r="O1074" s="2"/>
      <c r="P1074" s="2"/>
      <c r="Q1074" s="2"/>
      <c r="R1074" s="2"/>
      <c r="S1074" s="2"/>
      <c r="T1074" s="2"/>
      <c r="U1074" s="2"/>
      <c r="V1074" s="2"/>
      <c r="W1074" s="2"/>
      <c r="X1074" s="2"/>
      <c r="Y1074" s="2"/>
    </row>
    <row r="1075" spans="2:25" x14ac:dyDescent="0.25">
      <c r="B1075" s="439"/>
      <c r="C1075" s="439"/>
      <c r="D1075" s="439"/>
      <c r="E1075" s="439"/>
      <c r="G1075" s="2"/>
      <c r="H1075" s="2"/>
      <c r="I1075" s="2"/>
      <c r="J1075" s="2"/>
      <c r="K1075" s="2"/>
      <c r="L1075" s="2"/>
      <c r="M1075" s="2"/>
      <c r="N1075" s="2"/>
      <c r="O1075" s="2"/>
      <c r="P1075" s="2"/>
      <c r="Q1075" s="2"/>
      <c r="R1075" s="2"/>
      <c r="S1075" s="2"/>
      <c r="T1075" s="2"/>
      <c r="U1075" s="2"/>
      <c r="V1075" s="2"/>
      <c r="W1075" s="2"/>
      <c r="X1075" s="2"/>
      <c r="Y1075" s="2"/>
    </row>
    <row r="1076" spans="2:25" x14ac:dyDescent="0.25">
      <c r="B1076" s="439"/>
      <c r="C1076" s="439"/>
      <c r="D1076" s="439"/>
      <c r="E1076" s="439"/>
      <c r="G1076" s="2"/>
      <c r="H1076" s="2"/>
      <c r="I1076" s="2"/>
      <c r="J1076" s="2"/>
      <c r="K1076" s="2"/>
      <c r="L1076" s="2"/>
      <c r="M1076" s="2"/>
      <c r="N1076" s="2"/>
      <c r="O1076" s="2"/>
      <c r="P1076" s="2"/>
      <c r="Q1076" s="2"/>
      <c r="R1076" s="2"/>
      <c r="S1076" s="2"/>
      <c r="T1076" s="2"/>
      <c r="U1076" s="2"/>
      <c r="V1076" s="2"/>
      <c r="W1076" s="2"/>
      <c r="X1076" s="2"/>
      <c r="Y1076" s="2"/>
    </row>
    <row r="1077" spans="2:25" x14ac:dyDescent="0.25">
      <c r="B1077" s="439"/>
      <c r="C1077" s="439"/>
      <c r="D1077" s="439"/>
      <c r="E1077" s="439"/>
      <c r="G1077" s="2"/>
      <c r="H1077" s="2"/>
      <c r="I1077" s="2"/>
      <c r="J1077" s="2"/>
      <c r="K1077" s="2"/>
      <c r="L1077" s="2"/>
      <c r="M1077" s="2"/>
      <c r="N1077" s="2"/>
      <c r="O1077" s="2"/>
      <c r="P1077" s="2"/>
      <c r="Q1077" s="2"/>
      <c r="R1077" s="2"/>
      <c r="S1077" s="2"/>
      <c r="T1077" s="2"/>
      <c r="U1077" s="2"/>
      <c r="V1077" s="2"/>
      <c r="W1077" s="2"/>
      <c r="X1077" s="2"/>
      <c r="Y1077" s="2"/>
    </row>
    <row r="1078" spans="2:25" x14ac:dyDescent="0.25">
      <c r="B1078" s="439"/>
      <c r="C1078" s="439"/>
      <c r="D1078" s="439"/>
      <c r="E1078" s="439"/>
      <c r="G1078" s="2"/>
      <c r="H1078" s="2"/>
      <c r="I1078" s="2"/>
      <c r="J1078" s="2"/>
      <c r="K1078" s="2"/>
      <c r="L1078" s="2"/>
      <c r="M1078" s="2"/>
      <c r="N1078" s="2"/>
      <c r="O1078" s="2"/>
      <c r="P1078" s="2"/>
      <c r="Q1078" s="2"/>
      <c r="R1078" s="2"/>
      <c r="S1078" s="2"/>
      <c r="T1078" s="2"/>
      <c r="U1078" s="2"/>
      <c r="V1078" s="2"/>
      <c r="W1078" s="2"/>
      <c r="X1078" s="2"/>
      <c r="Y1078" s="2"/>
    </row>
    <row r="1079" spans="2:25" x14ac:dyDescent="0.25">
      <c r="B1079" s="439"/>
      <c r="C1079" s="439"/>
      <c r="D1079" s="439"/>
      <c r="E1079" s="439"/>
      <c r="G1079" s="2"/>
      <c r="H1079" s="2"/>
      <c r="I1079" s="2"/>
      <c r="J1079" s="2"/>
      <c r="K1079" s="2"/>
      <c r="L1079" s="2"/>
      <c r="M1079" s="2"/>
      <c r="N1079" s="2"/>
      <c r="O1079" s="2"/>
      <c r="P1079" s="2"/>
      <c r="Q1079" s="2"/>
      <c r="R1079" s="2"/>
      <c r="S1079" s="2"/>
      <c r="T1079" s="2"/>
      <c r="U1079" s="2"/>
      <c r="V1079" s="2"/>
      <c r="W1079" s="2"/>
      <c r="X1079" s="2"/>
      <c r="Y1079" s="2"/>
    </row>
    <row r="1080" spans="2:25" x14ac:dyDescent="0.25">
      <c r="B1080" s="439"/>
      <c r="C1080" s="439"/>
      <c r="D1080" s="439"/>
      <c r="E1080" s="439"/>
      <c r="G1080" s="2"/>
      <c r="H1080" s="2"/>
      <c r="I1080" s="2"/>
      <c r="J1080" s="2"/>
      <c r="K1080" s="2"/>
      <c r="L1080" s="2"/>
      <c r="M1080" s="2"/>
      <c r="N1080" s="2"/>
      <c r="O1080" s="2"/>
      <c r="P1080" s="2"/>
      <c r="Q1080" s="2"/>
      <c r="R1080" s="2"/>
      <c r="S1080" s="2"/>
      <c r="T1080" s="2"/>
      <c r="U1080" s="2"/>
      <c r="V1080" s="2"/>
      <c r="W1080" s="2"/>
      <c r="X1080" s="2"/>
      <c r="Y1080" s="2"/>
    </row>
    <row r="1081" spans="2:25" x14ac:dyDescent="0.25">
      <c r="B1081" s="439"/>
      <c r="C1081" s="439"/>
      <c r="D1081" s="439"/>
      <c r="E1081" s="439"/>
      <c r="G1081" s="2"/>
      <c r="H1081" s="2"/>
      <c r="I1081" s="2"/>
      <c r="J1081" s="2"/>
      <c r="K1081" s="2"/>
      <c r="L1081" s="2"/>
      <c r="M1081" s="2"/>
      <c r="N1081" s="2"/>
      <c r="O1081" s="2"/>
      <c r="P1081" s="2"/>
      <c r="Q1081" s="2"/>
      <c r="R1081" s="2"/>
      <c r="S1081" s="2"/>
      <c r="T1081" s="2"/>
      <c r="U1081" s="2"/>
      <c r="V1081" s="2"/>
      <c r="W1081" s="2"/>
      <c r="X1081" s="2"/>
      <c r="Y1081" s="2"/>
    </row>
    <row r="1082" spans="2:25" x14ac:dyDescent="0.25">
      <c r="B1082" s="439"/>
      <c r="C1082" s="439"/>
      <c r="D1082" s="439"/>
      <c r="E1082" s="439"/>
      <c r="G1082" s="2"/>
      <c r="H1082" s="2"/>
      <c r="I1082" s="2"/>
      <c r="J1082" s="2"/>
      <c r="K1082" s="2"/>
      <c r="L1082" s="2"/>
      <c r="M1082" s="2"/>
      <c r="N1082" s="2"/>
      <c r="O1082" s="2"/>
      <c r="P1082" s="2"/>
      <c r="Q1082" s="2"/>
      <c r="R1082" s="2"/>
      <c r="S1082" s="2"/>
      <c r="T1082" s="2"/>
      <c r="U1082" s="2"/>
      <c r="V1082" s="2"/>
      <c r="W1082" s="2"/>
      <c r="X1082" s="2"/>
      <c r="Y1082" s="2"/>
    </row>
    <row r="1083" spans="2:25" x14ac:dyDescent="0.25">
      <c r="B1083" s="439"/>
      <c r="C1083" s="439"/>
      <c r="D1083" s="439"/>
      <c r="E1083" s="439"/>
      <c r="G1083" s="2"/>
      <c r="H1083" s="2"/>
      <c r="I1083" s="2"/>
      <c r="J1083" s="2"/>
      <c r="K1083" s="2"/>
      <c r="L1083" s="2"/>
      <c r="M1083" s="2"/>
      <c r="N1083" s="2"/>
      <c r="O1083" s="2"/>
      <c r="P1083" s="2"/>
      <c r="Q1083" s="2"/>
      <c r="R1083" s="2"/>
      <c r="S1083" s="2"/>
      <c r="T1083" s="2"/>
      <c r="U1083" s="2"/>
      <c r="V1083" s="2"/>
      <c r="W1083" s="2"/>
      <c r="X1083" s="2"/>
      <c r="Y1083" s="2"/>
    </row>
    <row r="1084" spans="2:25" x14ac:dyDescent="0.25">
      <c r="B1084" s="439"/>
      <c r="C1084" s="439"/>
      <c r="D1084" s="439"/>
      <c r="E1084" s="439"/>
      <c r="G1084" s="2"/>
      <c r="H1084" s="2"/>
      <c r="I1084" s="2"/>
      <c r="J1084" s="2"/>
      <c r="K1084" s="2"/>
      <c r="L1084" s="2"/>
      <c r="M1084" s="2"/>
      <c r="N1084" s="2"/>
      <c r="O1084" s="2"/>
      <c r="P1084" s="2"/>
      <c r="Q1084" s="2"/>
      <c r="R1084" s="2"/>
      <c r="S1084" s="2"/>
      <c r="T1084" s="2"/>
      <c r="U1084" s="2"/>
      <c r="V1084" s="2"/>
      <c r="W1084" s="2"/>
      <c r="X1084" s="2"/>
      <c r="Y1084" s="2"/>
    </row>
    <row r="1085" spans="2:25" x14ac:dyDescent="0.25">
      <c r="B1085" s="439"/>
      <c r="C1085" s="439"/>
      <c r="D1085" s="439"/>
      <c r="E1085" s="439"/>
      <c r="G1085" s="2"/>
      <c r="H1085" s="2"/>
      <c r="I1085" s="2"/>
      <c r="J1085" s="2"/>
      <c r="K1085" s="2"/>
      <c r="L1085" s="2"/>
      <c r="M1085" s="2"/>
      <c r="N1085" s="2"/>
      <c r="O1085" s="2"/>
      <c r="P1085" s="2"/>
      <c r="Q1085" s="2"/>
      <c r="R1085" s="2"/>
      <c r="S1085" s="2"/>
      <c r="T1085" s="2"/>
      <c r="U1085" s="2"/>
      <c r="V1085" s="2"/>
      <c r="W1085" s="2"/>
      <c r="X1085" s="2"/>
      <c r="Y1085" s="2"/>
    </row>
    <row r="1086" spans="2:25" x14ac:dyDescent="0.25">
      <c r="B1086" s="439"/>
      <c r="C1086" s="439"/>
      <c r="D1086" s="439"/>
      <c r="E1086" s="439"/>
      <c r="G1086" s="2"/>
      <c r="H1086" s="2"/>
      <c r="I1086" s="2"/>
      <c r="J1086" s="2"/>
      <c r="K1086" s="2"/>
      <c r="L1086" s="2"/>
      <c r="M1086" s="2"/>
      <c r="N1086" s="2"/>
      <c r="O1086" s="2"/>
      <c r="P1086" s="2"/>
      <c r="Q1086" s="2"/>
      <c r="R1086" s="2"/>
      <c r="S1086" s="2"/>
      <c r="T1086" s="2"/>
      <c r="U1086" s="2"/>
      <c r="V1086" s="2"/>
      <c r="W1086" s="2"/>
      <c r="X1086" s="2"/>
      <c r="Y1086" s="2"/>
    </row>
    <row r="1087" spans="2:25" x14ac:dyDescent="0.25">
      <c r="B1087" s="439"/>
      <c r="C1087" s="439"/>
      <c r="D1087" s="439"/>
      <c r="E1087" s="439"/>
      <c r="G1087" s="2"/>
      <c r="H1087" s="2"/>
      <c r="I1087" s="2"/>
      <c r="J1087" s="2"/>
      <c r="K1087" s="2"/>
      <c r="L1087" s="2"/>
      <c r="M1087" s="2"/>
      <c r="N1087" s="2"/>
      <c r="O1087" s="2"/>
      <c r="P1087" s="2"/>
      <c r="Q1087" s="2"/>
      <c r="R1087" s="2"/>
      <c r="S1087" s="2"/>
      <c r="T1087" s="2"/>
      <c r="U1087" s="2"/>
      <c r="V1087" s="2"/>
      <c r="W1087" s="2"/>
      <c r="X1087" s="2"/>
      <c r="Y1087" s="2"/>
    </row>
    <row r="1088" spans="2:25" x14ac:dyDescent="0.25">
      <c r="B1088" s="439"/>
      <c r="C1088" s="439"/>
      <c r="D1088" s="439"/>
      <c r="E1088" s="439"/>
      <c r="G1088" s="2"/>
      <c r="H1088" s="2"/>
      <c r="I1088" s="2"/>
      <c r="J1088" s="2"/>
      <c r="K1088" s="2"/>
      <c r="L1088" s="2"/>
      <c r="M1088" s="2"/>
      <c r="N1088" s="2"/>
      <c r="O1088" s="2"/>
      <c r="P1088" s="2"/>
      <c r="Q1088" s="2"/>
      <c r="R1088" s="2"/>
      <c r="S1088" s="2"/>
      <c r="T1088" s="2"/>
      <c r="U1088" s="2"/>
      <c r="V1088" s="2"/>
      <c r="W1088" s="2"/>
      <c r="X1088" s="2"/>
      <c r="Y1088" s="2"/>
    </row>
    <row r="1089" spans="2:25" x14ac:dyDescent="0.25">
      <c r="B1089" s="439"/>
      <c r="C1089" s="439"/>
      <c r="D1089" s="439"/>
      <c r="E1089" s="439"/>
      <c r="G1089" s="2"/>
      <c r="H1089" s="2"/>
      <c r="I1089" s="2"/>
      <c r="J1089" s="2"/>
      <c r="K1089" s="2"/>
      <c r="L1089" s="2"/>
      <c r="M1089" s="2"/>
      <c r="N1089" s="2"/>
      <c r="O1089" s="2"/>
      <c r="P1089" s="2"/>
      <c r="Q1089" s="2"/>
      <c r="R1089" s="2"/>
      <c r="S1089" s="2"/>
      <c r="T1089" s="2"/>
      <c r="U1089" s="2"/>
      <c r="V1089" s="2"/>
      <c r="W1089" s="2"/>
      <c r="X1089" s="2"/>
      <c r="Y1089" s="2"/>
    </row>
    <row r="1090" spans="2:25" x14ac:dyDescent="0.25">
      <c r="B1090" s="439"/>
      <c r="C1090" s="439"/>
      <c r="D1090" s="439"/>
      <c r="E1090" s="439"/>
      <c r="G1090" s="2"/>
      <c r="H1090" s="2"/>
      <c r="I1090" s="2"/>
      <c r="J1090" s="2"/>
      <c r="K1090" s="2"/>
      <c r="L1090" s="2"/>
      <c r="M1090" s="2"/>
      <c r="N1090" s="2"/>
      <c r="O1090" s="2"/>
      <c r="P1090" s="2"/>
      <c r="Q1090" s="2"/>
      <c r="R1090" s="2"/>
      <c r="S1090" s="2"/>
      <c r="T1090" s="2"/>
      <c r="U1090" s="2"/>
      <c r="V1090" s="2"/>
      <c r="W1090" s="2"/>
      <c r="X1090" s="2"/>
      <c r="Y1090" s="2"/>
    </row>
    <row r="1091" spans="2:25" x14ac:dyDescent="0.25">
      <c r="B1091" s="439"/>
      <c r="C1091" s="439"/>
      <c r="D1091" s="439"/>
      <c r="E1091" s="439"/>
      <c r="G1091" s="2"/>
      <c r="H1091" s="2"/>
      <c r="I1091" s="2"/>
      <c r="J1091" s="2"/>
      <c r="K1091" s="2"/>
      <c r="L1091" s="2"/>
      <c r="M1091" s="2"/>
      <c r="N1091" s="2"/>
      <c r="O1091" s="2"/>
      <c r="P1091" s="2"/>
      <c r="Q1091" s="2"/>
      <c r="R1091" s="2"/>
      <c r="S1091" s="2"/>
      <c r="T1091" s="2"/>
      <c r="U1091" s="2"/>
      <c r="V1091" s="2"/>
      <c r="W1091" s="2"/>
      <c r="X1091" s="2"/>
      <c r="Y1091" s="2"/>
    </row>
    <row r="1092" spans="2:25" x14ac:dyDescent="0.25">
      <c r="B1092" s="439"/>
      <c r="C1092" s="439"/>
      <c r="D1092" s="439"/>
      <c r="E1092" s="439"/>
      <c r="G1092" s="2"/>
      <c r="H1092" s="2"/>
      <c r="I1092" s="2"/>
      <c r="J1092" s="2"/>
      <c r="K1092" s="2"/>
      <c r="L1092" s="2"/>
      <c r="M1092" s="2"/>
      <c r="N1092" s="2"/>
      <c r="O1092" s="2"/>
      <c r="P1092" s="2"/>
      <c r="Q1092" s="2"/>
      <c r="R1092" s="2"/>
      <c r="S1092" s="2"/>
      <c r="T1092" s="2"/>
      <c r="U1092" s="2"/>
      <c r="V1092" s="2"/>
      <c r="W1092" s="2"/>
      <c r="X1092" s="2"/>
      <c r="Y1092" s="2"/>
    </row>
    <row r="1093" spans="2:25" x14ac:dyDescent="0.25">
      <c r="B1093" s="439"/>
      <c r="C1093" s="439"/>
      <c r="D1093" s="439"/>
      <c r="E1093" s="439"/>
      <c r="G1093" s="2"/>
      <c r="H1093" s="2"/>
      <c r="I1093" s="2"/>
      <c r="J1093" s="2"/>
      <c r="K1093" s="2"/>
      <c r="L1093" s="2"/>
      <c r="M1093" s="2"/>
      <c r="N1093" s="2"/>
      <c r="O1093" s="2"/>
      <c r="P1093" s="2"/>
      <c r="Q1093" s="2"/>
      <c r="R1093" s="2"/>
      <c r="S1093" s="2"/>
      <c r="T1093" s="2"/>
      <c r="U1093" s="2"/>
      <c r="V1093" s="2"/>
      <c r="W1093" s="2"/>
      <c r="X1093" s="2"/>
      <c r="Y1093" s="2"/>
    </row>
    <row r="1094" spans="2:25" x14ac:dyDescent="0.25">
      <c r="B1094" s="439"/>
      <c r="C1094" s="439"/>
      <c r="D1094" s="439"/>
      <c r="E1094" s="439"/>
      <c r="G1094" s="2"/>
      <c r="H1094" s="2"/>
      <c r="I1094" s="2"/>
      <c r="J1094" s="2"/>
      <c r="K1094" s="2"/>
      <c r="L1094" s="2"/>
      <c r="M1094" s="2"/>
      <c r="N1094" s="2"/>
      <c r="O1094" s="2"/>
      <c r="P1094" s="2"/>
      <c r="Q1094" s="2"/>
      <c r="R1094" s="2"/>
      <c r="S1094" s="2"/>
      <c r="T1094" s="2"/>
      <c r="U1094" s="2"/>
      <c r="V1094" s="2"/>
      <c r="W1094" s="2"/>
      <c r="X1094" s="2"/>
      <c r="Y1094" s="2"/>
    </row>
    <row r="1095" spans="2:25" x14ac:dyDescent="0.25">
      <c r="B1095" s="439"/>
      <c r="C1095" s="439"/>
      <c r="D1095" s="439"/>
      <c r="E1095" s="439"/>
      <c r="G1095" s="2"/>
      <c r="H1095" s="2"/>
      <c r="I1095" s="2"/>
      <c r="J1095" s="2"/>
      <c r="K1095" s="2"/>
      <c r="L1095" s="2"/>
      <c r="M1095" s="2"/>
      <c r="N1095" s="2"/>
      <c r="O1095" s="2"/>
      <c r="P1095" s="2"/>
      <c r="Q1095" s="2"/>
      <c r="R1095" s="2"/>
      <c r="S1095" s="2"/>
      <c r="T1095" s="2"/>
      <c r="U1095" s="2"/>
      <c r="V1095" s="2"/>
      <c r="W1095" s="2"/>
      <c r="X1095" s="2"/>
      <c r="Y1095" s="2"/>
    </row>
    <row r="1096" spans="2:25" x14ac:dyDescent="0.25">
      <c r="B1096" s="439"/>
      <c r="C1096" s="439"/>
      <c r="D1096" s="439"/>
      <c r="E1096" s="439"/>
      <c r="G1096" s="2"/>
      <c r="H1096" s="2"/>
      <c r="I1096" s="2"/>
      <c r="J1096" s="2"/>
      <c r="K1096" s="2"/>
      <c r="L1096" s="2"/>
      <c r="M1096" s="2"/>
      <c r="N1096" s="2"/>
      <c r="O1096" s="2"/>
      <c r="P1096" s="2"/>
      <c r="Q1096" s="2"/>
      <c r="R1096" s="2"/>
      <c r="S1096" s="2"/>
      <c r="T1096" s="2"/>
      <c r="U1096" s="2"/>
      <c r="V1096" s="2"/>
      <c r="W1096" s="2"/>
      <c r="X1096" s="2"/>
      <c r="Y1096" s="2"/>
    </row>
    <row r="1097" spans="2:25" x14ac:dyDescent="0.25">
      <c r="B1097" s="439"/>
      <c r="C1097" s="439"/>
      <c r="D1097" s="439"/>
      <c r="E1097" s="439"/>
      <c r="G1097" s="2"/>
      <c r="H1097" s="2"/>
      <c r="I1097" s="2"/>
      <c r="J1097" s="2"/>
      <c r="K1097" s="2"/>
      <c r="L1097" s="2"/>
      <c r="M1097" s="2"/>
      <c r="N1097" s="2"/>
      <c r="O1097" s="2"/>
      <c r="P1097" s="2"/>
      <c r="Q1097" s="2"/>
      <c r="R1097" s="2"/>
      <c r="S1097" s="2"/>
      <c r="T1097" s="2"/>
      <c r="U1097" s="2"/>
      <c r="V1097" s="2"/>
      <c r="W1097" s="2"/>
      <c r="X1097" s="2"/>
      <c r="Y1097" s="2"/>
    </row>
    <row r="1098" spans="2:25" x14ac:dyDescent="0.25">
      <c r="B1098" s="439"/>
      <c r="C1098" s="439"/>
      <c r="D1098" s="439"/>
      <c r="E1098" s="439"/>
      <c r="G1098" s="2"/>
      <c r="H1098" s="2"/>
      <c r="I1098" s="2"/>
      <c r="J1098" s="2"/>
      <c r="K1098" s="2"/>
      <c r="L1098" s="2"/>
      <c r="M1098" s="2"/>
      <c r="N1098" s="2"/>
      <c r="O1098" s="2"/>
      <c r="P1098" s="2"/>
      <c r="Q1098" s="2"/>
      <c r="R1098" s="2"/>
      <c r="S1098" s="2"/>
      <c r="T1098" s="2"/>
      <c r="U1098" s="2"/>
      <c r="V1098" s="2"/>
      <c r="W1098" s="2"/>
      <c r="X1098" s="2"/>
      <c r="Y1098" s="2"/>
    </row>
  </sheetData>
  <autoFilter ref="A4:Y193" xr:uid="{00000000-0009-0000-0000-000000000000}"/>
  <mergeCells count="2">
    <mergeCell ref="A1:F1"/>
    <mergeCell ref="B293:C293"/>
  </mergeCells>
  <printOptions horizontalCentered="1"/>
  <pageMargins left="1.1417322834645669" right="0.23622047244094491" top="0.74803149606299213" bottom="0.74803149606299213" header="0.31496062992125984" footer="0.31496062992125984"/>
  <pageSetup scale="60" orientation="landscape" r:id="rId1"/>
  <rowBreaks count="3" manualBreakCount="3">
    <brk id="194" max="5" man="1"/>
    <brk id="210" max="5" man="1"/>
    <brk id="260" max="5" man="1"/>
  </rowBreaks>
  <colBreaks count="1" manualBreakCount="1">
    <brk id="6"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syncVertical="1" syncRef="E19" transitionEvaluation="1"/>
  <dimension ref="A1:R361"/>
  <sheetViews>
    <sheetView showGridLines="0" zoomScaleSheetLayoutView="100" workbookViewId="0">
      <pane xSplit="2" ySplit="6" topLeftCell="E19" activePane="bottomRight" state="frozen"/>
      <selection pane="topRight" activeCell="C1" sqref="C1"/>
      <selection pane="bottomLeft" activeCell="A7" sqref="A7"/>
      <selection pane="bottomRight" activeCell="P34" sqref="P34"/>
    </sheetView>
  </sheetViews>
  <sheetFormatPr baseColWidth="10" defaultColWidth="14" defaultRowHeight="19.5" x14ac:dyDescent="0.35"/>
  <cols>
    <col min="1" max="1" width="14" style="10"/>
    <col min="2" max="2" width="37.28515625" style="162" customWidth="1"/>
    <col min="3" max="3" width="20" style="162" customWidth="1"/>
    <col min="4" max="7" width="18.42578125" style="162" customWidth="1"/>
    <col min="8" max="8" width="15.28515625" style="162" customWidth="1"/>
    <col min="9" max="10" width="16" style="162" customWidth="1"/>
    <col min="11" max="11" width="14.140625" style="162" customWidth="1"/>
    <col min="12" max="12" width="14.28515625" style="162" customWidth="1"/>
    <col min="13" max="13" width="16.140625" style="162" customWidth="1"/>
    <col min="14" max="14" width="17.42578125" style="162" customWidth="1"/>
    <col min="15" max="15" width="16.28515625" style="10" customWidth="1"/>
    <col min="16" max="16" width="21" style="10" customWidth="1"/>
    <col min="17" max="17" width="13.85546875" style="10" customWidth="1"/>
    <col min="18" max="18" width="21.28515625" style="10" customWidth="1"/>
    <col min="19" max="16384" width="14" style="10"/>
  </cols>
  <sheetData>
    <row r="1" spans="1:18" s="62" customFormat="1" ht="15.75" x14ac:dyDescent="0.25">
      <c r="B1" s="1351" t="s">
        <v>158</v>
      </c>
      <c r="C1" s="1351"/>
      <c r="D1" s="1351"/>
      <c r="E1" s="1351"/>
      <c r="F1" s="1351"/>
      <c r="G1" s="1351"/>
      <c r="H1" s="1351"/>
      <c r="I1" s="1351"/>
      <c r="J1" s="1351"/>
      <c r="K1" s="1351"/>
      <c r="L1" s="1351"/>
      <c r="M1" s="1351"/>
      <c r="N1" s="1351"/>
    </row>
    <row r="2" spans="1:18" s="62" customFormat="1" ht="15.75" x14ac:dyDescent="0.25">
      <c r="B2" s="1351" t="s">
        <v>113</v>
      </c>
      <c r="C2" s="1351"/>
      <c r="D2" s="1351"/>
      <c r="E2" s="1351"/>
      <c r="F2" s="1351"/>
      <c r="G2" s="1351"/>
      <c r="H2" s="1351"/>
      <c r="I2" s="1351"/>
      <c r="J2" s="1351"/>
      <c r="K2" s="1351"/>
      <c r="L2" s="1351"/>
      <c r="M2" s="1351"/>
      <c r="N2" s="1351"/>
    </row>
    <row r="3" spans="1:18" s="62" customFormat="1" ht="16.5" thickBot="1" x14ac:dyDescent="0.3">
      <c r="B3" s="1351" t="s">
        <v>159</v>
      </c>
      <c r="C3" s="1351"/>
      <c r="D3" s="1351"/>
      <c r="E3" s="1351"/>
      <c r="F3" s="1351"/>
      <c r="G3" s="1351"/>
      <c r="H3" s="1351"/>
      <c r="I3" s="1351"/>
      <c r="J3" s="1351"/>
      <c r="K3" s="1351"/>
      <c r="L3" s="1351"/>
      <c r="M3" s="1351"/>
      <c r="N3" s="1351"/>
    </row>
    <row r="4" spans="1:18" s="62" customFormat="1" ht="15.75" customHeight="1" thickBot="1" x14ac:dyDescent="0.3">
      <c r="A4" s="65" t="s">
        <v>153</v>
      </c>
      <c r="B4" s="66"/>
      <c r="C4" s="66">
        <v>1</v>
      </c>
      <c r="D4" s="66"/>
      <c r="E4" s="66"/>
      <c r="F4" s="66"/>
      <c r="G4" s="66"/>
      <c r="H4" s="66"/>
      <c r="I4" s="66"/>
      <c r="J4" s="66"/>
      <c r="K4" s="66"/>
      <c r="L4" s="66"/>
      <c r="M4" s="66"/>
      <c r="N4" s="66">
        <v>4</v>
      </c>
      <c r="O4" s="67"/>
    </row>
    <row r="5" spans="1:18" s="75" customFormat="1" ht="93" customHeight="1" thickBot="1" x14ac:dyDescent="0.3">
      <c r="A5" s="68"/>
      <c r="B5" s="69" t="s">
        <v>160</v>
      </c>
      <c r="C5" s="70" t="s">
        <v>161</v>
      </c>
      <c r="D5" s="71" t="s">
        <v>162</v>
      </c>
      <c r="E5" s="72" t="s">
        <v>163</v>
      </c>
      <c r="F5" s="73" t="s">
        <v>164</v>
      </c>
      <c r="G5" s="73" t="s">
        <v>165</v>
      </c>
      <c r="H5" s="73" t="s">
        <v>166</v>
      </c>
      <c r="I5" s="73" t="s">
        <v>167</v>
      </c>
      <c r="J5" s="71" t="s">
        <v>168</v>
      </c>
      <c r="K5" s="74"/>
      <c r="L5" s="74" t="s">
        <v>169</v>
      </c>
      <c r="M5" s="70" t="s">
        <v>170</v>
      </c>
      <c r="N5" s="70" t="s">
        <v>170</v>
      </c>
      <c r="O5" s="70" t="s">
        <v>170</v>
      </c>
    </row>
    <row r="6" spans="1:18" s="75" customFormat="1" ht="36" customHeight="1" thickBot="1" x14ac:dyDescent="0.3">
      <c r="A6" s="68"/>
      <c r="B6" s="76"/>
      <c r="C6" s="77"/>
      <c r="D6" s="78">
        <v>0.01</v>
      </c>
      <c r="E6" s="78">
        <v>0.02</v>
      </c>
      <c r="F6" s="78">
        <v>0.2</v>
      </c>
      <c r="G6" s="74" t="s">
        <v>171</v>
      </c>
      <c r="H6" s="78">
        <v>0.01</v>
      </c>
      <c r="I6" s="78">
        <v>0.7</v>
      </c>
      <c r="J6" s="78"/>
      <c r="K6" s="74" t="s">
        <v>172</v>
      </c>
      <c r="L6" s="74">
        <v>0.03</v>
      </c>
      <c r="M6" s="78"/>
      <c r="N6" s="78" t="s">
        <v>173</v>
      </c>
      <c r="O6" s="78" t="s">
        <v>174</v>
      </c>
    </row>
    <row r="7" spans="1:18" s="75" customFormat="1" ht="18" customHeight="1" thickBot="1" x14ac:dyDescent="0.3">
      <c r="A7" s="79"/>
      <c r="B7" s="80"/>
      <c r="C7" s="81"/>
      <c r="D7" s="81"/>
      <c r="E7" s="82"/>
      <c r="F7" s="82"/>
      <c r="G7" s="82"/>
      <c r="H7" s="82"/>
      <c r="I7" s="82"/>
      <c r="J7" s="82"/>
      <c r="K7" s="82"/>
      <c r="L7" s="82"/>
      <c r="M7" s="82"/>
      <c r="N7" s="82"/>
      <c r="O7" s="83"/>
    </row>
    <row r="8" spans="1:18" s="75" customFormat="1" ht="15.75" x14ac:dyDescent="0.25">
      <c r="A8" s="84"/>
      <c r="B8" s="85" t="s">
        <v>175</v>
      </c>
      <c r="C8" s="86"/>
      <c r="D8" s="86"/>
      <c r="E8" s="86"/>
      <c r="F8" s="86"/>
      <c r="G8" s="86"/>
      <c r="H8" s="86"/>
      <c r="I8" s="86"/>
      <c r="J8" s="86"/>
      <c r="K8" s="86">
        <v>0</v>
      </c>
      <c r="L8" s="86"/>
      <c r="M8" s="86"/>
      <c r="N8" s="86"/>
      <c r="O8" s="87"/>
    </row>
    <row r="9" spans="1:18" s="75" customFormat="1" ht="15.75" x14ac:dyDescent="0.25">
      <c r="A9" s="88"/>
      <c r="B9" s="89" t="s">
        <v>176</v>
      </c>
      <c r="C9" s="90"/>
      <c r="D9" s="90"/>
      <c r="E9" s="90"/>
      <c r="F9" s="90"/>
      <c r="G9" s="90"/>
      <c r="H9" s="90"/>
      <c r="I9" s="90"/>
      <c r="J9" s="90"/>
      <c r="K9" s="90">
        <v>0</v>
      </c>
      <c r="L9" s="90"/>
      <c r="M9" s="90"/>
      <c r="N9" s="90"/>
      <c r="O9" s="91"/>
    </row>
    <row r="10" spans="1:18" s="75" customFormat="1" ht="15.75" x14ac:dyDescent="0.25">
      <c r="A10" s="88" t="s">
        <v>177</v>
      </c>
      <c r="B10" s="92" t="s">
        <v>64</v>
      </c>
      <c r="C10" s="93">
        <v>1700000000</v>
      </c>
      <c r="D10" s="94">
        <f>+C10*D6</f>
        <v>17000000</v>
      </c>
      <c r="E10" s="94">
        <f>+C10*E6</f>
        <v>34000000</v>
      </c>
      <c r="F10" s="94">
        <f>+C10*F6</f>
        <v>340000000</v>
      </c>
      <c r="G10" s="94"/>
      <c r="H10" s="94">
        <f>+(C10*20%)</f>
        <v>340000000</v>
      </c>
      <c r="I10" s="94"/>
      <c r="J10" s="94">
        <f>+C10*0.75%</f>
        <v>12750000</v>
      </c>
      <c r="K10" s="94">
        <v>0</v>
      </c>
      <c r="L10" s="94">
        <f>+C10*L6</f>
        <v>51000000</v>
      </c>
      <c r="M10" s="95">
        <f>+C10-D10-E10-F10-H10-J10-L10</f>
        <v>905250000</v>
      </c>
      <c r="N10" s="95">
        <f>+M10*70%</f>
        <v>633675000</v>
      </c>
      <c r="O10" s="96">
        <f>+M10*30%</f>
        <v>271575000</v>
      </c>
      <c r="P10" s="97"/>
      <c r="R10" s="98">
        <v>223650000</v>
      </c>
    </row>
    <row r="11" spans="1:18" s="75" customFormat="1" ht="22.5" x14ac:dyDescent="0.25">
      <c r="A11" s="88" t="s">
        <v>178</v>
      </c>
      <c r="B11" s="99" t="s">
        <v>179</v>
      </c>
      <c r="C11" s="93">
        <v>312000000</v>
      </c>
      <c r="D11" s="94">
        <f>+C11*1%</f>
        <v>3120000</v>
      </c>
      <c r="E11" s="94">
        <f>+C11*2%</f>
        <v>6240000</v>
      </c>
      <c r="F11" s="94"/>
      <c r="G11" s="94"/>
      <c r="H11" s="95">
        <f>+(C11*10%)</f>
        <v>31200000</v>
      </c>
      <c r="I11" s="95"/>
      <c r="J11" s="94">
        <f t="shared" ref="J11:J12" si="0">+C11*0.75%</f>
        <v>2340000</v>
      </c>
      <c r="K11" s="94"/>
      <c r="L11" s="94"/>
      <c r="M11" s="95">
        <f>+C11-D11-E11-H11-J11</f>
        <v>269100000</v>
      </c>
      <c r="N11" s="95">
        <f>+M11*70%</f>
        <v>188370000</v>
      </c>
      <c r="O11" s="96">
        <f>+M11*30%</f>
        <v>80730000</v>
      </c>
      <c r="R11" s="98">
        <v>80730000</v>
      </c>
    </row>
    <row r="12" spans="1:18" s="75" customFormat="1" ht="22.5" x14ac:dyDescent="0.25">
      <c r="A12" s="88" t="s">
        <v>180</v>
      </c>
      <c r="B12" s="99" t="s">
        <v>181</v>
      </c>
      <c r="C12" s="93">
        <v>100000000</v>
      </c>
      <c r="D12" s="94">
        <f>+C12*1%</f>
        <v>1000000</v>
      </c>
      <c r="E12" s="94">
        <f>+C12*2%</f>
        <v>2000000</v>
      </c>
      <c r="F12" s="94"/>
      <c r="G12" s="94"/>
      <c r="H12" s="95">
        <f>+(C12*10%)</f>
        <v>10000000</v>
      </c>
      <c r="I12" s="95"/>
      <c r="J12" s="94">
        <f t="shared" si="0"/>
        <v>750000</v>
      </c>
      <c r="K12" s="94"/>
      <c r="L12" s="94"/>
      <c r="M12" s="95">
        <f>+C12-D12-E12-H12-J12</f>
        <v>86250000</v>
      </c>
      <c r="N12" s="95">
        <f>+M12*70%</f>
        <v>60374999.999999993</v>
      </c>
      <c r="O12" s="96">
        <f>+M12*30%</f>
        <v>25875000</v>
      </c>
      <c r="R12" s="98">
        <v>25875000</v>
      </c>
    </row>
    <row r="13" spans="1:18" s="75" customFormat="1" ht="15" customHeight="1" x14ac:dyDescent="0.25">
      <c r="A13" s="88"/>
      <c r="B13" s="92" t="s">
        <v>72</v>
      </c>
      <c r="C13" s="93"/>
      <c r="D13" s="100"/>
      <c r="E13" s="100"/>
      <c r="F13" s="100"/>
      <c r="G13" s="100"/>
      <c r="H13" s="95"/>
      <c r="I13" s="95"/>
      <c r="J13" s="94"/>
      <c r="K13" s="94">
        <v>0</v>
      </c>
      <c r="L13" s="94"/>
      <c r="M13" s="95"/>
      <c r="N13" s="95"/>
      <c r="O13" s="96"/>
      <c r="R13" s="98"/>
    </row>
    <row r="14" spans="1:18" s="75" customFormat="1" ht="23.25" x14ac:dyDescent="0.25">
      <c r="A14" s="88" t="s">
        <v>182</v>
      </c>
      <c r="B14" s="92" t="s">
        <v>183</v>
      </c>
      <c r="C14" s="93">
        <v>130000000</v>
      </c>
      <c r="D14" s="93">
        <f>+C14*D6</f>
        <v>1300000</v>
      </c>
      <c r="E14" s="93">
        <f>+C14*E6</f>
        <v>2600000</v>
      </c>
      <c r="F14" s="95"/>
      <c r="G14" s="95">
        <f>+C14*80%</f>
        <v>104000000</v>
      </c>
      <c r="H14" s="95">
        <f>+(C14*10%)</f>
        <v>13000000</v>
      </c>
      <c r="I14" s="95"/>
      <c r="J14" s="94">
        <f t="shared" ref="J14:J21" si="1">+C14*0.75%</f>
        <v>975000</v>
      </c>
      <c r="K14" s="94">
        <v>0</v>
      </c>
      <c r="L14" s="94"/>
      <c r="M14" s="95">
        <f>+C14-D14-E14-G14-H14-J14</f>
        <v>8125000</v>
      </c>
      <c r="N14" s="95">
        <f t="shared" ref="N14:N23" si="2">+M14*70%</f>
        <v>5687500</v>
      </c>
      <c r="O14" s="96">
        <f t="shared" ref="O14:O23" si="3">+M14*30%</f>
        <v>2437500</v>
      </c>
      <c r="R14" s="98">
        <v>2437500</v>
      </c>
    </row>
    <row r="15" spans="1:18" s="75" customFormat="1" ht="23.25" x14ac:dyDescent="0.25">
      <c r="A15" s="88" t="s">
        <v>184</v>
      </c>
      <c r="B15" s="92" t="s">
        <v>185</v>
      </c>
      <c r="C15" s="93">
        <v>1300000000</v>
      </c>
      <c r="D15" s="93">
        <f>+C15*D6</f>
        <v>13000000</v>
      </c>
      <c r="E15" s="93">
        <f>+C15*E6</f>
        <v>26000000</v>
      </c>
      <c r="F15" s="95"/>
      <c r="G15" s="95">
        <f>+C15*80%</f>
        <v>1040000000</v>
      </c>
      <c r="H15" s="95">
        <f>+(C15*10%)</f>
        <v>130000000</v>
      </c>
      <c r="I15" s="95"/>
      <c r="J15" s="94">
        <f t="shared" si="1"/>
        <v>9750000</v>
      </c>
      <c r="K15" s="94">
        <v>0</v>
      </c>
      <c r="L15" s="94"/>
      <c r="M15" s="95">
        <f>+C15-D15-E15-G15-H15-J15</f>
        <v>81250000</v>
      </c>
      <c r="N15" s="95">
        <f t="shared" si="2"/>
        <v>56875000</v>
      </c>
      <c r="O15" s="96">
        <f t="shared" si="3"/>
        <v>24375000</v>
      </c>
      <c r="R15" s="98">
        <v>24375000</v>
      </c>
    </row>
    <row r="16" spans="1:18" s="75" customFormat="1" ht="23.25" x14ac:dyDescent="0.25">
      <c r="A16" s="88" t="s">
        <v>186</v>
      </c>
      <c r="B16" s="92" t="s">
        <v>187</v>
      </c>
      <c r="C16" s="93"/>
      <c r="D16" s="94">
        <f>+C16*D6</f>
        <v>0</v>
      </c>
      <c r="E16" s="94">
        <f>+C16*E6</f>
        <v>0</v>
      </c>
      <c r="F16" s="94"/>
      <c r="G16" s="94"/>
      <c r="H16" s="95"/>
      <c r="I16" s="95"/>
      <c r="J16" s="94"/>
      <c r="K16" s="94">
        <v>0</v>
      </c>
      <c r="L16" s="94"/>
      <c r="M16" s="95">
        <f>+C16-D16-E16-H16-J16</f>
        <v>0</v>
      </c>
      <c r="N16" s="95">
        <f>+M16*70%</f>
        <v>0</v>
      </c>
      <c r="O16" s="96">
        <f>+(M16*30%)-P16</f>
        <v>0</v>
      </c>
      <c r="P16" s="97"/>
      <c r="R16" s="98"/>
    </row>
    <row r="17" spans="1:18" s="75" customFormat="1" ht="23.25" x14ac:dyDescent="0.25">
      <c r="A17" s="88" t="s">
        <v>188</v>
      </c>
      <c r="B17" s="92" t="s">
        <v>189</v>
      </c>
      <c r="C17" s="93"/>
      <c r="D17" s="94">
        <f>+C17*D6</f>
        <v>0</v>
      </c>
      <c r="E17" s="94">
        <f>+C17*E6</f>
        <v>0</v>
      </c>
      <c r="F17" s="94"/>
      <c r="G17" s="94"/>
      <c r="H17" s="95"/>
      <c r="I17" s="95"/>
      <c r="J17" s="94"/>
      <c r="K17" s="94">
        <v>0</v>
      </c>
      <c r="L17" s="94"/>
      <c r="M17" s="95">
        <f>+C17-D17-E17-H17-J17</f>
        <v>0</v>
      </c>
      <c r="N17" s="95">
        <f t="shared" si="2"/>
        <v>0</v>
      </c>
      <c r="O17" s="96">
        <f t="shared" si="3"/>
        <v>0</v>
      </c>
      <c r="R17" s="98"/>
    </row>
    <row r="18" spans="1:18" s="75" customFormat="1" ht="23.25" x14ac:dyDescent="0.25">
      <c r="A18" s="88" t="s">
        <v>190</v>
      </c>
      <c r="B18" s="92" t="s">
        <v>191</v>
      </c>
      <c r="C18" s="93">
        <v>15000000000</v>
      </c>
      <c r="D18" s="94">
        <f>+(C18)*D6</f>
        <v>150000000</v>
      </c>
      <c r="E18" s="94">
        <f>(+C18)*E6</f>
        <v>300000000</v>
      </c>
      <c r="F18" s="94"/>
      <c r="G18" s="94"/>
      <c r="H18" s="95">
        <f>+(C18*10%)</f>
        <v>1500000000</v>
      </c>
      <c r="I18" s="95"/>
      <c r="J18" s="94">
        <f t="shared" si="1"/>
        <v>112500000</v>
      </c>
      <c r="K18" s="94">
        <v>0</v>
      </c>
      <c r="L18" s="94"/>
      <c r="M18" s="95">
        <f>+C18-D18-E18-H18-J18</f>
        <v>12937500000</v>
      </c>
      <c r="N18" s="95">
        <f t="shared" si="2"/>
        <v>9056250000</v>
      </c>
      <c r="O18" s="96">
        <f>(+M18*30%)-P18</f>
        <v>2679661291.5</v>
      </c>
      <c r="P18" s="97">
        <v>1201588708.5</v>
      </c>
      <c r="Q18" s="75" t="s">
        <v>192</v>
      </c>
      <c r="R18" s="98">
        <v>3622500000</v>
      </c>
    </row>
    <row r="19" spans="1:18" s="75" customFormat="1" ht="23.25" x14ac:dyDescent="0.25">
      <c r="A19" s="88" t="s">
        <v>193</v>
      </c>
      <c r="B19" s="92" t="s">
        <v>194</v>
      </c>
      <c r="C19" s="93">
        <v>40000000</v>
      </c>
      <c r="D19" s="94">
        <f>+(C19)*D6</f>
        <v>400000</v>
      </c>
      <c r="E19" s="94">
        <f>(+C19)*E6</f>
        <v>800000</v>
      </c>
      <c r="F19" s="94"/>
      <c r="G19" s="94"/>
      <c r="H19" s="95">
        <f>+(C19*10%)</f>
        <v>4000000</v>
      </c>
      <c r="I19" s="95"/>
      <c r="J19" s="94">
        <f t="shared" si="1"/>
        <v>300000</v>
      </c>
      <c r="K19" s="94">
        <v>0</v>
      </c>
      <c r="L19" s="94"/>
      <c r="M19" s="95">
        <f>+C19-D19-E19-H19-J19</f>
        <v>34500000</v>
      </c>
      <c r="N19" s="95">
        <f t="shared" si="2"/>
        <v>24150000</v>
      </c>
      <c r="O19" s="96">
        <f t="shared" si="3"/>
        <v>10350000</v>
      </c>
      <c r="R19" s="98">
        <v>10350000</v>
      </c>
    </row>
    <row r="20" spans="1:18" s="75" customFormat="1" ht="15.75" x14ac:dyDescent="0.25">
      <c r="A20" s="88" t="s">
        <v>195</v>
      </c>
      <c r="B20" s="92" t="s">
        <v>196</v>
      </c>
      <c r="C20" s="93">
        <v>700000000</v>
      </c>
      <c r="D20" s="94">
        <f>+C20*D6</f>
        <v>7000000</v>
      </c>
      <c r="E20" s="94">
        <f>+C20*E6</f>
        <v>14000000</v>
      </c>
      <c r="F20" s="94"/>
      <c r="G20" s="94"/>
      <c r="H20" s="95">
        <f>+(C20*10%)</f>
        <v>70000000</v>
      </c>
      <c r="I20" s="95"/>
      <c r="J20" s="94">
        <f t="shared" si="1"/>
        <v>5250000</v>
      </c>
      <c r="K20" s="94">
        <v>0</v>
      </c>
      <c r="L20" s="94"/>
      <c r="M20" s="95">
        <f>+C20-D20-E20-H20-I20-J20</f>
        <v>603750000</v>
      </c>
      <c r="N20" s="95">
        <f t="shared" si="2"/>
        <v>422625000</v>
      </c>
      <c r="O20" s="96">
        <f t="shared" si="3"/>
        <v>181125000</v>
      </c>
      <c r="R20" s="98">
        <v>181125000</v>
      </c>
    </row>
    <row r="21" spans="1:18" s="75" customFormat="1" ht="17.25" customHeight="1" x14ac:dyDescent="0.25">
      <c r="A21" s="88" t="s">
        <v>197</v>
      </c>
      <c r="B21" s="92" t="s">
        <v>198</v>
      </c>
      <c r="C21" s="93">
        <v>233000000</v>
      </c>
      <c r="D21" s="94">
        <f>+C21*D6</f>
        <v>2330000</v>
      </c>
      <c r="E21" s="94">
        <f>+C21*E6</f>
        <v>4660000</v>
      </c>
      <c r="F21" s="94"/>
      <c r="G21" s="94"/>
      <c r="H21" s="95">
        <f>+(C21*10%)</f>
        <v>23300000</v>
      </c>
      <c r="I21" s="95"/>
      <c r="J21" s="94">
        <f t="shared" si="1"/>
        <v>1747500</v>
      </c>
      <c r="K21" s="94">
        <v>0</v>
      </c>
      <c r="L21" s="94"/>
      <c r="M21" s="95">
        <f>+C21-D21-E21-H21-I21-J21</f>
        <v>200962500</v>
      </c>
      <c r="N21" s="95">
        <f t="shared" si="2"/>
        <v>140673750</v>
      </c>
      <c r="O21" s="96">
        <f t="shared" si="3"/>
        <v>60288750</v>
      </c>
      <c r="R21" s="98">
        <v>60288750</v>
      </c>
    </row>
    <row r="22" spans="1:18" s="75" customFormat="1" ht="15.75" x14ac:dyDescent="0.25">
      <c r="A22" s="88" t="s">
        <v>199</v>
      </c>
      <c r="B22" s="92" t="s">
        <v>73</v>
      </c>
      <c r="C22" s="93">
        <v>43000000</v>
      </c>
      <c r="D22" s="94">
        <f>+C22*D6</f>
        <v>430000</v>
      </c>
      <c r="E22" s="94">
        <f>+C22*E6</f>
        <v>860000</v>
      </c>
      <c r="F22" s="94"/>
      <c r="G22" s="94"/>
      <c r="H22" s="95">
        <f t="shared" ref="H22:H23" si="4">+(C22*10%)</f>
        <v>4300000</v>
      </c>
      <c r="I22" s="95">
        <f>+(C22-D22-E22-H22)*I6</f>
        <v>26187000</v>
      </c>
      <c r="J22" s="94">
        <f>+C22*20%</f>
        <v>8600000</v>
      </c>
      <c r="K22" s="94">
        <v>0</v>
      </c>
      <c r="L22" s="94"/>
      <c r="M22" s="95">
        <f>+C22-D22-E22-H22-I22-J22</f>
        <v>2623000</v>
      </c>
      <c r="N22" s="95">
        <f t="shared" si="2"/>
        <v>1836099.9999999998</v>
      </c>
      <c r="O22" s="96">
        <f t="shared" si="3"/>
        <v>786900</v>
      </c>
      <c r="P22" s="75" t="s">
        <v>200</v>
      </c>
      <c r="R22" s="98">
        <v>786900</v>
      </c>
    </row>
    <row r="23" spans="1:18" s="75" customFormat="1" ht="15.75" x14ac:dyDescent="0.25">
      <c r="A23" s="88" t="s">
        <v>201</v>
      </c>
      <c r="B23" s="92" t="s">
        <v>76</v>
      </c>
      <c r="C23" s="93">
        <v>60000000</v>
      </c>
      <c r="D23" s="94">
        <f>+C23*D6</f>
        <v>600000</v>
      </c>
      <c r="E23" s="94">
        <f>+C23*E6</f>
        <v>1200000</v>
      </c>
      <c r="F23" s="94"/>
      <c r="G23" s="94"/>
      <c r="H23" s="95">
        <f t="shared" si="4"/>
        <v>6000000</v>
      </c>
      <c r="I23" s="95">
        <f>+(C23-D23-E23-H23)*I6</f>
        <v>36540000</v>
      </c>
      <c r="J23" s="94">
        <f>+C23*20%</f>
        <v>12000000</v>
      </c>
      <c r="K23" s="94">
        <v>0</v>
      </c>
      <c r="L23" s="94"/>
      <c r="M23" s="95">
        <f>+C23-D23-E23-H23-I23-J23</f>
        <v>3660000</v>
      </c>
      <c r="N23" s="95">
        <f t="shared" si="2"/>
        <v>2562000</v>
      </c>
      <c r="O23" s="96">
        <f t="shared" si="3"/>
        <v>1098000</v>
      </c>
      <c r="R23" s="98">
        <v>1098000</v>
      </c>
    </row>
    <row r="24" spans="1:18" s="75" customFormat="1" ht="15.75" x14ac:dyDescent="0.25">
      <c r="A24" s="88"/>
      <c r="B24" s="101" t="s">
        <v>202</v>
      </c>
      <c r="C24" s="93"/>
      <c r="D24" s="94">
        <f>+C24*D6</f>
        <v>0</v>
      </c>
      <c r="E24" s="94">
        <f>+C24*E6</f>
        <v>0</v>
      </c>
      <c r="F24" s="94"/>
      <c r="G24" s="94"/>
      <c r="H24" s="95"/>
      <c r="I24" s="95"/>
      <c r="J24" s="94"/>
      <c r="K24" s="94">
        <v>0</v>
      </c>
      <c r="L24" s="94"/>
      <c r="M24" s="95">
        <f>+C24-D24-E24-H24-J24</f>
        <v>0</v>
      </c>
      <c r="N24" s="95">
        <f>+M24*70%</f>
        <v>0</v>
      </c>
      <c r="O24" s="96">
        <f>+M24*30%</f>
        <v>0</v>
      </c>
      <c r="R24" s="98">
        <v>0</v>
      </c>
    </row>
    <row r="25" spans="1:18" s="75" customFormat="1" ht="15.75" x14ac:dyDescent="0.25">
      <c r="A25" s="88"/>
      <c r="B25" s="92" t="s">
        <v>77</v>
      </c>
      <c r="C25" s="93"/>
      <c r="D25" s="94"/>
      <c r="E25" s="94"/>
      <c r="F25" s="94"/>
      <c r="G25" s="94"/>
      <c r="H25" s="95"/>
      <c r="I25" s="95"/>
      <c r="J25" s="94"/>
      <c r="K25" s="94">
        <v>0</v>
      </c>
      <c r="L25" s="94"/>
      <c r="M25" s="95"/>
      <c r="N25" s="95"/>
      <c r="O25" s="96"/>
      <c r="R25" s="98"/>
    </row>
    <row r="26" spans="1:18" s="75" customFormat="1" ht="20.25" customHeight="1" x14ac:dyDescent="0.25">
      <c r="A26" s="88" t="s">
        <v>203</v>
      </c>
      <c r="B26" s="92" t="s">
        <v>78</v>
      </c>
      <c r="C26" s="93">
        <v>140000000</v>
      </c>
      <c r="D26" s="94">
        <f>+C26*D6</f>
        <v>1400000</v>
      </c>
      <c r="E26" s="94">
        <f>+C26*E6</f>
        <v>2800000</v>
      </c>
      <c r="F26" s="94"/>
      <c r="G26" s="94"/>
      <c r="H26" s="95">
        <f>+(C26*10%)</f>
        <v>14000000</v>
      </c>
      <c r="I26" s="95"/>
      <c r="J26" s="94">
        <f t="shared" ref="J26" si="5">+C26*0.75%</f>
        <v>1050000</v>
      </c>
      <c r="K26" s="94">
        <v>0</v>
      </c>
      <c r="L26" s="94"/>
      <c r="M26" s="95">
        <f>+C26-D26-E26-H26-J26</f>
        <v>120750000</v>
      </c>
      <c r="N26" s="95">
        <f t="shared" ref="N26:N34" si="6">+M26*70%</f>
        <v>84525000</v>
      </c>
      <c r="O26" s="96">
        <f>+M26*30%</f>
        <v>36225000</v>
      </c>
      <c r="R26" s="98">
        <v>36225000</v>
      </c>
    </row>
    <row r="27" spans="1:18" s="75" customFormat="1" ht="20.25" customHeight="1" x14ac:dyDescent="0.25">
      <c r="A27" s="88"/>
      <c r="B27" s="92" t="s">
        <v>79</v>
      </c>
      <c r="C27" s="93"/>
      <c r="D27" s="94"/>
      <c r="E27" s="94"/>
      <c r="F27" s="94"/>
      <c r="G27" s="94"/>
      <c r="H27" s="95"/>
      <c r="I27" s="95"/>
      <c r="J27" s="94"/>
      <c r="K27" s="94"/>
      <c r="L27" s="94"/>
      <c r="M27" s="95">
        <f>+C27-D27-E27-H27-J27</f>
        <v>0</v>
      </c>
      <c r="N27" s="95">
        <f t="shared" si="6"/>
        <v>0</v>
      </c>
      <c r="O27" s="96">
        <f>+M27*30%</f>
        <v>0</v>
      </c>
      <c r="R27" s="98"/>
    </row>
    <row r="28" spans="1:18" s="75" customFormat="1" ht="20.25" customHeight="1" x14ac:dyDescent="0.25">
      <c r="A28" s="88" t="s">
        <v>204</v>
      </c>
      <c r="B28" s="92" t="s">
        <v>80</v>
      </c>
      <c r="C28" s="93">
        <f>+(10000000)+(10000000*250%)</f>
        <v>35000000</v>
      </c>
      <c r="D28" s="94">
        <f>+C28*D6</f>
        <v>350000</v>
      </c>
      <c r="E28" s="94">
        <f>+C28*E6</f>
        <v>700000</v>
      </c>
      <c r="F28" s="94"/>
      <c r="G28" s="94"/>
      <c r="H28" s="95">
        <f>+(C28*10%)</f>
        <v>3500000</v>
      </c>
      <c r="I28" s="95"/>
      <c r="J28" s="94">
        <f>+C28*50%</f>
        <v>17500000</v>
      </c>
      <c r="K28" s="94"/>
      <c r="L28" s="94"/>
      <c r="M28" s="95">
        <f>+C28-D28-E28-H28-J28</f>
        <v>12950000</v>
      </c>
      <c r="N28" s="95">
        <f t="shared" si="6"/>
        <v>9065000</v>
      </c>
      <c r="O28" s="96">
        <f>+(M28*30%)</f>
        <v>3885000</v>
      </c>
      <c r="P28" s="102"/>
      <c r="R28" s="98">
        <v>3885000</v>
      </c>
    </row>
    <row r="29" spans="1:18" s="75" customFormat="1" ht="15.75" x14ac:dyDescent="0.25">
      <c r="A29" s="88" t="s">
        <v>205</v>
      </c>
      <c r="B29" s="103" t="s">
        <v>81</v>
      </c>
      <c r="C29" s="93">
        <v>1000000000</v>
      </c>
      <c r="D29" s="94">
        <f>+C29*D6</f>
        <v>10000000</v>
      </c>
      <c r="E29" s="94">
        <f>+C29*E6</f>
        <v>20000000</v>
      </c>
      <c r="F29" s="94"/>
      <c r="G29" s="94"/>
      <c r="H29" s="95">
        <f>+(C29*10%)</f>
        <v>100000000</v>
      </c>
      <c r="I29" s="95"/>
      <c r="J29" s="94">
        <f>+C29*0.75%</f>
        <v>7500000</v>
      </c>
      <c r="K29" s="94">
        <f>+C29*5%</f>
        <v>50000000</v>
      </c>
      <c r="L29" s="94"/>
      <c r="M29" s="95">
        <f>+C29-D29-E29-H29-J29-K29</f>
        <v>812500000</v>
      </c>
      <c r="N29" s="95">
        <f t="shared" si="6"/>
        <v>568750000</v>
      </c>
      <c r="O29" s="96">
        <f>+(M29*30%)</f>
        <v>243750000</v>
      </c>
      <c r="P29" s="102"/>
      <c r="R29" s="98">
        <v>209381250</v>
      </c>
    </row>
    <row r="30" spans="1:18" s="75" customFormat="1" ht="15" customHeight="1" x14ac:dyDescent="0.25">
      <c r="A30" s="88" t="s">
        <v>206</v>
      </c>
      <c r="B30" s="92" t="s">
        <v>82</v>
      </c>
      <c r="C30" s="93">
        <v>19000000000</v>
      </c>
      <c r="D30" s="94">
        <f>+C30*D6</f>
        <v>190000000</v>
      </c>
      <c r="E30" s="94">
        <f>+C30*E6</f>
        <v>380000000</v>
      </c>
      <c r="F30" s="100"/>
      <c r="G30" s="100"/>
      <c r="H30" s="95">
        <f>+(C30*10%)</f>
        <v>1900000000</v>
      </c>
      <c r="I30" s="100"/>
      <c r="J30" s="94">
        <f t="shared" ref="J30" si="7">+C30*0.75%</f>
        <v>142500000</v>
      </c>
      <c r="K30" s="94">
        <v>0</v>
      </c>
      <c r="L30" s="94"/>
      <c r="M30" s="95">
        <f>+C30-D30-E30-H30-J30</f>
        <v>16387500000</v>
      </c>
      <c r="N30" s="95">
        <f t="shared" si="6"/>
        <v>11471250000</v>
      </c>
      <c r="O30" s="96">
        <f>+(M30*30%)-P30</f>
        <v>1713263945.2984595</v>
      </c>
      <c r="P30" s="102">
        <v>3202986054.7015405</v>
      </c>
      <c r="Q30" s="75" t="s">
        <v>207</v>
      </c>
      <c r="R30" s="98">
        <v>4657500000</v>
      </c>
    </row>
    <row r="31" spans="1:18" s="75" customFormat="1" ht="15" customHeight="1" x14ac:dyDescent="0.25">
      <c r="A31" s="88" t="s">
        <v>208</v>
      </c>
      <c r="B31" s="103" t="s">
        <v>209</v>
      </c>
      <c r="C31" s="93">
        <v>150000000</v>
      </c>
      <c r="D31" s="94">
        <v>0</v>
      </c>
      <c r="E31" s="94">
        <v>0</v>
      </c>
      <c r="F31" s="100"/>
      <c r="G31" s="100"/>
      <c r="H31" s="95">
        <v>0</v>
      </c>
      <c r="I31" s="95"/>
      <c r="J31" s="94"/>
      <c r="K31" s="94">
        <v>0</v>
      </c>
      <c r="L31" s="94"/>
      <c r="M31" s="95">
        <v>0</v>
      </c>
      <c r="N31" s="95">
        <v>150000000</v>
      </c>
      <c r="O31" s="96">
        <v>0</v>
      </c>
      <c r="R31" s="98"/>
    </row>
    <row r="32" spans="1:18" s="75" customFormat="1" ht="31.5" customHeight="1" x14ac:dyDescent="0.25">
      <c r="A32" s="88"/>
      <c r="B32" s="103" t="s">
        <v>83</v>
      </c>
      <c r="C32" s="93"/>
      <c r="D32" s="94"/>
      <c r="E32" s="94"/>
      <c r="F32" s="94"/>
      <c r="G32" s="94"/>
      <c r="H32" s="95"/>
      <c r="I32" s="95"/>
      <c r="J32" s="94"/>
      <c r="K32" s="94"/>
      <c r="L32" s="94"/>
      <c r="M32" s="95">
        <f>+C32-D32-E32-H32-J32</f>
        <v>0</v>
      </c>
      <c r="N32" s="95">
        <f t="shared" si="6"/>
        <v>0</v>
      </c>
      <c r="O32" s="96">
        <f>+M32*30%</f>
        <v>0</v>
      </c>
      <c r="R32" s="98"/>
    </row>
    <row r="33" spans="1:18" s="75" customFormat="1" ht="27" customHeight="1" x14ac:dyDescent="0.25">
      <c r="A33" s="88" t="s">
        <v>210</v>
      </c>
      <c r="B33" s="103" t="s">
        <v>211</v>
      </c>
      <c r="C33" s="93">
        <v>5000000</v>
      </c>
      <c r="D33" s="94">
        <f>+C33*D6</f>
        <v>50000</v>
      </c>
      <c r="E33" s="94">
        <f>+C33*E6</f>
        <v>100000</v>
      </c>
      <c r="F33" s="94"/>
      <c r="G33" s="94"/>
      <c r="H33" s="95">
        <f>+(C33*10%)</f>
        <v>500000</v>
      </c>
      <c r="I33" s="95"/>
      <c r="J33" s="94">
        <f>+C33-D33-E33-H33</f>
        <v>4350000</v>
      </c>
      <c r="K33" s="94"/>
      <c r="L33" s="94"/>
      <c r="M33" s="95">
        <f>+C33-D33-E33-H33-J33</f>
        <v>0</v>
      </c>
      <c r="N33" s="95">
        <f t="shared" si="6"/>
        <v>0</v>
      </c>
      <c r="O33" s="96">
        <f>+M33*30%</f>
        <v>0</v>
      </c>
      <c r="R33" s="98">
        <v>0</v>
      </c>
    </row>
    <row r="34" spans="1:18" s="75" customFormat="1" ht="15" customHeight="1" x14ac:dyDescent="0.25">
      <c r="A34" s="88" t="s">
        <v>212</v>
      </c>
      <c r="B34" s="103" t="s">
        <v>213</v>
      </c>
      <c r="C34" s="93">
        <v>80000000</v>
      </c>
      <c r="D34" s="94">
        <f>+C34*D6</f>
        <v>800000</v>
      </c>
      <c r="E34" s="94">
        <f>+C34*E6</f>
        <v>1600000</v>
      </c>
      <c r="F34" s="94"/>
      <c r="G34" s="94"/>
      <c r="H34" s="95">
        <f>+(C34*10%)</f>
        <v>8000000</v>
      </c>
      <c r="I34" s="95"/>
      <c r="J34" s="94">
        <f>+C34-D34-E34-H34</f>
        <v>69600000</v>
      </c>
      <c r="K34" s="94">
        <v>0</v>
      </c>
      <c r="L34" s="94"/>
      <c r="M34" s="95">
        <f t="shared" ref="M34:M35" si="8">+C34-D34-E34-H34-J34</f>
        <v>0</v>
      </c>
      <c r="N34" s="95">
        <f t="shared" si="6"/>
        <v>0</v>
      </c>
      <c r="O34" s="96">
        <f>+M34*30%</f>
        <v>0</v>
      </c>
      <c r="R34" s="98">
        <v>0</v>
      </c>
    </row>
    <row r="35" spans="1:18" s="75" customFormat="1" ht="15.75" x14ac:dyDescent="0.25">
      <c r="A35" s="88" t="s">
        <v>214</v>
      </c>
      <c r="B35" s="103" t="s">
        <v>215</v>
      </c>
      <c r="C35" s="93">
        <v>10000000</v>
      </c>
      <c r="D35" s="94">
        <f>+C35*D6</f>
        <v>100000</v>
      </c>
      <c r="E35" s="94">
        <f>+C35*E6</f>
        <v>200000</v>
      </c>
      <c r="F35" s="100"/>
      <c r="G35" s="100"/>
      <c r="H35" s="95">
        <f>+(C35*10%)</f>
        <v>1000000</v>
      </c>
      <c r="I35" s="100"/>
      <c r="J35" s="94">
        <v>0</v>
      </c>
      <c r="K35" s="94">
        <v>0</v>
      </c>
      <c r="L35" s="94"/>
      <c r="M35" s="95">
        <f t="shared" si="8"/>
        <v>8700000</v>
      </c>
      <c r="N35" s="95">
        <f>+M35*70%</f>
        <v>6090000</v>
      </c>
      <c r="O35" s="96">
        <f>+M35*30%</f>
        <v>2610000</v>
      </c>
      <c r="R35" s="98">
        <v>2610000</v>
      </c>
    </row>
    <row r="36" spans="1:18" s="75" customFormat="1" ht="15.75" x14ac:dyDescent="0.25">
      <c r="A36" s="88"/>
      <c r="B36" s="104" t="s">
        <v>216</v>
      </c>
      <c r="C36" s="93"/>
      <c r="D36" s="100"/>
      <c r="E36" s="100"/>
      <c r="F36" s="100"/>
      <c r="G36" s="100"/>
      <c r="H36" s="100"/>
      <c r="I36" s="100"/>
      <c r="J36" s="94"/>
      <c r="K36" s="94"/>
      <c r="L36" s="94"/>
      <c r="M36" s="95"/>
      <c r="N36" s="95"/>
      <c r="O36" s="96"/>
      <c r="R36" s="98">
        <v>0</v>
      </c>
    </row>
    <row r="37" spans="1:18" s="75" customFormat="1" ht="16.5" thickBot="1" x14ac:dyDescent="0.3">
      <c r="A37" s="105" t="s">
        <v>217</v>
      </c>
      <c r="B37" s="106" t="s">
        <v>218</v>
      </c>
      <c r="C37" s="107">
        <v>497383261</v>
      </c>
      <c r="D37" s="108"/>
      <c r="E37" s="108"/>
      <c r="F37" s="108"/>
      <c r="G37" s="108"/>
      <c r="H37" s="108"/>
      <c r="I37" s="108"/>
      <c r="J37" s="108"/>
      <c r="K37" s="109"/>
      <c r="L37" s="109"/>
      <c r="M37" s="110"/>
      <c r="N37" s="110">
        <f>+C37</f>
        <v>497383261</v>
      </c>
      <c r="O37" s="111"/>
      <c r="R37" s="98">
        <v>0</v>
      </c>
    </row>
    <row r="38" spans="1:18" s="116" customFormat="1" ht="17.25" customHeight="1" thickBot="1" x14ac:dyDescent="0.3">
      <c r="A38" s="112"/>
      <c r="B38" s="113" t="s">
        <v>219</v>
      </c>
      <c r="C38" s="114">
        <f>SUM(C10:C37)</f>
        <v>40535383261</v>
      </c>
      <c r="D38" s="114">
        <f t="shared" ref="D38:O38" si="9">SUM(D10:D37)</f>
        <v>398880000</v>
      </c>
      <c r="E38" s="114">
        <f t="shared" si="9"/>
        <v>797760000</v>
      </c>
      <c r="F38" s="114">
        <f t="shared" si="9"/>
        <v>340000000</v>
      </c>
      <c r="G38" s="114">
        <f t="shared" si="9"/>
        <v>1144000000</v>
      </c>
      <c r="H38" s="114">
        <f t="shared" si="9"/>
        <v>4158800000</v>
      </c>
      <c r="I38" s="114">
        <f t="shared" si="9"/>
        <v>62727000</v>
      </c>
      <c r="J38" s="114">
        <f t="shared" si="9"/>
        <v>409462500</v>
      </c>
      <c r="K38" s="114">
        <f t="shared" si="9"/>
        <v>50000000</v>
      </c>
      <c r="L38" s="114">
        <f t="shared" si="9"/>
        <v>51000000</v>
      </c>
      <c r="M38" s="114">
        <f t="shared" si="9"/>
        <v>32475370500</v>
      </c>
      <c r="N38" s="114">
        <f t="shared" si="9"/>
        <v>23380142611</v>
      </c>
      <c r="O38" s="114">
        <f t="shared" si="9"/>
        <v>5338036386.79846</v>
      </c>
      <c r="P38" s="115"/>
    </row>
    <row r="39" spans="1:18" s="116" customFormat="1" ht="14.25" customHeight="1" thickBot="1" x14ac:dyDescent="0.3">
      <c r="B39" s="117"/>
      <c r="C39" s="118"/>
      <c r="D39" s="119"/>
      <c r="E39" s="119"/>
      <c r="F39" s="119"/>
      <c r="G39" s="119"/>
      <c r="H39" s="119"/>
      <c r="I39" s="119"/>
      <c r="J39" s="119"/>
      <c r="K39" s="119"/>
      <c r="L39" s="119"/>
      <c r="M39" s="119"/>
      <c r="N39" s="119"/>
      <c r="O39" s="119"/>
    </row>
    <row r="40" spans="1:18" s="120" customFormat="1" ht="21.75" customHeight="1" thickTop="1" x14ac:dyDescent="0.25">
      <c r="B40" s="121"/>
      <c r="C40" s="122" t="s">
        <v>173</v>
      </c>
      <c r="D40" s="122"/>
      <c r="E40" s="122"/>
      <c r="F40" s="122"/>
      <c r="G40" s="122"/>
      <c r="H40" s="122"/>
      <c r="I40" s="122"/>
      <c r="J40" s="122"/>
      <c r="K40" s="122"/>
      <c r="L40" s="122"/>
      <c r="M40" s="122"/>
      <c r="N40" s="123"/>
      <c r="O40" s="124">
        <f>+N38+F38+G38+K38+H38+P18+P30</f>
        <v>33477517374.201542</v>
      </c>
      <c r="P40" s="125"/>
    </row>
    <row r="41" spans="1:18" s="120" customFormat="1" ht="20.25" customHeight="1" x14ac:dyDescent="0.25">
      <c r="B41" s="126"/>
      <c r="C41" s="127" t="s">
        <v>174</v>
      </c>
      <c r="D41" s="127"/>
      <c r="E41" s="127"/>
      <c r="F41" s="128"/>
      <c r="G41" s="128"/>
      <c r="H41" s="128"/>
      <c r="I41" s="128"/>
      <c r="J41" s="128"/>
      <c r="K41" s="127"/>
      <c r="L41" s="127"/>
      <c r="M41" s="127"/>
      <c r="N41" s="129"/>
      <c r="O41" s="130">
        <f>+O38+D38+E38+J38+L38+I38</f>
        <v>7057865886.79846</v>
      </c>
      <c r="P41" s="125"/>
    </row>
    <row r="42" spans="1:18" s="120" customFormat="1" ht="27" customHeight="1" x14ac:dyDescent="0.35">
      <c r="B42" s="126"/>
      <c r="C42" s="131" t="s">
        <v>220</v>
      </c>
      <c r="D42" s="131"/>
      <c r="E42" s="131"/>
      <c r="F42" s="132"/>
      <c r="G42" s="132"/>
      <c r="H42" s="132"/>
      <c r="I42" s="132"/>
      <c r="J42" s="131"/>
      <c r="K42" s="131"/>
      <c r="L42" s="131"/>
      <c r="M42" s="131"/>
      <c r="N42" s="133"/>
      <c r="O42" s="134">
        <f>+O40+O41</f>
        <v>40535383261</v>
      </c>
      <c r="P42" s="125">
        <f>+C38-O42</f>
        <v>0</v>
      </c>
      <c r="Q42" s="125"/>
      <c r="R42" s="135">
        <f>+O42+P30+P18</f>
        <v>44939958024.201538</v>
      </c>
    </row>
    <row r="43" spans="1:18" s="136" customFormat="1" ht="15.75" customHeight="1" x14ac:dyDescent="0.3">
      <c r="B43" s="137" t="s">
        <v>221</v>
      </c>
      <c r="C43" s="1359" t="s">
        <v>222</v>
      </c>
      <c r="D43" s="1360"/>
      <c r="E43" s="1360"/>
      <c r="F43" s="1360"/>
      <c r="G43" s="1360"/>
      <c r="H43" s="1360"/>
      <c r="I43" s="1360"/>
      <c r="J43" s="1360"/>
      <c r="K43" s="1360"/>
      <c r="L43" s="1360"/>
      <c r="M43" s="1360"/>
      <c r="N43" s="1361"/>
      <c r="P43" s="138" t="e">
        <f>+#REF!-P42</f>
        <v>#REF!</v>
      </c>
    </row>
    <row r="44" spans="1:18" s="136" customFormat="1" ht="16.5" customHeight="1" x14ac:dyDescent="0.3">
      <c r="B44" s="126"/>
      <c r="C44" s="1362" t="s">
        <v>223</v>
      </c>
      <c r="D44" s="1363"/>
      <c r="E44" s="1363"/>
      <c r="F44" s="1363"/>
      <c r="G44" s="1363"/>
      <c r="H44" s="1363"/>
      <c r="I44" s="1363"/>
      <c r="J44" s="1363"/>
      <c r="K44" s="1363"/>
      <c r="L44" s="1363"/>
      <c r="M44" s="1363"/>
      <c r="N44" s="1364"/>
      <c r="P44" s="139"/>
    </row>
    <row r="45" spans="1:18" s="136" customFormat="1" ht="15.75" customHeight="1" thickBot="1" x14ac:dyDescent="0.3">
      <c r="B45" s="126"/>
      <c r="C45" s="140"/>
      <c r="D45" s="141"/>
      <c r="E45" s="141"/>
      <c r="F45" s="141"/>
      <c r="G45" s="141"/>
      <c r="H45" s="141"/>
      <c r="I45" s="141"/>
      <c r="J45" s="141"/>
      <c r="K45" s="141"/>
      <c r="L45" s="141"/>
      <c r="M45" s="141"/>
      <c r="N45" s="142"/>
    </row>
    <row r="46" spans="1:18" s="136" customFormat="1" ht="20.25" customHeight="1" thickTop="1" thickBot="1" x14ac:dyDescent="0.3">
      <c r="B46" s="143"/>
      <c r="C46" s="144"/>
      <c r="D46" s="144"/>
      <c r="E46" s="144"/>
      <c r="F46" s="144"/>
      <c r="G46" s="144"/>
      <c r="H46" s="144"/>
      <c r="I46" s="144"/>
      <c r="J46" s="144"/>
      <c r="K46" s="144"/>
      <c r="L46" s="144"/>
      <c r="M46" s="1357"/>
      <c r="N46" s="1358"/>
    </row>
    <row r="47" spans="1:18" s="136" customFormat="1" ht="35.25" customHeight="1" thickTop="1" thickBot="1" x14ac:dyDescent="0.3">
      <c r="B47" s="145"/>
      <c r="C47" s="146"/>
      <c r="D47" s="146"/>
      <c r="E47" s="146"/>
      <c r="F47" s="146"/>
      <c r="G47" s="146"/>
      <c r="H47" s="146"/>
      <c r="I47" s="1349"/>
      <c r="J47" s="1349"/>
      <c r="K47" s="147"/>
      <c r="L47" s="146"/>
      <c r="M47" s="148"/>
      <c r="N47" s="149" t="e">
        <f>+#REF!-C38</f>
        <v>#REF!</v>
      </c>
      <c r="O47" s="150"/>
      <c r="P47" s="151"/>
      <c r="Q47" s="152"/>
    </row>
    <row r="48" spans="1:18" s="136" customFormat="1" ht="17.25" customHeight="1" x14ac:dyDescent="0.25">
      <c r="B48" s="1350" t="s">
        <v>150</v>
      </c>
      <c r="C48" s="1351"/>
      <c r="D48" s="1351"/>
      <c r="E48" s="1351"/>
      <c r="F48" s="1351"/>
      <c r="G48" s="1351"/>
      <c r="H48" s="1351"/>
      <c r="I48" s="1351"/>
      <c r="J48" s="1351"/>
      <c r="K48" s="1351"/>
      <c r="L48" s="1351"/>
      <c r="M48" s="1351"/>
      <c r="N48" s="1352"/>
      <c r="Q48" s="150"/>
    </row>
    <row r="49" spans="2:17" s="136" customFormat="1" ht="20.25" customHeight="1" thickBot="1" x14ac:dyDescent="0.3">
      <c r="B49" s="1353" t="s">
        <v>224</v>
      </c>
      <c r="C49" s="1354"/>
      <c r="D49" s="1354"/>
      <c r="E49" s="1354"/>
      <c r="F49" s="1354"/>
      <c r="G49" s="1354"/>
      <c r="H49" s="1354"/>
      <c r="I49" s="1354"/>
      <c r="J49" s="1354"/>
      <c r="K49" s="1354"/>
      <c r="L49" s="1354"/>
      <c r="M49" s="1354"/>
      <c r="N49" s="1355"/>
      <c r="Q49" s="152"/>
    </row>
    <row r="50" spans="2:17" s="136" customFormat="1" ht="22.5" customHeight="1" thickTop="1" x14ac:dyDescent="0.25">
      <c r="B50" s="1356"/>
      <c r="C50" s="1356"/>
      <c r="D50" s="1356"/>
      <c r="E50" s="1356"/>
      <c r="F50" s="1356"/>
      <c r="G50" s="1356"/>
      <c r="H50" s="1356"/>
      <c r="I50" s="1356"/>
      <c r="J50" s="1356"/>
      <c r="K50" s="1356"/>
      <c r="L50" s="1356"/>
      <c r="M50" s="1356"/>
      <c r="N50" s="1356"/>
    </row>
    <row r="51" spans="2:17" s="136" customFormat="1" ht="12" customHeight="1" x14ac:dyDescent="0.25">
      <c r="B51" s="1347"/>
      <c r="C51" s="1347"/>
      <c r="D51" s="1347"/>
      <c r="E51" s="1347"/>
      <c r="F51" s="1347"/>
      <c r="G51" s="1347"/>
      <c r="H51" s="1347"/>
      <c r="I51" s="1347"/>
      <c r="J51" s="1347"/>
      <c r="K51" s="1347"/>
      <c r="L51" s="1347"/>
      <c r="M51" s="1347"/>
      <c r="N51" s="1347"/>
    </row>
    <row r="52" spans="2:17" s="153" customFormat="1" ht="17.25" customHeight="1" x14ac:dyDescent="0.25">
      <c r="B52" s="1347"/>
      <c r="C52" s="1347"/>
      <c r="D52" s="1347"/>
      <c r="E52" s="1347"/>
      <c r="F52" s="1347"/>
      <c r="G52" s="1347"/>
      <c r="H52" s="1347"/>
      <c r="I52" s="1347"/>
      <c r="J52" s="1347"/>
      <c r="K52" s="1347"/>
      <c r="L52" s="1347"/>
      <c r="M52" s="1347"/>
      <c r="N52" s="1347"/>
    </row>
    <row r="53" spans="2:17" s="153" customFormat="1" ht="18" x14ac:dyDescent="0.25">
      <c r="B53" s="1347"/>
      <c r="C53" s="1347"/>
      <c r="D53" s="503"/>
      <c r="E53" s="503"/>
      <c r="F53" s="503"/>
      <c r="G53" s="503"/>
      <c r="H53" s="503"/>
      <c r="I53" s="503"/>
      <c r="J53" s="503"/>
      <c r="K53" s="503"/>
      <c r="L53" s="503"/>
      <c r="M53" s="154"/>
      <c r="N53" s="154"/>
      <c r="O53" s="155"/>
    </row>
    <row r="54" spans="2:17" s="153" customFormat="1" x14ac:dyDescent="0.35">
      <c r="B54" s="1348"/>
      <c r="C54" s="1348"/>
      <c r="D54" s="504"/>
      <c r="E54" s="504"/>
      <c r="F54" s="504"/>
      <c r="G54" s="504"/>
      <c r="H54" s="504"/>
      <c r="I54" s="504"/>
      <c r="J54" s="504"/>
      <c r="K54" s="504"/>
      <c r="L54" s="504"/>
      <c r="M54" s="154"/>
      <c r="N54" s="154"/>
      <c r="O54" s="156"/>
    </row>
    <row r="55" spans="2:17" s="160" customFormat="1" x14ac:dyDescent="0.35">
      <c r="B55" s="157"/>
      <c r="C55" s="158"/>
      <c r="D55" s="158"/>
      <c r="E55" s="158"/>
      <c r="F55" s="158"/>
      <c r="G55" s="158"/>
      <c r="H55" s="158"/>
      <c r="I55" s="158"/>
      <c r="J55" s="158"/>
      <c r="K55" s="158"/>
      <c r="L55" s="158"/>
      <c r="M55" s="158"/>
      <c r="N55" s="158"/>
      <c r="O55" s="156"/>
      <c r="P55" s="159"/>
    </row>
    <row r="56" spans="2:17" x14ac:dyDescent="0.35">
      <c r="B56" s="161"/>
      <c r="O56" s="156"/>
      <c r="P56" s="163"/>
    </row>
    <row r="57" spans="2:17" x14ac:dyDescent="0.35">
      <c r="B57" s="161"/>
      <c r="O57" s="156"/>
      <c r="P57" s="163"/>
    </row>
    <row r="58" spans="2:17" x14ac:dyDescent="0.35">
      <c r="B58" s="161"/>
      <c r="O58" s="156"/>
      <c r="P58" s="163"/>
    </row>
    <row r="59" spans="2:17" x14ac:dyDescent="0.35">
      <c r="B59" s="161"/>
      <c r="O59" s="156"/>
      <c r="P59" s="163"/>
    </row>
    <row r="60" spans="2:17" x14ac:dyDescent="0.35">
      <c r="B60" s="161"/>
      <c r="O60" s="156"/>
      <c r="P60" s="163"/>
    </row>
    <row r="61" spans="2:17" x14ac:dyDescent="0.35">
      <c r="B61" s="161"/>
      <c r="O61" s="156"/>
      <c r="P61" s="163"/>
    </row>
    <row r="62" spans="2:17" x14ac:dyDescent="0.35">
      <c r="B62" s="161"/>
      <c r="F62" s="64"/>
      <c r="G62" s="64"/>
      <c r="H62" s="64"/>
      <c r="O62" s="156"/>
      <c r="P62" s="163"/>
    </row>
    <row r="63" spans="2:17" x14ac:dyDescent="0.35">
      <c r="B63" s="164"/>
      <c r="F63" s="64"/>
      <c r="G63" s="64"/>
      <c r="H63" s="64"/>
      <c r="O63" s="165">
        <f>SUM(O53:O56)</f>
        <v>0</v>
      </c>
      <c r="P63" s="166"/>
    </row>
    <row r="64" spans="2:17" x14ac:dyDescent="0.35">
      <c r="B64" s="161"/>
      <c r="F64" s="58"/>
      <c r="G64" s="58"/>
      <c r="H64" s="58"/>
    </row>
    <row r="65" spans="2:15" x14ac:dyDescent="0.35">
      <c r="B65" s="167"/>
    </row>
    <row r="67" spans="2:15" x14ac:dyDescent="0.35">
      <c r="O67" s="155">
        <v>266203338698.51999</v>
      </c>
    </row>
    <row r="68" spans="2:15" x14ac:dyDescent="0.35">
      <c r="O68" s="156">
        <v>233881863565.5</v>
      </c>
    </row>
    <row r="69" spans="2:15" x14ac:dyDescent="0.35">
      <c r="O69" s="156">
        <v>15720515485</v>
      </c>
    </row>
    <row r="70" spans="2:15" x14ac:dyDescent="0.35">
      <c r="O70" s="156">
        <v>16573347776.02</v>
      </c>
    </row>
    <row r="71" spans="2:15" x14ac:dyDescent="0.35">
      <c r="O71" s="168">
        <f>SUM(O68:O70)</f>
        <v>266175726826.51999</v>
      </c>
    </row>
    <row r="72" spans="2:15" x14ac:dyDescent="0.35">
      <c r="O72" s="169">
        <f>+O67-O71</f>
        <v>27611872</v>
      </c>
    </row>
    <row r="103" spans="2:12" x14ac:dyDescent="0.35">
      <c r="B103" s="170"/>
      <c r="C103" s="171"/>
      <c r="D103" s="171"/>
      <c r="E103" s="171"/>
      <c r="F103" s="171"/>
      <c r="G103" s="171"/>
      <c r="H103" s="171"/>
      <c r="I103" s="171"/>
      <c r="J103" s="171"/>
      <c r="K103" s="171"/>
      <c r="L103" s="171"/>
    </row>
    <row r="104" spans="2:12" x14ac:dyDescent="0.35">
      <c r="B104" s="170"/>
      <c r="C104" s="171"/>
      <c r="D104" s="171"/>
      <c r="E104" s="171"/>
      <c r="F104" s="171"/>
      <c r="G104" s="171"/>
      <c r="H104" s="171"/>
      <c r="I104" s="171"/>
      <c r="J104" s="171"/>
      <c r="K104" s="171"/>
      <c r="L104" s="171"/>
    </row>
    <row r="105" spans="2:12" x14ac:dyDescent="0.35">
      <c r="B105" s="170"/>
      <c r="C105" s="171"/>
      <c r="D105" s="171"/>
      <c r="E105" s="171"/>
      <c r="F105" s="171"/>
      <c r="G105" s="171"/>
      <c r="H105" s="171"/>
      <c r="I105" s="171"/>
      <c r="J105" s="171"/>
      <c r="K105" s="171"/>
      <c r="L105" s="171"/>
    </row>
    <row r="106" spans="2:12" x14ac:dyDescent="0.35">
      <c r="B106" s="170"/>
      <c r="C106" s="171"/>
      <c r="D106" s="171"/>
      <c r="E106" s="171"/>
      <c r="F106" s="171"/>
      <c r="G106" s="171"/>
      <c r="H106" s="171"/>
      <c r="I106" s="171"/>
      <c r="J106" s="171"/>
      <c r="K106" s="171"/>
      <c r="L106" s="171"/>
    </row>
    <row r="107" spans="2:12" x14ac:dyDescent="0.35">
      <c r="B107" s="170"/>
      <c r="C107" s="171"/>
      <c r="D107" s="171"/>
      <c r="E107" s="171"/>
      <c r="F107" s="171"/>
      <c r="G107" s="171"/>
      <c r="H107" s="171"/>
      <c r="I107" s="171"/>
      <c r="J107" s="171"/>
      <c r="K107" s="171"/>
      <c r="L107" s="171"/>
    </row>
    <row r="108" spans="2:12" x14ac:dyDescent="0.35">
      <c r="B108" s="170"/>
      <c r="C108" s="171"/>
      <c r="D108" s="171"/>
      <c r="E108" s="171"/>
      <c r="F108" s="171"/>
      <c r="G108" s="171"/>
      <c r="H108" s="171"/>
      <c r="I108" s="171"/>
      <c r="J108" s="171"/>
      <c r="K108" s="171"/>
      <c r="L108" s="171"/>
    </row>
    <row r="109" spans="2:12" x14ac:dyDescent="0.35">
      <c r="B109" s="170"/>
      <c r="C109" s="171"/>
      <c r="D109" s="171"/>
      <c r="E109" s="171"/>
      <c r="F109" s="171"/>
      <c r="G109" s="171"/>
      <c r="H109" s="171"/>
      <c r="I109" s="171"/>
      <c r="J109" s="171"/>
      <c r="K109" s="171"/>
      <c r="L109" s="171"/>
    </row>
    <row r="110" spans="2:12" x14ac:dyDescent="0.35">
      <c r="B110" s="170"/>
      <c r="C110" s="171"/>
      <c r="D110" s="171"/>
      <c r="E110" s="171"/>
      <c r="F110" s="171"/>
      <c r="G110" s="171"/>
      <c r="H110" s="171"/>
      <c r="I110" s="171"/>
      <c r="J110" s="171"/>
      <c r="K110" s="171"/>
      <c r="L110" s="171"/>
    </row>
    <row r="111" spans="2:12" ht="12.75" customHeight="1" x14ac:dyDescent="0.35">
      <c r="B111" s="172"/>
      <c r="C111" s="172"/>
      <c r="D111" s="172"/>
      <c r="E111" s="172"/>
      <c r="F111" s="172"/>
      <c r="G111" s="172"/>
      <c r="H111" s="172"/>
      <c r="I111" s="172"/>
      <c r="J111" s="172"/>
      <c r="K111" s="172"/>
      <c r="L111" s="172"/>
    </row>
    <row r="112" spans="2:12" x14ac:dyDescent="0.35">
      <c r="B112" s="172"/>
      <c r="C112" s="172"/>
      <c r="D112" s="172"/>
      <c r="E112" s="172"/>
      <c r="F112" s="172"/>
      <c r="G112" s="172"/>
      <c r="H112" s="172"/>
      <c r="I112" s="172"/>
      <c r="J112" s="172"/>
      <c r="K112" s="172"/>
      <c r="L112" s="172"/>
    </row>
    <row r="113" spans="2:12" x14ac:dyDescent="0.35">
      <c r="B113" s="173"/>
      <c r="C113" s="173"/>
      <c r="D113" s="173"/>
      <c r="E113" s="173"/>
      <c r="F113" s="173"/>
      <c r="G113" s="173"/>
      <c r="H113" s="173"/>
      <c r="I113" s="173"/>
      <c r="J113" s="173"/>
      <c r="K113" s="173"/>
      <c r="L113" s="173"/>
    </row>
    <row r="114" spans="2:12" x14ac:dyDescent="0.35">
      <c r="B114" s="173"/>
      <c r="C114" s="173"/>
      <c r="D114" s="173"/>
      <c r="E114" s="173"/>
      <c r="F114" s="173"/>
      <c r="G114" s="173"/>
      <c r="H114" s="173"/>
      <c r="I114" s="173"/>
      <c r="J114" s="173"/>
      <c r="K114" s="173"/>
      <c r="L114" s="173"/>
    </row>
    <row r="115" spans="2:12" x14ac:dyDescent="0.35">
      <c r="B115" s="173"/>
      <c r="C115" s="173"/>
      <c r="D115" s="173"/>
      <c r="E115" s="173"/>
      <c r="F115" s="173"/>
      <c r="G115" s="173"/>
      <c r="H115" s="173"/>
      <c r="I115" s="173"/>
      <c r="J115" s="173"/>
      <c r="K115" s="173"/>
      <c r="L115" s="173"/>
    </row>
    <row r="116" spans="2:12" x14ac:dyDescent="0.35">
      <c r="B116" s="173"/>
      <c r="C116" s="173"/>
      <c r="D116" s="173"/>
      <c r="E116" s="173"/>
      <c r="F116" s="173"/>
      <c r="G116" s="173"/>
      <c r="H116" s="173"/>
      <c r="I116" s="173"/>
      <c r="J116" s="173"/>
      <c r="K116" s="173"/>
      <c r="L116" s="173"/>
    </row>
    <row r="117" spans="2:12" x14ac:dyDescent="0.35">
      <c r="B117" s="173"/>
      <c r="C117" s="173"/>
      <c r="D117" s="173"/>
      <c r="E117" s="173"/>
      <c r="F117" s="173"/>
      <c r="G117" s="173"/>
      <c r="H117" s="173"/>
      <c r="I117" s="173"/>
      <c r="J117" s="173"/>
      <c r="K117" s="173"/>
      <c r="L117" s="173"/>
    </row>
    <row r="118" spans="2:12" x14ac:dyDescent="0.35">
      <c r="B118" s="173"/>
      <c r="C118" s="173"/>
      <c r="D118" s="173"/>
      <c r="E118" s="173"/>
      <c r="F118" s="173"/>
      <c r="G118" s="173"/>
      <c r="H118" s="173"/>
      <c r="I118" s="173"/>
      <c r="J118" s="173"/>
      <c r="K118" s="173"/>
      <c r="L118" s="173"/>
    </row>
    <row r="119" spans="2:12" x14ac:dyDescent="0.35">
      <c r="B119" s="173"/>
      <c r="C119" s="173"/>
      <c r="D119" s="173"/>
      <c r="E119" s="173"/>
      <c r="F119" s="173"/>
      <c r="G119" s="173"/>
      <c r="H119" s="173"/>
      <c r="I119" s="173"/>
      <c r="J119" s="173"/>
      <c r="K119" s="173"/>
      <c r="L119" s="173"/>
    </row>
    <row r="120" spans="2:12" x14ac:dyDescent="0.35">
      <c r="B120" s="173"/>
      <c r="C120" s="173"/>
      <c r="D120" s="173"/>
      <c r="E120" s="173"/>
      <c r="F120" s="173"/>
      <c r="G120" s="173"/>
      <c r="H120" s="173"/>
      <c r="I120" s="173"/>
      <c r="J120" s="173"/>
      <c r="K120" s="173"/>
      <c r="L120" s="173"/>
    </row>
    <row r="121" spans="2:12" x14ac:dyDescent="0.35">
      <c r="B121" s="173"/>
      <c r="C121" s="173"/>
      <c r="D121" s="173"/>
      <c r="E121" s="173"/>
      <c r="F121" s="173"/>
      <c r="G121" s="173"/>
      <c r="H121" s="173"/>
      <c r="I121" s="173"/>
      <c r="J121" s="173"/>
      <c r="K121" s="173"/>
      <c r="L121" s="173"/>
    </row>
    <row r="122" spans="2:12" x14ac:dyDescent="0.35">
      <c r="B122" s="173"/>
      <c r="C122" s="173"/>
      <c r="D122" s="173"/>
      <c r="E122" s="173"/>
      <c r="F122" s="173"/>
      <c r="G122" s="173"/>
      <c r="H122" s="173"/>
      <c r="I122" s="173"/>
      <c r="J122" s="173"/>
      <c r="K122" s="173"/>
      <c r="L122" s="173"/>
    </row>
    <row r="123" spans="2:12" x14ac:dyDescent="0.35">
      <c r="B123" s="173"/>
      <c r="C123" s="173"/>
      <c r="D123" s="173"/>
      <c r="E123" s="173"/>
      <c r="F123" s="173"/>
      <c r="G123" s="173"/>
      <c r="H123" s="173"/>
      <c r="I123" s="173"/>
      <c r="J123" s="173"/>
      <c r="K123" s="173"/>
      <c r="L123" s="173"/>
    </row>
    <row r="124" spans="2:12" x14ac:dyDescent="0.35">
      <c r="B124" s="173"/>
      <c r="C124" s="173"/>
      <c r="D124" s="173"/>
      <c r="E124" s="173"/>
      <c r="F124" s="173"/>
      <c r="G124" s="173"/>
      <c r="H124" s="173"/>
      <c r="I124" s="173"/>
      <c r="J124" s="173"/>
      <c r="K124" s="173"/>
      <c r="L124" s="173"/>
    </row>
    <row r="125" spans="2:12" x14ac:dyDescent="0.35">
      <c r="B125" s="173"/>
      <c r="C125" s="173"/>
      <c r="D125" s="173"/>
      <c r="E125" s="173"/>
      <c r="F125" s="173"/>
      <c r="G125" s="173"/>
      <c r="H125" s="173"/>
      <c r="I125" s="173"/>
      <c r="J125" s="173"/>
      <c r="K125" s="173"/>
      <c r="L125" s="173"/>
    </row>
    <row r="126" spans="2:12" x14ac:dyDescent="0.35">
      <c r="B126" s="173"/>
      <c r="C126" s="173"/>
      <c r="D126" s="173"/>
      <c r="E126" s="173"/>
      <c r="F126" s="173"/>
      <c r="G126" s="173"/>
      <c r="H126" s="173"/>
      <c r="I126" s="173"/>
      <c r="J126" s="173"/>
      <c r="K126" s="173"/>
      <c r="L126" s="173"/>
    </row>
    <row r="127" spans="2:12" x14ac:dyDescent="0.35">
      <c r="B127" s="173"/>
      <c r="C127" s="173"/>
      <c r="D127" s="173"/>
      <c r="E127" s="173"/>
      <c r="F127" s="173"/>
      <c r="G127" s="173"/>
      <c r="H127" s="173"/>
      <c r="I127" s="173"/>
      <c r="J127" s="173"/>
      <c r="K127" s="173"/>
      <c r="L127" s="173"/>
    </row>
    <row r="128" spans="2:12" x14ac:dyDescent="0.35">
      <c r="B128" s="173"/>
      <c r="C128" s="173"/>
      <c r="D128" s="173"/>
      <c r="E128" s="173"/>
      <c r="F128" s="173"/>
      <c r="G128" s="173"/>
      <c r="H128" s="173"/>
      <c r="I128" s="173"/>
      <c r="J128" s="173"/>
      <c r="K128" s="173"/>
      <c r="L128" s="173"/>
    </row>
    <row r="129" spans="2:12" x14ac:dyDescent="0.35">
      <c r="B129" s="173"/>
      <c r="C129" s="173"/>
      <c r="D129" s="173"/>
      <c r="E129" s="173"/>
      <c r="F129" s="173"/>
      <c r="G129" s="173"/>
      <c r="H129" s="173"/>
      <c r="I129" s="173"/>
      <c r="J129" s="173"/>
      <c r="K129" s="173"/>
      <c r="L129" s="173"/>
    </row>
    <row r="130" spans="2:12" x14ac:dyDescent="0.35">
      <c r="B130" s="173"/>
      <c r="C130" s="173"/>
      <c r="D130" s="173"/>
      <c r="E130" s="173"/>
      <c r="F130" s="173"/>
      <c r="G130" s="173"/>
      <c r="H130" s="173"/>
      <c r="I130" s="173"/>
      <c r="J130" s="173"/>
      <c r="K130" s="173"/>
      <c r="L130" s="173"/>
    </row>
    <row r="131" spans="2:12" x14ac:dyDescent="0.35">
      <c r="B131" s="173"/>
      <c r="C131" s="173"/>
      <c r="D131" s="173"/>
      <c r="E131" s="173"/>
      <c r="F131" s="173"/>
      <c r="G131" s="173"/>
      <c r="H131" s="173"/>
      <c r="I131" s="173"/>
      <c r="J131" s="173"/>
      <c r="K131" s="173"/>
      <c r="L131" s="173"/>
    </row>
    <row r="132" spans="2:12" x14ac:dyDescent="0.35">
      <c r="B132" s="173"/>
      <c r="C132" s="173"/>
      <c r="D132" s="173"/>
      <c r="E132" s="173"/>
      <c r="F132" s="173"/>
      <c r="G132" s="173"/>
      <c r="H132" s="173"/>
      <c r="I132" s="173"/>
      <c r="J132" s="173"/>
      <c r="K132" s="173"/>
      <c r="L132" s="173"/>
    </row>
    <row r="133" spans="2:12" x14ac:dyDescent="0.35">
      <c r="B133" s="173"/>
      <c r="C133" s="173"/>
      <c r="D133" s="173"/>
      <c r="E133" s="173"/>
      <c r="F133" s="173"/>
      <c r="G133" s="173"/>
      <c r="H133" s="173"/>
      <c r="I133" s="173"/>
      <c r="J133" s="173"/>
      <c r="K133" s="173"/>
      <c r="L133" s="173"/>
    </row>
    <row r="134" spans="2:12" x14ac:dyDescent="0.35">
      <c r="B134" s="173"/>
      <c r="C134" s="173"/>
      <c r="D134" s="173"/>
      <c r="E134" s="173"/>
      <c r="F134" s="173"/>
      <c r="G134" s="173"/>
      <c r="H134" s="173"/>
      <c r="I134" s="173"/>
      <c r="J134" s="173"/>
      <c r="K134" s="173"/>
      <c r="L134" s="173"/>
    </row>
    <row r="135" spans="2:12" x14ac:dyDescent="0.35">
      <c r="B135" s="173"/>
      <c r="C135" s="173"/>
      <c r="D135" s="173"/>
      <c r="E135" s="173"/>
      <c r="F135" s="173"/>
      <c r="G135" s="173"/>
      <c r="H135" s="173"/>
      <c r="I135" s="173"/>
      <c r="J135" s="173"/>
      <c r="K135" s="173"/>
      <c r="L135" s="173"/>
    </row>
    <row r="136" spans="2:12" x14ac:dyDescent="0.35">
      <c r="B136" s="173"/>
      <c r="C136" s="173"/>
      <c r="D136" s="173"/>
      <c r="E136" s="173"/>
      <c r="F136" s="173"/>
      <c r="G136" s="173"/>
      <c r="H136" s="173"/>
      <c r="I136" s="173"/>
      <c r="J136" s="173"/>
      <c r="K136" s="173"/>
      <c r="L136" s="173"/>
    </row>
    <row r="137" spans="2:12" x14ac:dyDescent="0.35">
      <c r="B137" s="173"/>
      <c r="C137" s="173"/>
      <c r="D137" s="173"/>
      <c r="E137" s="173"/>
      <c r="F137" s="173"/>
      <c r="G137" s="173"/>
      <c r="H137" s="173"/>
      <c r="I137" s="173"/>
      <c r="J137" s="173"/>
      <c r="K137" s="173"/>
      <c r="L137" s="173"/>
    </row>
    <row r="138" spans="2:12" x14ac:dyDescent="0.35">
      <c r="B138" s="173"/>
      <c r="C138" s="173"/>
      <c r="D138" s="173"/>
      <c r="E138" s="173"/>
      <c r="F138" s="173"/>
      <c r="G138" s="173"/>
      <c r="H138" s="173"/>
      <c r="I138" s="173"/>
      <c r="J138" s="173"/>
      <c r="K138" s="173"/>
      <c r="L138" s="173"/>
    </row>
    <row r="139" spans="2:12" x14ac:dyDescent="0.35">
      <c r="B139" s="173"/>
      <c r="C139" s="173"/>
      <c r="D139" s="173"/>
      <c r="E139" s="173"/>
      <c r="F139" s="173"/>
      <c r="G139" s="173"/>
      <c r="H139" s="173"/>
      <c r="I139" s="173"/>
      <c r="J139" s="173"/>
      <c r="K139" s="173"/>
      <c r="L139" s="173"/>
    </row>
    <row r="140" spans="2:12" x14ac:dyDescent="0.35">
      <c r="B140" s="173"/>
      <c r="C140" s="173"/>
      <c r="D140" s="173"/>
      <c r="E140" s="173"/>
      <c r="F140" s="173"/>
      <c r="G140" s="173"/>
      <c r="H140" s="173"/>
      <c r="I140" s="173"/>
      <c r="J140" s="173"/>
      <c r="K140" s="173"/>
      <c r="L140" s="173"/>
    </row>
    <row r="141" spans="2:12" x14ac:dyDescent="0.35">
      <c r="B141" s="173"/>
      <c r="C141" s="173"/>
      <c r="D141" s="173"/>
      <c r="E141" s="173"/>
      <c r="F141" s="173"/>
      <c r="G141" s="173"/>
      <c r="H141" s="173"/>
      <c r="I141" s="173"/>
      <c r="J141" s="173"/>
      <c r="K141" s="173"/>
      <c r="L141" s="173"/>
    </row>
    <row r="142" spans="2:12" x14ac:dyDescent="0.35">
      <c r="B142" s="173"/>
      <c r="C142" s="173"/>
      <c r="D142" s="173"/>
      <c r="E142" s="173"/>
      <c r="F142" s="173"/>
      <c r="G142" s="173"/>
      <c r="H142" s="173"/>
      <c r="I142" s="173"/>
      <c r="J142" s="173"/>
      <c r="K142" s="173"/>
      <c r="L142" s="173"/>
    </row>
    <row r="143" spans="2:12" x14ac:dyDescent="0.35">
      <c r="B143" s="173"/>
      <c r="C143" s="173"/>
      <c r="D143" s="173"/>
      <c r="E143" s="173"/>
      <c r="F143" s="173"/>
      <c r="G143" s="173"/>
      <c r="H143" s="173"/>
      <c r="I143" s="173"/>
      <c r="J143" s="173"/>
      <c r="K143" s="173"/>
      <c r="L143" s="173"/>
    </row>
    <row r="144" spans="2:12" x14ac:dyDescent="0.35">
      <c r="B144" s="173"/>
      <c r="C144" s="173"/>
      <c r="D144" s="173"/>
      <c r="E144" s="173"/>
      <c r="F144" s="173"/>
      <c r="G144" s="173"/>
      <c r="H144" s="173"/>
      <c r="I144" s="173"/>
      <c r="J144" s="173"/>
      <c r="K144" s="173"/>
      <c r="L144" s="173"/>
    </row>
    <row r="145" spans="2:12" x14ac:dyDescent="0.35">
      <c r="B145" s="173"/>
      <c r="C145" s="173"/>
      <c r="D145" s="173"/>
      <c r="E145" s="173"/>
      <c r="F145" s="173"/>
      <c r="G145" s="173"/>
      <c r="H145" s="173"/>
      <c r="I145" s="173"/>
      <c r="J145" s="173"/>
      <c r="K145" s="173"/>
      <c r="L145" s="173"/>
    </row>
    <row r="146" spans="2:12" x14ac:dyDescent="0.35">
      <c r="B146" s="173"/>
      <c r="C146" s="173"/>
      <c r="D146" s="173"/>
      <c r="E146" s="173"/>
      <c r="F146" s="173"/>
      <c r="G146" s="173"/>
      <c r="H146" s="173"/>
      <c r="I146" s="173"/>
      <c r="J146" s="173"/>
      <c r="K146" s="173"/>
      <c r="L146" s="173"/>
    </row>
    <row r="147" spans="2:12" x14ac:dyDescent="0.35">
      <c r="B147" s="173"/>
      <c r="C147" s="173"/>
      <c r="D147" s="173"/>
      <c r="E147" s="173"/>
      <c r="F147" s="173"/>
      <c r="G147" s="173"/>
      <c r="H147" s="173"/>
      <c r="I147" s="173"/>
      <c r="J147" s="173"/>
      <c r="K147" s="173"/>
      <c r="L147" s="173"/>
    </row>
    <row r="148" spans="2:12" x14ac:dyDescent="0.35">
      <c r="B148" s="173"/>
      <c r="C148" s="173"/>
      <c r="D148" s="173"/>
      <c r="E148" s="173"/>
      <c r="F148" s="173"/>
      <c r="G148" s="173"/>
      <c r="H148" s="173"/>
      <c r="I148" s="173"/>
      <c r="J148" s="173"/>
      <c r="K148" s="173"/>
      <c r="L148" s="173"/>
    </row>
    <row r="149" spans="2:12" x14ac:dyDescent="0.35">
      <c r="B149" s="173"/>
      <c r="C149" s="173"/>
      <c r="D149" s="173"/>
      <c r="E149" s="173"/>
      <c r="F149" s="173"/>
      <c r="G149" s="173"/>
      <c r="H149" s="173"/>
      <c r="I149" s="173"/>
      <c r="J149" s="173"/>
      <c r="K149" s="173"/>
      <c r="L149" s="173"/>
    </row>
    <row r="150" spans="2:12" x14ac:dyDescent="0.35">
      <c r="B150" s="173"/>
      <c r="C150" s="173"/>
      <c r="D150" s="173"/>
      <c r="E150" s="173"/>
      <c r="F150" s="173"/>
      <c r="G150" s="173"/>
      <c r="H150" s="173"/>
      <c r="I150" s="173"/>
      <c r="J150" s="173"/>
      <c r="K150" s="173"/>
      <c r="L150" s="173"/>
    </row>
    <row r="151" spans="2:12" x14ac:dyDescent="0.35">
      <c r="B151" s="173"/>
      <c r="C151" s="173"/>
      <c r="D151" s="173"/>
      <c r="E151" s="173"/>
      <c r="F151" s="173"/>
      <c r="G151" s="173"/>
      <c r="H151" s="173"/>
      <c r="I151" s="173"/>
      <c r="J151" s="173"/>
      <c r="K151" s="173"/>
      <c r="L151" s="173"/>
    </row>
    <row r="152" spans="2:12" x14ac:dyDescent="0.35">
      <c r="B152" s="173"/>
      <c r="C152" s="173"/>
      <c r="D152" s="173"/>
      <c r="E152" s="173"/>
      <c r="F152" s="173"/>
      <c r="G152" s="173"/>
      <c r="H152" s="173"/>
      <c r="I152" s="173"/>
      <c r="J152" s="173"/>
      <c r="K152" s="173"/>
      <c r="L152" s="173"/>
    </row>
    <row r="153" spans="2:12" x14ac:dyDescent="0.35">
      <c r="B153" s="173"/>
      <c r="C153" s="173"/>
      <c r="D153" s="173"/>
      <c r="E153" s="173"/>
      <c r="F153" s="173"/>
      <c r="G153" s="173"/>
      <c r="H153" s="173"/>
      <c r="I153" s="173"/>
      <c r="J153" s="173"/>
      <c r="K153" s="173"/>
      <c r="L153" s="173"/>
    </row>
    <row r="154" spans="2:12" x14ac:dyDescent="0.35">
      <c r="B154" s="173"/>
      <c r="C154" s="173"/>
      <c r="D154" s="173"/>
      <c r="E154" s="173"/>
      <c r="F154" s="173"/>
      <c r="G154" s="173"/>
      <c r="H154" s="173"/>
      <c r="I154" s="173"/>
      <c r="J154" s="173"/>
      <c r="K154" s="173"/>
      <c r="L154" s="173"/>
    </row>
    <row r="155" spans="2:12" x14ac:dyDescent="0.35">
      <c r="B155" s="173"/>
      <c r="C155" s="173"/>
      <c r="D155" s="173"/>
      <c r="E155" s="173"/>
      <c r="F155" s="173"/>
      <c r="G155" s="173"/>
      <c r="H155" s="173"/>
      <c r="I155" s="173"/>
      <c r="J155" s="173"/>
      <c r="K155" s="173"/>
      <c r="L155" s="173"/>
    </row>
    <row r="156" spans="2:12" x14ac:dyDescent="0.35">
      <c r="B156" s="173"/>
      <c r="C156" s="173"/>
      <c r="D156" s="173"/>
      <c r="E156" s="173"/>
      <c r="F156" s="173"/>
      <c r="G156" s="173"/>
      <c r="H156" s="173"/>
      <c r="I156" s="173"/>
      <c r="J156" s="173"/>
      <c r="K156" s="173"/>
      <c r="L156" s="173"/>
    </row>
    <row r="157" spans="2:12" x14ac:dyDescent="0.35">
      <c r="B157" s="173"/>
      <c r="C157" s="173"/>
      <c r="D157" s="173"/>
      <c r="E157" s="173"/>
      <c r="F157" s="173"/>
      <c r="G157" s="173"/>
      <c r="H157" s="173"/>
      <c r="I157" s="173"/>
      <c r="J157" s="173"/>
      <c r="K157" s="173"/>
      <c r="L157" s="173"/>
    </row>
    <row r="158" spans="2:12" x14ac:dyDescent="0.35">
      <c r="B158" s="173"/>
      <c r="C158" s="173"/>
      <c r="D158" s="173"/>
      <c r="E158" s="173"/>
      <c r="F158" s="173"/>
      <c r="G158" s="173"/>
      <c r="H158" s="173"/>
      <c r="I158" s="173"/>
      <c r="J158" s="173"/>
      <c r="K158" s="173"/>
      <c r="L158" s="173"/>
    </row>
    <row r="159" spans="2:12" x14ac:dyDescent="0.35">
      <c r="B159" s="173"/>
      <c r="C159" s="173"/>
      <c r="D159" s="173"/>
      <c r="E159" s="173"/>
      <c r="F159" s="173"/>
      <c r="G159" s="173"/>
      <c r="H159" s="173"/>
      <c r="I159" s="173"/>
      <c r="J159" s="173"/>
      <c r="K159" s="173"/>
      <c r="L159" s="173"/>
    </row>
    <row r="160" spans="2:12" x14ac:dyDescent="0.35">
      <c r="B160" s="173"/>
      <c r="C160" s="173"/>
      <c r="D160" s="173"/>
      <c r="E160" s="173"/>
      <c r="F160" s="173"/>
      <c r="G160" s="173"/>
      <c r="H160" s="173"/>
      <c r="I160" s="173"/>
      <c r="J160" s="173"/>
      <c r="K160" s="173"/>
      <c r="L160" s="173"/>
    </row>
    <row r="161" spans="2:12" x14ac:dyDescent="0.35">
      <c r="B161" s="173"/>
      <c r="C161" s="173"/>
      <c r="D161" s="173"/>
      <c r="E161" s="173"/>
      <c r="F161" s="173"/>
      <c r="G161" s="173"/>
      <c r="H161" s="173"/>
      <c r="I161" s="173"/>
      <c r="J161" s="173"/>
      <c r="K161" s="173"/>
      <c r="L161" s="173"/>
    </row>
    <row r="162" spans="2:12" x14ac:dyDescent="0.35">
      <c r="B162" s="173"/>
      <c r="C162" s="173"/>
      <c r="D162" s="173"/>
      <c r="E162" s="173"/>
      <c r="F162" s="173"/>
      <c r="G162" s="173"/>
      <c r="H162" s="173"/>
      <c r="I162" s="173"/>
      <c r="J162" s="173"/>
      <c r="K162" s="173"/>
      <c r="L162" s="173"/>
    </row>
    <row r="163" spans="2:12" x14ac:dyDescent="0.35">
      <c r="B163" s="173"/>
      <c r="C163" s="173"/>
      <c r="D163" s="173"/>
      <c r="E163" s="173"/>
      <c r="F163" s="173"/>
      <c r="G163" s="173"/>
      <c r="H163" s="173"/>
      <c r="I163" s="173"/>
      <c r="J163" s="173"/>
      <c r="K163" s="173"/>
      <c r="L163" s="173"/>
    </row>
    <row r="164" spans="2:12" x14ac:dyDescent="0.35">
      <c r="B164" s="173"/>
      <c r="C164" s="173"/>
      <c r="D164" s="173"/>
      <c r="E164" s="173"/>
      <c r="F164" s="173"/>
      <c r="G164" s="173"/>
      <c r="H164" s="173"/>
      <c r="I164" s="173"/>
      <c r="J164" s="173"/>
      <c r="K164" s="173"/>
      <c r="L164" s="173"/>
    </row>
    <row r="165" spans="2:12" x14ac:dyDescent="0.35">
      <c r="B165" s="173"/>
      <c r="C165" s="173"/>
      <c r="D165" s="173"/>
      <c r="E165" s="173"/>
      <c r="F165" s="173"/>
      <c r="G165" s="173"/>
      <c r="H165" s="173"/>
      <c r="I165" s="173"/>
      <c r="J165" s="173"/>
      <c r="K165" s="173"/>
      <c r="L165" s="173"/>
    </row>
    <row r="166" spans="2:12" x14ac:dyDescent="0.35">
      <c r="B166" s="173"/>
      <c r="C166" s="173"/>
      <c r="D166" s="173"/>
      <c r="E166" s="173"/>
      <c r="F166" s="173"/>
      <c r="G166" s="173"/>
      <c r="H166" s="173"/>
      <c r="I166" s="173"/>
      <c r="J166" s="173"/>
      <c r="K166" s="173"/>
      <c r="L166" s="173"/>
    </row>
    <row r="167" spans="2:12" x14ac:dyDescent="0.35">
      <c r="B167" s="173"/>
      <c r="C167" s="173"/>
      <c r="D167" s="173"/>
      <c r="E167" s="173"/>
      <c r="F167" s="173"/>
      <c r="G167" s="173"/>
      <c r="H167" s="173"/>
      <c r="I167" s="173"/>
      <c r="J167" s="173"/>
      <c r="K167" s="173"/>
      <c r="L167" s="173"/>
    </row>
    <row r="168" spans="2:12" x14ac:dyDescent="0.35">
      <c r="B168" s="173"/>
      <c r="C168" s="173"/>
      <c r="D168" s="173"/>
      <c r="E168" s="173"/>
      <c r="F168" s="173"/>
      <c r="G168" s="173"/>
      <c r="H168" s="173"/>
      <c r="I168" s="173"/>
      <c r="J168" s="173"/>
      <c r="K168" s="173"/>
      <c r="L168" s="173"/>
    </row>
    <row r="169" spans="2:12" x14ac:dyDescent="0.35">
      <c r="B169" s="173"/>
      <c r="C169" s="173"/>
      <c r="D169" s="173"/>
      <c r="E169" s="173"/>
      <c r="F169" s="173"/>
      <c r="G169" s="173"/>
      <c r="H169" s="173"/>
      <c r="I169" s="173"/>
      <c r="J169" s="173"/>
      <c r="K169" s="173"/>
      <c r="L169" s="173"/>
    </row>
    <row r="170" spans="2:12" x14ac:dyDescent="0.35">
      <c r="B170" s="173"/>
      <c r="C170" s="173"/>
      <c r="D170" s="173"/>
      <c r="E170" s="173"/>
      <c r="F170" s="173"/>
      <c r="G170" s="173"/>
      <c r="H170" s="173"/>
      <c r="I170" s="173"/>
      <c r="J170" s="173"/>
      <c r="K170" s="173"/>
      <c r="L170" s="173"/>
    </row>
    <row r="171" spans="2:12" x14ac:dyDescent="0.35">
      <c r="B171" s="173"/>
      <c r="C171" s="173"/>
      <c r="D171" s="173"/>
      <c r="E171" s="173"/>
      <c r="F171" s="173"/>
      <c r="G171" s="173"/>
      <c r="H171" s="173"/>
      <c r="I171" s="173"/>
      <c r="J171" s="173"/>
      <c r="K171" s="173"/>
      <c r="L171" s="173"/>
    </row>
    <row r="172" spans="2:12" x14ac:dyDescent="0.35">
      <c r="B172" s="173"/>
      <c r="C172" s="173"/>
      <c r="D172" s="173"/>
      <c r="E172" s="173"/>
      <c r="F172" s="173"/>
      <c r="G172" s="173"/>
      <c r="H172" s="173"/>
      <c r="I172" s="173"/>
      <c r="J172" s="173"/>
      <c r="K172" s="173"/>
      <c r="L172" s="173"/>
    </row>
    <row r="173" spans="2:12" x14ac:dyDescent="0.35">
      <c r="B173" s="173"/>
      <c r="C173" s="173"/>
      <c r="D173" s="173"/>
      <c r="E173" s="173"/>
      <c r="F173" s="173"/>
      <c r="G173" s="173"/>
      <c r="H173" s="173"/>
      <c r="I173" s="173"/>
      <c r="J173" s="173"/>
      <c r="K173" s="173"/>
      <c r="L173" s="173"/>
    </row>
    <row r="174" spans="2:12" x14ac:dyDescent="0.35">
      <c r="B174" s="173"/>
      <c r="C174" s="173"/>
      <c r="D174" s="173"/>
      <c r="E174" s="173"/>
      <c r="F174" s="173"/>
      <c r="G174" s="173"/>
      <c r="H174" s="173"/>
      <c r="I174" s="173"/>
      <c r="J174" s="173"/>
      <c r="K174" s="173"/>
      <c r="L174" s="173"/>
    </row>
    <row r="175" spans="2:12" x14ac:dyDescent="0.35">
      <c r="B175" s="173"/>
      <c r="C175" s="173"/>
      <c r="D175" s="173"/>
      <c r="E175" s="173"/>
      <c r="F175" s="173"/>
      <c r="G175" s="173"/>
      <c r="H175" s="173"/>
      <c r="I175" s="173"/>
      <c r="J175" s="173"/>
      <c r="K175" s="173"/>
      <c r="L175" s="173"/>
    </row>
    <row r="176" spans="2:12" x14ac:dyDescent="0.35">
      <c r="B176" s="173"/>
      <c r="C176" s="173"/>
      <c r="D176" s="173"/>
      <c r="E176" s="173"/>
      <c r="F176" s="173"/>
      <c r="G176" s="173"/>
      <c r="H176" s="173"/>
      <c r="I176" s="173"/>
      <c r="J176" s="173"/>
      <c r="K176" s="173"/>
      <c r="L176" s="173"/>
    </row>
    <row r="177" spans="2:12" x14ac:dyDescent="0.35">
      <c r="B177" s="173"/>
      <c r="C177" s="173"/>
      <c r="D177" s="173"/>
      <c r="E177" s="173"/>
      <c r="F177" s="173"/>
      <c r="G177" s="173"/>
      <c r="H177" s="173"/>
      <c r="I177" s="173"/>
      <c r="J177" s="173"/>
      <c r="K177" s="173"/>
      <c r="L177" s="173"/>
    </row>
    <row r="178" spans="2:12" x14ac:dyDescent="0.35">
      <c r="B178" s="173"/>
      <c r="C178" s="173"/>
      <c r="D178" s="173"/>
      <c r="E178" s="173"/>
      <c r="F178" s="173"/>
      <c r="G178" s="173"/>
      <c r="H178" s="173"/>
      <c r="I178" s="173"/>
      <c r="J178" s="173"/>
      <c r="K178" s="173"/>
      <c r="L178" s="173"/>
    </row>
    <row r="179" spans="2:12" x14ac:dyDescent="0.35">
      <c r="B179" s="173"/>
      <c r="C179" s="173"/>
      <c r="D179" s="173"/>
      <c r="E179" s="173"/>
      <c r="F179" s="173"/>
      <c r="G179" s="173"/>
      <c r="H179" s="173"/>
      <c r="I179" s="173"/>
      <c r="J179" s="173"/>
      <c r="K179" s="173"/>
      <c r="L179" s="173"/>
    </row>
    <row r="180" spans="2:12" x14ac:dyDescent="0.35">
      <c r="B180" s="173"/>
      <c r="C180" s="173"/>
      <c r="D180" s="173"/>
      <c r="E180" s="173"/>
      <c r="F180" s="173"/>
      <c r="G180" s="173"/>
      <c r="H180" s="173"/>
      <c r="I180" s="173"/>
      <c r="J180" s="173"/>
      <c r="K180" s="173"/>
      <c r="L180" s="173"/>
    </row>
    <row r="181" spans="2:12" x14ac:dyDescent="0.35">
      <c r="B181" s="173"/>
      <c r="C181" s="173"/>
      <c r="D181" s="173"/>
      <c r="E181" s="173"/>
      <c r="F181" s="173"/>
      <c r="G181" s="173"/>
      <c r="H181" s="173"/>
      <c r="I181" s="173"/>
      <c r="J181" s="173"/>
      <c r="K181" s="173"/>
      <c r="L181" s="173"/>
    </row>
    <row r="182" spans="2:12" x14ac:dyDescent="0.35">
      <c r="B182" s="173"/>
      <c r="C182" s="173"/>
      <c r="D182" s="173"/>
      <c r="E182" s="173"/>
      <c r="F182" s="173"/>
      <c r="G182" s="173"/>
      <c r="H182" s="173"/>
      <c r="I182" s="173"/>
      <c r="J182" s="173"/>
      <c r="K182" s="173"/>
      <c r="L182" s="173"/>
    </row>
    <row r="183" spans="2:12" x14ac:dyDescent="0.35">
      <c r="B183" s="173"/>
      <c r="C183" s="173"/>
      <c r="D183" s="173"/>
      <c r="E183" s="173"/>
      <c r="F183" s="173"/>
      <c r="G183" s="173"/>
      <c r="H183" s="173"/>
      <c r="I183" s="173"/>
      <c r="J183" s="173"/>
      <c r="K183" s="173"/>
      <c r="L183" s="173"/>
    </row>
    <row r="184" spans="2:12" x14ac:dyDescent="0.35">
      <c r="B184" s="173"/>
      <c r="C184" s="173"/>
      <c r="D184" s="173"/>
      <c r="E184" s="173"/>
      <c r="F184" s="173"/>
      <c r="G184" s="173"/>
      <c r="H184" s="173"/>
      <c r="I184" s="173"/>
      <c r="J184" s="173"/>
      <c r="K184" s="173"/>
      <c r="L184" s="173"/>
    </row>
    <row r="185" spans="2:12" x14ac:dyDescent="0.35">
      <c r="B185" s="173"/>
      <c r="C185" s="173"/>
      <c r="D185" s="173"/>
      <c r="E185" s="173"/>
      <c r="F185" s="173"/>
      <c r="G185" s="173"/>
      <c r="H185" s="173"/>
      <c r="I185" s="173"/>
      <c r="J185" s="173"/>
      <c r="K185" s="173"/>
      <c r="L185" s="173"/>
    </row>
    <row r="186" spans="2:12" x14ac:dyDescent="0.35">
      <c r="B186" s="173"/>
      <c r="C186" s="173"/>
      <c r="D186" s="173"/>
      <c r="E186" s="173"/>
      <c r="F186" s="173"/>
      <c r="G186" s="173"/>
      <c r="H186" s="173"/>
      <c r="I186" s="173"/>
      <c r="J186" s="173"/>
      <c r="K186" s="173"/>
      <c r="L186" s="173"/>
    </row>
    <row r="187" spans="2:12" x14ac:dyDescent="0.35">
      <c r="B187" s="173"/>
      <c r="C187" s="173"/>
      <c r="D187" s="173"/>
      <c r="E187" s="173"/>
      <c r="F187" s="173"/>
      <c r="G187" s="173"/>
      <c r="H187" s="173"/>
      <c r="I187" s="173"/>
      <c r="J187" s="173"/>
      <c r="K187" s="173"/>
      <c r="L187" s="173"/>
    </row>
    <row r="188" spans="2:12" x14ac:dyDescent="0.35">
      <c r="B188" s="173"/>
      <c r="C188" s="173"/>
      <c r="D188" s="173"/>
      <c r="E188" s="173"/>
      <c r="F188" s="173"/>
      <c r="G188" s="173"/>
      <c r="H188" s="173"/>
      <c r="I188" s="173"/>
      <c r="J188" s="173"/>
      <c r="K188" s="173"/>
      <c r="L188" s="173"/>
    </row>
    <row r="189" spans="2:12" x14ac:dyDescent="0.35">
      <c r="B189" s="173"/>
      <c r="C189" s="173"/>
      <c r="D189" s="173"/>
      <c r="E189" s="173"/>
      <c r="F189" s="173"/>
      <c r="G189" s="173"/>
      <c r="H189" s="173"/>
      <c r="I189" s="173"/>
      <c r="J189" s="173"/>
      <c r="K189" s="173"/>
      <c r="L189" s="173"/>
    </row>
    <row r="190" spans="2:12" x14ac:dyDescent="0.35">
      <c r="B190" s="173"/>
      <c r="C190" s="173"/>
      <c r="D190" s="173"/>
      <c r="E190" s="173"/>
      <c r="F190" s="173"/>
      <c r="G190" s="173"/>
      <c r="H190" s="173"/>
      <c r="I190" s="173"/>
      <c r="J190" s="173"/>
      <c r="K190" s="173"/>
      <c r="L190" s="173"/>
    </row>
    <row r="191" spans="2:12" x14ac:dyDescent="0.35">
      <c r="B191" s="173"/>
      <c r="C191" s="173"/>
      <c r="D191" s="173"/>
      <c r="E191" s="173"/>
      <c r="F191" s="173"/>
      <c r="G191" s="173"/>
      <c r="H191" s="173"/>
      <c r="I191" s="173"/>
      <c r="J191" s="173"/>
      <c r="K191" s="173"/>
      <c r="L191" s="173"/>
    </row>
    <row r="192" spans="2:12" x14ac:dyDescent="0.35">
      <c r="B192" s="173"/>
      <c r="C192" s="173"/>
      <c r="D192" s="173"/>
      <c r="E192" s="173"/>
      <c r="F192" s="173"/>
      <c r="G192" s="173"/>
      <c r="H192" s="173"/>
      <c r="I192" s="173"/>
      <c r="J192" s="173"/>
      <c r="K192" s="173"/>
      <c r="L192" s="173"/>
    </row>
    <row r="193" spans="2:12" x14ac:dyDescent="0.35">
      <c r="B193" s="173"/>
      <c r="C193" s="173"/>
      <c r="D193" s="173"/>
      <c r="E193" s="173"/>
      <c r="F193" s="173"/>
      <c r="G193" s="173"/>
      <c r="H193" s="173"/>
      <c r="I193" s="173"/>
      <c r="J193" s="173"/>
      <c r="K193" s="173"/>
      <c r="L193" s="173"/>
    </row>
    <row r="194" spans="2:12" x14ac:dyDescent="0.35">
      <c r="B194" s="173"/>
      <c r="C194" s="173"/>
      <c r="D194" s="173"/>
      <c r="E194" s="173"/>
      <c r="F194" s="173"/>
      <c r="G194" s="173"/>
      <c r="H194" s="173"/>
      <c r="I194" s="173"/>
      <c r="J194" s="173"/>
      <c r="K194" s="173"/>
      <c r="L194" s="173"/>
    </row>
    <row r="195" spans="2:12" x14ac:dyDescent="0.35">
      <c r="B195" s="173"/>
      <c r="C195" s="173"/>
      <c r="D195" s="173"/>
      <c r="E195" s="173"/>
      <c r="F195" s="173"/>
      <c r="G195" s="173"/>
      <c r="H195" s="173"/>
      <c r="I195" s="173"/>
      <c r="J195" s="173"/>
      <c r="K195" s="173"/>
      <c r="L195" s="173"/>
    </row>
    <row r="196" spans="2:12" x14ac:dyDescent="0.35">
      <c r="B196" s="173"/>
      <c r="C196" s="173"/>
      <c r="D196" s="173"/>
      <c r="E196" s="173"/>
      <c r="F196" s="173"/>
      <c r="G196" s="173"/>
      <c r="H196" s="173"/>
      <c r="I196" s="173"/>
      <c r="J196" s="173"/>
      <c r="K196" s="173"/>
      <c r="L196" s="173"/>
    </row>
    <row r="197" spans="2:12" x14ac:dyDescent="0.35">
      <c r="B197" s="173"/>
      <c r="C197" s="173"/>
      <c r="D197" s="173"/>
      <c r="E197" s="173"/>
      <c r="F197" s="173"/>
      <c r="G197" s="173"/>
      <c r="H197" s="173"/>
      <c r="I197" s="173"/>
      <c r="J197" s="173"/>
      <c r="K197" s="173"/>
      <c r="L197" s="173"/>
    </row>
    <row r="198" spans="2:12" x14ac:dyDescent="0.35">
      <c r="B198" s="173"/>
      <c r="C198" s="173"/>
      <c r="D198" s="173"/>
      <c r="E198" s="173"/>
      <c r="F198" s="173"/>
      <c r="G198" s="173"/>
      <c r="H198" s="173"/>
      <c r="I198" s="173"/>
      <c r="J198" s="173"/>
      <c r="K198" s="173"/>
      <c r="L198" s="173"/>
    </row>
    <row r="199" spans="2:12" x14ac:dyDescent="0.35">
      <c r="B199" s="173"/>
      <c r="C199" s="173"/>
      <c r="D199" s="173"/>
      <c r="E199" s="173"/>
      <c r="F199" s="173"/>
      <c r="G199" s="173"/>
      <c r="H199" s="173"/>
      <c r="I199" s="173"/>
      <c r="J199" s="173"/>
      <c r="K199" s="173"/>
      <c r="L199" s="173"/>
    </row>
    <row r="200" spans="2:12" x14ac:dyDescent="0.35">
      <c r="B200" s="173"/>
      <c r="C200" s="173"/>
      <c r="D200" s="173"/>
      <c r="E200" s="173"/>
      <c r="F200" s="173"/>
      <c r="G200" s="173"/>
      <c r="H200" s="173"/>
      <c r="I200" s="173"/>
      <c r="J200" s="173"/>
      <c r="K200" s="173"/>
      <c r="L200" s="173"/>
    </row>
    <row r="201" spans="2:12" x14ac:dyDescent="0.35">
      <c r="B201" s="173"/>
      <c r="C201" s="173"/>
      <c r="D201" s="173"/>
      <c r="E201" s="173"/>
      <c r="F201" s="173"/>
      <c r="G201" s="173"/>
      <c r="H201" s="173"/>
      <c r="I201" s="173"/>
      <c r="J201" s="173"/>
      <c r="K201" s="173"/>
      <c r="L201" s="173"/>
    </row>
    <row r="202" spans="2:12" x14ac:dyDescent="0.35">
      <c r="B202" s="173"/>
      <c r="C202" s="173"/>
      <c r="D202" s="173"/>
      <c r="E202" s="173"/>
      <c r="F202" s="173"/>
      <c r="G202" s="173"/>
      <c r="H202" s="173"/>
      <c r="I202" s="173"/>
      <c r="J202" s="173"/>
      <c r="K202" s="173"/>
      <c r="L202" s="173"/>
    </row>
    <row r="203" spans="2:12" x14ac:dyDescent="0.35">
      <c r="B203" s="173"/>
      <c r="C203" s="173"/>
      <c r="D203" s="173"/>
      <c r="E203" s="173"/>
      <c r="F203" s="173"/>
      <c r="G203" s="173"/>
      <c r="H203" s="173"/>
      <c r="I203" s="173"/>
      <c r="J203" s="173"/>
      <c r="K203" s="173"/>
      <c r="L203" s="173"/>
    </row>
    <row r="204" spans="2:12" x14ac:dyDescent="0.35">
      <c r="B204" s="173"/>
      <c r="C204" s="173"/>
      <c r="D204" s="173"/>
      <c r="E204" s="173"/>
      <c r="F204" s="173"/>
      <c r="G204" s="173"/>
      <c r="H204" s="173"/>
      <c r="I204" s="173"/>
      <c r="J204" s="173"/>
      <c r="K204" s="173"/>
      <c r="L204" s="173"/>
    </row>
    <row r="205" spans="2:12" x14ac:dyDescent="0.35">
      <c r="B205" s="173"/>
      <c r="C205" s="173"/>
      <c r="D205" s="173"/>
      <c r="E205" s="173"/>
      <c r="F205" s="173"/>
      <c r="G205" s="173"/>
      <c r="H205" s="173"/>
      <c r="I205" s="173"/>
      <c r="J205" s="173"/>
      <c r="K205" s="173"/>
      <c r="L205" s="173"/>
    </row>
    <row r="206" spans="2:12" x14ac:dyDescent="0.35">
      <c r="B206" s="173"/>
      <c r="C206" s="173"/>
      <c r="D206" s="173"/>
      <c r="E206" s="173"/>
      <c r="F206" s="173"/>
      <c r="G206" s="173"/>
      <c r="H206" s="173"/>
      <c r="I206" s="173"/>
      <c r="J206" s="173"/>
      <c r="K206" s="173"/>
      <c r="L206" s="173"/>
    </row>
    <row r="207" spans="2:12" x14ac:dyDescent="0.35">
      <c r="B207" s="173"/>
      <c r="C207" s="173"/>
      <c r="D207" s="173"/>
      <c r="E207" s="173"/>
      <c r="F207" s="173"/>
      <c r="G207" s="173"/>
      <c r="H207" s="173"/>
      <c r="I207" s="173"/>
      <c r="J207" s="173"/>
      <c r="K207" s="173"/>
      <c r="L207" s="173"/>
    </row>
    <row r="208" spans="2:12" x14ac:dyDescent="0.35">
      <c r="B208" s="173"/>
      <c r="C208" s="173"/>
      <c r="D208" s="173"/>
      <c r="E208" s="173"/>
      <c r="F208" s="173"/>
      <c r="G208" s="173"/>
      <c r="H208" s="173"/>
      <c r="I208" s="173"/>
      <c r="J208" s="173"/>
      <c r="K208" s="173"/>
      <c r="L208" s="173"/>
    </row>
    <row r="209" spans="2:12" x14ac:dyDescent="0.35">
      <c r="B209" s="173"/>
      <c r="C209" s="173"/>
      <c r="D209" s="173"/>
      <c r="E209" s="173"/>
      <c r="F209" s="173"/>
      <c r="G209" s="173"/>
      <c r="H209" s="173"/>
      <c r="I209" s="173"/>
      <c r="J209" s="173"/>
      <c r="K209" s="173"/>
      <c r="L209" s="173"/>
    </row>
    <row r="210" spans="2:12" x14ac:dyDescent="0.35">
      <c r="B210" s="173"/>
      <c r="C210" s="173"/>
      <c r="D210" s="173"/>
      <c r="E210" s="173"/>
      <c r="F210" s="173"/>
      <c r="G210" s="173"/>
      <c r="H210" s="173"/>
      <c r="I210" s="173"/>
      <c r="J210" s="173"/>
      <c r="K210" s="173"/>
      <c r="L210" s="173"/>
    </row>
    <row r="211" spans="2:12" x14ac:dyDescent="0.35">
      <c r="B211" s="173"/>
      <c r="C211" s="173"/>
      <c r="D211" s="173"/>
      <c r="E211" s="173"/>
      <c r="F211" s="173"/>
      <c r="G211" s="173"/>
      <c r="H211" s="173"/>
      <c r="I211" s="173"/>
      <c r="J211" s="173"/>
      <c r="K211" s="173"/>
      <c r="L211" s="173"/>
    </row>
    <row r="212" spans="2:12" x14ac:dyDescent="0.35">
      <c r="B212" s="173"/>
      <c r="C212" s="173"/>
      <c r="D212" s="173"/>
      <c r="E212" s="173"/>
      <c r="F212" s="173"/>
      <c r="G212" s="173"/>
      <c r="H212" s="173"/>
      <c r="I212" s="173"/>
      <c r="J212" s="173"/>
      <c r="K212" s="173"/>
      <c r="L212" s="173"/>
    </row>
    <row r="213" spans="2:12" x14ac:dyDescent="0.35">
      <c r="B213" s="173"/>
      <c r="C213" s="173"/>
      <c r="D213" s="173"/>
      <c r="E213" s="173"/>
      <c r="F213" s="173"/>
      <c r="G213" s="173"/>
      <c r="H213" s="173"/>
      <c r="I213" s="173"/>
      <c r="J213" s="173"/>
      <c r="K213" s="173"/>
      <c r="L213" s="173"/>
    </row>
    <row r="214" spans="2:12" x14ac:dyDescent="0.35">
      <c r="B214" s="173"/>
      <c r="C214" s="173"/>
      <c r="D214" s="173"/>
      <c r="E214" s="173"/>
      <c r="F214" s="173"/>
      <c r="G214" s="173"/>
      <c r="H214" s="173"/>
      <c r="I214" s="173"/>
      <c r="J214" s="173"/>
      <c r="K214" s="173"/>
      <c r="L214" s="173"/>
    </row>
    <row r="215" spans="2:12" x14ac:dyDescent="0.35">
      <c r="B215" s="173"/>
      <c r="C215" s="173"/>
      <c r="D215" s="173"/>
      <c r="E215" s="173"/>
      <c r="F215" s="173"/>
      <c r="G215" s="173"/>
      <c r="H215" s="173"/>
      <c r="I215" s="173"/>
      <c r="J215" s="173"/>
      <c r="K215" s="173"/>
      <c r="L215" s="173"/>
    </row>
    <row r="216" spans="2:12" x14ac:dyDescent="0.35">
      <c r="B216" s="173"/>
      <c r="C216" s="173"/>
      <c r="D216" s="173"/>
      <c r="E216" s="173"/>
      <c r="F216" s="173"/>
      <c r="G216" s="173"/>
      <c r="H216" s="173"/>
      <c r="I216" s="173"/>
      <c r="J216" s="173"/>
      <c r="K216" s="173"/>
      <c r="L216" s="173"/>
    </row>
    <row r="217" spans="2:12" x14ac:dyDescent="0.35">
      <c r="B217" s="173"/>
      <c r="C217" s="173"/>
      <c r="D217" s="173"/>
      <c r="E217" s="173"/>
      <c r="F217" s="173"/>
      <c r="G217" s="173"/>
      <c r="H217" s="173"/>
      <c r="I217" s="173"/>
      <c r="J217" s="173"/>
      <c r="K217" s="173"/>
      <c r="L217" s="173"/>
    </row>
    <row r="218" spans="2:12" x14ac:dyDescent="0.35">
      <c r="B218" s="173"/>
      <c r="C218" s="173"/>
      <c r="D218" s="173"/>
      <c r="E218" s="173"/>
      <c r="F218" s="173"/>
      <c r="G218" s="173"/>
      <c r="H218" s="173"/>
      <c r="I218" s="173"/>
      <c r="J218" s="173"/>
      <c r="K218" s="173"/>
      <c r="L218" s="173"/>
    </row>
    <row r="219" spans="2:12" hidden="1" x14ac:dyDescent="0.35">
      <c r="B219" s="173"/>
      <c r="C219" s="173"/>
      <c r="D219" s="173"/>
      <c r="E219" s="173"/>
      <c r="F219" s="173"/>
      <c r="G219" s="173"/>
      <c r="H219" s="173"/>
      <c r="I219" s="173"/>
      <c r="J219" s="173"/>
      <c r="K219" s="173"/>
      <c r="L219" s="173"/>
    </row>
    <row r="220" spans="2:12" x14ac:dyDescent="0.35">
      <c r="B220" s="173"/>
      <c r="C220" s="173"/>
      <c r="D220" s="173"/>
      <c r="E220" s="173"/>
      <c r="F220" s="173"/>
      <c r="G220" s="173"/>
      <c r="H220" s="173"/>
      <c r="I220" s="173"/>
      <c r="J220" s="173"/>
      <c r="K220" s="173"/>
      <c r="L220" s="173"/>
    </row>
    <row r="221" spans="2:12" x14ac:dyDescent="0.35">
      <c r="B221" s="173"/>
      <c r="C221" s="173"/>
      <c r="D221" s="173"/>
      <c r="E221" s="173"/>
      <c r="F221" s="173"/>
      <c r="G221" s="173"/>
      <c r="H221" s="173"/>
      <c r="I221" s="173"/>
      <c r="J221" s="173"/>
      <c r="K221" s="173"/>
      <c r="L221" s="173"/>
    </row>
    <row r="222" spans="2:12" x14ac:dyDescent="0.35">
      <c r="B222" s="173"/>
      <c r="C222" s="173"/>
      <c r="D222" s="173"/>
      <c r="E222" s="173"/>
      <c r="F222" s="173"/>
      <c r="G222" s="173"/>
      <c r="H222" s="173"/>
      <c r="I222" s="173"/>
      <c r="J222" s="173"/>
      <c r="K222" s="173"/>
      <c r="L222" s="173"/>
    </row>
    <row r="223" spans="2:12" x14ac:dyDescent="0.35">
      <c r="B223" s="173"/>
      <c r="C223" s="173"/>
      <c r="D223" s="173"/>
      <c r="E223" s="173"/>
      <c r="F223" s="173"/>
      <c r="G223" s="173"/>
      <c r="H223" s="173"/>
      <c r="I223" s="173"/>
      <c r="J223" s="173"/>
      <c r="K223" s="173"/>
      <c r="L223" s="173"/>
    </row>
    <row r="224" spans="2:12" x14ac:dyDescent="0.35">
      <c r="B224" s="173"/>
      <c r="C224" s="173"/>
      <c r="D224" s="173"/>
      <c r="E224" s="173"/>
      <c r="F224" s="173"/>
      <c r="G224" s="173"/>
      <c r="H224" s="173"/>
      <c r="I224" s="173"/>
      <c r="J224" s="173"/>
      <c r="K224" s="173"/>
      <c r="L224" s="173"/>
    </row>
    <row r="225" spans="2:12" x14ac:dyDescent="0.35">
      <c r="B225" s="173"/>
      <c r="C225" s="173"/>
      <c r="D225" s="173"/>
      <c r="E225" s="173"/>
      <c r="F225" s="173"/>
      <c r="G225" s="173"/>
      <c r="H225" s="173"/>
      <c r="I225" s="173"/>
      <c r="J225" s="173"/>
      <c r="K225" s="173"/>
      <c r="L225" s="173"/>
    </row>
    <row r="226" spans="2:12" x14ac:dyDescent="0.35">
      <c r="B226" s="173"/>
      <c r="C226" s="173"/>
      <c r="D226" s="173"/>
      <c r="E226" s="173"/>
      <c r="F226" s="173"/>
      <c r="G226" s="173"/>
      <c r="H226" s="173"/>
      <c r="I226" s="173"/>
      <c r="J226" s="173"/>
      <c r="K226" s="173"/>
      <c r="L226" s="173"/>
    </row>
    <row r="227" spans="2:12" x14ac:dyDescent="0.35">
      <c r="B227" s="173"/>
      <c r="C227" s="173"/>
      <c r="D227" s="173"/>
      <c r="E227" s="173"/>
      <c r="F227" s="173"/>
      <c r="G227" s="173"/>
      <c r="H227" s="173"/>
      <c r="I227" s="173"/>
      <c r="J227" s="173"/>
      <c r="K227" s="173"/>
      <c r="L227" s="173"/>
    </row>
    <row r="228" spans="2:12" x14ac:dyDescent="0.35">
      <c r="B228" s="173"/>
      <c r="C228" s="173"/>
      <c r="D228" s="173"/>
      <c r="E228" s="173"/>
      <c r="F228" s="173"/>
      <c r="G228" s="173"/>
      <c r="H228" s="173"/>
      <c r="I228" s="173"/>
      <c r="J228" s="173"/>
      <c r="K228" s="173"/>
      <c r="L228" s="173"/>
    </row>
    <row r="229" spans="2:12" x14ac:dyDescent="0.35">
      <c r="B229" s="173"/>
      <c r="C229" s="173"/>
      <c r="D229" s="173"/>
      <c r="E229" s="173"/>
      <c r="F229" s="173"/>
      <c r="G229" s="173"/>
      <c r="H229" s="173"/>
      <c r="I229" s="173"/>
      <c r="J229" s="173"/>
      <c r="K229" s="173"/>
      <c r="L229" s="173"/>
    </row>
    <row r="230" spans="2:12" x14ac:dyDescent="0.35">
      <c r="B230" s="173"/>
      <c r="C230" s="173"/>
      <c r="D230" s="173"/>
      <c r="E230" s="173"/>
      <c r="F230" s="173"/>
      <c r="G230" s="173"/>
      <c r="H230" s="173"/>
      <c r="I230" s="173"/>
      <c r="J230" s="173"/>
      <c r="K230" s="173"/>
      <c r="L230" s="173"/>
    </row>
    <row r="231" spans="2:12" x14ac:dyDescent="0.35">
      <c r="B231" s="173"/>
      <c r="C231" s="173"/>
      <c r="D231" s="173"/>
      <c r="E231" s="173"/>
      <c r="F231" s="173"/>
      <c r="G231" s="173"/>
      <c r="H231" s="173"/>
      <c r="I231" s="173"/>
      <c r="J231" s="173"/>
      <c r="K231" s="173"/>
      <c r="L231" s="173"/>
    </row>
    <row r="232" spans="2:12" x14ac:dyDescent="0.35">
      <c r="B232" s="173"/>
      <c r="C232" s="173"/>
      <c r="D232" s="173"/>
      <c r="E232" s="173"/>
      <c r="F232" s="173"/>
      <c r="G232" s="173"/>
      <c r="H232" s="173"/>
      <c r="I232" s="173"/>
      <c r="J232" s="173"/>
      <c r="K232" s="173"/>
      <c r="L232" s="173"/>
    </row>
    <row r="233" spans="2:12" x14ac:dyDescent="0.35">
      <c r="B233" s="173"/>
      <c r="C233" s="173"/>
      <c r="D233" s="173"/>
      <c r="E233" s="173"/>
      <c r="F233" s="173"/>
      <c r="G233" s="173"/>
      <c r="H233" s="173"/>
      <c r="I233" s="173"/>
      <c r="J233" s="173"/>
      <c r="K233" s="173"/>
      <c r="L233" s="173"/>
    </row>
    <row r="234" spans="2:12" x14ac:dyDescent="0.35">
      <c r="B234" s="173"/>
      <c r="C234" s="173"/>
      <c r="D234" s="173"/>
      <c r="E234" s="173"/>
      <c r="F234" s="173"/>
      <c r="G234" s="173"/>
      <c r="H234" s="173"/>
      <c r="I234" s="173"/>
      <c r="J234" s="173"/>
      <c r="K234" s="173"/>
      <c r="L234" s="173"/>
    </row>
    <row r="235" spans="2:12" x14ac:dyDescent="0.35">
      <c r="B235" s="173"/>
      <c r="C235" s="173"/>
      <c r="D235" s="173"/>
      <c r="E235" s="173"/>
      <c r="F235" s="173"/>
      <c r="G235" s="173"/>
      <c r="H235" s="173"/>
      <c r="I235" s="173"/>
      <c r="J235" s="173"/>
      <c r="K235" s="173"/>
      <c r="L235" s="173"/>
    </row>
    <row r="236" spans="2:12" x14ac:dyDescent="0.35">
      <c r="B236" s="173"/>
      <c r="C236" s="173"/>
      <c r="D236" s="173"/>
      <c r="E236" s="173"/>
      <c r="F236" s="173"/>
      <c r="G236" s="173"/>
      <c r="H236" s="173"/>
      <c r="I236" s="173"/>
      <c r="J236" s="173"/>
      <c r="K236" s="173"/>
      <c r="L236" s="173"/>
    </row>
    <row r="237" spans="2:12" x14ac:dyDescent="0.35">
      <c r="B237" s="173"/>
      <c r="C237" s="173"/>
      <c r="D237" s="173"/>
      <c r="E237" s="173"/>
      <c r="F237" s="173"/>
      <c r="G237" s="173"/>
      <c r="H237" s="173"/>
      <c r="I237" s="173"/>
      <c r="J237" s="173"/>
      <c r="K237" s="173"/>
      <c r="L237" s="173"/>
    </row>
    <row r="238" spans="2:12" x14ac:dyDescent="0.35">
      <c r="B238" s="173"/>
      <c r="C238" s="173"/>
      <c r="D238" s="173"/>
      <c r="E238" s="173"/>
      <c r="F238" s="173"/>
      <c r="G238" s="173"/>
      <c r="H238" s="173"/>
      <c r="I238" s="173"/>
      <c r="J238" s="173"/>
      <c r="K238" s="173"/>
      <c r="L238" s="173"/>
    </row>
    <row r="239" spans="2:12" x14ac:dyDescent="0.35">
      <c r="B239" s="173"/>
      <c r="C239" s="173"/>
      <c r="D239" s="173"/>
      <c r="E239" s="173"/>
      <c r="F239" s="173"/>
      <c r="G239" s="173"/>
      <c r="H239" s="173"/>
      <c r="I239" s="173"/>
      <c r="J239" s="173"/>
      <c r="K239" s="173"/>
      <c r="L239" s="173"/>
    </row>
    <row r="240" spans="2:12" x14ac:dyDescent="0.35">
      <c r="B240" s="173"/>
      <c r="C240" s="173"/>
      <c r="D240" s="173"/>
      <c r="E240" s="173"/>
      <c r="F240" s="173"/>
      <c r="G240" s="173"/>
      <c r="H240" s="173"/>
      <c r="I240" s="173"/>
      <c r="J240" s="173"/>
      <c r="K240" s="173"/>
      <c r="L240" s="173"/>
    </row>
    <row r="241" spans="2:12" x14ac:dyDescent="0.35">
      <c r="B241" s="173"/>
      <c r="C241" s="173"/>
      <c r="D241" s="173"/>
      <c r="E241" s="173"/>
      <c r="F241" s="173"/>
      <c r="G241" s="173"/>
      <c r="H241" s="173"/>
      <c r="I241" s="173"/>
      <c r="J241" s="173"/>
      <c r="K241" s="173"/>
      <c r="L241" s="173"/>
    </row>
    <row r="242" spans="2:12" x14ac:dyDescent="0.35">
      <c r="B242" s="173"/>
      <c r="C242" s="173"/>
      <c r="D242" s="173"/>
      <c r="E242" s="173"/>
      <c r="F242" s="173"/>
      <c r="G242" s="173"/>
      <c r="H242" s="173"/>
      <c r="I242" s="173"/>
      <c r="J242" s="173"/>
      <c r="K242" s="173"/>
      <c r="L242" s="173"/>
    </row>
    <row r="243" spans="2:12" x14ac:dyDescent="0.35">
      <c r="B243" s="173"/>
      <c r="C243" s="173"/>
      <c r="D243" s="173"/>
      <c r="E243" s="173"/>
      <c r="F243" s="173"/>
      <c r="G243" s="173"/>
      <c r="H243" s="173"/>
      <c r="I243" s="173"/>
      <c r="J243" s="173"/>
      <c r="K243" s="173"/>
      <c r="L243" s="173"/>
    </row>
    <row r="244" spans="2:12" x14ac:dyDescent="0.35">
      <c r="B244" s="173"/>
      <c r="C244" s="173"/>
      <c r="D244" s="173"/>
      <c r="E244" s="173"/>
      <c r="F244" s="173"/>
      <c r="G244" s="173"/>
      <c r="H244" s="173"/>
      <c r="I244" s="173"/>
      <c r="J244" s="173"/>
      <c r="K244" s="173"/>
      <c r="L244" s="173"/>
    </row>
    <row r="245" spans="2:12" x14ac:dyDescent="0.35">
      <c r="B245" s="173"/>
      <c r="C245" s="173"/>
      <c r="D245" s="173"/>
      <c r="E245" s="173"/>
      <c r="F245" s="173"/>
      <c r="G245" s="173"/>
      <c r="H245" s="173"/>
      <c r="I245" s="173"/>
      <c r="J245" s="173"/>
      <c r="K245" s="173"/>
      <c r="L245" s="173"/>
    </row>
    <row r="246" spans="2:12" x14ac:dyDescent="0.35">
      <c r="B246" s="173"/>
      <c r="C246" s="173"/>
      <c r="D246" s="173"/>
      <c r="E246" s="173"/>
      <c r="F246" s="173"/>
      <c r="G246" s="173"/>
      <c r="H246" s="173"/>
      <c r="I246" s="173"/>
      <c r="J246" s="173"/>
      <c r="K246" s="173"/>
      <c r="L246" s="173"/>
    </row>
    <row r="247" spans="2:12" x14ac:dyDescent="0.35">
      <c r="B247" s="173"/>
      <c r="C247" s="173"/>
      <c r="D247" s="173"/>
      <c r="E247" s="173"/>
      <c r="F247" s="173"/>
      <c r="G247" s="173"/>
      <c r="H247" s="173"/>
      <c r="I247" s="173"/>
      <c r="J247" s="173"/>
      <c r="K247" s="173"/>
      <c r="L247" s="173"/>
    </row>
    <row r="248" spans="2:12" x14ac:dyDescent="0.35">
      <c r="B248" s="173"/>
      <c r="C248" s="173"/>
      <c r="D248" s="173"/>
      <c r="E248" s="173"/>
      <c r="F248" s="173"/>
      <c r="G248" s="173"/>
      <c r="H248" s="173"/>
      <c r="I248" s="173"/>
      <c r="J248" s="173"/>
      <c r="K248" s="173"/>
      <c r="L248" s="173"/>
    </row>
    <row r="249" spans="2:12" x14ac:dyDescent="0.35">
      <c r="B249" s="173"/>
      <c r="C249" s="173"/>
      <c r="D249" s="173"/>
      <c r="E249" s="173"/>
      <c r="F249" s="173"/>
      <c r="G249" s="173"/>
      <c r="H249" s="173"/>
      <c r="I249" s="173"/>
      <c r="J249" s="173"/>
      <c r="K249" s="173"/>
      <c r="L249" s="173"/>
    </row>
    <row r="250" spans="2:12" x14ac:dyDescent="0.35">
      <c r="B250" s="173"/>
      <c r="C250" s="173"/>
      <c r="D250" s="173"/>
      <c r="E250" s="173"/>
      <c r="F250" s="173"/>
      <c r="G250" s="173"/>
      <c r="H250" s="173"/>
      <c r="I250" s="173"/>
      <c r="J250" s="173"/>
      <c r="K250" s="173"/>
      <c r="L250" s="173"/>
    </row>
    <row r="251" spans="2:12" x14ac:dyDescent="0.35">
      <c r="B251" s="173"/>
      <c r="C251" s="173"/>
      <c r="D251" s="173"/>
      <c r="E251" s="173"/>
      <c r="F251" s="173"/>
      <c r="G251" s="173"/>
      <c r="H251" s="173"/>
      <c r="I251" s="173"/>
      <c r="J251" s="173"/>
      <c r="K251" s="173"/>
      <c r="L251" s="173"/>
    </row>
    <row r="252" spans="2:12" x14ac:dyDescent="0.35">
      <c r="B252" s="173"/>
      <c r="C252" s="173"/>
      <c r="D252" s="173"/>
      <c r="E252" s="173"/>
      <c r="F252" s="173"/>
      <c r="G252" s="173"/>
      <c r="H252" s="173"/>
      <c r="I252" s="173"/>
      <c r="J252" s="173"/>
      <c r="K252" s="173"/>
      <c r="L252" s="173"/>
    </row>
    <row r="253" spans="2:12" x14ac:dyDescent="0.35">
      <c r="B253" s="173"/>
      <c r="C253" s="173"/>
      <c r="D253" s="173"/>
      <c r="E253" s="173"/>
      <c r="F253" s="173"/>
      <c r="G253" s="173"/>
      <c r="H253" s="173"/>
      <c r="I253" s="173"/>
      <c r="J253" s="173"/>
      <c r="K253" s="173"/>
      <c r="L253" s="173"/>
    </row>
    <row r="254" spans="2:12" x14ac:dyDescent="0.35">
      <c r="B254" s="173"/>
      <c r="C254" s="173"/>
      <c r="D254" s="173"/>
      <c r="E254" s="173"/>
      <c r="F254" s="173"/>
      <c r="G254" s="173"/>
      <c r="H254" s="173"/>
      <c r="I254" s="173"/>
      <c r="J254" s="173"/>
      <c r="K254" s="173"/>
      <c r="L254" s="173"/>
    </row>
    <row r="255" spans="2:12" x14ac:dyDescent="0.35">
      <c r="B255" s="173"/>
      <c r="C255" s="173"/>
      <c r="D255" s="173"/>
      <c r="E255" s="173"/>
      <c r="F255" s="173"/>
      <c r="G255" s="173"/>
      <c r="H255" s="173"/>
      <c r="I255" s="173"/>
      <c r="J255" s="173"/>
      <c r="K255" s="173"/>
      <c r="L255" s="173"/>
    </row>
    <row r="256" spans="2:12" x14ac:dyDescent="0.35">
      <c r="B256" s="173"/>
      <c r="C256" s="173"/>
      <c r="D256" s="173"/>
      <c r="E256" s="173"/>
      <c r="F256" s="173"/>
      <c r="G256" s="173"/>
      <c r="H256" s="173"/>
      <c r="I256" s="173"/>
      <c r="J256" s="173"/>
      <c r="K256" s="173"/>
      <c r="L256" s="173"/>
    </row>
    <row r="257" spans="2:12" x14ac:dyDescent="0.35">
      <c r="B257" s="173"/>
      <c r="C257" s="173"/>
      <c r="D257" s="173"/>
      <c r="E257" s="173"/>
      <c r="F257" s="173"/>
      <c r="G257" s="173"/>
      <c r="H257" s="173"/>
      <c r="I257" s="173"/>
      <c r="J257" s="173"/>
      <c r="K257" s="173"/>
      <c r="L257" s="173"/>
    </row>
    <row r="258" spans="2:12" x14ac:dyDescent="0.35">
      <c r="B258" s="173"/>
      <c r="C258" s="173"/>
      <c r="D258" s="173"/>
      <c r="E258" s="173"/>
      <c r="F258" s="173"/>
      <c r="G258" s="173"/>
      <c r="H258" s="173"/>
      <c r="I258" s="173"/>
      <c r="J258" s="173"/>
      <c r="K258" s="173"/>
      <c r="L258" s="173"/>
    </row>
    <row r="259" spans="2:12" x14ac:dyDescent="0.35">
      <c r="B259" s="173"/>
      <c r="C259" s="173"/>
      <c r="D259" s="173"/>
      <c r="E259" s="173"/>
      <c r="F259" s="173"/>
      <c r="G259" s="173"/>
      <c r="H259" s="173"/>
      <c r="I259" s="173"/>
      <c r="J259" s="173"/>
      <c r="K259" s="173"/>
      <c r="L259" s="173"/>
    </row>
    <row r="260" spans="2:12" x14ac:dyDescent="0.35">
      <c r="B260" s="173"/>
      <c r="C260" s="173"/>
      <c r="D260" s="173"/>
      <c r="E260" s="173"/>
      <c r="F260" s="173"/>
      <c r="G260" s="173"/>
      <c r="H260" s="173"/>
      <c r="I260" s="173"/>
      <c r="J260" s="173"/>
      <c r="K260" s="173"/>
      <c r="L260" s="173"/>
    </row>
    <row r="261" spans="2:12" x14ac:dyDescent="0.35">
      <c r="B261" s="173"/>
      <c r="C261" s="173"/>
      <c r="D261" s="173"/>
      <c r="E261" s="173"/>
      <c r="F261" s="173"/>
      <c r="G261" s="173"/>
      <c r="H261" s="173"/>
      <c r="I261" s="173"/>
      <c r="J261" s="173"/>
      <c r="K261" s="173"/>
      <c r="L261" s="173"/>
    </row>
    <row r="262" spans="2:12" x14ac:dyDescent="0.35">
      <c r="B262" s="173"/>
      <c r="C262" s="173"/>
      <c r="D262" s="173"/>
      <c r="E262" s="173"/>
      <c r="F262" s="173"/>
      <c r="G262" s="173"/>
      <c r="H262" s="173"/>
      <c r="I262" s="173"/>
      <c r="J262" s="173"/>
      <c r="K262" s="173"/>
      <c r="L262" s="173"/>
    </row>
    <row r="263" spans="2:12" x14ac:dyDescent="0.35">
      <c r="B263" s="173"/>
      <c r="C263" s="173"/>
      <c r="D263" s="173"/>
      <c r="E263" s="173"/>
      <c r="F263" s="173"/>
      <c r="G263" s="173"/>
      <c r="H263" s="173"/>
      <c r="I263" s="173"/>
      <c r="J263" s="173"/>
      <c r="K263" s="173"/>
      <c r="L263" s="173"/>
    </row>
    <row r="264" spans="2:12" x14ac:dyDescent="0.35">
      <c r="B264" s="173"/>
      <c r="C264" s="173"/>
      <c r="D264" s="173"/>
      <c r="E264" s="173"/>
      <c r="F264" s="173"/>
      <c r="G264" s="173"/>
      <c r="H264" s="173"/>
      <c r="I264" s="173"/>
      <c r="J264" s="173"/>
      <c r="K264" s="173"/>
      <c r="L264" s="173"/>
    </row>
    <row r="265" spans="2:12" x14ac:dyDescent="0.35">
      <c r="B265" s="173"/>
      <c r="C265" s="173"/>
      <c r="D265" s="173"/>
      <c r="E265" s="173"/>
      <c r="F265" s="173"/>
      <c r="G265" s="173"/>
      <c r="H265" s="173"/>
      <c r="I265" s="173"/>
      <c r="J265" s="173"/>
      <c r="K265" s="173"/>
      <c r="L265" s="173"/>
    </row>
    <row r="266" spans="2:12" x14ac:dyDescent="0.35">
      <c r="B266" s="173"/>
      <c r="C266" s="173"/>
      <c r="D266" s="173"/>
      <c r="E266" s="173"/>
      <c r="F266" s="173"/>
      <c r="G266" s="173"/>
      <c r="H266" s="173"/>
      <c r="I266" s="173"/>
      <c r="J266" s="173"/>
      <c r="K266" s="173"/>
      <c r="L266" s="173"/>
    </row>
    <row r="267" spans="2:12" x14ac:dyDescent="0.35">
      <c r="B267" s="173"/>
      <c r="C267" s="173"/>
      <c r="D267" s="173"/>
      <c r="E267" s="173"/>
      <c r="F267" s="173"/>
      <c r="G267" s="173"/>
      <c r="H267" s="173"/>
      <c r="I267" s="173"/>
      <c r="J267" s="173"/>
      <c r="K267" s="173"/>
      <c r="L267" s="173"/>
    </row>
    <row r="268" spans="2:12" x14ac:dyDescent="0.35">
      <c r="B268" s="173"/>
      <c r="C268" s="173"/>
      <c r="D268" s="173"/>
      <c r="E268" s="173"/>
      <c r="F268" s="173"/>
      <c r="G268" s="173"/>
      <c r="H268" s="173"/>
      <c r="I268" s="173"/>
      <c r="J268" s="173"/>
      <c r="K268" s="173"/>
      <c r="L268" s="173"/>
    </row>
    <row r="269" spans="2:12" x14ac:dyDescent="0.35">
      <c r="B269" s="173"/>
      <c r="C269" s="173"/>
      <c r="D269" s="173"/>
      <c r="E269" s="173"/>
      <c r="F269" s="173"/>
      <c r="G269" s="173"/>
      <c r="H269" s="173"/>
      <c r="I269" s="173"/>
      <c r="J269" s="173"/>
      <c r="K269" s="173"/>
      <c r="L269" s="173"/>
    </row>
    <row r="270" spans="2:12" x14ac:dyDescent="0.35">
      <c r="B270" s="173"/>
      <c r="C270" s="173"/>
      <c r="D270" s="173"/>
      <c r="E270" s="173"/>
      <c r="F270" s="173"/>
      <c r="G270" s="173"/>
      <c r="H270" s="173"/>
      <c r="I270" s="173"/>
      <c r="J270" s="173"/>
      <c r="K270" s="173"/>
      <c r="L270" s="173"/>
    </row>
    <row r="271" spans="2:12" x14ac:dyDescent="0.35">
      <c r="B271" s="173"/>
      <c r="C271" s="173"/>
      <c r="D271" s="173"/>
      <c r="E271" s="173"/>
      <c r="F271" s="173"/>
      <c r="G271" s="173"/>
      <c r="H271" s="173"/>
      <c r="I271" s="173"/>
      <c r="J271" s="173"/>
      <c r="K271" s="173"/>
      <c r="L271" s="173"/>
    </row>
    <row r="272" spans="2:12" x14ac:dyDescent="0.35">
      <c r="B272" s="173"/>
      <c r="C272" s="173"/>
      <c r="D272" s="173"/>
      <c r="E272" s="173"/>
      <c r="F272" s="173"/>
      <c r="G272" s="173"/>
      <c r="H272" s="173"/>
      <c r="I272" s="173"/>
      <c r="J272" s="173"/>
      <c r="K272" s="173"/>
      <c r="L272" s="173"/>
    </row>
    <row r="273" spans="2:12" x14ac:dyDescent="0.35">
      <c r="B273" s="173"/>
      <c r="C273" s="173"/>
      <c r="D273" s="173"/>
      <c r="E273" s="173"/>
      <c r="F273" s="173"/>
      <c r="G273" s="173"/>
      <c r="H273" s="173"/>
      <c r="I273" s="173"/>
      <c r="J273" s="173"/>
      <c r="K273" s="173"/>
      <c r="L273" s="173"/>
    </row>
    <row r="274" spans="2:12" x14ac:dyDescent="0.35">
      <c r="B274" s="173"/>
      <c r="C274" s="173"/>
      <c r="D274" s="173"/>
      <c r="E274" s="173"/>
      <c r="F274" s="173"/>
      <c r="G274" s="173"/>
      <c r="H274" s="173"/>
      <c r="I274" s="173"/>
      <c r="J274" s="173"/>
      <c r="K274" s="173"/>
      <c r="L274" s="173"/>
    </row>
    <row r="275" spans="2:12" x14ac:dyDescent="0.35">
      <c r="B275" s="173"/>
      <c r="C275" s="173"/>
      <c r="D275" s="173"/>
      <c r="E275" s="173"/>
      <c r="F275" s="173"/>
      <c r="G275" s="173"/>
      <c r="H275" s="173"/>
      <c r="I275" s="173"/>
      <c r="J275" s="173"/>
      <c r="K275" s="173"/>
      <c r="L275" s="173"/>
    </row>
    <row r="276" spans="2:12" x14ac:dyDescent="0.35">
      <c r="B276" s="173"/>
      <c r="C276" s="173"/>
      <c r="D276" s="173"/>
      <c r="E276" s="173"/>
      <c r="F276" s="173"/>
      <c r="G276" s="173"/>
      <c r="H276" s="173"/>
      <c r="I276" s="173"/>
      <c r="J276" s="173"/>
      <c r="K276" s="173"/>
      <c r="L276" s="173"/>
    </row>
    <row r="277" spans="2:12" x14ac:dyDescent="0.35">
      <c r="B277" s="173"/>
      <c r="C277" s="173"/>
      <c r="D277" s="173"/>
      <c r="E277" s="173"/>
      <c r="F277" s="173"/>
      <c r="G277" s="173"/>
      <c r="H277" s="173"/>
      <c r="I277" s="173"/>
      <c r="J277" s="173"/>
      <c r="K277" s="173"/>
      <c r="L277" s="173"/>
    </row>
    <row r="278" spans="2:12" x14ac:dyDescent="0.35">
      <c r="B278" s="173"/>
      <c r="C278" s="173"/>
      <c r="D278" s="173"/>
      <c r="E278" s="173"/>
      <c r="F278" s="173"/>
      <c r="G278" s="173"/>
      <c r="H278" s="173"/>
      <c r="I278" s="173"/>
      <c r="J278" s="173"/>
      <c r="K278" s="173"/>
      <c r="L278" s="173"/>
    </row>
    <row r="279" spans="2:12" x14ac:dyDescent="0.35">
      <c r="B279" s="173"/>
      <c r="C279" s="173"/>
      <c r="D279" s="173"/>
      <c r="E279" s="173"/>
      <c r="F279" s="173"/>
      <c r="G279" s="173"/>
      <c r="H279" s="173"/>
      <c r="I279" s="173"/>
      <c r="J279" s="173"/>
      <c r="K279" s="173"/>
      <c r="L279" s="173"/>
    </row>
    <row r="280" spans="2:12" x14ac:dyDescent="0.35">
      <c r="B280" s="173"/>
      <c r="C280" s="173"/>
      <c r="D280" s="173"/>
      <c r="E280" s="173"/>
      <c r="F280" s="173"/>
      <c r="G280" s="173"/>
      <c r="H280" s="173"/>
      <c r="I280" s="173"/>
      <c r="J280" s="173"/>
      <c r="K280" s="173"/>
      <c r="L280" s="173"/>
    </row>
    <row r="281" spans="2:12" x14ac:dyDescent="0.35">
      <c r="B281" s="173"/>
      <c r="C281" s="173"/>
      <c r="D281" s="173"/>
      <c r="E281" s="173"/>
      <c r="F281" s="173"/>
      <c r="G281" s="173"/>
      <c r="H281" s="173"/>
      <c r="I281" s="173"/>
      <c r="J281" s="173"/>
      <c r="K281" s="173"/>
      <c r="L281" s="173"/>
    </row>
    <row r="282" spans="2:12" x14ac:dyDescent="0.35">
      <c r="B282" s="173"/>
      <c r="C282" s="173"/>
      <c r="D282" s="173"/>
      <c r="E282" s="173"/>
      <c r="F282" s="173"/>
      <c r="G282" s="173"/>
      <c r="H282" s="173"/>
      <c r="I282" s="173"/>
      <c r="J282" s="173"/>
      <c r="K282" s="173"/>
      <c r="L282" s="173"/>
    </row>
    <row r="283" spans="2:12" x14ac:dyDescent="0.35">
      <c r="B283" s="173"/>
      <c r="C283" s="173"/>
      <c r="D283" s="173"/>
      <c r="E283" s="173"/>
      <c r="F283" s="173"/>
      <c r="G283" s="173"/>
      <c r="H283" s="173"/>
      <c r="I283" s="173"/>
      <c r="J283" s="173"/>
      <c r="K283" s="173"/>
      <c r="L283" s="173"/>
    </row>
    <row r="284" spans="2:12" x14ac:dyDescent="0.35">
      <c r="B284" s="173"/>
      <c r="C284" s="173"/>
      <c r="D284" s="173"/>
      <c r="E284" s="173"/>
      <c r="F284" s="173"/>
      <c r="G284" s="173"/>
      <c r="H284" s="173"/>
      <c r="I284" s="173"/>
      <c r="J284" s="173"/>
      <c r="K284" s="173"/>
      <c r="L284" s="173"/>
    </row>
    <row r="285" spans="2:12" x14ac:dyDescent="0.35">
      <c r="B285" s="173"/>
      <c r="C285" s="173"/>
      <c r="D285" s="173"/>
      <c r="E285" s="173"/>
      <c r="F285" s="173"/>
      <c r="G285" s="173"/>
      <c r="H285" s="173"/>
      <c r="I285" s="173"/>
      <c r="J285" s="173"/>
      <c r="K285" s="173"/>
      <c r="L285" s="173"/>
    </row>
    <row r="286" spans="2:12" x14ac:dyDescent="0.35">
      <c r="B286" s="173"/>
      <c r="C286" s="173"/>
      <c r="D286" s="173"/>
      <c r="E286" s="173"/>
      <c r="F286" s="173"/>
      <c r="G286" s="173"/>
      <c r="H286" s="173"/>
      <c r="I286" s="173"/>
      <c r="J286" s="173"/>
      <c r="K286" s="173"/>
      <c r="L286" s="173"/>
    </row>
    <row r="287" spans="2:12" x14ac:dyDescent="0.35">
      <c r="B287" s="173"/>
      <c r="C287" s="173"/>
      <c r="D287" s="173"/>
      <c r="E287" s="173"/>
      <c r="F287" s="173"/>
      <c r="G287" s="173"/>
      <c r="H287" s="173"/>
      <c r="I287" s="173"/>
      <c r="J287" s="173"/>
      <c r="K287" s="173"/>
      <c r="L287" s="173"/>
    </row>
    <row r="288" spans="2:12" x14ac:dyDescent="0.35">
      <c r="B288" s="173"/>
      <c r="C288" s="173"/>
      <c r="D288" s="173"/>
      <c r="E288" s="173"/>
      <c r="F288" s="173"/>
      <c r="G288" s="173"/>
      <c r="H288" s="173"/>
      <c r="I288" s="173"/>
      <c r="J288" s="173"/>
      <c r="K288" s="173"/>
      <c r="L288" s="173"/>
    </row>
    <row r="289" spans="2:12" x14ac:dyDescent="0.35">
      <c r="B289" s="173"/>
      <c r="C289" s="173"/>
      <c r="D289" s="173"/>
      <c r="E289" s="173"/>
      <c r="F289" s="173"/>
      <c r="G289" s="173"/>
      <c r="H289" s="173"/>
      <c r="I289" s="173"/>
      <c r="J289" s="173"/>
      <c r="K289" s="173"/>
      <c r="L289" s="173"/>
    </row>
    <row r="290" spans="2:12" x14ac:dyDescent="0.35">
      <c r="B290" s="173"/>
      <c r="C290" s="173"/>
      <c r="D290" s="173"/>
      <c r="E290" s="173"/>
      <c r="F290" s="173"/>
      <c r="G290" s="173"/>
      <c r="H290" s="173"/>
      <c r="I290" s="173"/>
      <c r="J290" s="173"/>
      <c r="K290" s="173"/>
      <c r="L290" s="173"/>
    </row>
    <row r="291" spans="2:12" x14ac:dyDescent="0.35">
      <c r="B291" s="173"/>
      <c r="C291" s="173"/>
      <c r="D291" s="173"/>
      <c r="E291" s="173"/>
      <c r="F291" s="173"/>
      <c r="G291" s="173"/>
      <c r="H291" s="173"/>
      <c r="I291" s="173"/>
      <c r="J291" s="173"/>
      <c r="K291" s="173"/>
      <c r="L291" s="173"/>
    </row>
    <row r="292" spans="2:12" x14ac:dyDescent="0.35">
      <c r="B292" s="173"/>
      <c r="C292" s="173"/>
      <c r="D292" s="173"/>
      <c r="E292" s="173"/>
      <c r="F292" s="173"/>
      <c r="G292" s="173"/>
      <c r="H292" s="173"/>
      <c r="I292" s="173"/>
      <c r="J292" s="173"/>
      <c r="K292" s="173"/>
      <c r="L292" s="173"/>
    </row>
    <row r="293" spans="2:12" x14ac:dyDescent="0.35">
      <c r="B293" s="173"/>
      <c r="C293" s="173"/>
      <c r="D293" s="173"/>
      <c r="E293" s="173"/>
      <c r="F293" s="173"/>
      <c r="G293" s="173"/>
      <c r="H293" s="173"/>
      <c r="I293" s="173"/>
      <c r="J293" s="173"/>
      <c r="K293" s="173"/>
      <c r="L293" s="173"/>
    </row>
    <row r="294" spans="2:12" x14ac:dyDescent="0.35">
      <c r="B294" s="173"/>
      <c r="C294" s="173"/>
      <c r="D294" s="173"/>
      <c r="E294" s="173"/>
      <c r="F294" s="173"/>
      <c r="G294" s="173"/>
      <c r="H294" s="173"/>
      <c r="I294" s="173"/>
      <c r="J294" s="173"/>
      <c r="K294" s="173"/>
      <c r="L294" s="173"/>
    </row>
    <row r="295" spans="2:12" x14ac:dyDescent="0.35">
      <c r="B295" s="173"/>
      <c r="C295" s="173"/>
      <c r="D295" s="173"/>
      <c r="E295" s="173"/>
      <c r="F295" s="173"/>
      <c r="G295" s="173"/>
      <c r="H295" s="173"/>
      <c r="I295" s="173"/>
      <c r="J295" s="173"/>
      <c r="K295" s="173"/>
      <c r="L295" s="173"/>
    </row>
    <row r="296" spans="2:12" x14ac:dyDescent="0.35">
      <c r="B296" s="173"/>
      <c r="C296" s="173"/>
      <c r="D296" s="173"/>
      <c r="E296" s="173"/>
      <c r="F296" s="173"/>
      <c r="G296" s="173"/>
      <c r="H296" s="173"/>
      <c r="I296" s="173"/>
      <c r="J296" s="173"/>
      <c r="K296" s="173"/>
      <c r="L296" s="173"/>
    </row>
    <row r="297" spans="2:12" x14ac:dyDescent="0.35">
      <c r="B297" s="173"/>
      <c r="C297" s="173"/>
      <c r="D297" s="173"/>
      <c r="E297" s="173"/>
      <c r="F297" s="173"/>
      <c r="G297" s="173"/>
      <c r="H297" s="173"/>
      <c r="I297" s="173"/>
      <c r="J297" s="173"/>
      <c r="K297" s="173"/>
      <c r="L297" s="173"/>
    </row>
    <row r="298" spans="2:12" x14ac:dyDescent="0.35">
      <c r="B298" s="173"/>
      <c r="C298" s="173"/>
      <c r="D298" s="173"/>
      <c r="E298" s="173"/>
      <c r="F298" s="173"/>
      <c r="G298" s="173"/>
      <c r="H298" s="173"/>
      <c r="I298" s="173"/>
      <c r="J298" s="173"/>
      <c r="K298" s="173"/>
      <c r="L298" s="173"/>
    </row>
    <row r="299" spans="2:12" x14ac:dyDescent="0.35">
      <c r="B299" s="173"/>
      <c r="C299" s="173"/>
      <c r="D299" s="173"/>
      <c r="E299" s="173"/>
      <c r="F299" s="173"/>
      <c r="G299" s="173"/>
      <c r="H299" s="173"/>
      <c r="I299" s="173"/>
      <c r="J299" s="173"/>
      <c r="K299" s="173"/>
      <c r="L299" s="173"/>
    </row>
    <row r="300" spans="2:12" x14ac:dyDescent="0.35">
      <c r="B300" s="173"/>
      <c r="C300" s="173"/>
      <c r="D300" s="173"/>
      <c r="E300" s="173"/>
      <c r="F300" s="173"/>
      <c r="G300" s="173"/>
      <c r="H300" s="173"/>
      <c r="I300" s="173"/>
      <c r="J300" s="173"/>
      <c r="K300" s="173"/>
      <c r="L300" s="173"/>
    </row>
    <row r="301" spans="2:12" x14ac:dyDescent="0.35">
      <c r="B301" s="173"/>
      <c r="C301" s="173"/>
      <c r="D301" s="173"/>
      <c r="E301" s="173"/>
      <c r="F301" s="173"/>
      <c r="G301" s="173"/>
      <c r="H301" s="173"/>
      <c r="I301" s="173"/>
      <c r="J301" s="173"/>
      <c r="K301" s="173"/>
      <c r="L301" s="173"/>
    </row>
    <row r="302" spans="2:12" x14ac:dyDescent="0.35">
      <c r="B302" s="173"/>
      <c r="C302" s="173"/>
      <c r="D302" s="173"/>
      <c r="E302" s="173"/>
      <c r="F302" s="173"/>
      <c r="G302" s="173"/>
      <c r="H302" s="173"/>
      <c r="I302" s="173"/>
      <c r="J302" s="173"/>
      <c r="K302" s="173"/>
      <c r="L302" s="173"/>
    </row>
    <row r="303" spans="2:12" x14ac:dyDescent="0.35">
      <c r="B303" s="173"/>
      <c r="C303" s="173"/>
      <c r="D303" s="173"/>
      <c r="E303" s="173"/>
      <c r="F303" s="173"/>
      <c r="G303" s="173"/>
      <c r="H303" s="173"/>
      <c r="I303" s="173"/>
      <c r="J303" s="173"/>
      <c r="K303" s="173"/>
      <c r="L303" s="173"/>
    </row>
    <row r="304" spans="2:12" x14ac:dyDescent="0.35">
      <c r="B304" s="173"/>
      <c r="C304" s="173"/>
      <c r="D304" s="173"/>
      <c r="E304" s="173"/>
      <c r="F304" s="173"/>
      <c r="G304" s="173"/>
      <c r="H304" s="173"/>
      <c r="I304" s="173"/>
      <c r="J304" s="173"/>
      <c r="K304" s="173"/>
      <c r="L304" s="173"/>
    </row>
    <row r="305" spans="2:12" x14ac:dyDescent="0.35">
      <c r="B305" s="173"/>
      <c r="C305" s="173"/>
      <c r="D305" s="173"/>
      <c r="E305" s="173"/>
      <c r="F305" s="173"/>
      <c r="G305" s="173"/>
      <c r="H305" s="173"/>
      <c r="I305" s="173"/>
      <c r="J305" s="173"/>
      <c r="K305" s="173"/>
      <c r="L305" s="173"/>
    </row>
    <row r="306" spans="2:12" x14ac:dyDescent="0.35">
      <c r="B306" s="173"/>
      <c r="C306" s="173"/>
      <c r="D306" s="173"/>
      <c r="E306" s="173"/>
      <c r="F306" s="173"/>
      <c r="G306" s="173"/>
      <c r="H306" s="173"/>
      <c r="I306" s="173"/>
      <c r="J306" s="173"/>
      <c r="K306" s="173"/>
      <c r="L306" s="173"/>
    </row>
    <row r="307" spans="2:12" x14ac:dyDescent="0.35">
      <c r="B307" s="173"/>
      <c r="C307" s="173"/>
      <c r="D307" s="173"/>
      <c r="E307" s="173"/>
      <c r="F307" s="173"/>
      <c r="G307" s="173"/>
      <c r="H307" s="173"/>
      <c r="I307" s="173"/>
      <c r="J307" s="173"/>
      <c r="K307" s="173"/>
      <c r="L307" s="173"/>
    </row>
    <row r="308" spans="2:12" x14ac:dyDescent="0.35">
      <c r="B308" s="173"/>
      <c r="C308" s="173"/>
      <c r="D308" s="173"/>
      <c r="E308" s="173"/>
      <c r="F308" s="173"/>
      <c r="G308" s="173"/>
      <c r="H308" s="173"/>
      <c r="I308" s="173"/>
      <c r="J308" s="173"/>
      <c r="K308" s="173"/>
      <c r="L308" s="173"/>
    </row>
    <row r="309" spans="2:12" x14ac:dyDescent="0.35">
      <c r="B309" s="173"/>
      <c r="C309" s="173"/>
      <c r="D309" s="173"/>
      <c r="E309" s="173"/>
      <c r="F309" s="173"/>
      <c r="G309" s="173"/>
      <c r="H309" s="173"/>
      <c r="I309" s="173"/>
      <c r="J309" s="173"/>
      <c r="K309" s="173"/>
      <c r="L309" s="173"/>
    </row>
    <row r="310" spans="2:12" x14ac:dyDescent="0.35">
      <c r="B310" s="173"/>
      <c r="C310" s="173"/>
      <c r="D310" s="173"/>
      <c r="E310" s="173"/>
      <c r="F310" s="173"/>
      <c r="G310" s="173"/>
      <c r="H310" s="173"/>
      <c r="I310" s="173"/>
      <c r="J310" s="173"/>
      <c r="K310" s="173"/>
      <c r="L310" s="173"/>
    </row>
    <row r="311" spans="2:12" x14ac:dyDescent="0.35">
      <c r="B311" s="173"/>
      <c r="C311" s="173"/>
      <c r="D311" s="173"/>
      <c r="E311" s="173"/>
      <c r="F311" s="173"/>
      <c r="G311" s="173"/>
      <c r="H311" s="173"/>
      <c r="I311" s="173"/>
      <c r="J311" s="173"/>
      <c r="K311" s="173"/>
      <c r="L311" s="173"/>
    </row>
    <row r="312" spans="2:12" x14ac:dyDescent="0.35">
      <c r="B312" s="173"/>
      <c r="C312" s="173"/>
      <c r="D312" s="173"/>
      <c r="E312" s="173"/>
      <c r="F312" s="173"/>
      <c r="G312" s="173"/>
      <c r="H312" s="173"/>
      <c r="I312" s="173"/>
      <c r="J312" s="173"/>
      <c r="K312" s="173"/>
      <c r="L312" s="173"/>
    </row>
    <row r="313" spans="2:12" x14ac:dyDescent="0.35">
      <c r="B313" s="173"/>
      <c r="C313" s="173"/>
      <c r="D313" s="173"/>
      <c r="E313" s="173"/>
      <c r="F313" s="173"/>
      <c r="G313" s="173"/>
      <c r="H313" s="173"/>
      <c r="I313" s="173"/>
      <c r="J313" s="173"/>
      <c r="K313" s="173"/>
      <c r="L313" s="173"/>
    </row>
    <row r="314" spans="2:12" x14ac:dyDescent="0.35">
      <c r="B314" s="173"/>
      <c r="C314" s="173"/>
      <c r="D314" s="173"/>
      <c r="E314" s="173"/>
      <c r="F314" s="173"/>
      <c r="G314" s="173"/>
      <c r="H314" s="173"/>
      <c r="I314" s="173"/>
      <c r="J314" s="173"/>
      <c r="K314" s="173"/>
      <c r="L314" s="173"/>
    </row>
    <row r="315" spans="2:12" x14ac:dyDescent="0.35">
      <c r="B315" s="173"/>
      <c r="C315" s="173"/>
      <c r="D315" s="173"/>
      <c r="E315" s="173"/>
      <c r="F315" s="173"/>
      <c r="G315" s="173"/>
      <c r="H315" s="173"/>
      <c r="I315" s="173"/>
      <c r="J315" s="173"/>
      <c r="K315" s="173"/>
      <c r="L315" s="173"/>
    </row>
    <row r="316" spans="2:12" x14ac:dyDescent="0.35">
      <c r="B316" s="173"/>
      <c r="C316" s="173"/>
      <c r="D316" s="173"/>
      <c r="E316" s="173"/>
      <c r="F316" s="173"/>
      <c r="G316" s="173"/>
      <c r="H316" s="173"/>
      <c r="I316" s="173"/>
      <c r="J316" s="173"/>
      <c r="K316" s="173"/>
      <c r="L316" s="173"/>
    </row>
    <row r="317" spans="2:12" x14ac:dyDescent="0.35">
      <c r="B317" s="173"/>
      <c r="C317" s="173"/>
      <c r="D317" s="173"/>
      <c r="E317" s="173"/>
      <c r="F317" s="173"/>
      <c r="G317" s="173"/>
      <c r="H317" s="173"/>
      <c r="I317" s="173"/>
      <c r="J317" s="173"/>
      <c r="K317" s="173"/>
      <c r="L317" s="173"/>
    </row>
    <row r="318" spans="2:12" x14ac:dyDescent="0.35">
      <c r="B318" s="173"/>
      <c r="C318" s="173"/>
      <c r="D318" s="173"/>
      <c r="E318" s="173"/>
      <c r="F318" s="173"/>
      <c r="G318" s="173"/>
      <c r="H318" s="173"/>
      <c r="I318" s="173"/>
      <c r="J318" s="173"/>
      <c r="K318" s="173"/>
      <c r="L318" s="173"/>
    </row>
    <row r="319" spans="2:12" x14ac:dyDescent="0.35">
      <c r="B319" s="173"/>
      <c r="C319" s="173"/>
      <c r="D319" s="173"/>
      <c r="E319" s="173"/>
      <c r="F319" s="173"/>
      <c r="G319" s="173"/>
      <c r="H319" s="173"/>
      <c r="I319" s="173"/>
      <c r="J319" s="173"/>
      <c r="K319" s="173"/>
      <c r="L319" s="173"/>
    </row>
    <row r="320" spans="2:12" x14ac:dyDescent="0.35">
      <c r="B320" s="173"/>
      <c r="C320" s="173"/>
      <c r="D320" s="173"/>
      <c r="E320" s="173"/>
      <c r="F320" s="173"/>
      <c r="G320" s="173"/>
      <c r="H320" s="173"/>
      <c r="I320" s="173"/>
      <c r="J320" s="173"/>
      <c r="K320" s="173"/>
      <c r="L320" s="173"/>
    </row>
    <row r="321" spans="2:12" x14ac:dyDescent="0.35">
      <c r="B321" s="173"/>
      <c r="C321" s="173"/>
      <c r="D321" s="173"/>
      <c r="E321" s="173"/>
      <c r="F321" s="173"/>
      <c r="G321" s="173"/>
      <c r="H321" s="173"/>
      <c r="I321" s="173"/>
      <c r="J321" s="173"/>
      <c r="K321" s="173"/>
      <c r="L321" s="173"/>
    </row>
    <row r="322" spans="2:12" x14ac:dyDescent="0.35">
      <c r="B322" s="173"/>
      <c r="C322" s="173"/>
      <c r="D322" s="173"/>
      <c r="E322" s="173"/>
      <c r="F322" s="173"/>
      <c r="G322" s="173"/>
      <c r="H322" s="173"/>
      <c r="I322" s="173"/>
      <c r="J322" s="173"/>
      <c r="K322" s="173"/>
      <c r="L322" s="173"/>
    </row>
    <row r="323" spans="2:12" x14ac:dyDescent="0.35">
      <c r="B323" s="173"/>
      <c r="C323" s="173"/>
      <c r="D323" s="173"/>
      <c r="E323" s="173"/>
      <c r="F323" s="173"/>
      <c r="G323" s="173"/>
      <c r="H323" s="173"/>
      <c r="I323" s="173"/>
      <c r="J323" s="173"/>
      <c r="K323" s="173"/>
      <c r="L323" s="173"/>
    </row>
    <row r="324" spans="2:12" x14ac:dyDescent="0.35">
      <c r="B324" s="173"/>
      <c r="C324" s="173"/>
      <c r="D324" s="173"/>
      <c r="E324" s="173"/>
      <c r="F324" s="173"/>
      <c r="G324" s="173"/>
      <c r="H324" s="173"/>
      <c r="I324" s="173"/>
      <c r="J324" s="173"/>
      <c r="K324" s="173"/>
      <c r="L324" s="173"/>
    </row>
    <row r="325" spans="2:12" x14ac:dyDescent="0.35">
      <c r="B325" s="173"/>
      <c r="C325" s="173"/>
      <c r="D325" s="173"/>
      <c r="E325" s="173"/>
      <c r="F325" s="173"/>
      <c r="G325" s="173"/>
      <c r="H325" s="173"/>
      <c r="I325" s="173"/>
      <c r="J325" s="173"/>
      <c r="K325" s="173"/>
      <c r="L325" s="173"/>
    </row>
    <row r="326" spans="2:12" x14ac:dyDescent="0.35">
      <c r="B326" s="173"/>
      <c r="C326" s="173"/>
      <c r="D326" s="173"/>
      <c r="E326" s="173"/>
      <c r="F326" s="173"/>
      <c r="G326" s="173"/>
      <c r="H326" s="173"/>
      <c r="I326" s="173"/>
      <c r="J326" s="173"/>
      <c r="K326" s="173"/>
      <c r="L326" s="173"/>
    </row>
    <row r="327" spans="2:12" x14ac:dyDescent="0.35">
      <c r="B327" s="173"/>
      <c r="C327" s="173"/>
      <c r="D327" s="173"/>
      <c r="E327" s="173"/>
      <c r="F327" s="173"/>
      <c r="G327" s="173"/>
      <c r="H327" s="173"/>
      <c r="I327" s="173"/>
      <c r="J327" s="173"/>
      <c r="K327" s="173"/>
      <c r="L327" s="173"/>
    </row>
    <row r="328" spans="2:12" x14ac:dyDescent="0.35">
      <c r="B328" s="173"/>
      <c r="C328" s="173"/>
      <c r="D328" s="173"/>
      <c r="E328" s="173"/>
      <c r="F328" s="173"/>
      <c r="G328" s="173"/>
      <c r="H328" s="173"/>
      <c r="I328" s="173"/>
      <c r="J328" s="173"/>
      <c r="K328" s="173"/>
      <c r="L328" s="173"/>
    </row>
    <row r="329" spans="2:12" x14ac:dyDescent="0.35">
      <c r="B329" s="173"/>
      <c r="C329" s="173"/>
      <c r="D329" s="173"/>
      <c r="E329" s="173"/>
      <c r="F329" s="173"/>
      <c r="G329" s="173"/>
      <c r="H329" s="173"/>
      <c r="I329" s="173"/>
      <c r="J329" s="173"/>
      <c r="K329" s="173"/>
      <c r="L329" s="173"/>
    </row>
    <row r="330" spans="2:12" x14ac:dyDescent="0.35">
      <c r="B330" s="173"/>
      <c r="C330" s="173"/>
      <c r="D330" s="173"/>
      <c r="E330" s="173"/>
      <c r="F330" s="173"/>
      <c r="G330" s="173"/>
      <c r="H330" s="173"/>
      <c r="I330" s="173"/>
      <c r="J330" s="173"/>
      <c r="K330" s="173"/>
      <c r="L330" s="173"/>
    </row>
    <row r="331" spans="2:12" x14ac:dyDescent="0.35">
      <c r="B331" s="173"/>
      <c r="C331" s="173"/>
      <c r="D331" s="173"/>
      <c r="E331" s="173"/>
      <c r="F331" s="173"/>
      <c r="G331" s="173"/>
      <c r="H331" s="173"/>
      <c r="I331" s="173"/>
      <c r="J331" s="173"/>
      <c r="K331" s="173"/>
      <c r="L331" s="173"/>
    </row>
    <row r="332" spans="2:12" x14ac:dyDescent="0.35">
      <c r="B332" s="173"/>
      <c r="C332" s="173"/>
      <c r="D332" s="173"/>
      <c r="E332" s="173"/>
      <c r="F332" s="173"/>
      <c r="G332" s="173"/>
      <c r="H332" s="173"/>
      <c r="I332" s="173"/>
      <c r="J332" s="173"/>
      <c r="K332" s="173"/>
      <c r="L332" s="173"/>
    </row>
    <row r="333" spans="2:12" x14ac:dyDescent="0.35">
      <c r="B333" s="173"/>
      <c r="C333" s="173"/>
      <c r="D333" s="173"/>
      <c r="E333" s="173"/>
      <c r="F333" s="173"/>
      <c r="G333" s="173"/>
      <c r="H333" s="173"/>
      <c r="I333" s="173"/>
      <c r="J333" s="173"/>
      <c r="K333" s="173"/>
      <c r="L333" s="173"/>
    </row>
    <row r="334" spans="2:12" x14ac:dyDescent="0.35">
      <c r="B334" s="173"/>
      <c r="C334" s="173"/>
      <c r="D334" s="173"/>
      <c r="E334" s="173"/>
      <c r="F334" s="173"/>
      <c r="G334" s="173"/>
      <c r="H334" s="173"/>
      <c r="I334" s="173"/>
      <c r="J334" s="173"/>
      <c r="K334" s="173"/>
      <c r="L334" s="173"/>
    </row>
    <row r="335" spans="2:12" x14ac:dyDescent="0.35">
      <c r="B335" s="173"/>
      <c r="C335" s="173"/>
      <c r="D335" s="173"/>
      <c r="E335" s="173"/>
      <c r="F335" s="173"/>
      <c r="G335" s="173"/>
      <c r="H335" s="173"/>
      <c r="I335" s="173"/>
      <c r="J335" s="173"/>
      <c r="K335" s="173"/>
      <c r="L335" s="173"/>
    </row>
    <row r="336" spans="2:12" x14ac:dyDescent="0.35">
      <c r="B336" s="173"/>
      <c r="C336" s="173"/>
      <c r="D336" s="173"/>
      <c r="E336" s="173"/>
      <c r="F336" s="173"/>
      <c r="G336" s="173"/>
      <c r="H336" s="173"/>
      <c r="I336" s="173"/>
      <c r="J336" s="173"/>
      <c r="K336" s="173"/>
      <c r="L336" s="173"/>
    </row>
    <row r="337" spans="2:12" x14ac:dyDescent="0.35">
      <c r="B337" s="173"/>
      <c r="C337" s="173"/>
      <c r="D337" s="173"/>
      <c r="E337" s="173"/>
      <c r="F337" s="173"/>
      <c r="G337" s="173"/>
      <c r="H337" s="173"/>
      <c r="I337" s="173"/>
      <c r="J337" s="173"/>
      <c r="K337" s="173"/>
      <c r="L337" s="173"/>
    </row>
    <row r="338" spans="2:12" x14ac:dyDescent="0.35">
      <c r="B338" s="173"/>
      <c r="C338" s="173"/>
      <c r="D338" s="173"/>
      <c r="E338" s="173"/>
      <c r="F338" s="173"/>
      <c r="G338" s="173"/>
      <c r="H338" s="173"/>
      <c r="I338" s="173"/>
      <c r="J338" s="173"/>
      <c r="K338" s="173"/>
      <c r="L338" s="173"/>
    </row>
    <row r="339" spans="2:12" x14ac:dyDescent="0.35">
      <c r="B339" s="173"/>
      <c r="C339" s="173"/>
      <c r="D339" s="173"/>
      <c r="E339" s="173"/>
      <c r="F339" s="173"/>
      <c r="G339" s="173"/>
      <c r="H339" s="173"/>
      <c r="I339" s="173"/>
      <c r="J339" s="173"/>
      <c r="K339" s="173"/>
      <c r="L339" s="173"/>
    </row>
    <row r="340" spans="2:12" x14ac:dyDescent="0.35">
      <c r="B340" s="173"/>
      <c r="C340" s="173"/>
      <c r="D340" s="173"/>
      <c r="E340" s="173"/>
      <c r="F340" s="173"/>
      <c r="G340" s="173"/>
      <c r="H340" s="173"/>
      <c r="I340" s="173"/>
      <c r="J340" s="173"/>
      <c r="K340" s="173"/>
      <c r="L340" s="173"/>
    </row>
    <row r="341" spans="2:12" x14ac:dyDescent="0.35">
      <c r="B341" s="173"/>
      <c r="C341" s="173"/>
      <c r="D341" s="173"/>
      <c r="E341" s="173"/>
      <c r="F341" s="173"/>
      <c r="G341" s="173"/>
      <c r="H341" s="173"/>
      <c r="I341" s="173"/>
      <c r="J341" s="173"/>
      <c r="K341" s="173"/>
      <c r="L341" s="173"/>
    </row>
    <row r="342" spans="2:12" x14ac:dyDescent="0.35">
      <c r="B342" s="173"/>
      <c r="C342" s="173"/>
      <c r="D342" s="173"/>
      <c r="E342" s="173"/>
      <c r="F342" s="173"/>
      <c r="G342" s="173"/>
      <c r="H342" s="173"/>
      <c r="I342" s="173"/>
      <c r="J342" s="173"/>
      <c r="K342" s="173"/>
      <c r="L342" s="173"/>
    </row>
    <row r="343" spans="2:12" x14ac:dyDescent="0.35">
      <c r="B343" s="173"/>
      <c r="C343" s="173"/>
      <c r="D343" s="173"/>
      <c r="E343" s="173"/>
      <c r="F343" s="173"/>
      <c r="G343" s="173"/>
      <c r="H343" s="173"/>
      <c r="I343" s="173"/>
      <c r="J343" s="173"/>
      <c r="K343" s="173"/>
      <c r="L343" s="173"/>
    </row>
    <row r="344" spans="2:12" x14ac:dyDescent="0.35">
      <c r="B344" s="173"/>
      <c r="C344" s="173"/>
      <c r="D344" s="173"/>
      <c r="E344" s="173"/>
      <c r="F344" s="173"/>
      <c r="G344" s="173"/>
      <c r="H344" s="173"/>
      <c r="I344" s="173"/>
      <c r="J344" s="173"/>
      <c r="K344" s="173"/>
      <c r="L344" s="173"/>
    </row>
    <row r="345" spans="2:12" x14ac:dyDescent="0.35">
      <c r="B345" s="173"/>
      <c r="C345" s="173"/>
      <c r="D345" s="173"/>
      <c r="E345" s="173"/>
      <c r="F345" s="173"/>
      <c r="G345" s="173"/>
      <c r="H345" s="173"/>
      <c r="I345" s="173"/>
      <c r="J345" s="173"/>
      <c r="K345" s="173"/>
      <c r="L345" s="173"/>
    </row>
    <row r="346" spans="2:12" x14ac:dyDescent="0.35">
      <c r="B346" s="173"/>
      <c r="C346" s="173"/>
      <c r="D346" s="173"/>
      <c r="E346" s="173"/>
      <c r="F346" s="173"/>
      <c r="G346" s="173"/>
      <c r="H346" s="173"/>
      <c r="I346" s="173"/>
      <c r="J346" s="173"/>
      <c r="K346" s="173"/>
      <c r="L346" s="173"/>
    </row>
    <row r="347" spans="2:12" x14ac:dyDescent="0.35">
      <c r="B347" s="173"/>
      <c r="C347" s="173"/>
      <c r="D347" s="173"/>
      <c r="E347" s="173"/>
      <c r="F347" s="173"/>
      <c r="G347" s="173"/>
      <c r="H347" s="173"/>
      <c r="I347" s="173"/>
      <c r="J347" s="173"/>
      <c r="K347" s="173"/>
      <c r="L347" s="173"/>
    </row>
    <row r="348" spans="2:12" x14ac:dyDescent="0.35">
      <c r="B348" s="173"/>
      <c r="C348" s="173"/>
      <c r="D348" s="173"/>
      <c r="E348" s="173"/>
      <c r="F348" s="173"/>
      <c r="G348" s="173"/>
      <c r="H348" s="173"/>
      <c r="I348" s="173"/>
      <c r="J348" s="173"/>
      <c r="K348" s="173"/>
      <c r="L348" s="173"/>
    </row>
    <row r="349" spans="2:12" x14ac:dyDescent="0.35">
      <c r="B349" s="173"/>
      <c r="C349" s="173"/>
      <c r="D349" s="173"/>
      <c r="E349" s="173"/>
      <c r="F349" s="173"/>
      <c r="G349" s="173"/>
      <c r="H349" s="173"/>
      <c r="I349" s="173"/>
      <c r="J349" s="173"/>
      <c r="K349" s="173"/>
      <c r="L349" s="173"/>
    </row>
    <row r="350" spans="2:12" x14ac:dyDescent="0.35">
      <c r="B350" s="173"/>
      <c r="C350" s="173"/>
      <c r="D350" s="173"/>
      <c r="E350" s="173"/>
      <c r="F350" s="173"/>
      <c r="G350" s="173"/>
      <c r="H350" s="173"/>
      <c r="I350" s="173"/>
      <c r="J350" s="173"/>
      <c r="K350" s="173"/>
      <c r="L350" s="173"/>
    </row>
    <row r="351" spans="2:12" x14ac:dyDescent="0.35">
      <c r="B351" s="173"/>
      <c r="C351" s="173"/>
      <c r="D351" s="173"/>
      <c r="E351" s="173"/>
      <c r="F351" s="173"/>
      <c r="G351" s="173"/>
      <c r="H351" s="173"/>
      <c r="I351" s="173"/>
      <c r="J351" s="173"/>
      <c r="K351" s="173"/>
      <c r="L351" s="173"/>
    </row>
    <row r="352" spans="2:12" x14ac:dyDescent="0.35">
      <c r="B352" s="173"/>
      <c r="C352" s="173"/>
      <c r="D352" s="173"/>
      <c r="E352" s="173"/>
      <c r="F352" s="173"/>
      <c r="G352" s="173"/>
      <c r="H352" s="173"/>
      <c r="I352" s="173"/>
      <c r="J352" s="173"/>
      <c r="K352" s="173"/>
      <c r="L352" s="173"/>
    </row>
    <row r="353" spans="2:12" x14ac:dyDescent="0.35">
      <c r="B353" s="173"/>
      <c r="C353" s="173"/>
      <c r="D353" s="173"/>
      <c r="E353" s="173"/>
      <c r="F353" s="173"/>
      <c r="G353" s="173"/>
      <c r="H353" s="173"/>
      <c r="I353" s="173"/>
      <c r="J353" s="173"/>
      <c r="K353" s="173"/>
      <c r="L353" s="173"/>
    </row>
    <row r="354" spans="2:12" x14ac:dyDescent="0.35">
      <c r="B354" s="173"/>
      <c r="C354" s="173"/>
      <c r="D354" s="173"/>
      <c r="E354" s="173"/>
      <c r="F354" s="173"/>
      <c r="G354" s="173"/>
      <c r="H354" s="173"/>
      <c r="I354" s="173"/>
      <c r="J354" s="173"/>
      <c r="K354" s="173"/>
      <c r="L354" s="173"/>
    </row>
    <row r="355" spans="2:12" x14ac:dyDescent="0.35">
      <c r="B355" s="173"/>
      <c r="C355" s="173"/>
      <c r="D355" s="173"/>
      <c r="E355" s="173"/>
      <c r="F355" s="173"/>
      <c r="G355" s="173"/>
      <c r="H355" s="173"/>
      <c r="I355" s="173"/>
      <c r="J355" s="173"/>
      <c r="K355" s="173"/>
      <c r="L355" s="173"/>
    </row>
    <row r="356" spans="2:12" x14ac:dyDescent="0.35">
      <c r="B356" s="173"/>
      <c r="C356" s="173"/>
      <c r="D356" s="173"/>
      <c r="E356" s="173"/>
      <c r="F356" s="173"/>
      <c r="G356" s="173"/>
      <c r="H356" s="173"/>
      <c r="I356" s="173"/>
      <c r="J356" s="173"/>
      <c r="K356" s="173"/>
      <c r="L356" s="173"/>
    </row>
    <row r="357" spans="2:12" x14ac:dyDescent="0.35">
      <c r="B357" s="173"/>
      <c r="C357" s="173"/>
      <c r="D357" s="173"/>
      <c r="E357" s="173"/>
      <c r="F357" s="173"/>
      <c r="G357" s="173"/>
      <c r="H357" s="173"/>
      <c r="I357" s="173"/>
      <c r="J357" s="173"/>
      <c r="K357" s="173"/>
      <c r="L357" s="173"/>
    </row>
    <row r="358" spans="2:12" x14ac:dyDescent="0.35">
      <c r="B358" s="173"/>
      <c r="C358" s="173"/>
      <c r="D358" s="173"/>
      <c r="E358" s="173"/>
      <c r="F358" s="173"/>
      <c r="G358" s="173"/>
      <c r="H358" s="173"/>
      <c r="I358" s="173"/>
      <c r="J358" s="173"/>
      <c r="K358" s="173"/>
      <c r="L358" s="173"/>
    </row>
    <row r="359" spans="2:12" x14ac:dyDescent="0.35">
      <c r="B359" s="173"/>
      <c r="C359" s="173"/>
      <c r="D359" s="173"/>
      <c r="E359" s="173"/>
      <c r="F359" s="173"/>
      <c r="G359" s="173"/>
      <c r="H359" s="173"/>
      <c r="I359" s="173"/>
      <c r="J359" s="173"/>
      <c r="K359" s="173"/>
      <c r="L359" s="173"/>
    </row>
    <row r="360" spans="2:12" x14ac:dyDescent="0.35">
      <c r="B360" s="173"/>
      <c r="C360" s="173"/>
      <c r="D360" s="173"/>
      <c r="E360" s="173"/>
      <c r="F360" s="173"/>
      <c r="G360" s="173"/>
      <c r="H360" s="173"/>
      <c r="I360" s="173"/>
      <c r="J360" s="173"/>
      <c r="K360" s="173"/>
      <c r="L360" s="173"/>
    </row>
    <row r="361" spans="2:12" x14ac:dyDescent="0.35">
      <c r="B361" s="173"/>
      <c r="C361" s="173"/>
      <c r="D361" s="173"/>
      <c r="E361" s="173"/>
      <c r="F361" s="173"/>
      <c r="G361" s="173"/>
      <c r="H361" s="173"/>
      <c r="I361" s="173"/>
      <c r="J361" s="173"/>
      <c r="K361" s="173"/>
      <c r="L361" s="173"/>
    </row>
  </sheetData>
  <mergeCells count="14">
    <mergeCell ref="M46:N46"/>
    <mergeCell ref="B1:N1"/>
    <mergeCell ref="B2:N2"/>
    <mergeCell ref="B3:N3"/>
    <mergeCell ref="C43:N43"/>
    <mergeCell ref="C44:N44"/>
    <mergeCell ref="B53:C53"/>
    <mergeCell ref="B54:C54"/>
    <mergeCell ref="I47:J47"/>
    <mergeCell ref="B48:N48"/>
    <mergeCell ref="B49:N49"/>
    <mergeCell ref="B50:N50"/>
    <mergeCell ref="B51:N51"/>
    <mergeCell ref="B52:N52"/>
  </mergeCells>
  <printOptions horizontalCentered="1"/>
  <pageMargins left="0.31496062992125984" right="0.31496062992125984" top="0.51181102362204722" bottom="0.70866141732283472" header="0.27559055118110237" footer="0"/>
  <pageSetup scale="50" orientation="landscape" r:id="rId1"/>
  <headerFooter alignWithMargins="0"/>
  <rowBreaks count="1" manualBreakCount="1">
    <brk id="49" min="1" max="1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X41"/>
  <sheetViews>
    <sheetView topLeftCell="F1" zoomScale="89" zoomScaleNormal="89" zoomScalePageLayoutView="89" workbookViewId="0">
      <selection activeCell="N17" sqref="N17"/>
    </sheetView>
  </sheetViews>
  <sheetFormatPr baseColWidth="10" defaultColWidth="10.85546875" defaultRowHeight="16.5" x14ac:dyDescent="0.3"/>
  <cols>
    <col min="1" max="1" width="15.42578125" style="10" customWidth="1"/>
    <col min="2" max="2" width="21.28515625" style="10" customWidth="1"/>
    <col min="3" max="3" width="14.28515625" style="10" customWidth="1"/>
    <col min="4" max="4" width="14.7109375" style="10" customWidth="1"/>
    <col min="5" max="5" width="14.28515625" style="10" customWidth="1"/>
    <col min="6" max="6" width="14.140625" style="10" customWidth="1"/>
    <col min="7" max="7" width="14.28515625" style="10" customWidth="1"/>
    <col min="8" max="8" width="13.28515625" style="10" customWidth="1"/>
    <col min="9" max="11" width="13" style="10" customWidth="1"/>
    <col min="12" max="12" width="12.28515625" style="10" customWidth="1"/>
    <col min="13" max="13" width="14.140625" style="10" customWidth="1"/>
    <col min="14" max="14" width="13.140625" style="10" customWidth="1"/>
    <col min="15" max="16" width="14" style="10" customWidth="1"/>
    <col min="17" max="18" width="12.7109375" style="10" customWidth="1"/>
    <col min="19" max="19" width="14.7109375" style="10" customWidth="1"/>
    <col min="20" max="20" width="12.85546875" style="10" customWidth="1"/>
    <col min="21" max="21" width="15.7109375" style="10" customWidth="1"/>
    <col min="22" max="22" width="13" style="10" customWidth="1"/>
    <col min="23" max="24" width="13.7109375" style="10" customWidth="1"/>
    <col min="25" max="16384" width="10.85546875" style="10"/>
  </cols>
  <sheetData>
    <row r="2" spans="1:24" ht="31.5" customHeight="1" x14ac:dyDescent="0.3">
      <c r="B2" s="1368" t="s">
        <v>113</v>
      </c>
      <c r="C2" s="1365"/>
      <c r="D2" s="1365"/>
      <c r="E2" s="1365"/>
      <c r="F2" s="1365"/>
      <c r="G2" s="1365"/>
      <c r="H2" s="1365"/>
      <c r="I2" s="1365"/>
      <c r="J2" s="1365"/>
      <c r="K2" s="1365"/>
      <c r="L2" s="1365"/>
      <c r="M2" s="1365"/>
      <c r="N2" s="1365"/>
      <c r="O2" s="1365"/>
      <c r="P2" s="1365"/>
      <c r="Q2" s="1365"/>
      <c r="R2" s="1365"/>
      <c r="S2" s="1365"/>
      <c r="T2" s="1365"/>
      <c r="U2" s="1365"/>
      <c r="V2" s="1365"/>
      <c r="W2" s="1369"/>
      <c r="X2" s="1369"/>
    </row>
    <row r="3" spans="1:24" ht="16.5" customHeight="1" x14ac:dyDescent="0.3">
      <c r="B3" s="1368" t="s">
        <v>114</v>
      </c>
      <c r="C3" s="1365"/>
      <c r="D3" s="1365"/>
      <c r="E3" s="1365"/>
      <c r="F3" s="1365"/>
      <c r="G3" s="1365"/>
      <c r="H3" s="1365"/>
      <c r="I3" s="1365"/>
      <c r="J3" s="1365"/>
      <c r="K3" s="1365"/>
      <c r="L3" s="1365"/>
      <c r="M3" s="1365"/>
      <c r="N3" s="1365"/>
      <c r="O3" s="1365"/>
      <c r="P3" s="1365"/>
      <c r="Q3" s="1365"/>
      <c r="R3" s="1365"/>
      <c r="S3" s="1365"/>
      <c r="T3" s="1365"/>
      <c r="U3" s="1365"/>
      <c r="V3" s="1365"/>
      <c r="W3" s="1369"/>
      <c r="X3" s="1369"/>
    </row>
    <row r="4" spans="1:24" ht="20.25" customHeight="1" thickBot="1" x14ac:dyDescent="0.35">
      <c r="B4" s="1370" t="s">
        <v>115</v>
      </c>
      <c r="C4" s="1370"/>
      <c r="D4" s="1370"/>
      <c r="E4" s="1370"/>
      <c r="F4" s="1370"/>
      <c r="G4" s="1370"/>
      <c r="H4" s="1370"/>
      <c r="I4" s="1370"/>
      <c r="J4" s="1370"/>
      <c r="K4" s="1370"/>
      <c r="L4" s="1370"/>
      <c r="M4" s="1370"/>
      <c r="N4" s="1370"/>
      <c r="O4" s="1370"/>
      <c r="P4" s="1370"/>
      <c r="Q4" s="1370"/>
      <c r="R4" s="1370"/>
      <c r="S4" s="1370"/>
      <c r="T4" s="1370"/>
      <c r="U4" s="1370"/>
      <c r="V4" s="1370"/>
      <c r="W4" s="1371"/>
      <c r="X4" s="1371"/>
    </row>
    <row r="5" spans="1:24" x14ac:dyDescent="0.3">
      <c r="A5" s="11"/>
      <c r="B5" s="12"/>
      <c r="C5" s="13"/>
      <c r="D5" s="13"/>
      <c r="E5" s="13"/>
      <c r="F5" s="13"/>
      <c r="G5" s="13"/>
      <c r="H5" s="13"/>
      <c r="I5" s="13"/>
      <c r="J5" s="13"/>
      <c r="K5" s="13"/>
      <c r="L5" s="13"/>
      <c r="M5" s="13"/>
      <c r="N5" s="13"/>
      <c r="O5" s="13"/>
      <c r="P5" s="13"/>
      <c r="Q5" s="13"/>
      <c r="R5" s="13"/>
      <c r="S5" s="13"/>
      <c r="T5" s="13"/>
      <c r="U5" s="13"/>
      <c r="V5" s="13"/>
      <c r="W5" s="14"/>
      <c r="X5" s="15"/>
    </row>
    <row r="6" spans="1:24" ht="17.25" thickBot="1" x14ac:dyDescent="0.35">
      <c r="A6" s="16"/>
      <c r="B6" s="17"/>
      <c r="C6" s="13"/>
      <c r="D6" s="13"/>
      <c r="E6" s="13"/>
      <c r="F6" s="13"/>
      <c r="G6" s="13"/>
      <c r="H6" s="13"/>
      <c r="I6" s="13"/>
      <c r="J6" s="13"/>
      <c r="K6" s="13"/>
      <c r="L6" s="13"/>
      <c r="M6" s="13"/>
      <c r="N6" s="13"/>
      <c r="O6" s="13"/>
      <c r="P6" s="13"/>
      <c r="Q6" s="13"/>
      <c r="R6" s="13"/>
      <c r="S6" s="13"/>
      <c r="T6" s="13"/>
      <c r="U6" s="13"/>
      <c r="V6" s="13"/>
      <c r="W6" s="18"/>
      <c r="X6" s="19"/>
    </row>
    <row r="7" spans="1:24" ht="45.75" customHeight="1" thickBot="1" x14ac:dyDescent="0.35">
      <c r="A7" s="16"/>
      <c r="B7" s="20"/>
      <c r="C7" s="13"/>
      <c r="D7" s="13"/>
      <c r="E7" s="13"/>
      <c r="F7" s="13"/>
      <c r="G7" s="1372" t="s">
        <v>116</v>
      </c>
      <c r="H7" s="1373"/>
      <c r="I7" s="1374"/>
      <c r="J7" s="502"/>
      <c r="K7" s="1375" t="s">
        <v>117</v>
      </c>
      <c r="L7" s="1376"/>
      <c r="M7" s="1377" t="s">
        <v>118</v>
      </c>
      <c r="N7" s="1377"/>
      <c r="O7" s="1377"/>
      <c r="P7" s="1372" t="s">
        <v>119</v>
      </c>
      <c r="Q7" s="1373"/>
      <c r="R7" s="1373"/>
      <c r="S7" s="1373"/>
      <c r="T7" s="1373"/>
      <c r="U7" s="1373"/>
      <c r="V7" s="1374"/>
      <c r="W7" s="1378" t="s">
        <v>120</v>
      </c>
      <c r="X7" s="1379"/>
    </row>
    <row r="8" spans="1:24" ht="214.35" customHeight="1" thickBot="1" x14ac:dyDescent="0.35">
      <c r="A8" s="21"/>
      <c r="B8" s="22" t="s">
        <v>121</v>
      </c>
      <c r="C8" s="23" t="s">
        <v>122</v>
      </c>
      <c r="D8" s="24">
        <v>0.8</v>
      </c>
      <c r="E8" s="25" t="s">
        <v>123</v>
      </c>
      <c r="F8" s="25" t="s">
        <v>124</v>
      </c>
      <c r="G8" s="25" t="s">
        <v>125</v>
      </c>
      <c r="H8" s="26" t="s">
        <v>126</v>
      </c>
      <c r="I8" s="26" t="s">
        <v>127</v>
      </c>
      <c r="J8" s="26" t="s">
        <v>128</v>
      </c>
      <c r="K8" s="26" t="s">
        <v>129</v>
      </c>
      <c r="L8" s="26" t="s">
        <v>130</v>
      </c>
      <c r="M8" s="26" t="s">
        <v>5</v>
      </c>
      <c r="N8" s="26" t="s">
        <v>7</v>
      </c>
      <c r="O8" s="26" t="s">
        <v>9</v>
      </c>
      <c r="P8" s="27" t="s">
        <v>131</v>
      </c>
      <c r="Q8" s="25" t="s">
        <v>132</v>
      </c>
      <c r="R8" s="25" t="s">
        <v>133</v>
      </c>
      <c r="S8" s="25" t="s">
        <v>134</v>
      </c>
      <c r="T8" s="25" t="s">
        <v>135</v>
      </c>
      <c r="U8" s="25" t="s">
        <v>136</v>
      </c>
      <c r="V8" s="28" t="s">
        <v>137</v>
      </c>
      <c r="W8" s="29" t="s">
        <v>138</v>
      </c>
      <c r="X8" s="30" t="s">
        <v>139</v>
      </c>
    </row>
    <row r="9" spans="1:24" x14ac:dyDescent="0.3">
      <c r="A9" s="31" t="s">
        <v>140</v>
      </c>
      <c r="B9" s="32" t="s">
        <v>3</v>
      </c>
      <c r="C9" s="537">
        <v>1</v>
      </c>
      <c r="D9" s="538"/>
      <c r="E9" s="539">
        <v>0.2</v>
      </c>
      <c r="F9" s="540"/>
      <c r="G9" s="540">
        <v>0.6</v>
      </c>
      <c r="H9" s="540">
        <v>0.1</v>
      </c>
      <c r="I9" s="540">
        <v>0.1</v>
      </c>
      <c r="J9" s="540">
        <v>0.5</v>
      </c>
      <c r="K9" s="540">
        <v>0.5</v>
      </c>
      <c r="L9" s="540">
        <v>1</v>
      </c>
      <c r="M9" s="540">
        <v>0.25</v>
      </c>
      <c r="N9" s="540">
        <v>0.25</v>
      </c>
      <c r="O9" s="540">
        <v>0.5</v>
      </c>
      <c r="P9" s="33">
        <v>0.25</v>
      </c>
      <c r="Q9" s="539">
        <v>0.25</v>
      </c>
      <c r="R9" s="539">
        <v>0.1</v>
      </c>
      <c r="S9" s="539">
        <v>0.1</v>
      </c>
      <c r="T9" s="539">
        <v>0.1</v>
      </c>
      <c r="U9" s="539">
        <v>0.1</v>
      </c>
      <c r="V9" s="34">
        <v>0.1</v>
      </c>
      <c r="W9" s="35">
        <v>0.7</v>
      </c>
      <c r="X9" s="35">
        <v>0.3</v>
      </c>
    </row>
    <row r="10" spans="1:24" ht="30.6" customHeight="1" x14ac:dyDescent="0.3">
      <c r="A10" s="36" t="s">
        <v>141</v>
      </c>
      <c r="B10" s="37" t="s">
        <v>4</v>
      </c>
      <c r="C10" s="41">
        <v>1481250000</v>
      </c>
      <c r="D10" s="42">
        <f>+C10*D8</f>
        <v>1185000000</v>
      </c>
      <c r="E10" s="43">
        <f>+C10*E9</f>
        <v>296250000</v>
      </c>
      <c r="F10" s="44">
        <f>+C10-E10</f>
        <v>1185000000</v>
      </c>
      <c r="G10" s="44"/>
      <c r="H10" s="44"/>
      <c r="I10" s="44"/>
      <c r="J10" s="44"/>
      <c r="K10" s="44"/>
      <c r="L10" s="44"/>
      <c r="M10" s="44">
        <f>+M9*D10</f>
        <v>296250000</v>
      </c>
      <c r="N10" s="44">
        <f>+N9*D10</f>
        <v>296250000</v>
      </c>
      <c r="O10" s="44">
        <f>+O9*D10</f>
        <v>592500000</v>
      </c>
      <c r="P10" s="38"/>
      <c r="Q10" s="43"/>
      <c r="R10" s="43"/>
      <c r="S10" s="43"/>
      <c r="T10" s="43"/>
      <c r="U10" s="43"/>
      <c r="V10" s="39"/>
      <c r="W10" s="40"/>
      <c r="X10" s="40"/>
    </row>
    <row r="11" spans="1:24" ht="39" customHeight="1" x14ac:dyDescent="0.3">
      <c r="A11" s="36" t="s">
        <v>142</v>
      </c>
      <c r="B11" s="37" t="s">
        <v>143</v>
      </c>
      <c r="C11" s="41">
        <v>9000000</v>
      </c>
      <c r="D11" s="42">
        <f>+C11*D8</f>
        <v>7200000</v>
      </c>
      <c r="E11" s="43">
        <f>C11*E9</f>
        <v>1800000</v>
      </c>
      <c r="F11" s="44">
        <f>+C11-E11</f>
        <v>7200000</v>
      </c>
      <c r="G11" s="44"/>
      <c r="H11" s="44"/>
      <c r="I11" s="44"/>
      <c r="J11" s="44"/>
      <c r="K11" s="44"/>
      <c r="L11" s="44">
        <f>+F11*L9</f>
        <v>7200000</v>
      </c>
      <c r="M11" s="44">
        <v>296250000</v>
      </c>
      <c r="N11" s="44"/>
      <c r="O11" s="44"/>
      <c r="P11" s="38"/>
      <c r="Q11" s="43"/>
      <c r="R11" s="43"/>
      <c r="S11" s="43"/>
      <c r="T11" s="43"/>
      <c r="U11" s="43"/>
      <c r="V11" s="39"/>
      <c r="W11" s="40"/>
      <c r="X11" s="40"/>
    </row>
    <row r="12" spans="1:24" ht="42" customHeight="1" x14ac:dyDescent="0.3">
      <c r="A12" s="36" t="s">
        <v>144</v>
      </c>
      <c r="B12" s="37" t="s">
        <v>145</v>
      </c>
      <c r="C12" s="41">
        <v>270000000</v>
      </c>
      <c r="D12" s="42">
        <f>+C12*D8</f>
        <v>216000000</v>
      </c>
      <c r="E12" s="43">
        <f>+C12*E9</f>
        <v>54000000</v>
      </c>
      <c r="F12" s="44">
        <f>+C12-E12</f>
        <v>216000000</v>
      </c>
      <c r="G12" s="44"/>
      <c r="H12" s="44"/>
      <c r="I12" s="44"/>
      <c r="J12" s="44">
        <f>+F12*J9</f>
        <v>108000000</v>
      </c>
      <c r="K12" s="44">
        <f>+F12*K9</f>
        <v>108000000</v>
      </c>
      <c r="L12" s="44"/>
      <c r="M12" s="44"/>
      <c r="N12" s="44"/>
      <c r="O12" s="44"/>
      <c r="P12" s="38"/>
      <c r="Q12" s="43"/>
      <c r="R12" s="43"/>
      <c r="S12" s="43"/>
      <c r="T12" s="43"/>
      <c r="U12" s="43"/>
      <c r="V12" s="39"/>
      <c r="W12" s="40"/>
      <c r="X12" s="40"/>
    </row>
    <row r="13" spans="1:24" ht="26.45" customHeight="1" x14ac:dyDescent="0.3">
      <c r="A13" s="36" t="s">
        <v>146</v>
      </c>
      <c r="B13" s="37" t="s">
        <v>18</v>
      </c>
      <c r="C13" s="41">
        <v>1080000000</v>
      </c>
      <c r="D13" s="42">
        <f>+C13*D8</f>
        <v>864000000</v>
      </c>
      <c r="E13" s="43">
        <f>+C13*E9</f>
        <v>216000000</v>
      </c>
      <c r="F13" s="44">
        <f>+C13-E13</f>
        <v>864000000</v>
      </c>
      <c r="G13" s="44"/>
      <c r="H13" s="44"/>
      <c r="I13" s="44"/>
      <c r="J13" s="44"/>
      <c r="K13" s="44"/>
      <c r="L13" s="44"/>
      <c r="M13" s="44"/>
      <c r="N13" s="44"/>
      <c r="O13" s="44"/>
      <c r="P13" s="38">
        <f>+F13*P9</f>
        <v>216000000</v>
      </c>
      <c r="Q13" s="43">
        <f>+F13*Q9</f>
        <v>216000000</v>
      </c>
      <c r="R13" s="43">
        <f>+F13*R9</f>
        <v>86400000</v>
      </c>
      <c r="S13" s="43">
        <f>+F13*S9</f>
        <v>86400000</v>
      </c>
      <c r="T13" s="43">
        <f>+F13*T9</f>
        <v>86400000</v>
      </c>
      <c r="U13" s="43">
        <f>+U9*F13</f>
        <v>86400000</v>
      </c>
      <c r="V13" s="39">
        <f>+V9*F13</f>
        <v>86400000</v>
      </c>
      <c r="W13" s="40"/>
      <c r="X13" s="40"/>
    </row>
    <row r="14" spans="1:24" ht="21" customHeight="1" x14ac:dyDescent="0.3">
      <c r="A14" s="36" t="s">
        <v>147</v>
      </c>
      <c r="B14" s="37" t="s">
        <v>38</v>
      </c>
      <c r="C14" s="41">
        <v>4500000000</v>
      </c>
      <c r="D14" s="42">
        <f>+C14*D8</f>
        <v>3600000000</v>
      </c>
      <c r="E14" s="43">
        <f>+C14*E9</f>
        <v>900000000</v>
      </c>
      <c r="F14" s="45">
        <f>+C14-E14-H14-I14</f>
        <v>2700000000</v>
      </c>
      <c r="G14" s="44">
        <f>+C14-E14-H14-I14</f>
        <v>2700000000</v>
      </c>
      <c r="H14" s="44">
        <f>+C14*H9</f>
        <v>450000000</v>
      </c>
      <c r="I14" s="44">
        <f>+C14*I9</f>
        <v>450000000</v>
      </c>
      <c r="J14" s="44"/>
      <c r="K14" s="44"/>
      <c r="L14" s="44"/>
      <c r="M14" s="44"/>
      <c r="N14" s="44"/>
      <c r="O14" s="44"/>
      <c r="P14" s="38"/>
      <c r="Q14" s="43"/>
      <c r="R14" s="43"/>
      <c r="S14" s="43"/>
      <c r="T14" s="43"/>
      <c r="U14" s="43"/>
      <c r="V14" s="39"/>
      <c r="W14" s="40"/>
      <c r="X14" s="40"/>
    </row>
    <row r="15" spans="1:24" ht="30.75" customHeight="1" x14ac:dyDescent="0.3">
      <c r="A15" s="36" t="s">
        <v>148</v>
      </c>
      <c r="B15" s="37" t="s">
        <v>149</v>
      </c>
      <c r="C15" s="41">
        <v>1620000000</v>
      </c>
      <c r="D15" s="42">
        <v>0</v>
      </c>
      <c r="E15" s="43">
        <v>0</v>
      </c>
      <c r="F15" s="44">
        <f>+C15-E15</f>
        <v>1620000000</v>
      </c>
      <c r="G15" s="44"/>
      <c r="H15" s="44"/>
      <c r="I15" s="44"/>
      <c r="J15" s="44"/>
      <c r="K15" s="44"/>
      <c r="L15" s="44"/>
      <c r="M15" s="44"/>
      <c r="N15" s="44"/>
      <c r="O15" s="44"/>
      <c r="P15" s="38"/>
      <c r="Q15" s="43"/>
      <c r="R15" s="43"/>
      <c r="S15" s="43"/>
      <c r="T15" s="43"/>
      <c r="U15" s="43"/>
      <c r="V15" s="39"/>
      <c r="W15" s="541">
        <f>+F15*W9</f>
        <v>1134000000</v>
      </c>
      <c r="X15" s="541">
        <f>+F15*X9</f>
        <v>486000000</v>
      </c>
    </row>
    <row r="16" spans="1:24" ht="17.25" thickBot="1" x14ac:dyDescent="0.35">
      <c r="A16" s="46"/>
      <c r="B16" s="47" t="s">
        <v>112</v>
      </c>
      <c r="C16" s="48">
        <f>SUM(C10:C15)</f>
        <v>8960250000</v>
      </c>
      <c r="D16" s="48">
        <f>SUM(D10:D15)</f>
        <v>5872200000</v>
      </c>
      <c r="E16" s="49">
        <f>SUM(E10:E15)</f>
        <v>1468050000</v>
      </c>
      <c r="F16" s="49">
        <f>SUM(F10:F15)+H16</f>
        <v>7042200000</v>
      </c>
      <c r="G16" s="49">
        <f>SUM(G10:G15)</f>
        <v>2700000000</v>
      </c>
      <c r="H16" s="49">
        <f>+H14</f>
        <v>450000000</v>
      </c>
      <c r="I16" s="49">
        <f>SUM(I10:I15)</f>
        <v>450000000</v>
      </c>
      <c r="J16" s="49"/>
      <c r="K16" s="49"/>
      <c r="L16" s="49">
        <f t="shared" ref="L16:X16" si="0">SUM(L10:L15)</f>
        <v>7200000</v>
      </c>
      <c r="M16" s="49">
        <f t="shared" si="0"/>
        <v>592500000</v>
      </c>
      <c r="N16" s="49">
        <f t="shared" si="0"/>
        <v>296250000</v>
      </c>
      <c r="O16" s="50">
        <f t="shared" si="0"/>
        <v>592500000</v>
      </c>
      <c r="P16" s="51">
        <f t="shared" si="0"/>
        <v>216000000</v>
      </c>
      <c r="Q16" s="51">
        <f t="shared" si="0"/>
        <v>216000000</v>
      </c>
      <c r="R16" s="51">
        <f t="shared" si="0"/>
        <v>86400000</v>
      </c>
      <c r="S16" s="51">
        <f t="shared" si="0"/>
        <v>86400000</v>
      </c>
      <c r="T16" s="49">
        <f t="shared" si="0"/>
        <v>86400000</v>
      </c>
      <c r="U16" s="49">
        <f t="shared" si="0"/>
        <v>86400000</v>
      </c>
      <c r="V16" s="52">
        <f t="shared" si="0"/>
        <v>86400000</v>
      </c>
      <c r="W16" s="52">
        <f t="shared" si="0"/>
        <v>1134000000</v>
      </c>
      <c r="X16" s="52">
        <f t="shared" si="0"/>
        <v>486000000</v>
      </c>
    </row>
    <row r="17" spans="2:24" x14ac:dyDescent="0.3">
      <c r="B17" s="53"/>
      <c r="C17" s="54"/>
      <c r="D17" s="55"/>
      <c r="E17" s="56"/>
      <c r="F17" s="57"/>
      <c r="G17" s="53"/>
      <c r="H17" s="53"/>
      <c r="I17" s="53"/>
      <c r="J17" s="53"/>
      <c r="K17" s="53"/>
      <c r="L17" s="53"/>
      <c r="M17" s="53"/>
      <c r="N17" s="53"/>
      <c r="O17" s="53"/>
      <c r="P17" s="53"/>
      <c r="Q17" s="53"/>
      <c r="R17" s="53"/>
      <c r="S17" s="53"/>
      <c r="T17" s="53"/>
      <c r="U17" s="53"/>
      <c r="V17" s="53"/>
      <c r="W17" s="58"/>
      <c r="X17" s="58"/>
    </row>
    <row r="18" spans="2:24" ht="24" customHeight="1" x14ac:dyDescent="0.3">
      <c r="B18" s="1365"/>
      <c r="C18" s="1363"/>
      <c r="D18" s="1363"/>
      <c r="E18" s="1363"/>
      <c r="F18" s="1363"/>
      <c r="G18" s="1363"/>
      <c r="H18" s="1363"/>
      <c r="I18" s="1363"/>
      <c r="J18" s="1363"/>
      <c r="K18" s="1363"/>
      <c r="L18" s="1363"/>
      <c r="M18" s="1363"/>
      <c r="N18" s="1363"/>
      <c r="O18" s="1363"/>
      <c r="P18" s="53"/>
      <c r="Q18" s="53"/>
      <c r="R18" s="53"/>
      <c r="S18" s="53"/>
      <c r="T18" s="53"/>
      <c r="U18" s="53"/>
      <c r="V18" s="53"/>
      <c r="W18" s="58"/>
      <c r="X18" s="58"/>
    </row>
    <row r="19" spans="2:24" x14ac:dyDescent="0.3">
      <c r="B19" s="60"/>
      <c r="C19" s="56"/>
      <c r="D19" s="56"/>
      <c r="E19" s="53"/>
      <c r="F19" s="59"/>
      <c r="G19" s="53"/>
      <c r="H19" s="53"/>
      <c r="I19" s="53"/>
      <c r="J19" s="53"/>
      <c r="K19" s="53"/>
      <c r="L19" s="53"/>
      <c r="M19" s="53"/>
      <c r="N19" s="53"/>
      <c r="O19" s="53"/>
      <c r="P19" s="53"/>
      <c r="Q19" s="53"/>
      <c r="R19" s="53"/>
      <c r="S19" s="53"/>
      <c r="T19" s="53"/>
      <c r="U19" s="53"/>
      <c r="V19" s="53"/>
      <c r="W19" s="58"/>
      <c r="X19" s="58"/>
    </row>
    <row r="20" spans="2:24" x14ac:dyDescent="0.3">
      <c r="B20" s="60"/>
      <c r="C20" s="60"/>
      <c r="D20" s="53"/>
      <c r="E20" s="53"/>
      <c r="F20" s="59"/>
      <c r="G20" s="57"/>
      <c r="H20" s="53"/>
      <c r="I20" s="53"/>
      <c r="J20" s="53"/>
      <c r="K20" s="53"/>
      <c r="L20" s="53"/>
      <c r="M20" s="53"/>
      <c r="N20" s="53"/>
      <c r="O20" s="53"/>
      <c r="P20" s="53"/>
      <c r="Q20" s="53"/>
      <c r="R20" s="53"/>
      <c r="S20" s="53"/>
      <c r="T20" s="53"/>
      <c r="U20" s="53"/>
      <c r="V20" s="53"/>
      <c r="W20" s="58"/>
      <c r="X20" s="58"/>
    </row>
    <row r="21" spans="2:24" ht="17.25" thickBot="1" x14ac:dyDescent="0.35">
      <c r="B21" s="60"/>
      <c r="C21" s="60"/>
      <c r="D21" s="53"/>
      <c r="E21" s="53"/>
      <c r="F21" s="53"/>
      <c r="G21" s="53"/>
      <c r="H21" s="53"/>
      <c r="I21" s="53"/>
      <c r="J21" s="53"/>
      <c r="K21" s="53"/>
      <c r="L21" s="53"/>
      <c r="M21" s="53"/>
      <c r="N21" s="53"/>
      <c r="O21" s="53"/>
      <c r="P21" s="53"/>
      <c r="Q21" s="53"/>
      <c r="R21" s="53"/>
      <c r="S21" s="53"/>
      <c r="T21" s="53"/>
      <c r="U21" s="53"/>
      <c r="V21" s="53"/>
      <c r="W21" s="58"/>
      <c r="X21" s="58"/>
    </row>
    <row r="22" spans="2:24" x14ac:dyDescent="0.3">
      <c r="B22" s="60"/>
      <c r="C22" s="61"/>
      <c r="D22" s="53"/>
      <c r="E22" s="1366" t="s">
        <v>150</v>
      </c>
      <c r="F22" s="1366"/>
      <c r="G22" s="1366"/>
      <c r="H22" s="13"/>
      <c r="I22" s="53"/>
      <c r="J22" s="53"/>
      <c r="K22" s="53"/>
      <c r="L22" s="53"/>
      <c r="M22" s="53"/>
      <c r="N22" s="53"/>
      <c r="O22" s="53"/>
      <c r="P22" s="53"/>
      <c r="Q22" s="53"/>
      <c r="R22" s="53"/>
      <c r="S22" s="53"/>
      <c r="T22" s="53"/>
      <c r="U22" s="53"/>
      <c r="V22" s="53"/>
      <c r="W22" s="58"/>
      <c r="X22" s="58"/>
    </row>
    <row r="23" spans="2:24" x14ac:dyDescent="0.3">
      <c r="B23" s="60"/>
      <c r="C23" s="60"/>
      <c r="D23" s="53"/>
      <c r="E23" s="1367" t="s">
        <v>151</v>
      </c>
      <c r="F23" s="1367"/>
      <c r="G23" s="1367"/>
      <c r="H23" s="501"/>
      <c r="I23" s="53"/>
      <c r="J23" s="53"/>
      <c r="K23" s="53"/>
      <c r="L23" s="53"/>
      <c r="M23" s="53"/>
      <c r="N23" s="53"/>
      <c r="O23" s="53"/>
      <c r="P23" s="53"/>
      <c r="Q23" s="53"/>
      <c r="R23" s="53"/>
      <c r="S23" s="53"/>
      <c r="T23" s="53"/>
      <c r="U23" s="53"/>
      <c r="V23" s="53"/>
      <c r="W23" s="58"/>
      <c r="X23" s="58"/>
    </row>
    <row r="24" spans="2:24" x14ac:dyDescent="0.3">
      <c r="B24" s="60"/>
      <c r="C24" s="60"/>
      <c r="D24" s="60"/>
      <c r="E24" s="60"/>
      <c r="F24" s="62"/>
      <c r="G24" s="62"/>
      <c r="H24" s="62"/>
      <c r="I24" s="62"/>
      <c r="J24" s="62"/>
      <c r="K24" s="62"/>
      <c r="L24" s="62"/>
      <c r="M24" s="62"/>
      <c r="N24" s="62"/>
      <c r="O24" s="62"/>
      <c r="P24" s="62"/>
      <c r="Q24" s="62"/>
      <c r="R24" s="62"/>
      <c r="S24" s="62"/>
      <c r="T24" s="62"/>
      <c r="U24" s="62"/>
      <c r="V24" s="62"/>
    </row>
    <row r="25" spans="2:24" x14ac:dyDescent="0.3">
      <c r="B25" s="60"/>
      <c r="C25" s="60"/>
      <c r="D25" s="60"/>
      <c r="E25" s="60"/>
      <c r="F25" s="62"/>
      <c r="G25" s="62"/>
      <c r="H25" s="62"/>
      <c r="I25" s="62"/>
      <c r="J25" s="62"/>
      <c r="K25" s="62"/>
      <c r="L25" s="62"/>
      <c r="M25" s="62"/>
      <c r="N25" s="62"/>
      <c r="O25" s="62"/>
      <c r="P25" s="62"/>
      <c r="Q25" s="62"/>
      <c r="R25" s="62"/>
      <c r="S25" s="62"/>
      <c r="T25" s="62"/>
      <c r="U25" s="62"/>
      <c r="V25" s="62"/>
    </row>
    <row r="26" spans="2:24" x14ac:dyDescent="0.3">
      <c r="B26" s="60"/>
      <c r="C26" s="60"/>
      <c r="D26" s="60"/>
      <c r="E26" s="60"/>
      <c r="F26" s="62"/>
      <c r="G26" s="62"/>
      <c r="H26" s="62"/>
      <c r="I26" s="62"/>
      <c r="J26" s="62"/>
      <c r="K26" s="62"/>
      <c r="L26" s="62"/>
      <c r="M26" s="62"/>
      <c r="N26" s="62"/>
      <c r="O26" s="62"/>
      <c r="P26" s="62"/>
      <c r="Q26" s="62"/>
      <c r="R26" s="62"/>
      <c r="S26" s="62"/>
      <c r="T26" s="62"/>
      <c r="U26" s="62"/>
      <c r="V26" s="62"/>
    </row>
    <row r="27" spans="2:24" x14ac:dyDescent="0.3">
      <c r="B27" s="60"/>
      <c r="C27" s="60"/>
      <c r="D27" s="60"/>
      <c r="E27" s="60"/>
      <c r="F27" s="62"/>
      <c r="G27" s="62"/>
      <c r="H27" s="62"/>
      <c r="I27" s="62"/>
      <c r="J27" s="62"/>
      <c r="K27" s="62"/>
      <c r="L27" s="62"/>
      <c r="M27" s="62"/>
      <c r="N27" s="62"/>
      <c r="O27" s="62"/>
      <c r="P27" s="62"/>
      <c r="Q27" s="62"/>
      <c r="R27" s="62"/>
      <c r="S27" s="62"/>
      <c r="T27" s="62"/>
      <c r="U27" s="62"/>
      <c r="V27" s="62"/>
    </row>
    <row r="28" spans="2:24" x14ac:dyDescent="0.3">
      <c r="B28" s="60"/>
      <c r="C28" s="60"/>
      <c r="D28" s="60"/>
      <c r="E28" s="60"/>
      <c r="F28" s="62"/>
      <c r="G28" s="62"/>
      <c r="H28" s="62"/>
      <c r="I28" s="62"/>
      <c r="J28" s="62"/>
      <c r="K28" s="62"/>
      <c r="L28" s="62"/>
      <c r="M28" s="62"/>
      <c r="N28" s="62"/>
      <c r="O28" s="62"/>
      <c r="P28" s="62"/>
      <c r="Q28" s="62"/>
      <c r="R28" s="62"/>
      <c r="S28" s="62"/>
      <c r="T28" s="62"/>
      <c r="U28" s="62"/>
      <c r="V28" s="62"/>
    </row>
    <row r="29" spans="2:24" x14ac:dyDescent="0.3">
      <c r="B29" s="60"/>
      <c r="C29" s="60"/>
      <c r="D29" s="60"/>
      <c r="E29" s="60"/>
      <c r="F29" s="62"/>
      <c r="G29" s="62"/>
      <c r="H29" s="62"/>
      <c r="I29" s="62"/>
      <c r="J29" s="62"/>
      <c r="K29" s="62"/>
      <c r="L29" s="62"/>
      <c r="M29" s="62"/>
      <c r="N29" s="62"/>
      <c r="O29" s="62"/>
      <c r="P29" s="62"/>
      <c r="Q29" s="62"/>
      <c r="R29" s="62"/>
      <c r="S29" s="62"/>
      <c r="T29" s="62"/>
      <c r="U29" s="62"/>
      <c r="V29" s="62"/>
    </row>
    <row r="30" spans="2:24" x14ac:dyDescent="0.3">
      <c r="B30" s="60"/>
      <c r="C30" s="60"/>
      <c r="D30" s="60"/>
      <c r="E30" s="60"/>
      <c r="F30" s="62"/>
      <c r="G30" s="62"/>
      <c r="H30" s="62"/>
      <c r="I30" s="62"/>
      <c r="J30" s="62"/>
      <c r="K30" s="62"/>
      <c r="L30" s="62"/>
      <c r="M30" s="62"/>
      <c r="N30" s="62"/>
      <c r="O30" s="62"/>
      <c r="P30" s="62"/>
      <c r="Q30" s="62"/>
      <c r="R30" s="62"/>
      <c r="S30" s="62"/>
      <c r="T30" s="62"/>
      <c r="U30" s="62"/>
      <c r="V30" s="62"/>
    </row>
    <row r="31" spans="2:24" x14ac:dyDescent="0.3">
      <c r="B31" s="60"/>
      <c r="C31" s="60"/>
      <c r="D31" s="60"/>
      <c r="E31" s="60"/>
      <c r="F31" s="62"/>
      <c r="G31" s="62"/>
      <c r="H31" s="62"/>
      <c r="I31" s="62"/>
      <c r="J31" s="62"/>
      <c r="K31" s="62"/>
      <c r="L31" s="62"/>
      <c r="M31" s="62"/>
      <c r="N31" s="62"/>
      <c r="O31" s="62"/>
      <c r="P31" s="62"/>
      <c r="Q31" s="62"/>
      <c r="R31" s="62"/>
      <c r="S31" s="62"/>
      <c r="T31" s="62"/>
      <c r="U31" s="62"/>
      <c r="V31" s="62"/>
    </row>
    <row r="32" spans="2:24" x14ac:dyDescent="0.3">
      <c r="B32" s="60"/>
      <c r="C32" s="60"/>
      <c r="D32" s="60"/>
      <c r="E32" s="60"/>
      <c r="F32" s="62"/>
      <c r="G32" s="62"/>
      <c r="H32" s="62"/>
      <c r="I32" s="62"/>
      <c r="J32" s="62"/>
      <c r="K32" s="62"/>
      <c r="L32" s="62"/>
      <c r="M32" s="62"/>
      <c r="N32" s="62"/>
      <c r="O32" s="62"/>
      <c r="P32" s="62"/>
      <c r="Q32" s="62"/>
      <c r="R32" s="62"/>
      <c r="S32" s="62"/>
      <c r="T32" s="62"/>
      <c r="U32" s="62"/>
      <c r="V32" s="62"/>
    </row>
    <row r="33" spans="2:5" x14ac:dyDescent="0.3">
      <c r="B33" s="63"/>
      <c r="C33" s="64"/>
      <c r="D33" s="64"/>
      <c r="E33" s="64"/>
    </row>
    <row r="34" spans="2:5" x14ac:dyDescent="0.3">
      <c r="B34" s="64"/>
      <c r="C34" s="64"/>
      <c r="D34" s="64"/>
      <c r="E34" s="64"/>
    </row>
    <row r="35" spans="2:5" x14ac:dyDescent="0.3">
      <c r="B35" s="64"/>
      <c r="C35" s="64"/>
      <c r="D35" s="64"/>
      <c r="E35" s="64"/>
    </row>
    <row r="36" spans="2:5" x14ac:dyDescent="0.3">
      <c r="B36" s="64"/>
      <c r="C36" s="64"/>
      <c r="D36" s="64"/>
      <c r="E36" s="64"/>
    </row>
    <row r="37" spans="2:5" x14ac:dyDescent="0.3">
      <c r="B37" s="64"/>
      <c r="C37" s="64"/>
      <c r="D37" s="64"/>
      <c r="E37" s="64"/>
    </row>
    <row r="38" spans="2:5" x14ac:dyDescent="0.3">
      <c r="B38" s="64"/>
      <c r="C38" s="64"/>
      <c r="D38" s="64"/>
      <c r="E38" s="64"/>
    </row>
    <row r="39" spans="2:5" x14ac:dyDescent="0.3">
      <c r="B39" s="64"/>
      <c r="C39" s="64"/>
      <c r="D39" s="64"/>
      <c r="E39" s="64"/>
    </row>
    <row r="40" spans="2:5" x14ac:dyDescent="0.3">
      <c r="B40" s="64"/>
      <c r="C40" s="64"/>
      <c r="D40" s="64"/>
      <c r="E40" s="64"/>
    </row>
    <row r="41" spans="2:5" x14ac:dyDescent="0.3">
      <c r="B41" s="64"/>
      <c r="C41" s="64"/>
      <c r="D41" s="64"/>
      <c r="E41" s="64"/>
    </row>
  </sheetData>
  <mergeCells count="11">
    <mergeCell ref="B18:O18"/>
    <mergeCell ref="E22:G22"/>
    <mergeCell ref="E23:G23"/>
    <mergeCell ref="B2:X2"/>
    <mergeCell ref="B3:X3"/>
    <mergeCell ref="B4:X4"/>
    <mergeCell ref="G7:I7"/>
    <mergeCell ref="K7:L7"/>
    <mergeCell ref="M7:O7"/>
    <mergeCell ref="P7:V7"/>
    <mergeCell ref="W7:X7"/>
  </mergeCells>
  <printOptions horizontalCentered="1"/>
  <pageMargins left="0.19685039370078741" right="3.937007874015748E-2" top="0.55118110236220474" bottom="0.55118110236220474" header="0.31496062992125984" footer="0.31496062992125984"/>
  <pageSetup scale="4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291"/>
  <sheetViews>
    <sheetView view="pageBreakPreview" zoomScale="85" zoomScaleSheetLayoutView="85" workbookViewId="0">
      <pane ySplit="5" topLeftCell="A31" activePane="bottomLeft" state="frozen"/>
      <selection activeCell="F15" sqref="F15"/>
      <selection pane="bottomLeft" activeCell="B35" sqref="B35"/>
    </sheetView>
  </sheetViews>
  <sheetFormatPr baseColWidth="10" defaultColWidth="13.85546875" defaultRowHeight="15.75" x14ac:dyDescent="0.25"/>
  <cols>
    <col min="1" max="1" width="34.140625" style="679" customWidth="1"/>
    <col min="2" max="3" width="30.28515625" style="680" customWidth="1"/>
    <col min="4" max="4" width="33.85546875" style="680" customWidth="1"/>
    <col min="5" max="5" width="25.7109375" style="679" customWidth="1"/>
    <col min="6" max="6" width="24" style="680" customWidth="1"/>
    <col min="7" max="7" width="13" style="680" customWidth="1"/>
    <col min="8" max="8" width="24.7109375" style="680" customWidth="1"/>
    <col min="9" max="9" width="34.85546875" style="680" customWidth="1"/>
    <col min="10" max="15" width="13" style="680" customWidth="1"/>
    <col min="16" max="16384" width="13.85546875" style="680"/>
  </cols>
  <sheetData>
    <row r="1" spans="1:8" ht="31.5" x14ac:dyDescent="0.5">
      <c r="A1" s="1219" t="s">
        <v>811</v>
      </c>
      <c r="B1" s="1219"/>
      <c r="C1" s="1219"/>
      <c r="D1" s="1219"/>
    </row>
    <row r="2" spans="1:8" x14ac:dyDescent="0.25">
      <c r="B2" s="681"/>
      <c r="C2" s="681"/>
      <c r="D2" s="681"/>
    </row>
    <row r="3" spans="1:8" x14ac:dyDescent="0.25">
      <c r="B3" s="681"/>
      <c r="C3" s="681"/>
      <c r="D3" s="681"/>
    </row>
    <row r="4" spans="1:8" s="685" customFormat="1" ht="21.75" customHeight="1" x14ac:dyDescent="0.25">
      <c r="A4" s="682" t="s">
        <v>0</v>
      </c>
      <c r="B4" s="682" t="s">
        <v>1</v>
      </c>
      <c r="C4" s="683" t="s">
        <v>812</v>
      </c>
      <c r="D4" s="683" t="s">
        <v>2</v>
      </c>
      <c r="E4" s="684" t="s">
        <v>287</v>
      </c>
    </row>
    <row r="5" spans="1:8" x14ac:dyDescent="0.25">
      <c r="A5" s="686" t="s">
        <v>3</v>
      </c>
      <c r="B5" s="687">
        <f>SUM(B6:B49)</f>
        <v>10823700000</v>
      </c>
      <c r="C5" s="687"/>
      <c r="D5" s="687">
        <f>SUM(D6:D49)</f>
        <v>10823700000</v>
      </c>
      <c r="E5" s="688"/>
    </row>
    <row r="6" spans="1:8" x14ac:dyDescent="0.25">
      <c r="A6" s="689" t="s">
        <v>4</v>
      </c>
      <c r="B6" s="690"/>
      <c r="C6" s="690"/>
      <c r="D6" s="691">
        <f>SUM(B7:B9)</f>
        <v>1267200000</v>
      </c>
      <c r="E6" s="692"/>
    </row>
    <row r="7" spans="1:8" x14ac:dyDescent="0.25">
      <c r="A7" s="693" t="s">
        <v>5</v>
      </c>
      <c r="B7" s="690">
        <v>316800000</v>
      </c>
      <c r="C7" s="690"/>
      <c r="D7" s="694"/>
      <c r="E7" s="692" t="s">
        <v>295</v>
      </c>
      <c r="F7" s="680" t="s">
        <v>6</v>
      </c>
      <c r="H7" s="680" t="s">
        <v>288</v>
      </c>
    </row>
    <row r="8" spans="1:8" ht="31.5" x14ac:dyDescent="0.25">
      <c r="A8" s="693" t="s">
        <v>7</v>
      </c>
      <c r="B8" s="690">
        <v>316800000</v>
      </c>
      <c r="C8" s="690"/>
      <c r="D8" s="694"/>
      <c r="E8" s="692" t="s">
        <v>308</v>
      </c>
      <c r="F8" s="680" t="s">
        <v>8</v>
      </c>
      <c r="H8" s="680" t="s">
        <v>289</v>
      </c>
    </row>
    <row r="9" spans="1:8" x14ac:dyDescent="0.25">
      <c r="A9" s="693" t="s">
        <v>9</v>
      </c>
      <c r="B9" s="690">
        <v>633600000</v>
      </c>
      <c r="C9" s="690"/>
      <c r="D9" s="694"/>
      <c r="E9" s="692" t="s">
        <v>296</v>
      </c>
      <c r="F9" s="680" t="s">
        <v>10</v>
      </c>
      <c r="H9" s="680" t="s">
        <v>290</v>
      </c>
    </row>
    <row r="10" spans="1:8" ht="26.25" x14ac:dyDescent="0.25">
      <c r="A10" s="695" t="s">
        <v>11</v>
      </c>
      <c r="B10" s="696"/>
      <c r="C10" s="696"/>
      <c r="D10" s="697">
        <v>10000000</v>
      </c>
      <c r="E10" s="692"/>
      <c r="H10" s="680" t="s">
        <v>291</v>
      </c>
    </row>
    <row r="11" spans="1:8" x14ac:dyDescent="0.25">
      <c r="A11" s="693" t="s">
        <v>5</v>
      </c>
      <c r="B11" s="698">
        <f>D10*0.25</f>
        <v>2500000</v>
      </c>
      <c r="C11" s="698"/>
      <c r="D11" s="694"/>
      <c r="E11" s="692" t="s">
        <v>295</v>
      </c>
      <c r="F11" s="680" t="s">
        <v>6</v>
      </c>
      <c r="H11" s="680" t="s">
        <v>292</v>
      </c>
    </row>
    <row r="12" spans="1:8" ht="31.5" x14ac:dyDescent="0.25">
      <c r="A12" s="693" t="s">
        <v>7</v>
      </c>
      <c r="B12" s="698">
        <f>D10*0.25</f>
        <v>2500000</v>
      </c>
      <c r="C12" s="698"/>
      <c r="D12" s="694"/>
      <c r="E12" s="692" t="s">
        <v>308</v>
      </c>
      <c r="F12" s="680" t="s">
        <v>8</v>
      </c>
      <c r="H12" s="680" t="s">
        <v>293</v>
      </c>
    </row>
    <row r="13" spans="1:8" x14ac:dyDescent="0.25">
      <c r="A13" s="693" t="s">
        <v>9</v>
      </c>
      <c r="B13" s="698">
        <f>D10*0.5</f>
        <v>5000000</v>
      </c>
      <c r="C13" s="698"/>
      <c r="D13" s="694"/>
      <c r="E13" s="692" t="s">
        <v>296</v>
      </c>
      <c r="F13" s="680" t="s">
        <v>10</v>
      </c>
      <c r="H13" s="680" t="s">
        <v>67</v>
      </c>
    </row>
    <row r="14" spans="1:8" ht="30" x14ac:dyDescent="0.25">
      <c r="A14" s="689" t="s">
        <v>12</v>
      </c>
      <c r="B14" s="691"/>
      <c r="C14" s="691"/>
      <c r="D14" s="691">
        <f>SUM(B15)</f>
        <v>7200000</v>
      </c>
      <c r="E14" s="692"/>
      <c r="H14" s="680" t="s">
        <v>294</v>
      </c>
    </row>
    <row r="15" spans="1:8" ht="90" x14ac:dyDescent="0.25">
      <c r="A15" s="693" t="s">
        <v>152</v>
      </c>
      <c r="B15" s="699">
        <v>7200000</v>
      </c>
      <c r="C15" s="699"/>
      <c r="D15" s="694"/>
      <c r="E15" s="692" t="s">
        <v>309</v>
      </c>
      <c r="F15" s="680" t="s">
        <v>13</v>
      </c>
      <c r="H15" s="680" t="s">
        <v>295</v>
      </c>
    </row>
    <row r="16" spans="1:8" ht="30" x14ac:dyDescent="0.25">
      <c r="A16" s="689" t="s">
        <v>14</v>
      </c>
      <c r="B16" s="691"/>
      <c r="C16" s="691"/>
      <c r="D16" s="691">
        <f>SUM(B17:B18)</f>
        <v>672000000</v>
      </c>
      <c r="E16" s="692"/>
      <c r="H16" s="680" t="s">
        <v>296</v>
      </c>
    </row>
    <row r="17" spans="1:8" ht="31.5" x14ac:dyDescent="0.25">
      <c r="A17" s="693" t="s">
        <v>15</v>
      </c>
      <c r="B17" s="699">
        <v>336000000</v>
      </c>
      <c r="C17" s="699"/>
      <c r="D17" s="694"/>
      <c r="E17" s="692" t="s">
        <v>309</v>
      </c>
      <c r="F17" s="680" t="s">
        <v>13</v>
      </c>
      <c r="H17" s="680" t="s">
        <v>297</v>
      </c>
    </row>
    <row r="18" spans="1:8" ht="51.75" x14ac:dyDescent="0.25">
      <c r="A18" s="693" t="s">
        <v>16</v>
      </c>
      <c r="B18" s="699">
        <v>336000000</v>
      </c>
      <c r="C18" s="699"/>
      <c r="D18" s="694"/>
      <c r="E18" s="692" t="s">
        <v>309</v>
      </c>
      <c r="F18" s="680" t="s">
        <v>13</v>
      </c>
      <c r="H18" s="680" t="s">
        <v>298</v>
      </c>
    </row>
    <row r="19" spans="1:8" ht="31.5" x14ac:dyDescent="0.25">
      <c r="A19" s="695" t="s">
        <v>17</v>
      </c>
      <c r="B19" s="698"/>
      <c r="C19" s="698"/>
      <c r="D19" s="691">
        <v>2000000</v>
      </c>
      <c r="E19" s="692" t="s">
        <v>309</v>
      </c>
      <c r="F19" s="680" t="s">
        <v>13</v>
      </c>
      <c r="H19" s="680" t="s">
        <v>299</v>
      </c>
    </row>
    <row r="20" spans="1:8" ht="31.5" x14ac:dyDescent="0.25">
      <c r="A20" s="693" t="s">
        <v>15</v>
      </c>
      <c r="B20" s="698">
        <f>D19*0.5</f>
        <v>1000000</v>
      </c>
      <c r="C20" s="698"/>
      <c r="D20" s="691"/>
      <c r="E20" s="692" t="s">
        <v>309</v>
      </c>
      <c r="F20" s="680" t="s">
        <v>13</v>
      </c>
    </row>
    <row r="21" spans="1:8" ht="51.75" x14ac:dyDescent="0.25">
      <c r="A21" s="693" t="s">
        <v>16</v>
      </c>
      <c r="B21" s="698">
        <f>D19*0.5</f>
        <v>1000000</v>
      </c>
      <c r="C21" s="698"/>
      <c r="D21" s="691"/>
      <c r="E21" s="692" t="s">
        <v>309</v>
      </c>
      <c r="F21" s="680" t="s">
        <v>13</v>
      </c>
    </row>
    <row r="22" spans="1:8" x14ac:dyDescent="0.25">
      <c r="A22" s="689" t="s">
        <v>18</v>
      </c>
      <c r="B22" s="691"/>
      <c r="C22" s="691"/>
      <c r="D22" s="691">
        <f>SUM(B23:B30)</f>
        <v>1600000000</v>
      </c>
      <c r="E22" s="692"/>
      <c r="H22" s="680" t="s">
        <v>300</v>
      </c>
    </row>
    <row r="23" spans="1:8" ht="26.25" x14ac:dyDescent="0.25">
      <c r="A23" s="693" t="s">
        <v>19</v>
      </c>
      <c r="B23" s="699">
        <v>400000000</v>
      </c>
      <c r="C23" s="699"/>
      <c r="D23" s="694"/>
      <c r="E23" s="692" t="s">
        <v>294</v>
      </c>
      <c r="F23" s="680" t="s">
        <v>20</v>
      </c>
      <c r="H23" s="680" t="s">
        <v>301</v>
      </c>
    </row>
    <row r="24" spans="1:8" ht="63" x14ac:dyDescent="0.25">
      <c r="A24" s="693" t="s">
        <v>21</v>
      </c>
      <c r="B24" s="699">
        <v>320000000</v>
      </c>
      <c r="C24" s="699"/>
      <c r="D24" s="694"/>
      <c r="E24" s="692" t="s">
        <v>307</v>
      </c>
      <c r="F24" s="680" t="s">
        <v>22</v>
      </c>
      <c r="H24" s="680" t="s">
        <v>302</v>
      </c>
    </row>
    <row r="25" spans="1:8" ht="39" x14ac:dyDescent="0.25">
      <c r="A25" s="693" t="s">
        <v>23</v>
      </c>
      <c r="B25" s="699">
        <v>240000000</v>
      </c>
      <c r="C25" s="699"/>
      <c r="D25" s="694"/>
      <c r="E25" s="692" t="s">
        <v>295</v>
      </c>
      <c r="F25" s="680" t="s">
        <v>6</v>
      </c>
      <c r="H25" s="680" t="s">
        <v>303</v>
      </c>
    </row>
    <row r="26" spans="1:8" ht="31.5" x14ac:dyDescent="0.25">
      <c r="A26" s="693" t="s">
        <v>24</v>
      </c>
      <c r="B26" s="699">
        <v>160000000</v>
      </c>
      <c r="C26" s="699"/>
      <c r="D26" s="694"/>
      <c r="E26" s="692" t="s">
        <v>308</v>
      </c>
      <c r="F26" s="680" t="s">
        <v>8</v>
      </c>
      <c r="H26" s="680" t="s">
        <v>304</v>
      </c>
    </row>
    <row r="27" spans="1:8" x14ac:dyDescent="0.25">
      <c r="A27" s="693" t="s">
        <v>813</v>
      </c>
      <c r="B27" s="699">
        <v>80000000</v>
      </c>
      <c r="C27" s="699"/>
      <c r="D27" s="694"/>
      <c r="E27" s="692" t="s">
        <v>814</v>
      </c>
      <c r="F27" s="680" t="s">
        <v>42</v>
      </c>
      <c r="H27" s="680" t="s">
        <v>305</v>
      </c>
    </row>
    <row r="28" spans="1:8" ht="39" x14ac:dyDescent="0.25">
      <c r="A28" s="693" t="s">
        <v>815</v>
      </c>
      <c r="B28" s="699">
        <v>80000000</v>
      </c>
      <c r="C28" s="699"/>
      <c r="D28" s="694"/>
      <c r="E28" s="692" t="s">
        <v>816</v>
      </c>
      <c r="F28" s="680" t="s">
        <v>75</v>
      </c>
    </row>
    <row r="29" spans="1:8" ht="31.5" x14ac:dyDescent="0.25">
      <c r="A29" s="693" t="s">
        <v>27</v>
      </c>
      <c r="B29" s="699">
        <v>160000000</v>
      </c>
      <c r="C29" s="699"/>
      <c r="D29" s="694"/>
      <c r="E29" s="692" t="s">
        <v>293</v>
      </c>
      <c r="F29" s="680" t="s">
        <v>28</v>
      </c>
      <c r="H29" s="680" t="s">
        <v>306</v>
      </c>
    </row>
    <row r="30" spans="1:8" ht="47.25" x14ac:dyDescent="0.25">
      <c r="A30" s="693" t="s">
        <v>29</v>
      </c>
      <c r="B30" s="699">
        <v>160000000</v>
      </c>
      <c r="C30" s="699"/>
      <c r="D30" s="694"/>
      <c r="E30" s="692" t="s">
        <v>311</v>
      </c>
      <c r="F30" s="680" t="s">
        <v>30</v>
      </c>
      <c r="H30" s="680" t="s">
        <v>307</v>
      </c>
    </row>
    <row r="31" spans="1:8" ht="26.25" x14ac:dyDescent="0.25">
      <c r="A31" s="695" t="s">
        <v>31</v>
      </c>
      <c r="B31" s="696"/>
      <c r="C31" s="696"/>
      <c r="D31" s="691">
        <v>15000000</v>
      </c>
      <c r="E31" s="692"/>
      <c r="H31" s="680" t="s">
        <v>308</v>
      </c>
    </row>
    <row r="32" spans="1:8" x14ac:dyDescent="0.25">
      <c r="A32" s="693" t="s">
        <v>32</v>
      </c>
      <c r="B32" s="698">
        <f>D31*0.25</f>
        <v>3750000</v>
      </c>
      <c r="C32" s="698"/>
      <c r="D32" s="691"/>
      <c r="E32" s="692" t="s">
        <v>294</v>
      </c>
      <c r="F32" s="680" t="s">
        <v>20</v>
      </c>
      <c r="H32" s="680" t="s">
        <v>309</v>
      </c>
    </row>
    <row r="33" spans="1:8" ht="63" x14ac:dyDescent="0.25">
      <c r="A33" s="693" t="s">
        <v>33</v>
      </c>
      <c r="B33" s="698">
        <f>D31*0.25</f>
        <v>3750000</v>
      </c>
      <c r="C33" s="698"/>
      <c r="D33" s="694"/>
      <c r="E33" s="692" t="s">
        <v>307</v>
      </c>
      <c r="F33" s="680" t="s">
        <v>22</v>
      </c>
      <c r="H33" s="680" t="s">
        <v>310</v>
      </c>
    </row>
    <row r="34" spans="1:8" ht="39" x14ac:dyDescent="0.25">
      <c r="A34" s="693" t="s">
        <v>34</v>
      </c>
      <c r="B34" s="698">
        <f>D31*0.1</f>
        <v>1500000</v>
      </c>
      <c r="C34" s="698"/>
      <c r="D34" s="694"/>
      <c r="E34" s="692" t="s">
        <v>295</v>
      </c>
      <c r="F34" s="680" t="s">
        <v>6</v>
      </c>
      <c r="H34" s="680" t="s">
        <v>311</v>
      </c>
    </row>
    <row r="35" spans="1:8" ht="31.5" x14ac:dyDescent="0.25">
      <c r="A35" s="693" t="s">
        <v>24</v>
      </c>
      <c r="B35" s="698">
        <f>D31*0.1</f>
        <v>1500000</v>
      </c>
      <c r="C35" s="698"/>
      <c r="D35" s="694"/>
      <c r="E35" s="692" t="s">
        <v>308</v>
      </c>
      <c r="F35" s="680" t="s">
        <v>8</v>
      </c>
      <c r="H35" s="680" t="s">
        <v>312</v>
      </c>
    </row>
    <row r="36" spans="1:8" ht="31.5" x14ac:dyDescent="0.25">
      <c r="A36" s="693" t="s">
        <v>35</v>
      </c>
      <c r="B36" s="698">
        <v>1500000</v>
      </c>
      <c r="C36" s="698"/>
      <c r="D36" s="694"/>
      <c r="E36" s="692" t="s">
        <v>293</v>
      </c>
      <c r="F36" s="680" t="s">
        <v>28</v>
      </c>
      <c r="H36" s="680" t="s">
        <v>313</v>
      </c>
    </row>
    <row r="37" spans="1:8" ht="47.25" x14ac:dyDescent="0.25">
      <c r="A37" s="693" t="s">
        <v>36</v>
      </c>
      <c r="B37" s="698">
        <v>1500000</v>
      </c>
      <c r="C37" s="698"/>
      <c r="D37" s="694"/>
      <c r="E37" s="692" t="s">
        <v>316</v>
      </c>
      <c r="F37" s="680" t="s">
        <v>30</v>
      </c>
      <c r="H37" s="680" t="s">
        <v>314</v>
      </c>
    </row>
    <row r="38" spans="1:8" x14ac:dyDescent="0.25">
      <c r="A38" s="693" t="s">
        <v>813</v>
      </c>
      <c r="B38" s="698">
        <f>D31*0.05</f>
        <v>750000</v>
      </c>
      <c r="C38" s="698"/>
      <c r="D38" s="694"/>
      <c r="E38" s="692" t="s">
        <v>814</v>
      </c>
      <c r="F38" s="680" t="s">
        <v>42</v>
      </c>
    </row>
    <row r="39" spans="1:8" ht="39" x14ac:dyDescent="0.25">
      <c r="A39" s="693" t="s">
        <v>817</v>
      </c>
      <c r="B39" s="698">
        <f>D31*0.05</f>
        <v>750000</v>
      </c>
      <c r="C39" s="698"/>
      <c r="D39" s="694"/>
      <c r="E39" s="692" t="s">
        <v>816</v>
      </c>
      <c r="F39" s="680" t="s">
        <v>75</v>
      </c>
    </row>
    <row r="40" spans="1:8" x14ac:dyDescent="0.25">
      <c r="A40" s="689" t="s">
        <v>38</v>
      </c>
      <c r="B40" s="691"/>
      <c r="C40" s="691"/>
      <c r="D40" s="691">
        <f>B41+B42</f>
        <v>3800300000</v>
      </c>
      <c r="E40" s="692"/>
      <c r="G40" s="700"/>
    </row>
    <row r="41" spans="1:8" ht="51" x14ac:dyDescent="0.25">
      <c r="A41" s="701" t="s">
        <v>39</v>
      </c>
      <c r="B41" s="699">
        <v>3257400000</v>
      </c>
      <c r="C41" s="699">
        <f>111086000+550000000</f>
        <v>661086000</v>
      </c>
      <c r="D41" s="694"/>
      <c r="E41" s="692" t="s">
        <v>289</v>
      </c>
      <c r="F41" s="680" t="s">
        <v>40</v>
      </c>
    </row>
    <row r="42" spans="1:8" x14ac:dyDescent="0.25">
      <c r="A42" s="693" t="s">
        <v>41</v>
      </c>
      <c r="B42" s="699">
        <v>542900000</v>
      </c>
      <c r="C42" s="699"/>
      <c r="D42" s="694"/>
      <c r="E42" s="692" t="s">
        <v>315</v>
      </c>
      <c r="F42" s="680" t="s">
        <v>42</v>
      </c>
    </row>
    <row r="43" spans="1:8" ht="26.25" x14ac:dyDescent="0.25">
      <c r="A43" s="693" t="s">
        <v>43</v>
      </c>
      <c r="B43" s="698">
        <v>10000000</v>
      </c>
      <c r="C43" s="698"/>
      <c r="D43" s="691">
        <f>B43</f>
        <v>10000000</v>
      </c>
      <c r="E43" s="692" t="s">
        <v>289</v>
      </c>
      <c r="F43" s="680" t="s">
        <v>40</v>
      </c>
    </row>
    <row r="44" spans="1:8" x14ac:dyDescent="0.25">
      <c r="A44" s="689" t="s">
        <v>44</v>
      </c>
      <c r="B44" s="691"/>
      <c r="C44" s="691"/>
      <c r="D44" s="691">
        <f>SUM(B45:B47)</f>
        <v>3400000000</v>
      </c>
      <c r="E44" s="692"/>
    </row>
    <row r="45" spans="1:8" ht="63.75" x14ac:dyDescent="0.25">
      <c r="A45" s="701" t="s">
        <v>45</v>
      </c>
      <c r="B45" s="702">
        <v>2380000000</v>
      </c>
      <c r="C45" s="702"/>
      <c r="D45" s="694"/>
      <c r="E45" s="692" t="s">
        <v>302</v>
      </c>
      <c r="F45" s="680" t="s">
        <v>46</v>
      </c>
    </row>
    <row r="46" spans="1:8" ht="63.75" x14ac:dyDescent="0.25">
      <c r="A46" s="701" t="s">
        <v>47</v>
      </c>
      <c r="B46" s="702">
        <v>1020000000</v>
      </c>
      <c r="C46" s="702"/>
      <c r="D46" s="694"/>
      <c r="E46" s="692" t="s">
        <v>302</v>
      </c>
      <c r="F46" s="680" t="s">
        <v>46</v>
      </c>
    </row>
    <row r="47" spans="1:8" ht="25.5" x14ac:dyDescent="0.25">
      <c r="A47" s="703" t="s">
        <v>48</v>
      </c>
      <c r="B47" s="704"/>
      <c r="C47" s="704"/>
      <c r="D47" s="691">
        <v>40000000</v>
      </c>
      <c r="E47" s="692"/>
    </row>
    <row r="48" spans="1:8" ht="63.75" x14ac:dyDescent="0.25">
      <c r="A48" s="701" t="s">
        <v>49</v>
      </c>
      <c r="B48" s="705">
        <f>D47*0.7</f>
        <v>28000000</v>
      </c>
      <c r="C48" s="705"/>
      <c r="D48" s="694"/>
      <c r="E48" s="692" t="s">
        <v>302</v>
      </c>
      <c r="F48" s="680" t="s">
        <v>46</v>
      </c>
    </row>
    <row r="49" spans="1:7" ht="76.5" x14ac:dyDescent="0.25">
      <c r="A49" s="701" t="s">
        <v>50</v>
      </c>
      <c r="B49" s="705">
        <f>D47*0.3</f>
        <v>12000000</v>
      </c>
      <c r="C49" s="705"/>
      <c r="D49" s="694"/>
      <c r="E49" s="692" t="s">
        <v>302</v>
      </c>
      <c r="F49" s="680" t="s">
        <v>46</v>
      </c>
    </row>
    <row r="50" spans="1:7" x14ac:dyDescent="0.25">
      <c r="A50" s="706" t="s">
        <v>818</v>
      </c>
      <c r="B50" s="707">
        <f>SUM(B51:B55)</f>
        <v>220651000</v>
      </c>
      <c r="C50" s="707">
        <f>SUM(C51:C55)</f>
        <v>0</v>
      </c>
      <c r="D50" s="707">
        <f>SUM(D51:D55)</f>
        <v>220651000</v>
      </c>
      <c r="E50" s="708"/>
    </row>
    <row r="51" spans="1:7" x14ac:dyDescent="0.25">
      <c r="A51" s="709" t="s">
        <v>62</v>
      </c>
      <c r="B51" s="710">
        <v>220000000</v>
      </c>
      <c r="C51" s="710"/>
      <c r="D51" s="691">
        <f>B51</f>
        <v>220000000</v>
      </c>
      <c r="E51" s="711" t="s">
        <v>318</v>
      </c>
      <c r="G51" s="680" t="s">
        <v>157</v>
      </c>
    </row>
    <row r="52" spans="1:7" ht="30" x14ac:dyDescent="0.25">
      <c r="A52" s="712" t="s">
        <v>57</v>
      </c>
      <c r="B52" s="713">
        <v>500000</v>
      </c>
      <c r="C52" s="713"/>
      <c r="D52" s="714">
        <f t="shared" ref="D52:D55" si="0">B52</f>
        <v>500000</v>
      </c>
      <c r="E52" s="711" t="s">
        <v>318</v>
      </c>
    </row>
    <row r="53" spans="1:7" ht="60" x14ac:dyDescent="0.25">
      <c r="A53" s="712" t="s">
        <v>58</v>
      </c>
      <c r="B53" s="713">
        <v>1000</v>
      </c>
      <c r="C53" s="713"/>
      <c r="D53" s="714">
        <f t="shared" si="0"/>
        <v>1000</v>
      </c>
      <c r="E53" s="711" t="s">
        <v>318</v>
      </c>
    </row>
    <row r="54" spans="1:7" ht="60" x14ac:dyDescent="0.25">
      <c r="A54" s="712" t="s">
        <v>59</v>
      </c>
      <c r="B54" s="713">
        <v>100000</v>
      </c>
      <c r="C54" s="713"/>
      <c r="D54" s="714">
        <f t="shared" si="0"/>
        <v>100000</v>
      </c>
      <c r="E54" s="711" t="s">
        <v>318</v>
      </c>
    </row>
    <row r="55" spans="1:7" ht="45" x14ac:dyDescent="0.25">
      <c r="A55" s="712" t="s">
        <v>60</v>
      </c>
      <c r="B55" s="713">
        <v>50000</v>
      </c>
      <c r="C55" s="713"/>
      <c r="D55" s="714">
        <f t="shared" si="0"/>
        <v>50000</v>
      </c>
      <c r="E55" s="711" t="s">
        <v>318</v>
      </c>
    </row>
    <row r="56" spans="1:7" ht="30" x14ac:dyDescent="0.25">
      <c r="A56" s="715" t="s">
        <v>61</v>
      </c>
      <c r="B56" s="716">
        <f>SUM(B57:B152)</f>
        <v>8865322420.2999992</v>
      </c>
      <c r="C56" s="716">
        <f>SUM(C57:C152)</f>
        <v>2846025225.4099998</v>
      </c>
      <c r="D56" s="716">
        <f>SUM(D57:D152)</f>
        <v>6019297194.8900003</v>
      </c>
      <c r="E56" s="717"/>
    </row>
    <row r="57" spans="1:7" x14ac:dyDescent="0.25">
      <c r="A57" s="689" t="s">
        <v>63</v>
      </c>
      <c r="B57" s="691"/>
      <c r="C57" s="691"/>
      <c r="D57" s="691">
        <f>B57</f>
        <v>0</v>
      </c>
      <c r="E57" s="711"/>
    </row>
    <row r="58" spans="1:7" ht="26.25" x14ac:dyDescent="0.25">
      <c r="A58" s="695" t="s">
        <v>819</v>
      </c>
      <c r="B58" s="691"/>
      <c r="C58" s="691"/>
      <c r="D58" s="691">
        <f>SUM(B59:B63)</f>
        <v>14998500</v>
      </c>
      <c r="E58" s="711"/>
      <c r="G58" s="680" t="s">
        <v>157</v>
      </c>
    </row>
    <row r="59" spans="1:7" x14ac:dyDescent="0.25">
      <c r="A59" s="693" t="s">
        <v>65</v>
      </c>
      <c r="B59" s="718">
        <v>10543500</v>
      </c>
      <c r="C59" s="718"/>
      <c r="D59" s="691"/>
      <c r="E59" s="711" t="s">
        <v>318</v>
      </c>
    </row>
    <row r="60" spans="1:7" ht="31.5" x14ac:dyDescent="0.25">
      <c r="A60" s="719" t="s">
        <v>66</v>
      </c>
      <c r="B60" s="720">
        <v>660000</v>
      </c>
      <c r="C60" s="720"/>
      <c r="D60" s="691"/>
      <c r="E60" s="711" t="s">
        <v>293</v>
      </c>
      <c r="F60" s="680" t="s">
        <v>8</v>
      </c>
    </row>
    <row r="61" spans="1:7" x14ac:dyDescent="0.25">
      <c r="A61" s="719" t="s">
        <v>67</v>
      </c>
      <c r="B61" s="720">
        <v>1320000</v>
      </c>
      <c r="C61" s="720"/>
      <c r="D61" s="691"/>
      <c r="E61" s="711" t="s">
        <v>67</v>
      </c>
      <c r="F61" s="680" t="s">
        <v>68</v>
      </c>
    </row>
    <row r="62" spans="1:7" ht="31.5" x14ac:dyDescent="0.25">
      <c r="A62" s="719" t="s">
        <v>69</v>
      </c>
      <c r="B62" s="720">
        <v>495000</v>
      </c>
      <c r="C62" s="720"/>
      <c r="D62" s="691"/>
      <c r="E62" s="711" t="s">
        <v>319</v>
      </c>
      <c r="F62" s="680" t="s">
        <v>70</v>
      </c>
    </row>
    <row r="63" spans="1:7" x14ac:dyDescent="0.25">
      <c r="A63" s="719" t="s">
        <v>71</v>
      </c>
      <c r="B63" s="720">
        <v>1980000</v>
      </c>
      <c r="C63" s="720"/>
      <c r="D63" s="691"/>
      <c r="E63" s="711" t="s">
        <v>296</v>
      </c>
      <c r="F63" s="680" t="s">
        <v>10</v>
      </c>
    </row>
    <row r="64" spans="1:7" ht="26.25" x14ac:dyDescent="0.25">
      <c r="A64" s="695" t="s">
        <v>708</v>
      </c>
      <c r="B64" s="691"/>
      <c r="C64" s="691"/>
      <c r="D64" s="691">
        <f>SUM(B65:B69)</f>
        <v>409050000</v>
      </c>
      <c r="E64" s="711"/>
      <c r="G64" s="680" t="s">
        <v>157</v>
      </c>
    </row>
    <row r="65" spans="1:6" x14ac:dyDescent="0.25">
      <c r="A65" s="693" t="s">
        <v>65</v>
      </c>
      <c r="B65" s="718">
        <v>287550000</v>
      </c>
      <c r="C65" s="718"/>
      <c r="D65" s="691"/>
      <c r="E65" s="711" t="s">
        <v>318</v>
      </c>
    </row>
    <row r="66" spans="1:6" ht="31.5" x14ac:dyDescent="0.25">
      <c r="A66" s="719" t="s">
        <v>66</v>
      </c>
      <c r="B66" s="720">
        <v>18000000</v>
      </c>
      <c r="C66" s="720"/>
      <c r="D66" s="691"/>
      <c r="E66" s="711" t="s">
        <v>293</v>
      </c>
      <c r="F66" s="680" t="s">
        <v>8</v>
      </c>
    </row>
    <row r="67" spans="1:6" x14ac:dyDescent="0.25">
      <c r="A67" s="719" t="s">
        <v>67</v>
      </c>
      <c r="B67" s="720">
        <v>36000000</v>
      </c>
      <c r="C67" s="720"/>
      <c r="D67" s="691"/>
      <c r="E67" s="711" t="s">
        <v>67</v>
      </c>
      <c r="F67" s="680" t="s">
        <v>68</v>
      </c>
    </row>
    <row r="68" spans="1:6" ht="31.5" x14ac:dyDescent="0.25">
      <c r="A68" s="719" t="s">
        <v>69</v>
      </c>
      <c r="B68" s="720">
        <v>13500000</v>
      </c>
      <c r="C68" s="720"/>
      <c r="D68" s="691"/>
      <c r="E68" s="711" t="s">
        <v>319</v>
      </c>
      <c r="F68" s="680" t="s">
        <v>70</v>
      </c>
    </row>
    <row r="69" spans="1:6" x14ac:dyDescent="0.25">
      <c r="A69" s="719" t="s">
        <v>71</v>
      </c>
      <c r="B69" s="720">
        <v>54000000</v>
      </c>
      <c r="C69" s="720"/>
      <c r="D69" s="691"/>
      <c r="E69" s="711" t="s">
        <v>296</v>
      </c>
      <c r="F69" s="680" t="s">
        <v>10</v>
      </c>
    </row>
    <row r="70" spans="1:6" ht="26.25" x14ac:dyDescent="0.25">
      <c r="A70" s="695" t="s">
        <v>711</v>
      </c>
      <c r="B70" s="721"/>
      <c r="C70" s="721"/>
      <c r="D70" s="691">
        <f>SUM(B71:B74)</f>
        <v>95202900</v>
      </c>
      <c r="E70" s="711"/>
    </row>
    <row r="71" spans="1:6" x14ac:dyDescent="0.25">
      <c r="A71" s="693" t="s">
        <v>65</v>
      </c>
      <c r="B71" s="718">
        <v>83151900</v>
      </c>
      <c r="C71" s="718"/>
      <c r="D71" s="691"/>
      <c r="E71" s="711" t="s">
        <v>318</v>
      </c>
    </row>
    <row r="72" spans="1:6" ht="31.5" x14ac:dyDescent="0.25">
      <c r="A72" s="719" t="s">
        <v>66</v>
      </c>
      <c r="B72" s="720">
        <v>3213600</v>
      </c>
      <c r="C72" s="720"/>
      <c r="D72" s="691"/>
      <c r="E72" s="711" t="s">
        <v>293</v>
      </c>
      <c r="F72" s="680" t="s">
        <v>8</v>
      </c>
    </row>
    <row r="73" spans="1:6" x14ac:dyDescent="0.25">
      <c r="A73" s="719" t="s">
        <v>67</v>
      </c>
      <c r="B73" s="720">
        <v>6427200</v>
      </c>
      <c r="C73" s="720"/>
      <c r="D73" s="691"/>
      <c r="E73" s="711" t="s">
        <v>67</v>
      </c>
      <c r="F73" s="680" t="s">
        <v>68</v>
      </c>
    </row>
    <row r="74" spans="1:6" ht="31.5" x14ac:dyDescent="0.25">
      <c r="A74" s="719" t="s">
        <v>69</v>
      </c>
      <c r="B74" s="720">
        <v>2410200</v>
      </c>
      <c r="C74" s="720"/>
      <c r="D74" s="691"/>
      <c r="E74" s="711" t="s">
        <v>319</v>
      </c>
      <c r="F74" s="680" t="s">
        <v>70</v>
      </c>
    </row>
    <row r="75" spans="1:6" ht="26.25" x14ac:dyDescent="0.25">
      <c r="A75" s="695" t="s">
        <v>712</v>
      </c>
      <c r="B75" s="721"/>
      <c r="C75" s="721"/>
      <c r="D75" s="691">
        <f>SUM(B76:B79)</f>
        <v>23700000</v>
      </c>
      <c r="E75" s="711"/>
    </row>
    <row r="76" spans="1:6" x14ac:dyDescent="0.25">
      <c r="A76" s="693" t="s">
        <v>65</v>
      </c>
      <c r="B76" s="718">
        <v>20700000</v>
      </c>
      <c r="C76" s="718"/>
      <c r="D76" s="691"/>
      <c r="E76" s="711" t="s">
        <v>318</v>
      </c>
    </row>
    <row r="77" spans="1:6" ht="31.5" x14ac:dyDescent="0.25">
      <c r="A77" s="719" t="s">
        <v>66</v>
      </c>
      <c r="B77" s="720">
        <v>800000</v>
      </c>
      <c r="C77" s="720"/>
      <c r="D77" s="691"/>
      <c r="E77" s="711" t="s">
        <v>293</v>
      </c>
      <c r="F77" s="680" t="s">
        <v>8</v>
      </c>
    </row>
    <row r="78" spans="1:6" x14ac:dyDescent="0.25">
      <c r="A78" s="719" t="s">
        <v>67</v>
      </c>
      <c r="B78" s="720">
        <v>1600000</v>
      </c>
      <c r="C78" s="720"/>
      <c r="D78" s="691"/>
      <c r="E78" s="711" t="s">
        <v>67</v>
      </c>
      <c r="F78" s="680" t="s">
        <v>68</v>
      </c>
    </row>
    <row r="79" spans="1:6" ht="31.5" x14ac:dyDescent="0.25">
      <c r="A79" s="719" t="s">
        <v>69</v>
      </c>
      <c r="B79" s="720">
        <v>600000</v>
      </c>
      <c r="C79" s="720"/>
      <c r="D79" s="691"/>
      <c r="E79" s="711" t="s">
        <v>319</v>
      </c>
      <c r="F79" s="680" t="s">
        <v>70</v>
      </c>
    </row>
    <row r="80" spans="1:6" x14ac:dyDescent="0.25">
      <c r="A80" s="689" t="s">
        <v>72</v>
      </c>
      <c r="B80" s="722"/>
      <c r="C80" s="722"/>
      <c r="D80" s="691">
        <f>B80</f>
        <v>0</v>
      </c>
      <c r="E80" s="711"/>
    </row>
    <row r="81" spans="1:8" ht="39" x14ac:dyDescent="0.25">
      <c r="A81" s="695" t="s">
        <v>185</v>
      </c>
      <c r="B81" s="721"/>
      <c r="C81" s="721"/>
      <c r="D81" s="691">
        <f>SUM(B82:B85)</f>
        <v>136687500</v>
      </c>
      <c r="E81" s="711"/>
      <c r="G81" s="680" t="s">
        <v>157</v>
      </c>
    </row>
    <row r="82" spans="1:8" x14ac:dyDescent="0.25">
      <c r="A82" s="693" t="s">
        <v>65</v>
      </c>
      <c r="B82" s="718">
        <v>45562500</v>
      </c>
      <c r="C82" s="718"/>
      <c r="D82" s="691"/>
      <c r="E82" s="711" t="s">
        <v>318</v>
      </c>
    </row>
    <row r="83" spans="1:8" ht="31.5" x14ac:dyDescent="0.25">
      <c r="A83" s="719" t="s">
        <v>66</v>
      </c>
      <c r="B83" s="720">
        <v>24300000</v>
      </c>
      <c r="C83" s="720"/>
      <c r="D83" s="691"/>
      <c r="E83" s="711" t="s">
        <v>293</v>
      </c>
      <c r="F83" s="680" t="s">
        <v>8</v>
      </c>
    </row>
    <row r="84" spans="1:8" x14ac:dyDescent="0.25">
      <c r="A84" s="719" t="s">
        <v>67</v>
      </c>
      <c r="B84" s="720">
        <v>48600000</v>
      </c>
      <c r="C84" s="720"/>
      <c r="D84" s="691"/>
      <c r="E84" s="711" t="s">
        <v>67</v>
      </c>
      <c r="F84" s="680" t="s">
        <v>68</v>
      </c>
    </row>
    <row r="85" spans="1:8" ht="31.5" x14ac:dyDescent="0.25">
      <c r="A85" s="719" t="s">
        <v>69</v>
      </c>
      <c r="B85" s="720">
        <v>18225000</v>
      </c>
      <c r="C85" s="720"/>
      <c r="D85" s="691"/>
      <c r="E85" s="711" t="s">
        <v>319</v>
      </c>
      <c r="F85" s="680" t="s">
        <v>70</v>
      </c>
    </row>
    <row r="86" spans="1:8" ht="26.25" x14ac:dyDescent="0.25">
      <c r="A86" s="695" t="s">
        <v>191</v>
      </c>
      <c r="B86" s="721"/>
      <c r="C86" s="721"/>
      <c r="D86" s="691">
        <f>SUM(B87:B90)-C87</f>
        <v>2047276776.0899999</v>
      </c>
      <c r="E86" s="711"/>
      <c r="G86" s="680" t="s">
        <v>157</v>
      </c>
      <c r="H86" s="907">
        <f>D86+C87</f>
        <v>3925716601.5</v>
      </c>
    </row>
    <row r="87" spans="1:8" x14ac:dyDescent="0.25">
      <c r="A87" s="693" t="s">
        <v>65</v>
      </c>
      <c r="B87" s="718">
        <f>2741866601.5+596900000</f>
        <v>3338766601.5</v>
      </c>
      <c r="C87" s="718">
        <v>1878439825.4100001</v>
      </c>
      <c r="D87" s="691"/>
      <c r="E87" s="711" t="s">
        <v>318</v>
      </c>
    </row>
    <row r="88" spans="1:8" ht="31.5" x14ac:dyDescent="0.25">
      <c r="A88" s="719" t="s">
        <v>66</v>
      </c>
      <c r="B88" s="720">
        <v>156520000</v>
      </c>
      <c r="C88" s="720"/>
      <c r="D88" s="691"/>
      <c r="E88" s="711" t="s">
        <v>293</v>
      </c>
      <c r="F88" s="680" t="s">
        <v>8</v>
      </c>
    </row>
    <row r="89" spans="1:8" x14ac:dyDescent="0.25">
      <c r="A89" s="719" t="s">
        <v>67</v>
      </c>
      <c r="B89" s="720">
        <v>313040000</v>
      </c>
      <c r="C89" s="720"/>
      <c r="D89" s="691"/>
      <c r="E89" s="711" t="s">
        <v>67</v>
      </c>
      <c r="F89" s="680" t="s">
        <v>68</v>
      </c>
    </row>
    <row r="90" spans="1:8" ht="31.5" x14ac:dyDescent="0.25">
      <c r="A90" s="719" t="s">
        <v>69</v>
      </c>
      <c r="B90" s="720">
        <v>117390000</v>
      </c>
      <c r="C90" s="720"/>
      <c r="D90" s="691"/>
      <c r="E90" s="711" t="s">
        <v>319</v>
      </c>
      <c r="F90" s="680" t="s">
        <v>70</v>
      </c>
    </row>
    <row r="91" spans="1:8" ht="26.25" x14ac:dyDescent="0.25">
      <c r="A91" s="695" t="s">
        <v>194</v>
      </c>
      <c r="B91" s="721"/>
      <c r="C91" s="721"/>
      <c r="D91" s="691">
        <f>SUM(B92:B95)</f>
        <v>11850000</v>
      </c>
      <c r="E91" s="711"/>
      <c r="G91" s="680" t="s">
        <v>157</v>
      </c>
    </row>
    <row r="92" spans="1:8" x14ac:dyDescent="0.25">
      <c r="A92" s="693" t="s">
        <v>65</v>
      </c>
      <c r="B92" s="718">
        <v>10350000</v>
      </c>
      <c r="C92" s="718"/>
      <c r="D92" s="691"/>
      <c r="E92" s="711" t="s">
        <v>318</v>
      </c>
    </row>
    <row r="93" spans="1:8" ht="31.5" x14ac:dyDescent="0.25">
      <c r="A93" s="719" t="s">
        <v>66</v>
      </c>
      <c r="B93" s="720">
        <v>400000</v>
      </c>
      <c r="C93" s="720"/>
      <c r="D93" s="691"/>
      <c r="E93" s="711" t="s">
        <v>293</v>
      </c>
      <c r="F93" s="680" t="s">
        <v>8</v>
      </c>
    </row>
    <row r="94" spans="1:8" x14ac:dyDescent="0.25">
      <c r="A94" s="719" t="s">
        <v>67</v>
      </c>
      <c r="B94" s="720">
        <v>800000</v>
      </c>
      <c r="C94" s="720"/>
      <c r="D94" s="691"/>
      <c r="E94" s="711" t="s">
        <v>67</v>
      </c>
      <c r="F94" s="680" t="s">
        <v>68</v>
      </c>
    </row>
    <row r="95" spans="1:8" ht="31.5" x14ac:dyDescent="0.25">
      <c r="A95" s="719" t="s">
        <v>69</v>
      </c>
      <c r="B95" s="720">
        <v>300000</v>
      </c>
      <c r="C95" s="720"/>
      <c r="D95" s="691"/>
      <c r="E95" s="711" t="s">
        <v>319</v>
      </c>
      <c r="F95" s="680" t="s">
        <v>70</v>
      </c>
    </row>
    <row r="96" spans="1:8" ht="26.25" x14ac:dyDescent="0.25">
      <c r="A96" s="695" t="s">
        <v>196</v>
      </c>
      <c r="B96" s="721"/>
      <c r="C96" s="721"/>
      <c r="D96" s="691">
        <f>SUM(B97:B100)</f>
        <v>357870000</v>
      </c>
      <c r="E96" s="711"/>
      <c r="G96" s="680" t="s">
        <v>157</v>
      </c>
    </row>
    <row r="97" spans="1:8" x14ac:dyDescent="0.25">
      <c r="A97" s="693" t="s">
        <v>65</v>
      </c>
      <c r="B97" s="718">
        <v>312570000</v>
      </c>
      <c r="C97" s="718"/>
      <c r="D97" s="691"/>
      <c r="E97" s="711" t="s">
        <v>318</v>
      </c>
    </row>
    <row r="98" spans="1:8" ht="31.5" x14ac:dyDescent="0.25">
      <c r="A98" s="719" t="s">
        <v>66</v>
      </c>
      <c r="B98" s="720">
        <v>12080000</v>
      </c>
      <c r="C98" s="720"/>
      <c r="D98" s="691"/>
      <c r="E98" s="711" t="s">
        <v>293</v>
      </c>
      <c r="F98" s="680" t="s">
        <v>8</v>
      </c>
    </row>
    <row r="99" spans="1:8" x14ac:dyDescent="0.25">
      <c r="A99" s="719" t="s">
        <v>67</v>
      </c>
      <c r="B99" s="720">
        <v>24160000</v>
      </c>
      <c r="C99" s="720"/>
      <c r="D99" s="691"/>
      <c r="E99" s="711" t="s">
        <v>67</v>
      </c>
      <c r="F99" s="680" t="s">
        <v>68</v>
      </c>
    </row>
    <row r="100" spans="1:8" ht="31.5" x14ac:dyDescent="0.25">
      <c r="A100" s="719" t="s">
        <v>69</v>
      </c>
      <c r="B100" s="720">
        <v>9060000</v>
      </c>
      <c r="C100" s="720"/>
      <c r="D100" s="691"/>
      <c r="E100" s="711" t="s">
        <v>319</v>
      </c>
      <c r="F100" s="680" t="s">
        <v>70</v>
      </c>
    </row>
    <row r="101" spans="1:8" ht="26.25" x14ac:dyDescent="0.25">
      <c r="A101" s="695" t="s">
        <v>198</v>
      </c>
      <c r="B101" s="721"/>
      <c r="C101" s="721"/>
      <c r="D101" s="691">
        <f>SUM(B102:B105)</f>
        <v>88875000</v>
      </c>
      <c r="E101" s="711"/>
      <c r="G101" s="680" t="s">
        <v>157</v>
      </c>
    </row>
    <row r="102" spans="1:8" x14ac:dyDescent="0.25">
      <c r="A102" s="693" t="s">
        <v>65</v>
      </c>
      <c r="B102" s="718">
        <v>77625000</v>
      </c>
      <c r="C102" s="718"/>
      <c r="D102" s="691"/>
      <c r="E102" s="711" t="s">
        <v>318</v>
      </c>
    </row>
    <row r="103" spans="1:8" ht="31.5" x14ac:dyDescent="0.25">
      <c r="A103" s="719" t="s">
        <v>66</v>
      </c>
      <c r="B103" s="720">
        <v>3000000</v>
      </c>
      <c r="C103" s="720"/>
      <c r="D103" s="691"/>
      <c r="E103" s="711" t="s">
        <v>293</v>
      </c>
      <c r="F103" s="680" t="s">
        <v>8</v>
      </c>
    </row>
    <row r="104" spans="1:8" x14ac:dyDescent="0.25">
      <c r="A104" s="719" t="s">
        <v>67</v>
      </c>
      <c r="B104" s="720">
        <v>6000000</v>
      </c>
      <c r="C104" s="720"/>
      <c r="D104" s="691"/>
      <c r="E104" s="711" t="s">
        <v>67</v>
      </c>
      <c r="F104" s="680" t="s">
        <v>68</v>
      </c>
    </row>
    <row r="105" spans="1:8" ht="31.5" x14ac:dyDescent="0.25">
      <c r="A105" s="719" t="s">
        <v>69</v>
      </c>
      <c r="B105" s="720">
        <v>2250000</v>
      </c>
      <c r="C105" s="720"/>
      <c r="D105" s="691"/>
      <c r="E105" s="711" t="s">
        <v>319</v>
      </c>
      <c r="F105" s="680" t="s">
        <v>70</v>
      </c>
    </row>
    <row r="106" spans="1:8" x14ac:dyDescent="0.25">
      <c r="A106" s="695" t="s">
        <v>73</v>
      </c>
      <c r="B106" s="721"/>
      <c r="C106" s="721"/>
      <c r="D106" s="691">
        <f>SUM(B107:B111)</f>
        <v>54867200</v>
      </c>
      <c r="E106" s="711"/>
      <c r="G106" s="680" t="s">
        <v>157</v>
      </c>
    </row>
    <row r="107" spans="1:8" x14ac:dyDescent="0.25">
      <c r="A107" s="693" t="s">
        <v>65</v>
      </c>
      <c r="B107" s="718">
        <v>1171200</v>
      </c>
      <c r="C107" s="718"/>
      <c r="D107" s="691"/>
      <c r="E107" s="711" t="s">
        <v>318</v>
      </c>
    </row>
    <row r="108" spans="1:8" ht="31.5" x14ac:dyDescent="0.25">
      <c r="A108" s="719" t="s">
        <v>66</v>
      </c>
      <c r="B108" s="720">
        <v>640000</v>
      </c>
      <c r="C108" s="720"/>
      <c r="D108" s="691"/>
      <c r="E108" s="711" t="s">
        <v>293</v>
      </c>
      <c r="F108" s="680" t="s">
        <v>8</v>
      </c>
    </row>
    <row r="109" spans="1:8" x14ac:dyDescent="0.25">
      <c r="A109" s="719" t="s">
        <v>67</v>
      </c>
      <c r="B109" s="720">
        <v>1280000</v>
      </c>
      <c r="C109" s="720"/>
      <c r="D109" s="691"/>
      <c r="E109" s="711" t="s">
        <v>67</v>
      </c>
      <c r="F109" s="680" t="s">
        <v>68</v>
      </c>
    </row>
    <row r="110" spans="1:8" ht="47.25" x14ac:dyDescent="0.25">
      <c r="A110" s="719" t="s">
        <v>74</v>
      </c>
      <c r="B110" s="720">
        <v>38976000</v>
      </c>
      <c r="C110" s="720"/>
      <c r="D110" s="691"/>
      <c r="E110" s="711" t="s">
        <v>320</v>
      </c>
      <c r="F110" s="680" t="s">
        <v>75</v>
      </c>
      <c r="H110" s="700" t="s">
        <v>295</v>
      </c>
    </row>
    <row r="111" spans="1:8" ht="31.5" x14ac:dyDescent="0.25">
      <c r="A111" s="719" t="s">
        <v>69</v>
      </c>
      <c r="B111" s="720">
        <v>12800000</v>
      </c>
      <c r="C111" s="720"/>
      <c r="D111" s="691"/>
      <c r="E111" s="711" t="s">
        <v>319</v>
      </c>
      <c r="F111" s="680" t="s">
        <v>70</v>
      </c>
      <c r="H111" s="700" t="s">
        <v>308</v>
      </c>
    </row>
    <row r="112" spans="1:8" x14ac:dyDescent="0.25">
      <c r="A112" s="695" t="s">
        <v>76</v>
      </c>
      <c r="B112" s="721"/>
      <c r="C112" s="721"/>
      <c r="D112" s="691">
        <f>SUM(B113:B117)</f>
        <v>47151500</v>
      </c>
      <c r="E112" s="711"/>
      <c r="G112" s="680" t="s">
        <v>157</v>
      </c>
      <c r="H112" s="700" t="s">
        <v>296</v>
      </c>
    </row>
    <row r="113" spans="1:8" x14ac:dyDescent="0.25">
      <c r="A113" s="693" t="s">
        <v>65</v>
      </c>
      <c r="B113" s="718">
        <v>1006500.000000001</v>
      </c>
      <c r="C113" s="718"/>
      <c r="D113" s="691"/>
      <c r="E113" s="711" t="s">
        <v>318</v>
      </c>
      <c r="H113" s="700" t="s">
        <v>309</v>
      </c>
    </row>
    <row r="114" spans="1:8" ht="31.5" x14ac:dyDescent="0.25">
      <c r="A114" s="719" t="s">
        <v>66</v>
      </c>
      <c r="B114" s="720">
        <v>550000</v>
      </c>
      <c r="C114" s="720"/>
      <c r="D114" s="691"/>
      <c r="E114" s="711" t="s">
        <v>293</v>
      </c>
      <c r="F114" s="680" t="s">
        <v>8</v>
      </c>
      <c r="H114" s="700" t="s">
        <v>294</v>
      </c>
    </row>
    <row r="115" spans="1:8" x14ac:dyDescent="0.25">
      <c r="A115" s="719" t="s">
        <v>67</v>
      </c>
      <c r="B115" s="720">
        <v>1100000</v>
      </c>
      <c r="C115" s="720"/>
      <c r="D115" s="691"/>
      <c r="E115" s="711" t="s">
        <v>67</v>
      </c>
      <c r="F115" s="680" t="s">
        <v>68</v>
      </c>
      <c r="H115" s="700" t="s">
        <v>307</v>
      </c>
    </row>
    <row r="116" spans="1:8" ht="47.25" x14ac:dyDescent="0.25">
      <c r="A116" s="719" t="s">
        <v>74</v>
      </c>
      <c r="B116" s="720">
        <v>33494999.999999996</v>
      </c>
      <c r="C116" s="720"/>
      <c r="D116" s="691"/>
      <c r="E116" s="711" t="s">
        <v>320</v>
      </c>
      <c r="F116" s="680" t="s">
        <v>75</v>
      </c>
      <c r="H116" s="700" t="s">
        <v>317</v>
      </c>
    </row>
    <row r="117" spans="1:8" ht="31.5" x14ac:dyDescent="0.25">
      <c r="A117" s="719" t="s">
        <v>69</v>
      </c>
      <c r="B117" s="720">
        <v>11000000</v>
      </c>
      <c r="C117" s="720"/>
      <c r="D117" s="691"/>
      <c r="E117" s="711" t="s">
        <v>319</v>
      </c>
      <c r="F117" s="680" t="s">
        <v>70</v>
      </c>
      <c r="H117" s="700" t="s">
        <v>293</v>
      </c>
    </row>
    <row r="118" spans="1:8" x14ac:dyDescent="0.25">
      <c r="A118" s="689" t="s">
        <v>77</v>
      </c>
      <c r="B118" s="722"/>
      <c r="C118" s="722"/>
      <c r="D118" s="691"/>
      <c r="E118" s="711"/>
      <c r="H118" s="700" t="s">
        <v>311</v>
      </c>
    </row>
    <row r="119" spans="1:8" x14ac:dyDescent="0.25">
      <c r="A119" s="689" t="s">
        <v>78</v>
      </c>
      <c r="B119" s="722"/>
      <c r="C119" s="722"/>
      <c r="D119" s="691">
        <f>SUM(B120:B123)</f>
        <v>44437500</v>
      </c>
      <c r="E119" s="711"/>
      <c r="G119" s="680" t="s">
        <v>157</v>
      </c>
      <c r="H119" s="700" t="s">
        <v>316</v>
      </c>
    </row>
    <row r="120" spans="1:8" x14ac:dyDescent="0.25">
      <c r="A120" s="693" t="s">
        <v>65</v>
      </c>
      <c r="B120" s="718">
        <v>38812500</v>
      </c>
      <c r="C120" s="718"/>
      <c r="D120" s="691"/>
      <c r="E120" s="711" t="s">
        <v>318</v>
      </c>
      <c r="H120" s="700" t="s">
        <v>289</v>
      </c>
    </row>
    <row r="121" spans="1:8" ht="31.5" x14ac:dyDescent="0.25">
      <c r="A121" s="719" t="s">
        <v>66</v>
      </c>
      <c r="B121" s="720">
        <v>1500000</v>
      </c>
      <c r="C121" s="720"/>
      <c r="D121" s="691"/>
      <c r="E121" s="711" t="s">
        <v>293</v>
      </c>
      <c r="F121" s="680" t="s">
        <v>8</v>
      </c>
      <c r="H121" s="700" t="s">
        <v>315</v>
      </c>
    </row>
    <row r="122" spans="1:8" x14ac:dyDescent="0.25">
      <c r="A122" s="719" t="s">
        <v>67</v>
      </c>
      <c r="B122" s="720">
        <v>3000000</v>
      </c>
      <c r="C122" s="720"/>
      <c r="D122" s="691"/>
      <c r="E122" s="711" t="s">
        <v>67</v>
      </c>
      <c r="F122" s="680" t="s">
        <v>68</v>
      </c>
      <c r="H122" s="700" t="s">
        <v>302</v>
      </c>
    </row>
    <row r="123" spans="1:8" ht="31.5" x14ac:dyDescent="0.25">
      <c r="A123" s="719" t="s">
        <v>69</v>
      </c>
      <c r="B123" s="720">
        <v>1125000</v>
      </c>
      <c r="C123" s="720"/>
      <c r="D123" s="691"/>
      <c r="E123" s="711" t="s">
        <v>319</v>
      </c>
      <c r="F123" s="680" t="s">
        <v>70</v>
      </c>
      <c r="H123" s="697" t="s">
        <v>318</v>
      </c>
    </row>
    <row r="124" spans="1:8" x14ac:dyDescent="0.25">
      <c r="A124" s="689" t="s">
        <v>79</v>
      </c>
      <c r="B124" s="722"/>
      <c r="C124" s="722"/>
      <c r="D124" s="691"/>
      <c r="E124" s="711"/>
      <c r="H124" s="697" t="s">
        <v>67</v>
      </c>
    </row>
    <row r="125" spans="1:8" x14ac:dyDescent="0.25">
      <c r="A125" s="689" t="s">
        <v>80</v>
      </c>
      <c r="B125" s="722"/>
      <c r="C125" s="722"/>
      <c r="D125" s="691">
        <f>SUM(B126:B129)</f>
        <v>25640000</v>
      </c>
      <c r="E125" s="711"/>
      <c r="G125" s="680" t="s">
        <v>157</v>
      </c>
      <c r="H125" s="697" t="s">
        <v>319</v>
      </c>
    </row>
    <row r="126" spans="1:8" x14ac:dyDescent="0.25">
      <c r="A126" s="693" t="s">
        <v>65</v>
      </c>
      <c r="B126" s="718">
        <v>4440000</v>
      </c>
      <c r="C126" s="718"/>
      <c r="D126" s="691"/>
      <c r="E126" s="711" t="s">
        <v>318</v>
      </c>
      <c r="H126" s="697" t="s">
        <v>320</v>
      </c>
    </row>
    <row r="127" spans="1:8" ht="31.5" x14ac:dyDescent="0.25">
      <c r="A127" s="719" t="s">
        <v>66</v>
      </c>
      <c r="B127" s="720">
        <v>400000</v>
      </c>
      <c r="C127" s="720"/>
      <c r="D127" s="691"/>
      <c r="E127" s="711" t="s">
        <v>293</v>
      </c>
      <c r="F127" s="680" t="s">
        <v>8</v>
      </c>
      <c r="H127" s="697" t="s">
        <v>313</v>
      </c>
    </row>
    <row r="128" spans="1:8" x14ac:dyDescent="0.25">
      <c r="A128" s="719" t="s">
        <v>67</v>
      </c>
      <c r="B128" s="720">
        <v>800000</v>
      </c>
      <c r="C128" s="720"/>
      <c r="D128" s="691"/>
      <c r="E128" s="711" t="s">
        <v>67</v>
      </c>
      <c r="F128" s="680" t="s">
        <v>68</v>
      </c>
      <c r="H128" s="697" t="s">
        <v>321</v>
      </c>
    </row>
    <row r="129" spans="1:8" ht="31.5" x14ac:dyDescent="0.25">
      <c r="A129" s="719" t="s">
        <v>69</v>
      </c>
      <c r="B129" s="720">
        <v>20000000</v>
      </c>
      <c r="C129" s="720"/>
      <c r="D129" s="691"/>
      <c r="E129" s="711" t="s">
        <v>319</v>
      </c>
      <c r="F129" s="680" t="s">
        <v>70</v>
      </c>
      <c r="H129" s="697" t="s">
        <v>322</v>
      </c>
    </row>
    <row r="130" spans="1:8" x14ac:dyDescent="0.25">
      <c r="A130" s="695" t="s">
        <v>820</v>
      </c>
      <c r="B130" s="721"/>
      <c r="C130" s="721"/>
      <c r="D130" s="691">
        <f>SUM(B131:B134)</f>
        <v>584501250</v>
      </c>
      <c r="E130" s="711"/>
      <c r="H130" s="697" t="s">
        <v>323</v>
      </c>
    </row>
    <row r="131" spans="1:8" x14ac:dyDescent="0.25">
      <c r="A131" s="693" t="s">
        <v>65</v>
      </c>
      <c r="B131" s="718">
        <v>510513750</v>
      </c>
      <c r="C131" s="718"/>
      <c r="D131" s="691"/>
      <c r="E131" s="711" t="s">
        <v>318</v>
      </c>
      <c r="H131" s="697" t="s">
        <v>324</v>
      </c>
    </row>
    <row r="132" spans="1:8" ht="31.5" x14ac:dyDescent="0.25">
      <c r="A132" s="719" t="s">
        <v>66</v>
      </c>
      <c r="B132" s="720">
        <v>19730000</v>
      </c>
      <c r="C132" s="720"/>
      <c r="D132" s="691"/>
      <c r="E132" s="711" t="s">
        <v>293</v>
      </c>
      <c r="F132" s="680" t="s">
        <v>8</v>
      </c>
    </row>
    <row r="133" spans="1:8" x14ac:dyDescent="0.25">
      <c r="A133" s="719" t="s">
        <v>67</v>
      </c>
      <c r="B133" s="720">
        <v>39460000</v>
      </c>
      <c r="C133" s="720"/>
      <c r="D133" s="691"/>
      <c r="E133" s="711" t="s">
        <v>67</v>
      </c>
      <c r="F133" s="680" t="s">
        <v>68</v>
      </c>
    </row>
    <row r="134" spans="1:8" ht="31.5" x14ac:dyDescent="0.25">
      <c r="A134" s="719" t="s">
        <v>69</v>
      </c>
      <c r="B134" s="720">
        <v>14797500</v>
      </c>
      <c r="C134" s="720"/>
      <c r="D134" s="691"/>
      <c r="E134" s="711" t="s">
        <v>319</v>
      </c>
      <c r="F134" s="680" t="s">
        <v>70</v>
      </c>
    </row>
    <row r="135" spans="1:8" x14ac:dyDescent="0.25">
      <c r="A135" s="695" t="s">
        <v>82</v>
      </c>
      <c r="B135" s="721"/>
      <c r="C135" s="721"/>
      <c r="D135" s="691">
        <f>SUM(B136:B139)-C136</f>
        <v>1958869068.8000002</v>
      </c>
      <c r="E135" s="711"/>
    </row>
    <row r="136" spans="1:8" x14ac:dyDescent="0.25">
      <c r="A136" s="693" t="s">
        <v>65</v>
      </c>
      <c r="B136" s="718">
        <v>2178704468.8000002</v>
      </c>
      <c r="C136" s="718">
        <f>80000000+120000000+214735000+60000000+492850400</f>
        <v>967585400</v>
      </c>
      <c r="D136" s="691"/>
      <c r="E136" s="711" t="s">
        <v>318</v>
      </c>
      <c r="G136" s="681">
        <f>SUM(B136:B139)</f>
        <v>2926454468.8000002</v>
      </c>
    </row>
    <row r="137" spans="1:8" ht="31.5" x14ac:dyDescent="0.25">
      <c r="A137" s="719" t="s">
        <v>66</v>
      </c>
      <c r="B137" s="720">
        <v>199400000</v>
      </c>
      <c r="C137" s="720"/>
      <c r="D137" s="691"/>
      <c r="E137" s="711" t="s">
        <v>293</v>
      </c>
      <c r="F137" s="680" t="s">
        <v>8</v>
      </c>
    </row>
    <row r="138" spans="1:8" x14ac:dyDescent="0.25">
      <c r="A138" s="719" t="s">
        <v>67</v>
      </c>
      <c r="B138" s="720">
        <v>398800000</v>
      </c>
      <c r="C138" s="720"/>
      <c r="D138" s="691"/>
      <c r="E138" s="711" t="s">
        <v>67</v>
      </c>
      <c r="F138" s="680" t="s">
        <v>68</v>
      </c>
    </row>
    <row r="139" spans="1:8" ht="31.5" x14ac:dyDescent="0.25">
      <c r="A139" s="719" t="s">
        <v>69</v>
      </c>
      <c r="B139" s="720">
        <v>149550000</v>
      </c>
      <c r="C139" s="720"/>
      <c r="D139" s="691"/>
      <c r="E139" s="711" t="s">
        <v>319</v>
      </c>
      <c r="F139" s="680" t="s">
        <v>70</v>
      </c>
    </row>
    <row r="140" spans="1:8" x14ac:dyDescent="0.25">
      <c r="A140" s="689" t="s">
        <v>83</v>
      </c>
      <c r="B140" s="722"/>
      <c r="C140" s="722"/>
      <c r="D140" s="691">
        <f>B140</f>
        <v>0</v>
      </c>
      <c r="E140" s="711"/>
    </row>
    <row r="141" spans="1:8" x14ac:dyDescent="0.25">
      <c r="A141" s="689" t="s">
        <v>211</v>
      </c>
      <c r="B141" s="722"/>
      <c r="C141" s="722"/>
      <c r="D141" s="691">
        <f>SUM(B142:B144)</f>
        <v>4500000</v>
      </c>
      <c r="E141" s="711"/>
    </row>
    <row r="142" spans="1:8" ht="31.5" x14ac:dyDescent="0.25">
      <c r="A142" s="719" t="s">
        <v>66</v>
      </c>
      <c r="B142" s="720">
        <v>50000</v>
      </c>
      <c r="C142" s="720"/>
      <c r="D142" s="691"/>
      <c r="E142" s="711" t="s">
        <v>293</v>
      </c>
      <c r="F142" s="680" t="s">
        <v>8</v>
      </c>
    </row>
    <row r="143" spans="1:8" x14ac:dyDescent="0.25">
      <c r="A143" s="719" t="s">
        <v>67</v>
      </c>
      <c r="B143" s="720">
        <v>100000</v>
      </c>
      <c r="C143" s="720"/>
      <c r="D143" s="691"/>
      <c r="E143" s="711" t="s">
        <v>67</v>
      </c>
      <c r="F143" s="680" t="s">
        <v>68</v>
      </c>
    </row>
    <row r="144" spans="1:8" ht="31.5" x14ac:dyDescent="0.25">
      <c r="A144" s="719" t="s">
        <v>69</v>
      </c>
      <c r="B144" s="720">
        <v>4350000</v>
      </c>
      <c r="C144" s="720"/>
      <c r="D144" s="691"/>
      <c r="E144" s="711" t="s">
        <v>319</v>
      </c>
      <c r="F144" s="680" t="s">
        <v>70</v>
      </c>
    </row>
    <row r="145" spans="1:7" x14ac:dyDescent="0.25">
      <c r="A145" s="695" t="s">
        <v>213</v>
      </c>
      <c r="B145" s="721"/>
      <c r="C145" s="721"/>
      <c r="D145" s="691">
        <f>SUM(B146:B148)</f>
        <v>108000000</v>
      </c>
      <c r="E145" s="711"/>
    </row>
    <row r="146" spans="1:7" ht="31.5" x14ac:dyDescent="0.25">
      <c r="A146" s="719" t="s">
        <v>66</v>
      </c>
      <c r="B146" s="720">
        <v>1200000</v>
      </c>
      <c r="C146" s="720"/>
      <c r="D146" s="691"/>
      <c r="E146" s="711" t="s">
        <v>293</v>
      </c>
      <c r="F146" s="680" t="s">
        <v>8</v>
      </c>
    </row>
    <row r="147" spans="1:7" x14ac:dyDescent="0.25">
      <c r="A147" s="719" t="s">
        <v>67</v>
      </c>
      <c r="B147" s="720">
        <v>2400000</v>
      </c>
      <c r="C147" s="720"/>
      <c r="D147" s="691"/>
      <c r="E147" s="711" t="s">
        <v>67</v>
      </c>
      <c r="F147" s="680" t="s">
        <v>68</v>
      </c>
    </row>
    <row r="148" spans="1:7" ht="31.5" x14ac:dyDescent="0.25">
      <c r="A148" s="719" t="s">
        <v>69</v>
      </c>
      <c r="B148" s="720">
        <v>104400000</v>
      </c>
      <c r="C148" s="720"/>
      <c r="D148" s="691"/>
      <c r="E148" s="711" t="s">
        <v>319</v>
      </c>
      <c r="F148" s="680" t="s">
        <v>70</v>
      </c>
    </row>
    <row r="149" spans="1:7" x14ac:dyDescent="0.25">
      <c r="A149" s="695" t="s">
        <v>215</v>
      </c>
      <c r="B149" s="721"/>
      <c r="C149" s="721"/>
      <c r="D149" s="691">
        <f>SUM(B150:B152)</f>
        <v>5820000</v>
      </c>
      <c r="E149" s="711"/>
    </row>
    <row r="150" spans="1:7" x14ac:dyDescent="0.25">
      <c r="A150" s="693" t="s">
        <v>65</v>
      </c>
      <c r="B150" s="718">
        <v>5220000</v>
      </c>
      <c r="C150" s="718"/>
      <c r="D150" s="691"/>
      <c r="E150" s="711" t="s">
        <v>318</v>
      </c>
    </row>
    <row r="151" spans="1:7" ht="31.5" x14ac:dyDescent="0.25">
      <c r="A151" s="719" t="s">
        <v>66</v>
      </c>
      <c r="B151" s="720">
        <v>200000</v>
      </c>
      <c r="C151" s="720"/>
      <c r="D151" s="691"/>
      <c r="E151" s="711" t="s">
        <v>293</v>
      </c>
      <c r="F151" s="680" t="s">
        <v>8</v>
      </c>
    </row>
    <row r="152" spans="1:7" x14ac:dyDescent="0.25">
      <c r="A152" s="719" t="s">
        <v>67</v>
      </c>
      <c r="B152" s="720">
        <v>400000</v>
      </c>
      <c r="C152" s="720"/>
      <c r="D152" s="691"/>
      <c r="E152" s="711" t="s">
        <v>67</v>
      </c>
      <c r="F152" s="680" t="s">
        <v>68</v>
      </c>
    </row>
    <row r="153" spans="1:7" x14ac:dyDescent="0.25">
      <c r="A153" s="723" t="s">
        <v>84</v>
      </c>
      <c r="B153" s="724">
        <f>SUM(B154:B196)</f>
        <v>232684745879</v>
      </c>
      <c r="C153" s="724">
        <f>SUM(C154:C196)</f>
        <v>6108306891</v>
      </c>
      <c r="D153" s="724">
        <f>SUM(D154:D196)</f>
        <v>232684745879</v>
      </c>
      <c r="E153" s="725"/>
      <c r="F153" s="726">
        <f>B153+B56+B50+B5</f>
        <v>252594419299.29999</v>
      </c>
    </row>
    <row r="154" spans="1:7" ht="26.25" x14ac:dyDescent="0.25">
      <c r="A154" s="693" t="s">
        <v>85</v>
      </c>
      <c r="B154" s="727">
        <v>2000000</v>
      </c>
      <c r="C154" s="727"/>
      <c r="D154" s="691">
        <f>B154</f>
        <v>2000000</v>
      </c>
      <c r="E154" s="692" t="s">
        <v>315</v>
      </c>
      <c r="F154" s="680" t="s">
        <v>42</v>
      </c>
      <c r="G154" s="680" t="s">
        <v>157</v>
      </c>
    </row>
    <row r="155" spans="1:7" ht="30" x14ac:dyDescent="0.25">
      <c r="A155" s="728" t="s">
        <v>86</v>
      </c>
      <c r="B155" s="729"/>
      <c r="C155" s="729"/>
      <c r="D155" s="691">
        <f>B156</f>
        <v>20000000</v>
      </c>
      <c r="E155" s="711"/>
    </row>
    <row r="156" spans="1:7" ht="63" x14ac:dyDescent="0.25">
      <c r="A156" s="693" t="s">
        <v>87</v>
      </c>
      <c r="B156" s="730">
        <v>20000000</v>
      </c>
      <c r="C156" s="730"/>
      <c r="D156" s="691"/>
      <c r="E156" s="679" t="s">
        <v>307</v>
      </c>
      <c r="F156" s="680" t="s">
        <v>22</v>
      </c>
      <c r="G156" s="680" t="s">
        <v>157</v>
      </c>
    </row>
    <row r="157" spans="1:7" ht="30" x14ac:dyDescent="0.25">
      <c r="A157" s="728" t="s">
        <v>88</v>
      </c>
      <c r="B157" s="729"/>
      <c r="C157" s="729"/>
      <c r="D157" s="691">
        <f>B158</f>
        <v>70000000</v>
      </c>
      <c r="E157" s="711"/>
    </row>
    <row r="158" spans="1:7" ht="31.5" x14ac:dyDescent="0.25">
      <c r="A158" s="693" t="s">
        <v>89</v>
      </c>
      <c r="B158" s="730">
        <v>70000000</v>
      </c>
      <c r="C158" s="730"/>
      <c r="D158" s="691"/>
      <c r="E158" s="711" t="s">
        <v>313</v>
      </c>
      <c r="F158" s="680" t="s">
        <v>90</v>
      </c>
      <c r="G158" s="680" t="s">
        <v>157</v>
      </c>
    </row>
    <row r="159" spans="1:7" ht="45" x14ac:dyDescent="0.25">
      <c r="A159" s="728" t="s">
        <v>91</v>
      </c>
      <c r="B159" s="729"/>
      <c r="C159" s="729"/>
      <c r="D159" s="691">
        <f>B160</f>
        <v>2000</v>
      </c>
      <c r="E159" s="711"/>
    </row>
    <row r="160" spans="1:7" x14ac:dyDescent="0.25">
      <c r="A160" s="731" t="s">
        <v>92</v>
      </c>
      <c r="B160" s="729">
        <v>2000</v>
      </c>
      <c r="C160" s="729"/>
      <c r="D160" s="691"/>
      <c r="E160" s="711" t="s">
        <v>67</v>
      </c>
      <c r="F160" s="680" t="s">
        <v>68</v>
      </c>
      <c r="G160" s="680" t="s">
        <v>157</v>
      </c>
    </row>
    <row r="161" spans="1:7" ht="30" x14ac:dyDescent="0.25">
      <c r="A161" s="728" t="s">
        <v>93</v>
      </c>
      <c r="B161" s="729"/>
      <c r="C161" s="729"/>
      <c r="D161" s="691">
        <f>B162</f>
        <v>50000</v>
      </c>
      <c r="E161" s="711"/>
    </row>
    <row r="162" spans="1:7" ht="31.5" x14ac:dyDescent="0.25">
      <c r="A162" s="731" t="s">
        <v>94</v>
      </c>
      <c r="B162" s="729">
        <v>50000</v>
      </c>
      <c r="C162" s="729"/>
      <c r="D162" s="691"/>
      <c r="E162" s="711" t="s">
        <v>321</v>
      </c>
      <c r="F162" s="680" t="s">
        <v>75</v>
      </c>
      <c r="G162" s="680" t="s">
        <v>157</v>
      </c>
    </row>
    <row r="163" spans="1:7" ht="45" x14ac:dyDescent="0.25">
      <c r="A163" s="728" t="s">
        <v>95</v>
      </c>
      <c r="B163" s="729"/>
      <c r="C163" s="729"/>
      <c r="D163" s="691">
        <f>B164</f>
        <v>1000000</v>
      </c>
      <c r="E163" s="711"/>
      <c r="G163" s="680" t="s">
        <v>157</v>
      </c>
    </row>
    <row r="164" spans="1:7" ht="31.5" x14ac:dyDescent="0.25">
      <c r="A164" s="693" t="s">
        <v>96</v>
      </c>
      <c r="B164" s="729">
        <v>1000000</v>
      </c>
      <c r="C164" s="729"/>
      <c r="D164" s="691"/>
      <c r="E164" s="711" t="s">
        <v>308</v>
      </c>
      <c r="F164" s="680" t="s">
        <v>8</v>
      </c>
    </row>
    <row r="165" spans="1:7" ht="90" x14ac:dyDescent="0.25">
      <c r="A165" s="728" t="s">
        <v>97</v>
      </c>
      <c r="B165" s="729"/>
      <c r="C165" s="729"/>
      <c r="D165" s="691">
        <f>B166</f>
        <v>0</v>
      </c>
      <c r="E165" s="711"/>
    </row>
    <row r="166" spans="1:7" x14ac:dyDescent="0.25">
      <c r="A166" s="693" t="s">
        <v>98</v>
      </c>
      <c r="B166" s="729"/>
      <c r="C166" s="729"/>
      <c r="D166" s="691"/>
      <c r="E166" s="711" t="s">
        <v>322</v>
      </c>
      <c r="F166" s="680" t="s">
        <v>6</v>
      </c>
      <c r="G166" s="680" t="s">
        <v>157</v>
      </c>
    </row>
    <row r="167" spans="1:7" x14ac:dyDescent="0.25">
      <c r="A167" s="689" t="s">
        <v>99</v>
      </c>
      <c r="B167" s="732"/>
      <c r="C167" s="732"/>
      <c r="D167" s="691">
        <f>SUM(B168)</f>
        <v>2000000000</v>
      </c>
      <c r="E167" s="711"/>
      <c r="G167" s="680" t="s">
        <v>157</v>
      </c>
    </row>
    <row r="168" spans="1:7" ht="63" x14ac:dyDescent="0.25">
      <c r="A168" s="693" t="s">
        <v>100</v>
      </c>
      <c r="B168" s="732">
        <v>2000000000</v>
      </c>
      <c r="C168" s="732"/>
      <c r="D168" s="694"/>
      <c r="E168" s="711" t="s">
        <v>307</v>
      </c>
      <c r="F168" s="680" t="s">
        <v>22</v>
      </c>
    </row>
    <row r="169" spans="1:7" ht="45" x14ac:dyDescent="0.25">
      <c r="A169" s="728" t="s">
        <v>101</v>
      </c>
      <c r="B169" s="729"/>
      <c r="C169" s="729"/>
      <c r="D169" s="691">
        <f>SUM(B170:B170)</f>
        <v>228000000</v>
      </c>
      <c r="E169" s="711"/>
      <c r="G169" s="680" t="s">
        <v>157</v>
      </c>
    </row>
    <row r="170" spans="1:7" x14ac:dyDescent="0.25">
      <c r="A170" s="693" t="s">
        <v>102</v>
      </c>
      <c r="B170" s="732">
        <v>228000000</v>
      </c>
      <c r="C170" s="732"/>
      <c r="D170" s="694"/>
      <c r="E170" s="711" t="s">
        <v>323</v>
      </c>
      <c r="F170" s="680" t="s">
        <v>40</v>
      </c>
    </row>
    <row r="171" spans="1:7" ht="30" x14ac:dyDescent="0.25">
      <c r="A171" s="689" t="s">
        <v>103</v>
      </c>
      <c r="B171" s="729"/>
      <c r="C171" s="729"/>
      <c r="D171" s="691">
        <f>SUM(B172)</f>
        <v>20000000</v>
      </c>
      <c r="E171" s="711"/>
    </row>
    <row r="172" spans="1:7" x14ac:dyDescent="0.25">
      <c r="A172" s="693" t="s">
        <v>104</v>
      </c>
      <c r="B172" s="732">
        <v>20000000</v>
      </c>
      <c r="C172" s="732"/>
      <c r="D172" s="694"/>
      <c r="E172" s="711" t="s">
        <v>296</v>
      </c>
      <c r="F172" s="680" t="s">
        <v>10</v>
      </c>
    </row>
    <row r="173" spans="1:7" x14ac:dyDescent="0.25">
      <c r="A173" s="689" t="s">
        <v>1033</v>
      </c>
      <c r="B173" s="729"/>
      <c r="C173" s="729"/>
      <c r="D173" s="691">
        <f>SUM(B174)</f>
        <v>700000000</v>
      </c>
      <c r="E173" s="711"/>
    </row>
    <row r="174" spans="1:7" x14ac:dyDescent="0.25">
      <c r="A174" s="693" t="s">
        <v>104</v>
      </c>
      <c r="B174" s="732">
        <v>700000000</v>
      </c>
      <c r="C174" s="732"/>
      <c r="D174" s="694"/>
      <c r="E174" s="711" t="s">
        <v>296</v>
      </c>
      <c r="F174" s="680" t="s">
        <v>10</v>
      </c>
    </row>
    <row r="175" spans="1:7" ht="30" x14ac:dyDescent="0.25">
      <c r="A175" s="689" t="s">
        <v>280</v>
      </c>
      <c r="B175" s="729"/>
      <c r="C175" s="729"/>
      <c r="D175" s="691">
        <f>SUM(B176)</f>
        <v>30000000</v>
      </c>
      <c r="E175" s="711"/>
    </row>
    <row r="176" spans="1:7" x14ac:dyDescent="0.25">
      <c r="A176" s="693" t="s">
        <v>104</v>
      </c>
      <c r="B176" s="732">
        <v>30000000</v>
      </c>
      <c r="C176" s="732"/>
      <c r="D176" s="694"/>
      <c r="E176" s="711" t="s">
        <v>296</v>
      </c>
      <c r="F176" s="680" t="s">
        <v>10</v>
      </c>
    </row>
    <row r="177" spans="1:7" ht="45" x14ac:dyDescent="0.25">
      <c r="A177" s="689" t="s">
        <v>281</v>
      </c>
      <c r="B177" s="729"/>
      <c r="C177" s="729"/>
      <c r="D177" s="691">
        <f>SUM(B178)</f>
        <v>2850000000</v>
      </c>
      <c r="E177" s="711"/>
    </row>
    <row r="178" spans="1:7" ht="31.5" x14ac:dyDescent="0.25">
      <c r="A178" s="693" t="s">
        <v>105</v>
      </c>
      <c r="B178" s="732">
        <v>2850000000</v>
      </c>
      <c r="C178" s="732"/>
      <c r="D178" s="694"/>
      <c r="E178" s="711" t="s">
        <v>313</v>
      </c>
      <c r="F178" s="680" t="s">
        <v>90</v>
      </c>
    </row>
    <row r="179" spans="1:7" ht="30" x14ac:dyDescent="0.25">
      <c r="A179" s="689" t="s">
        <v>256</v>
      </c>
      <c r="B179" s="729"/>
      <c r="C179" s="729"/>
      <c r="D179" s="691">
        <f>SUM(B180)</f>
        <v>3200000000</v>
      </c>
      <c r="E179" s="711"/>
    </row>
    <row r="180" spans="1:7" ht="31.5" x14ac:dyDescent="0.25">
      <c r="A180" s="701" t="s">
        <v>106</v>
      </c>
      <c r="B180" s="732">
        <v>3200000000</v>
      </c>
      <c r="C180" s="732"/>
      <c r="D180" s="694"/>
      <c r="E180" s="711" t="s">
        <v>308</v>
      </c>
      <c r="F180" s="680" t="s">
        <v>8</v>
      </c>
    </row>
    <row r="181" spans="1:7" ht="30" x14ac:dyDescent="0.25">
      <c r="A181" s="689" t="s">
        <v>257</v>
      </c>
      <c r="B181" s="729"/>
      <c r="C181" s="729"/>
      <c r="D181" s="691">
        <f>SUM(B182)</f>
        <v>300000000</v>
      </c>
      <c r="E181" s="711"/>
    </row>
    <row r="182" spans="1:7" ht="31.5" x14ac:dyDescent="0.25">
      <c r="A182" s="701" t="s">
        <v>106</v>
      </c>
      <c r="B182" s="732">
        <v>300000000</v>
      </c>
      <c r="C182" s="732"/>
      <c r="D182" s="691"/>
      <c r="E182" s="711" t="s">
        <v>308</v>
      </c>
      <c r="F182" s="680" t="s">
        <v>8</v>
      </c>
    </row>
    <row r="183" spans="1:7" x14ac:dyDescent="0.25">
      <c r="A183" s="689" t="s">
        <v>107</v>
      </c>
      <c r="B183" s="732"/>
      <c r="C183" s="732"/>
      <c r="D183" s="691">
        <f>SUM(B184:B189)</f>
        <v>207863693879</v>
      </c>
      <c r="E183" s="711"/>
    </row>
    <row r="184" spans="1:7" ht="30" x14ac:dyDescent="0.25">
      <c r="A184" s="733" t="s">
        <v>705</v>
      </c>
      <c r="B184" s="732">
        <v>482566728</v>
      </c>
      <c r="C184" s="732"/>
      <c r="D184" s="691"/>
      <c r="E184" s="711"/>
    </row>
    <row r="185" spans="1:7" ht="30" x14ac:dyDescent="0.25">
      <c r="A185" s="733" t="s">
        <v>703</v>
      </c>
      <c r="B185" s="732">
        <v>9924486721</v>
      </c>
      <c r="C185" s="732"/>
      <c r="D185" s="691"/>
      <c r="E185" s="711"/>
    </row>
    <row r="186" spans="1:7" ht="30" x14ac:dyDescent="0.25">
      <c r="A186" s="733" t="s">
        <v>704</v>
      </c>
      <c r="B186" s="732">
        <v>22851955586</v>
      </c>
      <c r="C186" s="732"/>
      <c r="D186" s="691"/>
      <c r="E186" s="711"/>
    </row>
    <row r="187" spans="1:7" ht="46.5" customHeight="1" x14ac:dyDescent="0.25">
      <c r="A187" s="701" t="s">
        <v>702</v>
      </c>
      <c r="B187" s="732">
        <v>174584534844</v>
      </c>
      <c r="C187" s="732"/>
      <c r="D187" s="694"/>
      <c r="E187" s="711"/>
      <c r="F187" s="680" t="s">
        <v>6</v>
      </c>
      <c r="G187" s="680" t="s">
        <v>157</v>
      </c>
    </row>
    <row r="188" spans="1:7" ht="46.5" customHeight="1" x14ac:dyDescent="0.25">
      <c r="A188" s="701" t="s">
        <v>155</v>
      </c>
      <c r="B188" s="732">
        <v>20000000</v>
      </c>
      <c r="C188" s="732"/>
      <c r="D188" s="694"/>
      <c r="E188" s="711" t="s">
        <v>324</v>
      </c>
      <c r="F188" s="680" t="s">
        <v>6</v>
      </c>
    </row>
    <row r="189" spans="1:7" ht="25.5" x14ac:dyDescent="0.25">
      <c r="A189" s="701" t="s">
        <v>156</v>
      </c>
      <c r="B189" s="732">
        <v>150000</v>
      </c>
      <c r="C189" s="732"/>
      <c r="D189" s="694"/>
      <c r="E189" s="711" t="s">
        <v>324</v>
      </c>
      <c r="F189" s="680" t="s">
        <v>6</v>
      </c>
      <c r="G189" s="680" t="s">
        <v>157</v>
      </c>
    </row>
    <row r="190" spans="1:7" ht="30" x14ac:dyDescent="0.25">
      <c r="A190" s="689" t="s">
        <v>275</v>
      </c>
      <c r="B190" s="732"/>
      <c r="C190" s="732"/>
      <c r="D190" s="691">
        <f>SUM(B191)</f>
        <v>0</v>
      </c>
      <c r="E190" s="711"/>
    </row>
    <row r="191" spans="1:7" x14ac:dyDescent="0.25">
      <c r="A191" s="701" t="s">
        <v>108</v>
      </c>
      <c r="B191" s="732"/>
      <c r="C191" s="732"/>
      <c r="D191" s="694"/>
      <c r="E191" s="711" t="s">
        <v>322</v>
      </c>
      <c r="F191" s="680" t="s">
        <v>6</v>
      </c>
    </row>
    <row r="192" spans="1:7" ht="60" x14ac:dyDescent="0.25">
      <c r="A192" s="689" t="s">
        <v>276</v>
      </c>
      <c r="B192" s="732"/>
      <c r="C192" s="732"/>
      <c r="D192" s="691">
        <f>SUM(B193)</f>
        <v>400000000</v>
      </c>
      <c r="E192" s="711"/>
    </row>
    <row r="193" spans="1:6" x14ac:dyDescent="0.25">
      <c r="A193" s="701" t="s">
        <v>108</v>
      </c>
      <c r="B193" s="732">
        <v>400000000</v>
      </c>
      <c r="C193" s="732"/>
      <c r="D193" s="694"/>
      <c r="E193" s="711" t="s">
        <v>322</v>
      </c>
      <c r="F193" s="680" t="s">
        <v>6</v>
      </c>
    </row>
    <row r="194" spans="1:6" ht="51.75" customHeight="1" x14ac:dyDescent="0.25">
      <c r="A194" s="689" t="s">
        <v>109</v>
      </c>
      <c r="B194" s="732"/>
      <c r="C194" s="732"/>
      <c r="D194" s="691">
        <f>SUM(B195)</f>
        <v>15000000000</v>
      </c>
      <c r="E194" s="711"/>
    </row>
    <row r="195" spans="1:6" x14ac:dyDescent="0.25">
      <c r="A195" s="701" t="s">
        <v>108</v>
      </c>
      <c r="B195" s="732">
        <v>15000000000</v>
      </c>
      <c r="C195" s="732">
        <v>6108306891</v>
      </c>
      <c r="D195" s="694"/>
      <c r="E195" s="711" t="s">
        <v>322</v>
      </c>
      <c r="F195" s="680" t="s">
        <v>6</v>
      </c>
    </row>
    <row r="196" spans="1:6" x14ac:dyDescent="0.25">
      <c r="A196" s="734"/>
      <c r="B196" s="694"/>
      <c r="C196" s="694"/>
      <c r="D196" s="694"/>
      <c r="E196" s="711"/>
    </row>
    <row r="197" spans="1:6" ht="18.75" x14ac:dyDescent="0.3">
      <c r="A197" s="735" t="s">
        <v>110</v>
      </c>
      <c r="B197" s="736">
        <f>B153+B56+B50+B5</f>
        <v>252594419299.29999</v>
      </c>
      <c r="C197" s="736">
        <f>C153+C56+C50+C5</f>
        <v>8954332116.4099998</v>
      </c>
      <c r="D197" s="736">
        <f>D153+D56+D50+D5</f>
        <v>249748394073.89001</v>
      </c>
      <c r="E197" s="737"/>
    </row>
    <row r="198" spans="1:6" x14ac:dyDescent="0.25">
      <c r="D198" s="681"/>
      <c r="E198" s="738"/>
    </row>
    <row r="199" spans="1:6" x14ac:dyDescent="0.25">
      <c r="B199" s="827" t="s">
        <v>1</v>
      </c>
      <c r="C199" s="827" t="s">
        <v>812</v>
      </c>
      <c r="D199" s="827" t="s">
        <v>939</v>
      </c>
      <c r="E199" s="738"/>
    </row>
    <row r="200" spans="1:6" x14ac:dyDescent="0.25">
      <c r="A200" s="820" t="s">
        <v>285</v>
      </c>
      <c r="B200" s="827">
        <v>10746700000</v>
      </c>
      <c r="C200" s="827">
        <v>661086000</v>
      </c>
      <c r="D200" s="827">
        <f>B200-C200</f>
        <v>10085614000</v>
      </c>
      <c r="E200" s="738"/>
    </row>
    <row r="201" spans="1:6" x14ac:dyDescent="0.25">
      <c r="A201" s="821" t="s">
        <v>282</v>
      </c>
      <c r="B201" s="827">
        <v>77000000</v>
      </c>
      <c r="C201" s="827"/>
      <c r="D201" s="827">
        <f t="shared" ref="D201:D206" si="1">B201-C201</f>
        <v>77000000</v>
      </c>
      <c r="E201" s="738"/>
    </row>
    <row r="202" spans="1:6" x14ac:dyDescent="0.25">
      <c r="A202" s="822" t="s">
        <v>286</v>
      </c>
      <c r="B202" s="827">
        <v>1938634500</v>
      </c>
      <c r="C202" s="827"/>
      <c r="D202" s="827">
        <f t="shared" si="1"/>
        <v>1938634500</v>
      </c>
      <c r="E202" s="738"/>
    </row>
    <row r="203" spans="1:6" x14ac:dyDescent="0.25">
      <c r="A203" s="823" t="s">
        <v>111</v>
      </c>
      <c r="B203" s="827">
        <f>6329787920.3-2480000000-120000000+2600000000+596900000</f>
        <v>6926687920.3000002</v>
      </c>
      <c r="C203" s="827">
        <v>2846025225.4099998</v>
      </c>
      <c r="D203" s="827">
        <f t="shared" si="1"/>
        <v>4080662694.8900003</v>
      </c>
      <c r="E203" s="738"/>
    </row>
    <row r="204" spans="1:6" x14ac:dyDescent="0.25">
      <c r="A204" s="824" t="s">
        <v>283</v>
      </c>
      <c r="B204" s="827">
        <f>231984745879+700000000</f>
        <v>232684745879</v>
      </c>
      <c r="C204" s="827">
        <v>6108306891</v>
      </c>
      <c r="D204" s="827">
        <f t="shared" si="1"/>
        <v>226576438988</v>
      </c>
      <c r="E204" s="738"/>
    </row>
    <row r="205" spans="1:6" x14ac:dyDescent="0.25">
      <c r="A205" s="825" t="s">
        <v>284</v>
      </c>
      <c r="B205" s="827">
        <v>220651000</v>
      </c>
      <c r="C205" s="827"/>
      <c r="D205" s="827">
        <f t="shared" si="1"/>
        <v>220651000</v>
      </c>
      <c r="E205" s="738"/>
    </row>
    <row r="206" spans="1:6" x14ac:dyDescent="0.25">
      <c r="A206" s="826" t="s">
        <v>112</v>
      </c>
      <c r="B206" s="828">
        <f>SUM(B200:B205)</f>
        <v>252594419299.29999</v>
      </c>
      <c r="C206" s="828">
        <f>SUM(C200:C205)</f>
        <v>9615418116.4099998</v>
      </c>
      <c r="D206" s="828">
        <f t="shared" si="1"/>
        <v>242979001182.88998</v>
      </c>
      <c r="E206" s="738"/>
    </row>
    <row r="207" spans="1:6" x14ac:dyDescent="0.25">
      <c r="B207" s="681"/>
      <c r="C207" s="681"/>
      <c r="D207" s="681"/>
      <c r="E207" s="738"/>
      <c r="F207" s="742" t="e">
        <f>'[1]ESTAMPILLAS 2021'!F17+'[1]RENDIM. FINANCIEROS'!C36+'[1]CERT2021 '!O39+'[1]DESTINACION ESPECIFICA 2021'!C33</f>
        <v>#REF!</v>
      </c>
    </row>
    <row r="208" spans="1:6" ht="31.5" x14ac:dyDescent="0.25">
      <c r="A208" s="743" t="s">
        <v>325</v>
      </c>
      <c r="B208" s="739">
        <f>B205+B203</f>
        <v>7147338920.3000002</v>
      </c>
      <c r="C208" s="739">
        <f t="shared" ref="C208:D208" si="2">C205+C203</f>
        <v>2846025225.4099998</v>
      </c>
      <c r="D208" s="739">
        <f t="shared" si="2"/>
        <v>4301313694.8900003</v>
      </c>
      <c r="E208" s="738"/>
    </row>
    <row r="209" spans="1:5" ht="31.5" x14ac:dyDescent="0.25">
      <c r="A209" s="743" t="s">
        <v>326</v>
      </c>
      <c r="B209" s="739">
        <f>B204+B202+B201+B200</f>
        <v>245447080379</v>
      </c>
      <c r="C209" s="739">
        <f t="shared" ref="C209:D209" si="3">C204+C202+C201+C200</f>
        <v>6769392891</v>
      </c>
      <c r="D209" s="739">
        <f t="shared" si="3"/>
        <v>238677687488</v>
      </c>
      <c r="E209" s="738"/>
    </row>
    <row r="210" spans="1:5" x14ac:dyDescent="0.25">
      <c r="A210" s="740" t="s">
        <v>112</v>
      </c>
      <c r="B210" s="741">
        <f>SUM(B208:B209)</f>
        <v>252594419299.29999</v>
      </c>
      <c r="C210" s="741">
        <f t="shared" ref="C210:D210" si="4">SUM(C208:C209)</f>
        <v>9615418116.4099998</v>
      </c>
      <c r="D210" s="741">
        <f t="shared" si="4"/>
        <v>242979001182.89001</v>
      </c>
    </row>
    <row r="211" spans="1:5" ht="21" customHeight="1" x14ac:dyDescent="0.25">
      <c r="D211" s="744"/>
    </row>
    <row r="212" spans="1:5" x14ac:dyDescent="0.25">
      <c r="B212" s="680" t="s">
        <v>940</v>
      </c>
      <c r="D212" s="681"/>
    </row>
    <row r="213" spans="1:5" ht="25.5" hidden="1" x14ac:dyDescent="0.25">
      <c r="A213" s="745" t="s">
        <v>327</v>
      </c>
      <c r="B213" s="746" t="s">
        <v>346</v>
      </c>
      <c r="C213" s="746" t="s">
        <v>812</v>
      </c>
      <c r="D213" s="746" t="s">
        <v>318</v>
      </c>
      <c r="E213" s="746" t="s">
        <v>112</v>
      </c>
    </row>
    <row r="214" spans="1:5" hidden="1" x14ac:dyDescent="0.25">
      <c r="A214" s="747" t="s">
        <v>3</v>
      </c>
      <c r="B214" s="748">
        <f>SUM(B215:B219)</f>
        <v>10823700000</v>
      </c>
      <c r="C214" s="748">
        <f>SUM(C215:C219)</f>
        <v>661086000</v>
      </c>
      <c r="D214" s="748">
        <f>SUM(D215:D219)</f>
        <v>0</v>
      </c>
      <c r="E214" s="748">
        <f>B214+D214</f>
        <v>10823700000</v>
      </c>
    </row>
    <row r="215" spans="1:5" hidden="1" x14ac:dyDescent="0.25">
      <c r="A215" s="749" t="s">
        <v>329</v>
      </c>
      <c r="B215" s="750">
        <f>D6+D10</f>
        <v>1277200000</v>
      </c>
      <c r="C215" s="750"/>
      <c r="D215" s="751"/>
      <c r="E215" s="750">
        <f t="shared" ref="E215:E256" si="5">B215+D215</f>
        <v>1277200000</v>
      </c>
    </row>
    <row r="216" spans="1:5" hidden="1" x14ac:dyDescent="0.25">
      <c r="A216" s="749" t="s">
        <v>330</v>
      </c>
      <c r="B216" s="750">
        <f>D22+D31</f>
        <v>1615000000</v>
      </c>
      <c r="C216" s="750"/>
      <c r="D216" s="751"/>
      <c r="E216" s="750">
        <f t="shared" si="5"/>
        <v>1615000000</v>
      </c>
    </row>
    <row r="217" spans="1:5" hidden="1" x14ac:dyDescent="0.25">
      <c r="A217" s="749" t="s">
        <v>331</v>
      </c>
      <c r="B217" s="750">
        <f>D40+D43</f>
        <v>3810300000</v>
      </c>
      <c r="C217" s="750">
        <v>661086000</v>
      </c>
      <c r="D217" s="751"/>
      <c r="E217" s="750">
        <f t="shared" si="5"/>
        <v>3810300000</v>
      </c>
    </row>
    <row r="218" spans="1:5" hidden="1" x14ac:dyDescent="0.25">
      <c r="A218" s="749" t="s">
        <v>332</v>
      </c>
      <c r="B218" s="750">
        <f>D44+D47</f>
        <v>3440000000</v>
      </c>
      <c r="C218" s="750"/>
      <c r="D218" s="751"/>
      <c r="E218" s="750">
        <f t="shared" si="5"/>
        <v>3440000000</v>
      </c>
    </row>
    <row r="219" spans="1:5" hidden="1" x14ac:dyDescent="0.25">
      <c r="A219" s="749" t="s">
        <v>333</v>
      </c>
      <c r="B219" s="750">
        <f>D14+D16+D19</f>
        <v>681200000</v>
      </c>
      <c r="C219" s="750"/>
      <c r="D219" s="751"/>
      <c r="E219" s="750">
        <f t="shared" si="5"/>
        <v>681200000</v>
      </c>
    </row>
    <row r="220" spans="1:5" hidden="1" x14ac:dyDescent="0.25">
      <c r="A220" s="752" t="s">
        <v>821</v>
      </c>
      <c r="B220" s="748">
        <f>SUM(B221:B225)</f>
        <v>0</v>
      </c>
      <c r="C220" s="748">
        <f>SUM(C221:C225)</f>
        <v>0</v>
      </c>
      <c r="D220" s="748">
        <f>SUM(D221:D225)</f>
        <v>220651000</v>
      </c>
      <c r="E220" s="748">
        <f>B220+D220</f>
        <v>220651000</v>
      </c>
    </row>
    <row r="221" spans="1:5" hidden="1" x14ac:dyDescent="0.25">
      <c r="A221" s="753" t="s">
        <v>62</v>
      </c>
      <c r="B221" s="750"/>
      <c r="C221" s="750"/>
      <c r="D221" s="751">
        <v>220000000</v>
      </c>
      <c r="E221" s="750">
        <f t="shared" si="5"/>
        <v>220000000</v>
      </c>
    </row>
    <row r="222" spans="1:5" ht="25.5" hidden="1" x14ac:dyDescent="0.25">
      <c r="A222" s="753" t="s">
        <v>57</v>
      </c>
      <c r="B222" s="750"/>
      <c r="C222" s="750"/>
      <c r="D222" s="751">
        <v>500000</v>
      </c>
      <c r="E222" s="750">
        <f t="shared" si="5"/>
        <v>500000</v>
      </c>
    </row>
    <row r="223" spans="1:5" ht="51" hidden="1" x14ac:dyDescent="0.25">
      <c r="A223" s="753" t="s">
        <v>58</v>
      </c>
      <c r="B223" s="750"/>
      <c r="C223" s="750"/>
      <c r="D223" s="751">
        <v>1000</v>
      </c>
      <c r="E223" s="750">
        <f t="shared" si="5"/>
        <v>1000</v>
      </c>
    </row>
    <row r="224" spans="1:5" ht="51" hidden="1" x14ac:dyDescent="0.25">
      <c r="A224" s="753" t="s">
        <v>59</v>
      </c>
      <c r="B224" s="750"/>
      <c r="C224" s="750"/>
      <c r="D224" s="751">
        <v>100000</v>
      </c>
      <c r="E224" s="750">
        <f t="shared" si="5"/>
        <v>100000</v>
      </c>
    </row>
    <row r="225" spans="1:5" ht="38.25" hidden="1" x14ac:dyDescent="0.25">
      <c r="A225" s="753" t="s">
        <v>60</v>
      </c>
      <c r="B225" s="750"/>
      <c r="C225" s="750"/>
      <c r="D225" s="751">
        <v>50000</v>
      </c>
      <c r="E225" s="750">
        <f t="shared" si="5"/>
        <v>50000</v>
      </c>
    </row>
    <row r="226" spans="1:5" ht="25.5" hidden="1" x14ac:dyDescent="0.25">
      <c r="A226" s="745" t="s">
        <v>61</v>
      </c>
      <c r="B226" s="748">
        <f>SUM(B227:B244)</f>
        <v>1938634500</v>
      </c>
      <c r="C226" s="748">
        <f>SUM(C227:C244)</f>
        <v>2846025225.4099998</v>
      </c>
      <c r="D226" s="748">
        <f>SUM(D227:D244)</f>
        <v>3483762694.8900003</v>
      </c>
      <c r="E226" s="748">
        <f>B226+D226</f>
        <v>5422397194.8900003</v>
      </c>
    </row>
    <row r="227" spans="1:5" ht="26.25" hidden="1" x14ac:dyDescent="0.25">
      <c r="A227" s="754" t="s">
        <v>819</v>
      </c>
      <c r="B227" s="755">
        <v>4455000</v>
      </c>
      <c r="C227" s="755"/>
      <c r="D227" s="751">
        <v>10543500</v>
      </c>
      <c r="E227" s="755">
        <f t="shared" si="5"/>
        <v>14998500</v>
      </c>
    </row>
    <row r="228" spans="1:5" ht="26.25" hidden="1" x14ac:dyDescent="0.25">
      <c r="A228" s="754" t="s">
        <v>708</v>
      </c>
      <c r="B228" s="755">
        <v>121500000</v>
      </c>
      <c r="C228" s="755"/>
      <c r="D228" s="751">
        <v>287550000</v>
      </c>
      <c r="E228" s="755">
        <f t="shared" si="5"/>
        <v>409050000</v>
      </c>
    </row>
    <row r="229" spans="1:5" ht="26.25" hidden="1" x14ac:dyDescent="0.25">
      <c r="A229" s="754" t="s">
        <v>711</v>
      </c>
      <c r="B229" s="755">
        <v>12051000</v>
      </c>
      <c r="C229" s="755"/>
      <c r="D229" s="751">
        <v>83151900</v>
      </c>
      <c r="E229" s="755">
        <f t="shared" si="5"/>
        <v>95202900</v>
      </c>
    </row>
    <row r="230" spans="1:5" ht="45" hidden="1" x14ac:dyDescent="0.25">
      <c r="A230" s="756" t="s">
        <v>712</v>
      </c>
      <c r="B230" s="755">
        <v>3000000</v>
      </c>
      <c r="C230" s="755"/>
      <c r="D230" s="751">
        <v>20700000</v>
      </c>
      <c r="E230" s="755">
        <f t="shared" si="5"/>
        <v>23700000</v>
      </c>
    </row>
    <row r="231" spans="1:5" ht="39" hidden="1" x14ac:dyDescent="0.25">
      <c r="A231" s="754" t="s">
        <v>185</v>
      </c>
      <c r="B231" s="755">
        <v>91125000</v>
      </c>
      <c r="C231" s="755"/>
      <c r="D231" s="751">
        <v>45562500</v>
      </c>
      <c r="E231" s="755">
        <f t="shared" si="5"/>
        <v>136687500</v>
      </c>
    </row>
    <row r="232" spans="1:5" ht="26.25" hidden="1" x14ac:dyDescent="0.25">
      <c r="A232" s="754" t="s">
        <v>191</v>
      </c>
      <c r="B232" s="755">
        <v>586950000</v>
      </c>
      <c r="C232" s="755">
        <v>1878439825.4100001</v>
      </c>
      <c r="D232" s="751">
        <f>2741866601.5-C232</f>
        <v>863426776.08999991</v>
      </c>
      <c r="E232" s="755">
        <f t="shared" si="5"/>
        <v>1450376776.0899999</v>
      </c>
    </row>
    <row r="233" spans="1:5" ht="26.25" hidden="1" x14ac:dyDescent="0.25">
      <c r="A233" s="754" t="s">
        <v>194</v>
      </c>
      <c r="B233" s="755">
        <v>1500000</v>
      </c>
      <c r="C233" s="755"/>
      <c r="D233" s="751">
        <v>10350000</v>
      </c>
      <c r="E233" s="755">
        <f t="shared" si="5"/>
        <v>11850000</v>
      </c>
    </row>
    <row r="234" spans="1:5" ht="26.25" hidden="1" x14ac:dyDescent="0.25">
      <c r="A234" s="754" t="s">
        <v>196</v>
      </c>
      <c r="B234" s="755">
        <v>45300000</v>
      </c>
      <c r="C234" s="755"/>
      <c r="D234" s="751">
        <v>312570000</v>
      </c>
      <c r="E234" s="755">
        <f t="shared" si="5"/>
        <v>357870000</v>
      </c>
    </row>
    <row r="235" spans="1:5" ht="26.25" hidden="1" x14ac:dyDescent="0.25">
      <c r="A235" s="754" t="s">
        <v>198</v>
      </c>
      <c r="B235" s="755">
        <v>11250000</v>
      </c>
      <c r="C235" s="755"/>
      <c r="D235" s="751">
        <v>77625000</v>
      </c>
      <c r="E235" s="755">
        <f t="shared" si="5"/>
        <v>88875000</v>
      </c>
    </row>
    <row r="236" spans="1:5" hidden="1" x14ac:dyDescent="0.25">
      <c r="A236" s="754" t="s">
        <v>73</v>
      </c>
      <c r="B236" s="755">
        <v>53696000</v>
      </c>
      <c r="C236" s="755"/>
      <c r="D236" s="751">
        <v>1171200</v>
      </c>
      <c r="E236" s="755">
        <f t="shared" si="5"/>
        <v>54867200</v>
      </c>
    </row>
    <row r="237" spans="1:5" hidden="1" x14ac:dyDescent="0.25">
      <c r="A237" s="754" t="s">
        <v>76</v>
      </c>
      <c r="B237" s="755">
        <v>46145000</v>
      </c>
      <c r="C237" s="755"/>
      <c r="D237" s="751">
        <v>1006500.000000001</v>
      </c>
      <c r="E237" s="755">
        <f t="shared" si="5"/>
        <v>47151500</v>
      </c>
    </row>
    <row r="238" spans="1:5" hidden="1" x14ac:dyDescent="0.25">
      <c r="A238" s="756" t="s">
        <v>78</v>
      </c>
      <c r="B238" s="755">
        <v>5625000</v>
      </c>
      <c r="C238" s="755"/>
      <c r="D238" s="751">
        <v>38812500</v>
      </c>
      <c r="E238" s="755">
        <f t="shared" si="5"/>
        <v>44437500</v>
      </c>
    </row>
    <row r="239" spans="1:5" hidden="1" x14ac:dyDescent="0.25">
      <c r="A239" s="756" t="s">
        <v>80</v>
      </c>
      <c r="B239" s="755">
        <v>21200000</v>
      </c>
      <c r="C239" s="755"/>
      <c r="D239" s="751">
        <v>4440000</v>
      </c>
      <c r="E239" s="755">
        <f t="shared" si="5"/>
        <v>25640000</v>
      </c>
    </row>
    <row r="240" spans="1:5" hidden="1" x14ac:dyDescent="0.25">
      <c r="A240" s="754" t="s">
        <v>820</v>
      </c>
      <c r="B240" s="755">
        <v>73987500</v>
      </c>
      <c r="C240" s="755"/>
      <c r="D240" s="751">
        <v>510513750</v>
      </c>
      <c r="E240" s="755">
        <f t="shared" si="5"/>
        <v>584501250</v>
      </c>
    </row>
    <row r="241" spans="1:5" hidden="1" x14ac:dyDescent="0.25">
      <c r="A241" s="754" t="s">
        <v>82</v>
      </c>
      <c r="B241" s="755">
        <v>747750000</v>
      </c>
      <c r="C241" s="755">
        <v>967585400</v>
      </c>
      <c r="D241" s="751">
        <f>2178704468.8-C241</f>
        <v>1211119068.8000002</v>
      </c>
      <c r="E241" s="755">
        <f t="shared" si="5"/>
        <v>1958869068.8000002</v>
      </c>
    </row>
    <row r="242" spans="1:5" hidden="1" x14ac:dyDescent="0.25">
      <c r="A242" s="756" t="s">
        <v>211</v>
      </c>
      <c r="B242" s="755">
        <v>4500000</v>
      </c>
      <c r="C242" s="755"/>
      <c r="D242" s="751"/>
      <c r="E242" s="755">
        <f t="shared" si="5"/>
        <v>4500000</v>
      </c>
    </row>
    <row r="243" spans="1:5" hidden="1" x14ac:dyDescent="0.25">
      <c r="A243" s="754" t="s">
        <v>213</v>
      </c>
      <c r="B243" s="755">
        <v>108000000</v>
      </c>
      <c r="C243" s="755"/>
      <c r="D243" s="751"/>
      <c r="E243" s="755">
        <f t="shared" si="5"/>
        <v>108000000</v>
      </c>
    </row>
    <row r="244" spans="1:5" hidden="1" x14ac:dyDescent="0.25">
      <c r="A244" s="754" t="s">
        <v>215</v>
      </c>
      <c r="B244" s="755">
        <v>600000</v>
      </c>
      <c r="C244" s="755"/>
      <c r="D244" s="751">
        <v>5220000</v>
      </c>
      <c r="E244" s="755">
        <f t="shared" si="5"/>
        <v>5820000</v>
      </c>
    </row>
    <row r="245" spans="1:5" hidden="1" x14ac:dyDescent="0.25">
      <c r="A245" s="745" t="s">
        <v>84</v>
      </c>
      <c r="B245" s="757">
        <f>SUM(B246:B253)</f>
        <v>20620052000</v>
      </c>
      <c r="C245" s="757">
        <f>SUM(C246:C253)</f>
        <v>6108306891</v>
      </c>
      <c r="D245" s="757">
        <f>SUM(D246:D253)</f>
        <v>0</v>
      </c>
      <c r="E245" s="757">
        <f t="shared" si="5"/>
        <v>20620052000</v>
      </c>
    </row>
    <row r="246" spans="1:5" hidden="1" x14ac:dyDescent="0.25">
      <c r="A246" s="758" t="s">
        <v>99</v>
      </c>
      <c r="B246" s="750">
        <f>B156+B168</f>
        <v>2020000000</v>
      </c>
      <c r="C246" s="750"/>
      <c r="D246" s="751"/>
      <c r="E246" s="750">
        <f t="shared" si="5"/>
        <v>2020000000</v>
      </c>
    </row>
    <row r="247" spans="1:5" hidden="1" x14ac:dyDescent="0.25">
      <c r="A247" s="758" t="s">
        <v>334</v>
      </c>
      <c r="B247" s="750">
        <f>B158+B178</f>
        <v>2920000000</v>
      </c>
      <c r="C247" s="750"/>
      <c r="D247" s="751"/>
      <c r="E247" s="750">
        <f t="shared" si="5"/>
        <v>2920000000</v>
      </c>
    </row>
    <row r="248" spans="1:5" hidden="1" x14ac:dyDescent="0.25">
      <c r="A248" s="758" t="s">
        <v>335</v>
      </c>
      <c r="B248" s="750">
        <f>B195+B193</f>
        <v>15400000000</v>
      </c>
      <c r="C248" s="750">
        <v>6108306891</v>
      </c>
      <c r="D248" s="751"/>
      <c r="E248" s="750">
        <f>B248+D248-C248</f>
        <v>9291693109</v>
      </c>
    </row>
    <row r="249" spans="1:5" hidden="1" x14ac:dyDescent="0.25">
      <c r="A249" s="758" t="s">
        <v>336</v>
      </c>
      <c r="B249" s="750">
        <f>B160</f>
        <v>2000</v>
      </c>
      <c r="C249" s="750"/>
      <c r="D249" s="751"/>
      <c r="E249" s="750">
        <f t="shared" si="5"/>
        <v>2000</v>
      </c>
    </row>
    <row r="250" spans="1:5" ht="25.5" hidden="1" x14ac:dyDescent="0.25">
      <c r="A250" s="758" t="s">
        <v>341</v>
      </c>
      <c r="B250" s="750">
        <f>B172+B176</f>
        <v>50000000</v>
      </c>
      <c r="C250" s="750"/>
      <c r="D250" s="751"/>
      <c r="E250" s="750">
        <f t="shared" si="5"/>
        <v>50000000</v>
      </c>
    </row>
    <row r="251" spans="1:5" ht="25.5" hidden="1" x14ac:dyDescent="0.25">
      <c r="A251" s="758" t="s">
        <v>342</v>
      </c>
      <c r="B251" s="750">
        <f>B154</f>
        <v>2000000</v>
      </c>
      <c r="C251" s="750"/>
      <c r="D251" s="751"/>
      <c r="E251" s="750">
        <f t="shared" si="5"/>
        <v>2000000</v>
      </c>
    </row>
    <row r="252" spans="1:5" ht="25.5" hidden="1" x14ac:dyDescent="0.25">
      <c r="A252" s="758" t="s">
        <v>344</v>
      </c>
      <c r="B252" s="750">
        <f>B162</f>
        <v>50000</v>
      </c>
      <c r="C252" s="750"/>
      <c r="D252" s="751"/>
      <c r="E252" s="750">
        <f t="shared" si="5"/>
        <v>50000</v>
      </c>
    </row>
    <row r="253" spans="1:5" ht="25.5" hidden="1" x14ac:dyDescent="0.25">
      <c r="A253" s="758" t="s">
        <v>343</v>
      </c>
      <c r="B253" s="750">
        <f>B170</f>
        <v>228000000</v>
      </c>
      <c r="C253" s="750"/>
      <c r="D253" s="751"/>
      <c r="E253" s="750">
        <f t="shared" si="5"/>
        <v>228000000</v>
      </c>
    </row>
    <row r="254" spans="1:5" ht="25.5" hidden="1" x14ac:dyDescent="0.25">
      <c r="A254" s="745" t="s">
        <v>225</v>
      </c>
      <c r="B254" s="748">
        <f>SUM(B255:B256)</f>
        <v>3521150000</v>
      </c>
      <c r="C254" s="748">
        <f>SUM(C255:C256)</f>
        <v>0</v>
      </c>
      <c r="D254" s="748">
        <f>SUM(D255:D256)</f>
        <v>0</v>
      </c>
      <c r="E254" s="748">
        <f t="shared" si="5"/>
        <v>3521150000</v>
      </c>
    </row>
    <row r="255" spans="1:5" hidden="1" x14ac:dyDescent="0.25">
      <c r="A255" s="759" t="s">
        <v>337</v>
      </c>
      <c r="B255" s="750">
        <f>B188+B189</f>
        <v>20150000</v>
      </c>
      <c r="C255" s="750"/>
      <c r="D255" s="751"/>
      <c r="E255" s="750">
        <f t="shared" si="5"/>
        <v>20150000</v>
      </c>
    </row>
    <row r="256" spans="1:5" ht="25.5" hidden="1" x14ac:dyDescent="0.25">
      <c r="A256" s="759" t="s">
        <v>338</v>
      </c>
      <c r="B256" s="750">
        <f>B182+B180+B164</f>
        <v>3501000000</v>
      </c>
      <c r="C256" s="750"/>
      <c r="D256" s="751"/>
      <c r="E256" s="750">
        <f t="shared" si="5"/>
        <v>3501000000</v>
      </c>
    </row>
    <row r="257" spans="1:6" hidden="1" x14ac:dyDescent="0.25">
      <c r="A257" s="760" t="s">
        <v>339</v>
      </c>
      <c r="B257" s="748">
        <f>B214+B220+B226+B245+B254</f>
        <v>36903536500</v>
      </c>
      <c r="C257" s="748">
        <f>C214+C220+C226+C245+C254</f>
        <v>9615418116.4099998</v>
      </c>
      <c r="D257" s="748">
        <f>D214+D220+D226+D245+D254</f>
        <v>3704413694.8900003</v>
      </c>
      <c r="E257" s="748">
        <f>E214+E220+E226+E245+E254</f>
        <v>40607950194.889999</v>
      </c>
    </row>
    <row r="258" spans="1:6" hidden="1" x14ac:dyDescent="0.25"/>
    <row r="259" spans="1:6" hidden="1" x14ac:dyDescent="0.25"/>
    <row r="260" spans="1:6" hidden="1" x14ac:dyDescent="0.25"/>
    <row r="261" spans="1:6" ht="25.5" hidden="1" x14ac:dyDescent="0.25">
      <c r="A261" s="761" t="s">
        <v>345</v>
      </c>
      <c r="B261" s="761" t="s">
        <v>346</v>
      </c>
      <c r="C261" s="761" t="s">
        <v>822</v>
      </c>
      <c r="D261" s="761" t="s">
        <v>823</v>
      </c>
      <c r="E261" s="761" t="s">
        <v>112</v>
      </c>
      <c r="F261" s="761" t="s">
        <v>221</v>
      </c>
    </row>
    <row r="262" spans="1:6" ht="47.25" hidden="1" x14ac:dyDescent="0.25">
      <c r="A262" s="743" t="s">
        <v>288</v>
      </c>
      <c r="B262" s="762"/>
      <c r="C262" s="762"/>
      <c r="D262" s="762">
        <v>120000000</v>
      </c>
      <c r="E262" s="763">
        <f>B262+C262</f>
        <v>0</v>
      </c>
      <c r="F262" s="764" t="s">
        <v>824</v>
      </c>
    </row>
    <row r="263" spans="1:6" hidden="1" x14ac:dyDescent="0.25">
      <c r="A263" s="743" t="s">
        <v>289</v>
      </c>
      <c r="B263" s="762" t="e">
        <f>[2]ALICUOTAS!D8+[2]ALICUOTAS!D9+[2]ALICUOTAS!D10</f>
        <v>#REF!</v>
      </c>
      <c r="D263" s="762">
        <f>POAI!S85+POAI!S96</f>
        <v>661086000</v>
      </c>
      <c r="E263" s="763" t="e">
        <f>B263+D263</f>
        <v>#REF!</v>
      </c>
      <c r="F263" s="764"/>
    </row>
    <row r="264" spans="1:6" ht="31.5" hidden="1" x14ac:dyDescent="0.25">
      <c r="A264" s="743" t="s">
        <v>290</v>
      </c>
      <c r="B264" s="762"/>
      <c r="C264" s="762"/>
      <c r="D264" s="762">
        <f>POAI!R53+POAI!R54</f>
        <v>1958439825.4100001</v>
      </c>
      <c r="E264" s="763">
        <f t="shared" ref="E264:E289" si="6">B264+C264</f>
        <v>0</v>
      </c>
      <c r="F264" s="764" t="s">
        <v>825</v>
      </c>
    </row>
    <row r="265" spans="1:6" ht="47.25" hidden="1" x14ac:dyDescent="0.25">
      <c r="A265" s="743" t="s">
        <v>291</v>
      </c>
      <c r="B265" s="762"/>
      <c r="C265" s="762"/>
      <c r="D265" s="762"/>
      <c r="E265" s="763">
        <f t="shared" si="6"/>
        <v>0</v>
      </c>
      <c r="F265" s="764" t="s">
        <v>826</v>
      </c>
    </row>
    <row r="266" spans="1:6" ht="31.5" hidden="1" x14ac:dyDescent="0.25">
      <c r="A266" s="743" t="s">
        <v>292</v>
      </c>
      <c r="B266" s="762" t="e">
        <f>[2]ALICUOTAS!D13+[2]ALICUOTAS!D14</f>
        <v>#REF!</v>
      </c>
      <c r="C266" s="762">
        <v>300000000</v>
      </c>
      <c r="D266" s="762"/>
      <c r="E266" s="763" t="e">
        <f t="shared" si="6"/>
        <v>#REF!</v>
      </c>
      <c r="F266" s="764" t="s">
        <v>826</v>
      </c>
    </row>
    <row r="267" spans="1:6" ht="31.5" hidden="1" x14ac:dyDescent="0.25">
      <c r="A267" s="743" t="s">
        <v>293</v>
      </c>
      <c r="B267" s="762" t="e">
        <f>[2]ALICUOTAS!D15+[2]ALICUOTAS!D16</f>
        <v>#REF!</v>
      </c>
      <c r="C267" s="762">
        <v>100000000</v>
      </c>
      <c r="D267" s="762"/>
      <c r="E267" s="763" t="e">
        <f t="shared" si="6"/>
        <v>#REF!</v>
      </c>
      <c r="F267" s="764" t="s">
        <v>827</v>
      </c>
    </row>
    <row r="268" spans="1:6" hidden="1" x14ac:dyDescent="0.25">
      <c r="A268" s="743" t="s">
        <v>67</v>
      </c>
      <c r="B268" s="762" t="e">
        <f>[2]ALICUOTAS!D17</f>
        <v>#REF!</v>
      </c>
      <c r="C268" s="762">
        <v>200000000</v>
      </c>
      <c r="D268" s="762"/>
      <c r="E268" s="763" t="e">
        <f t="shared" si="6"/>
        <v>#REF!</v>
      </c>
      <c r="F268" s="764" t="s">
        <v>828</v>
      </c>
    </row>
    <row r="269" spans="1:6" hidden="1" x14ac:dyDescent="0.25">
      <c r="A269" s="743" t="s">
        <v>294</v>
      </c>
      <c r="B269" s="762" t="e">
        <f>[2]ALICUOTAS!D18</f>
        <v>#REF!</v>
      </c>
      <c r="C269" s="762">
        <v>900000000</v>
      </c>
      <c r="D269" s="762"/>
      <c r="E269" s="763" t="e">
        <f t="shared" si="6"/>
        <v>#REF!</v>
      </c>
      <c r="F269" s="764" t="s">
        <v>828</v>
      </c>
    </row>
    <row r="270" spans="1:6" hidden="1" x14ac:dyDescent="0.25">
      <c r="A270" s="743" t="s">
        <v>295</v>
      </c>
      <c r="B270" s="762" t="e">
        <f>[2]ALICUOTAS!D19+[2]ALICUOTAS!D20+[2]ALICUOTAS!D21+[2]ALICUOTAS!D22</f>
        <v>#REF!</v>
      </c>
      <c r="C270" s="762">
        <v>400000000</v>
      </c>
      <c r="D270" s="762">
        <f>POAI!S106</f>
        <v>6108306891</v>
      </c>
      <c r="E270" s="763" t="e">
        <f t="shared" si="6"/>
        <v>#REF!</v>
      </c>
      <c r="F270" s="764" t="s">
        <v>828</v>
      </c>
    </row>
    <row r="271" spans="1:6" hidden="1" x14ac:dyDescent="0.25">
      <c r="A271" s="743" t="s">
        <v>296</v>
      </c>
      <c r="B271" s="762" t="e">
        <f>[2]ALICUOTAS!D23+[2]ALICUOTAS!D24+[2]ALICUOTAS!D25</f>
        <v>#REF!</v>
      </c>
      <c r="C271" s="762">
        <v>300000000</v>
      </c>
      <c r="D271" s="762"/>
      <c r="E271" s="763" t="e">
        <f t="shared" si="6"/>
        <v>#REF!</v>
      </c>
      <c r="F271" s="764" t="s">
        <v>828</v>
      </c>
    </row>
    <row r="272" spans="1:6" ht="31.5" hidden="1" x14ac:dyDescent="0.25">
      <c r="A272" s="743" t="s">
        <v>297</v>
      </c>
      <c r="B272" s="762"/>
      <c r="C272" s="762"/>
      <c r="D272" s="762"/>
      <c r="E272" s="763">
        <f t="shared" si="6"/>
        <v>0</v>
      </c>
      <c r="F272" s="764" t="s">
        <v>826</v>
      </c>
    </row>
    <row r="273" spans="1:6" hidden="1" x14ac:dyDescent="0.25">
      <c r="A273" s="743" t="s">
        <v>298</v>
      </c>
      <c r="B273" s="762"/>
      <c r="C273" s="762">
        <v>150000000</v>
      </c>
      <c r="D273" s="762"/>
      <c r="E273" s="763">
        <f t="shared" si="6"/>
        <v>150000000</v>
      </c>
      <c r="F273" s="764" t="s">
        <v>829</v>
      </c>
    </row>
    <row r="274" spans="1:6" hidden="1" x14ac:dyDescent="0.25">
      <c r="A274" s="743" t="s">
        <v>299</v>
      </c>
      <c r="B274" s="762"/>
      <c r="C274" s="762">
        <v>150000000</v>
      </c>
      <c r="D274" s="762"/>
      <c r="E274" s="763">
        <f t="shared" si="6"/>
        <v>150000000</v>
      </c>
      <c r="F274" s="764" t="s">
        <v>830</v>
      </c>
    </row>
    <row r="275" spans="1:6" ht="31.5" hidden="1" x14ac:dyDescent="0.25">
      <c r="A275" s="743" t="s">
        <v>300</v>
      </c>
      <c r="B275" s="762"/>
      <c r="C275" s="762"/>
      <c r="D275" s="762"/>
      <c r="E275" s="763">
        <f t="shared" si="6"/>
        <v>0</v>
      </c>
      <c r="F275" s="764" t="s">
        <v>826</v>
      </c>
    </row>
    <row r="276" spans="1:6" ht="31.5" hidden="1" x14ac:dyDescent="0.25">
      <c r="A276" s="743" t="s">
        <v>301</v>
      </c>
      <c r="B276" s="762"/>
      <c r="C276" s="762"/>
      <c r="D276" s="762"/>
      <c r="E276" s="763">
        <f t="shared" si="6"/>
        <v>0</v>
      </c>
      <c r="F276" s="764" t="s">
        <v>826</v>
      </c>
    </row>
    <row r="277" spans="1:6" hidden="1" x14ac:dyDescent="0.25">
      <c r="A277" s="743" t="s">
        <v>302</v>
      </c>
      <c r="B277" s="762" t="e">
        <f>[2]ALICUOTAS!D31+[2]ALICUOTAS!D32</f>
        <v>#REF!</v>
      </c>
      <c r="C277" s="762"/>
      <c r="D277" s="762"/>
      <c r="E277" s="763" t="e">
        <f t="shared" si="6"/>
        <v>#REF!</v>
      </c>
      <c r="F277" s="764"/>
    </row>
    <row r="278" spans="1:6" hidden="1" x14ac:dyDescent="0.25">
      <c r="A278" s="743" t="s">
        <v>303</v>
      </c>
      <c r="B278" s="762"/>
      <c r="C278" s="762">
        <v>100000000</v>
      </c>
      <c r="D278" s="762"/>
      <c r="E278" s="763">
        <f t="shared" si="6"/>
        <v>100000000</v>
      </c>
      <c r="F278" s="764"/>
    </row>
    <row r="279" spans="1:6" hidden="1" x14ac:dyDescent="0.25">
      <c r="A279" s="743" t="s">
        <v>304</v>
      </c>
      <c r="B279" s="762"/>
      <c r="C279" s="762">
        <v>150000000</v>
      </c>
      <c r="D279" s="762"/>
      <c r="E279" s="763">
        <f t="shared" si="6"/>
        <v>150000000</v>
      </c>
      <c r="F279" s="764"/>
    </row>
    <row r="280" spans="1:6" hidden="1" x14ac:dyDescent="0.25">
      <c r="A280" s="743" t="s">
        <v>305</v>
      </c>
      <c r="B280" s="762"/>
      <c r="C280" s="762">
        <v>100000000</v>
      </c>
      <c r="D280" s="762"/>
      <c r="E280" s="763">
        <f t="shared" si="6"/>
        <v>100000000</v>
      </c>
      <c r="F280" s="764"/>
    </row>
    <row r="281" spans="1:6" ht="31.5" hidden="1" x14ac:dyDescent="0.25">
      <c r="A281" s="743" t="s">
        <v>306</v>
      </c>
      <c r="B281" s="762"/>
      <c r="C281" s="762"/>
      <c r="D281" s="762"/>
      <c r="E281" s="763">
        <f t="shared" si="6"/>
        <v>0</v>
      </c>
      <c r="F281" s="764" t="s">
        <v>826</v>
      </c>
    </row>
    <row r="282" spans="1:6" ht="47.25" hidden="1" x14ac:dyDescent="0.25">
      <c r="A282" s="743" t="s">
        <v>307</v>
      </c>
      <c r="B282" s="762" t="e">
        <f>[2]ALICUOTAS!D37</f>
        <v>#REF!</v>
      </c>
      <c r="C282" s="762"/>
      <c r="D282" s="762"/>
      <c r="E282" s="763" t="e">
        <f t="shared" si="6"/>
        <v>#REF!</v>
      </c>
      <c r="F282" s="764" t="s">
        <v>826</v>
      </c>
    </row>
    <row r="283" spans="1:6" ht="31.5" hidden="1" x14ac:dyDescent="0.25">
      <c r="A283" s="743" t="s">
        <v>308</v>
      </c>
      <c r="B283" s="762" t="e">
        <f>[2]ALICUOTAS!D39+[2]ALICUOTAS!D38+[2]ALICUOTAS!D40</f>
        <v>#REF!</v>
      </c>
      <c r="C283" s="762"/>
      <c r="D283" s="762"/>
      <c r="E283" s="763" t="e">
        <f t="shared" si="6"/>
        <v>#REF!</v>
      </c>
      <c r="F283" s="764" t="s">
        <v>826</v>
      </c>
    </row>
    <row r="284" spans="1:6" ht="31.5" hidden="1" x14ac:dyDescent="0.25">
      <c r="A284" s="743" t="s">
        <v>309</v>
      </c>
      <c r="B284" s="762" t="e">
        <f>[2]ALICUOTAS!D41+[2]ALICUOTAS!D42</f>
        <v>#REF!</v>
      </c>
      <c r="C284" s="762"/>
      <c r="D284" s="762">
        <f>POAI!R143</f>
        <v>492850400</v>
      </c>
      <c r="E284" s="763" t="e">
        <f t="shared" si="6"/>
        <v>#REF!</v>
      </c>
      <c r="F284" s="764" t="s">
        <v>826</v>
      </c>
    </row>
    <row r="285" spans="1:6" ht="31.5" hidden="1" x14ac:dyDescent="0.25">
      <c r="A285" s="743" t="s">
        <v>310</v>
      </c>
      <c r="B285" s="762"/>
      <c r="C285" s="762"/>
      <c r="D285" s="762"/>
      <c r="E285" s="763">
        <f t="shared" si="6"/>
        <v>0</v>
      </c>
      <c r="F285" s="764" t="s">
        <v>826</v>
      </c>
    </row>
    <row r="286" spans="1:6" ht="31.5" hidden="1" x14ac:dyDescent="0.25">
      <c r="A286" s="743" t="s">
        <v>311</v>
      </c>
      <c r="B286" s="762" t="e">
        <f>[2]ALICUOTAS!D44</f>
        <v>#REF!</v>
      </c>
      <c r="C286" s="762">
        <v>150000000</v>
      </c>
      <c r="D286" s="762"/>
      <c r="E286" s="763" t="e">
        <f t="shared" si="6"/>
        <v>#REF!</v>
      </c>
      <c r="F286" s="764"/>
    </row>
    <row r="287" spans="1:6" ht="31.5" hidden="1" x14ac:dyDescent="0.25">
      <c r="A287" s="743" t="s">
        <v>312</v>
      </c>
      <c r="B287" s="762"/>
      <c r="C287" s="762">
        <v>100000000</v>
      </c>
      <c r="D287" s="762"/>
      <c r="E287" s="763">
        <f t="shared" si="6"/>
        <v>100000000</v>
      </c>
      <c r="F287" s="764"/>
    </row>
    <row r="288" spans="1:6" ht="31.5" hidden="1" x14ac:dyDescent="0.25">
      <c r="A288" s="743" t="s">
        <v>313</v>
      </c>
      <c r="B288" s="762" t="e">
        <f>[2]ALICUOTAS!D46</f>
        <v>#REF!</v>
      </c>
      <c r="C288" s="762"/>
      <c r="D288" s="762"/>
      <c r="E288" s="763" t="e">
        <f t="shared" si="6"/>
        <v>#REF!</v>
      </c>
      <c r="F288" s="764"/>
    </row>
    <row r="289" spans="1:6" hidden="1" x14ac:dyDescent="0.25">
      <c r="A289" s="743" t="s">
        <v>314</v>
      </c>
      <c r="B289" s="762" t="e">
        <f>[2]ALICUOTAS!D47</f>
        <v>#REF!</v>
      </c>
      <c r="C289" s="762">
        <f>800000000+50438920.3</f>
        <v>850438920.29999995</v>
      </c>
      <c r="D289" s="762">
        <f>POAI!R71+POAI!R73</f>
        <v>274735000</v>
      </c>
      <c r="E289" s="763" t="e">
        <f t="shared" si="6"/>
        <v>#REF!</v>
      </c>
      <c r="F289" s="764"/>
    </row>
    <row r="290" spans="1:6" hidden="1" x14ac:dyDescent="0.25">
      <c r="A290" s="743" t="s">
        <v>112</v>
      </c>
      <c r="B290" s="762" t="e">
        <f>SUBTOTAL(9,B262:B289)</f>
        <v>#REF!</v>
      </c>
      <c r="C290" s="762">
        <f>SUBTOTAL(9,C262:C289)</f>
        <v>3950438920.3000002</v>
      </c>
      <c r="D290" s="762">
        <f t="shared" ref="D290" si="7">SUBTOTAL(9,D262:D289)</f>
        <v>9615418116.4099998</v>
      </c>
      <c r="E290" s="762" t="e">
        <f>SUBTOTAL(9,E262:E289)</f>
        <v>#REF!</v>
      </c>
      <c r="F290" s="765"/>
    </row>
    <row r="291" spans="1:6" hidden="1" x14ac:dyDescent="0.25">
      <c r="C291" s="726"/>
    </row>
  </sheetData>
  <autoFilter ref="A4:X195" xr:uid="{00000000-0009-0000-0000-000001000000}"/>
  <mergeCells count="1">
    <mergeCell ref="A1:D1"/>
  </mergeCells>
  <printOptions horizontalCentered="1"/>
  <pageMargins left="0.25" right="0.25" top="0.75" bottom="0.75" header="0.3" footer="0.3"/>
  <pageSetup scale="65"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HM234"/>
  <sheetViews>
    <sheetView showGridLines="0" view="pageBreakPreview" zoomScale="50" zoomScaleNormal="110" zoomScaleSheetLayoutView="50" zoomScalePageLayoutView="110" workbookViewId="0">
      <selection activeCell="H212" sqref="H1:H1048576"/>
    </sheetView>
  </sheetViews>
  <sheetFormatPr baseColWidth="10" defaultColWidth="12.28515625" defaultRowHeight="15" x14ac:dyDescent="0.25"/>
  <cols>
    <col min="1" max="1" width="10.28515625" style="237" customWidth="1"/>
    <col min="2" max="2" width="7.7109375" style="237" customWidth="1"/>
    <col min="3" max="6" width="8.7109375" style="237" customWidth="1"/>
    <col min="7" max="7" width="19.85546875" style="339" customWidth="1"/>
    <col min="8" max="8" width="16.7109375" style="339" customWidth="1"/>
    <col min="9" max="9" width="29.140625" style="339" customWidth="1"/>
    <col min="10" max="10" width="23" style="339" customWidth="1"/>
    <col min="11" max="12" width="10.85546875" style="339" customWidth="1"/>
    <col min="13" max="13" width="20.7109375" style="339" customWidth="1"/>
    <col min="14" max="14" width="15.85546875" style="237" customWidth="1"/>
    <col min="15" max="15" width="14.28515625" style="237" customWidth="1"/>
    <col min="16" max="16" width="20.7109375" style="237" hidden="1" customWidth="1"/>
    <col min="17" max="17" width="52.42578125" style="337" customWidth="1"/>
    <col min="18" max="18" width="28.42578125" style="378" hidden="1" customWidth="1"/>
    <col min="19" max="19" width="34.140625" style="378" hidden="1" customWidth="1"/>
    <col min="20" max="20" width="33.85546875" style="895" customWidth="1"/>
    <col min="21" max="21" width="38.85546875" style="236" customWidth="1"/>
    <col min="22" max="78" width="38.85546875" style="237" customWidth="1"/>
    <col min="79" max="94" width="24" style="237" customWidth="1"/>
    <col min="95" max="95" width="26.28515625" style="237" customWidth="1"/>
    <col min="96" max="211" width="11.7109375" style="237" customWidth="1"/>
    <col min="212" max="212" width="4.140625" style="237" customWidth="1"/>
    <col min="213" max="213" width="16.140625" style="237" customWidth="1"/>
    <col min="214" max="220" width="12.28515625" style="237" customWidth="1"/>
    <col min="221" max="16384" width="12.28515625" style="237"/>
  </cols>
  <sheetData>
    <row r="1" spans="1:220" s="958" customFormat="1" ht="15" customHeight="1" x14ac:dyDescent="0.25">
      <c r="A1" s="1262"/>
      <c r="B1" s="1263"/>
      <c r="C1" s="1263"/>
      <c r="D1" s="1263"/>
      <c r="E1" s="1263"/>
      <c r="F1" s="1263"/>
      <c r="G1" s="1263"/>
      <c r="H1" s="1263"/>
      <c r="I1" s="1263"/>
      <c r="J1" s="1270" t="s">
        <v>1010</v>
      </c>
      <c r="K1" s="1271"/>
      <c r="L1" s="1271"/>
      <c r="M1" s="1271"/>
      <c r="N1" s="1271"/>
      <c r="O1" s="1271"/>
      <c r="P1" s="1271"/>
      <c r="Q1" s="1271"/>
      <c r="R1" s="1271"/>
      <c r="S1" s="1271"/>
      <c r="T1" s="1272"/>
      <c r="U1" s="957"/>
      <c r="V1" s="957"/>
      <c r="W1" s="957"/>
      <c r="X1" s="957"/>
      <c r="Y1" s="957"/>
      <c r="Z1" s="957"/>
      <c r="AA1" s="957"/>
      <c r="AB1" s="957"/>
      <c r="AC1" s="957"/>
      <c r="AD1" s="957"/>
      <c r="AE1" s="957"/>
      <c r="AF1" s="957"/>
      <c r="AG1" s="957"/>
      <c r="AH1" s="957"/>
      <c r="AI1" s="957"/>
      <c r="AJ1" s="957"/>
      <c r="AK1" s="957"/>
      <c r="AL1" s="957"/>
      <c r="AM1" s="957"/>
      <c r="AN1" s="957"/>
      <c r="AO1" s="957"/>
      <c r="AP1" s="957"/>
      <c r="AQ1" s="957"/>
      <c r="AR1" s="957"/>
      <c r="AS1" s="957"/>
      <c r="AT1" s="957"/>
      <c r="AU1" s="957"/>
      <c r="AV1" s="957"/>
      <c r="AW1" s="957"/>
    </row>
    <row r="2" spans="1:220" s="958" customFormat="1" ht="69" customHeight="1" x14ac:dyDescent="0.25">
      <c r="A2" s="1264"/>
      <c r="B2" s="1265"/>
      <c r="C2" s="1265"/>
      <c r="D2" s="1265"/>
      <c r="E2" s="1265"/>
      <c r="F2" s="1265"/>
      <c r="G2" s="1265"/>
      <c r="H2" s="1265"/>
      <c r="I2" s="1265"/>
      <c r="J2" s="1273"/>
      <c r="K2" s="1274"/>
      <c r="L2" s="1274"/>
      <c r="M2" s="1274"/>
      <c r="N2" s="1274"/>
      <c r="O2" s="1274"/>
      <c r="P2" s="1274"/>
      <c r="Q2" s="1274"/>
      <c r="R2" s="1274"/>
      <c r="S2" s="1274"/>
      <c r="T2" s="1275"/>
      <c r="U2" s="957"/>
      <c r="V2" s="957"/>
      <c r="W2" s="957"/>
      <c r="X2" s="957"/>
      <c r="Y2" s="957"/>
      <c r="Z2" s="957"/>
      <c r="AA2" s="957"/>
      <c r="AB2" s="957"/>
      <c r="AC2" s="957"/>
      <c r="AD2" s="957"/>
      <c r="AE2" s="957"/>
      <c r="AF2" s="957"/>
      <c r="AG2" s="957"/>
      <c r="AH2" s="957"/>
      <c r="AI2" s="957"/>
      <c r="AJ2" s="957"/>
      <c r="AK2" s="957"/>
      <c r="AL2" s="957"/>
      <c r="AM2" s="957"/>
      <c r="AN2" s="957"/>
      <c r="AO2" s="957"/>
      <c r="AP2" s="957"/>
      <c r="AQ2" s="957"/>
      <c r="AR2" s="957"/>
      <c r="AS2" s="957"/>
      <c r="AT2" s="957"/>
      <c r="AU2" s="957"/>
      <c r="AV2" s="957"/>
      <c r="AW2" s="957"/>
    </row>
    <row r="3" spans="1:220" s="958" customFormat="1" ht="24.75" customHeight="1" x14ac:dyDescent="0.25">
      <c r="A3" s="1266" t="s">
        <v>348</v>
      </c>
      <c r="B3" s="1267"/>
      <c r="C3" s="1267"/>
      <c r="D3" s="1267"/>
      <c r="E3" s="1267"/>
      <c r="F3" s="1267"/>
      <c r="G3" s="1267"/>
      <c r="H3" s="1267"/>
      <c r="I3" s="1268"/>
      <c r="J3" s="1269" t="s">
        <v>1011</v>
      </c>
      <c r="K3" s="1269"/>
      <c r="L3" s="1269"/>
      <c r="M3" s="1269"/>
      <c r="N3" s="1269"/>
      <c r="O3" s="1276" t="s">
        <v>1012</v>
      </c>
      <c r="P3" s="1277"/>
      <c r="Q3" s="1277"/>
      <c r="R3" s="1277"/>
      <c r="S3" s="1277"/>
      <c r="T3" s="1278"/>
      <c r="U3" s="957"/>
      <c r="V3" s="957"/>
      <c r="W3" s="957"/>
      <c r="X3" s="957"/>
      <c r="Y3" s="957"/>
      <c r="Z3" s="957"/>
      <c r="AA3" s="957"/>
      <c r="AB3" s="957"/>
      <c r="AC3" s="957"/>
      <c r="AD3" s="957"/>
      <c r="AE3" s="957"/>
      <c r="AF3" s="957"/>
      <c r="AG3" s="957"/>
      <c r="AH3" s="957"/>
      <c r="AI3" s="957"/>
      <c r="AJ3" s="957"/>
      <c r="AK3" s="957"/>
      <c r="AL3" s="957"/>
      <c r="AM3" s="957"/>
      <c r="AN3" s="957"/>
      <c r="AO3" s="957"/>
      <c r="AP3" s="957"/>
      <c r="AQ3" s="957"/>
      <c r="AR3" s="957"/>
      <c r="AS3" s="957"/>
      <c r="AT3" s="957"/>
      <c r="AU3" s="957"/>
      <c r="AV3" s="957"/>
      <c r="AW3" s="957"/>
    </row>
    <row r="4" spans="1:220" s="958" customFormat="1" ht="24.75" customHeight="1" x14ac:dyDescent="0.25">
      <c r="A4" s="959"/>
      <c r="B4" s="959"/>
      <c r="C4" s="959"/>
      <c r="D4" s="959"/>
      <c r="E4" s="959"/>
      <c r="F4" s="959"/>
      <c r="G4" s="959"/>
      <c r="H4" s="959"/>
      <c r="I4" s="959"/>
      <c r="J4" s="959"/>
      <c r="K4" s="959"/>
      <c r="L4" s="959"/>
      <c r="M4" s="959"/>
      <c r="N4" s="959"/>
      <c r="O4" s="959"/>
      <c r="P4" s="959"/>
      <c r="Q4" s="957"/>
      <c r="R4" s="957"/>
      <c r="S4" s="957"/>
      <c r="T4" s="957"/>
      <c r="U4" s="957"/>
      <c r="V4" s="957"/>
      <c r="W4" s="957"/>
      <c r="X4" s="957"/>
      <c r="Y4" s="957"/>
      <c r="Z4" s="957"/>
      <c r="AA4" s="957"/>
      <c r="AB4" s="957"/>
      <c r="AC4" s="957"/>
      <c r="AD4" s="957"/>
      <c r="AE4" s="957"/>
      <c r="AF4" s="957"/>
      <c r="AG4" s="957"/>
      <c r="AH4" s="957"/>
      <c r="AI4" s="957"/>
      <c r="AJ4" s="957"/>
      <c r="AK4" s="957"/>
      <c r="AL4" s="957"/>
      <c r="AM4" s="957"/>
      <c r="AN4" s="957"/>
      <c r="AO4" s="957"/>
      <c r="AP4" s="957"/>
      <c r="AQ4" s="957"/>
      <c r="AR4" s="957"/>
      <c r="AS4" s="957"/>
      <c r="AT4" s="957"/>
      <c r="AU4" s="957"/>
      <c r="AV4" s="957"/>
      <c r="AW4" s="957"/>
    </row>
    <row r="5" spans="1:220" s="958" customFormat="1" ht="42.75" customHeight="1" x14ac:dyDescent="0.25">
      <c r="A5" s="1279" t="s">
        <v>1013</v>
      </c>
      <c r="B5" s="1280"/>
      <c r="C5" s="1280"/>
      <c r="D5" s="1280"/>
      <c r="E5" s="1281"/>
      <c r="F5" s="1282" t="s">
        <v>1016</v>
      </c>
      <c r="G5" s="1267"/>
      <c r="H5" s="1267"/>
      <c r="I5" s="1267"/>
      <c r="J5" s="1267"/>
      <c r="K5" s="1268"/>
      <c r="L5" s="1283" t="s">
        <v>1014</v>
      </c>
      <c r="M5" s="1263"/>
      <c r="N5" s="1263"/>
      <c r="O5" s="1256" t="s">
        <v>1017</v>
      </c>
      <c r="P5" s="1257"/>
      <c r="Q5" s="1257"/>
      <c r="R5" s="1257"/>
      <c r="S5" s="1257"/>
      <c r="T5" s="1258"/>
      <c r="U5" s="957"/>
      <c r="V5" s="957"/>
      <c r="W5" s="957"/>
      <c r="X5" s="957"/>
      <c r="Y5" s="957"/>
      <c r="Z5" s="957"/>
      <c r="AA5" s="957"/>
      <c r="AB5" s="957"/>
      <c r="AC5" s="957"/>
      <c r="AD5" s="957"/>
      <c r="AE5" s="957"/>
      <c r="AF5" s="957"/>
      <c r="AG5" s="957"/>
      <c r="AH5" s="957"/>
      <c r="AI5" s="957"/>
      <c r="AJ5" s="957"/>
      <c r="AK5" s="957"/>
      <c r="AL5" s="957"/>
      <c r="AM5" s="957"/>
      <c r="AN5" s="957"/>
      <c r="AO5" s="957"/>
      <c r="AP5" s="957"/>
      <c r="AQ5" s="957"/>
      <c r="AR5" s="957"/>
      <c r="AS5" s="957"/>
      <c r="AT5" s="957"/>
      <c r="AU5" s="957"/>
      <c r="AV5" s="957"/>
      <c r="AW5" s="957"/>
    </row>
    <row r="6" spans="1:220" s="958" customFormat="1" ht="80.25" customHeight="1" x14ac:dyDescent="0.25">
      <c r="A6" s="1279" t="s">
        <v>1015</v>
      </c>
      <c r="B6" s="1280"/>
      <c r="C6" s="1280"/>
      <c r="D6" s="1280"/>
      <c r="E6" s="1281"/>
      <c r="F6" s="1284" t="s">
        <v>1018</v>
      </c>
      <c r="G6" s="1267"/>
      <c r="H6" s="1267"/>
      <c r="I6" s="1267"/>
      <c r="J6" s="1267"/>
      <c r="K6" s="1268"/>
      <c r="L6" s="1264"/>
      <c r="M6" s="1265"/>
      <c r="N6" s="1265"/>
      <c r="O6" s="1259"/>
      <c r="P6" s="1260"/>
      <c r="Q6" s="1260"/>
      <c r="R6" s="1260"/>
      <c r="S6" s="1260"/>
      <c r="T6" s="1261"/>
      <c r="U6" s="957"/>
      <c r="V6" s="957"/>
      <c r="W6" s="957"/>
      <c r="X6" s="957"/>
      <c r="Y6" s="957"/>
      <c r="Z6" s="957"/>
      <c r="AA6" s="957"/>
      <c r="AB6" s="957"/>
      <c r="AC6" s="957"/>
      <c r="AD6" s="957"/>
      <c r="AE6" s="957"/>
      <c r="AF6" s="957"/>
      <c r="AG6" s="957"/>
      <c r="AH6" s="957"/>
      <c r="AI6" s="957"/>
      <c r="AJ6" s="957"/>
      <c r="AK6" s="957"/>
      <c r="AL6" s="957"/>
      <c r="AM6" s="957"/>
      <c r="AN6" s="957"/>
      <c r="AO6" s="957"/>
      <c r="AP6" s="957"/>
      <c r="AQ6" s="957"/>
      <c r="AR6" s="957"/>
      <c r="AS6" s="957"/>
      <c r="AT6" s="957"/>
      <c r="AU6" s="957"/>
      <c r="AV6" s="957"/>
      <c r="AW6" s="957"/>
    </row>
    <row r="7" spans="1:220" x14ac:dyDescent="0.2">
      <c r="A7" s="1221"/>
      <c r="B7" s="1221"/>
      <c r="C7" s="1221"/>
      <c r="D7" s="1221"/>
      <c r="E7" s="1221"/>
      <c r="F7" s="1221"/>
      <c r="G7" s="1221"/>
      <c r="H7" s="1221"/>
      <c r="I7" s="1221"/>
      <c r="J7" s="1221"/>
      <c r="K7" s="1221"/>
      <c r="L7" s="1221"/>
      <c r="M7" s="1221"/>
      <c r="N7" s="1221"/>
      <c r="O7" s="1221"/>
      <c r="P7" s="1221"/>
      <c r="Q7" s="1221"/>
      <c r="R7" s="1221"/>
      <c r="S7" s="1221"/>
      <c r="T7" s="1221"/>
      <c r="V7" s="1231"/>
      <c r="W7" s="1231"/>
      <c r="X7" s="1231"/>
      <c r="Y7" s="1231"/>
      <c r="Z7" s="1231"/>
      <c r="AA7" s="786"/>
      <c r="AB7" s="1232" t="s">
        <v>453</v>
      </c>
      <c r="AC7" s="1220"/>
      <c r="AD7" s="1220"/>
      <c r="AE7" s="1220"/>
      <c r="AF7" s="1220"/>
      <c r="AG7" s="1220"/>
      <c r="AH7" s="1220"/>
      <c r="AI7" s="1220"/>
      <c r="AJ7" s="1220"/>
      <c r="AK7" s="1220"/>
      <c r="AL7" s="1220"/>
      <c r="AM7" s="1220"/>
      <c r="AN7" s="1220"/>
      <c r="AO7" s="1220"/>
      <c r="AP7" s="1220"/>
      <c r="AQ7" s="1220"/>
      <c r="AR7" s="1220"/>
      <c r="AS7" s="1233" t="s">
        <v>3</v>
      </c>
      <c r="AT7" s="1220"/>
      <c r="AU7" s="1220"/>
      <c r="AV7" s="1220"/>
      <c r="AW7" s="1220"/>
      <c r="AX7" s="1220"/>
      <c r="AY7" s="1220"/>
      <c r="AZ7" s="1220"/>
      <c r="BA7" s="1220"/>
      <c r="BB7" s="1220"/>
      <c r="BC7" s="1220"/>
      <c r="BD7" s="1220"/>
      <c r="BE7" s="341"/>
      <c r="BF7" s="586"/>
      <c r="BG7" s="586"/>
      <c r="BH7" s="586"/>
      <c r="BI7" s="341"/>
      <c r="BJ7" s="587"/>
      <c r="BK7" s="341"/>
      <c r="BL7" s="1220"/>
      <c r="BM7" s="1220"/>
      <c r="BN7" s="1220"/>
      <c r="BO7" s="1220"/>
      <c r="BP7" s="1220"/>
      <c r="BQ7" s="1220"/>
      <c r="BR7" s="1220"/>
      <c r="BS7" s="1220"/>
      <c r="BT7" s="1220"/>
      <c r="BU7" s="1220"/>
      <c r="BV7" s="1220"/>
      <c r="BW7" s="1220"/>
      <c r="BX7" s="1220"/>
      <c r="BY7" s="1220"/>
      <c r="BZ7" s="1220"/>
    </row>
    <row r="8" spans="1:220" ht="102.75" customHeight="1" x14ac:dyDescent="0.25">
      <c r="A8" s="238" t="s">
        <v>349</v>
      </c>
      <c r="B8" s="238" t="s">
        <v>350</v>
      </c>
      <c r="C8" s="238" t="s">
        <v>351</v>
      </c>
      <c r="D8" s="238" t="s">
        <v>352</v>
      </c>
      <c r="E8" s="238" t="s">
        <v>688</v>
      </c>
      <c r="F8" s="238" t="s">
        <v>353</v>
      </c>
      <c r="G8" s="239" t="s">
        <v>354</v>
      </c>
      <c r="H8" s="239" t="s">
        <v>965</v>
      </c>
      <c r="I8" s="603" t="s">
        <v>715</v>
      </c>
      <c r="J8" s="603" t="s">
        <v>716</v>
      </c>
      <c r="K8" s="603" t="s">
        <v>737</v>
      </c>
      <c r="L8" s="603" t="s">
        <v>717</v>
      </c>
      <c r="M8" s="603" t="s">
        <v>717</v>
      </c>
      <c r="N8" s="238" t="s">
        <v>355</v>
      </c>
      <c r="O8" s="238" t="s">
        <v>356</v>
      </c>
      <c r="P8" s="622" t="s">
        <v>718</v>
      </c>
      <c r="Q8" s="240" t="s">
        <v>357</v>
      </c>
      <c r="R8" s="808" t="s">
        <v>942</v>
      </c>
      <c r="S8" s="809" t="s">
        <v>84</v>
      </c>
      <c r="T8" s="872" t="s">
        <v>643</v>
      </c>
      <c r="U8" s="241" t="s">
        <v>358</v>
      </c>
      <c r="V8" s="342" t="s">
        <v>62</v>
      </c>
      <c r="W8" s="342" t="s">
        <v>57</v>
      </c>
      <c r="X8" s="342" t="s">
        <v>58</v>
      </c>
      <c r="Y8" s="342" t="s">
        <v>59</v>
      </c>
      <c r="Z8" s="342" t="s">
        <v>60</v>
      </c>
      <c r="AA8" s="343" t="s">
        <v>819</v>
      </c>
      <c r="AB8" s="343" t="s">
        <v>708</v>
      </c>
      <c r="AC8" s="343" t="s">
        <v>711</v>
      </c>
      <c r="AD8" s="343" t="s">
        <v>712</v>
      </c>
      <c r="AE8" s="343" t="s">
        <v>185</v>
      </c>
      <c r="AF8" s="343" t="s">
        <v>191</v>
      </c>
      <c r="AG8" s="343" t="s">
        <v>194</v>
      </c>
      <c r="AH8" s="343" t="s">
        <v>196</v>
      </c>
      <c r="AI8" s="343" t="s">
        <v>198</v>
      </c>
      <c r="AJ8" s="343" t="s">
        <v>73</v>
      </c>
      <c r="AK8" s="343" t="s">
        <v>76</v>
      </c>
      <c r="AL8" s="343" t="s">
        <v>78</v>
      </c>
      <c r="AM8" s="343" t="s">
        <v>80</v>
      </c>
      <c r="AN8" s="343" t="s">
        <v>820</v>
      </c>
      <c r="AO8" s="343" t="s">
        <v>82</v>
      </c>
      <c r="AP8" s="343" t="s">
        <v>211</v>
      </c>
      <c r="AQ8" s="343" t="s">
        <v>213</v>
      </c>
      <c r="AR8" s="343" t="s">
        <v>215</v>
      </c>
      <c r="AS8" s="344" t="s">
        <v>709</v>
      </c>
      <c r="AT8" s="344" t="s">
        <v>710</v>
      </c>
      <c r="AU8" s="344" t="s">
        <v>454</v>
      </c>
      <c r="AV8" s="344" t="s">
        <v>713</v>
      </c>
      <c r="AW8" s="344" t="s">
        <v>714</v>
      </c>
      <c r="AX8" s="344" t="s">
        <v>706</v>
      </c>
      <c r="AY8" s="344" t="s">
        <v>707</v>
      </c>
      <c r="AZ8" s="344" t="s">
        <v>455</v>
      </c>
      <c r="BA8" s="344" t="s">
        <v>456</v>
      </c>
      <c r="BB8" s="344" t="s">
        <v>457</v>
      </c>
      <c r="BC8" s="344" t="s">
        <v>458</v>
      </c>
      <c r="BD8" s="345" t="s">
        <v>85</v>
      </c>
      <c r="BE8" s="345" t="s">
        <v>86</v>
      </c>
      <c r="BF8" s="345" t="s">
        <v>705</v>
      </c>
      <c r="BG8" s="345" t="s">
        <v>703</v>
      </c>
      <c r="BH8" s="345" t="s">
        <v>704</v>
      </c>
      <c r="BI8" s="345" t="s">
        <v>702</v>
      </c>
      <c r="BJ8" s="345" t="s">
        <v>155</v>
      </c>
      <c r="BK8" s="345" t="s">
        <v>156</v>
      </c>
      <c r="BL8" s="345" t="s">
        <v>88</v>
      </c>
      <c r="BM8" s="345" t="s">
        <v>91</v>
      </c>
      <c r="BN8" s="345" t="s">
        <v>93</v>
      </c>
      <c r="BO8" s="345" t="s">
        <v>95</v>
      </c>
      <c r="BP8" s="345" t="s">
        <v>97</v>
      </c>
      <c r="BQ8" s="345" t="s">
        <v>99</v>
      </c>
      <c r="BR8" s="345" t="s">
        <v>101</v>
      </c>
      <c r="BS8" s="345" t="s">
        <v>103</v>
      </c>
      <c r="BT8" s="345" t="s">
        <v>280</v>
      </c>
      <c r="BU8" s="345" t="s">
        <v>281</v>
      </c>
      <c r="BV8" s="345" t="s">
        <v>256</v>
      </c>
      <c r="BW8" s="345" t="s">
        <v>257</v>
      </c>
      <c r="BX8" s="345" t="s">
        <v>275</v>
      </c>
      <c r="BY8" s="345" t="s">
        <v>276</v>
      </c>
      <c r="BZ8" s="585" t="s">
        <v>109</v>
      </c>
      <c r="CA8" s="645" t="s">
        <v>719</v>
      </c>
      <c r="CB8" s="645" t="s">
        <v>720</v>
      </c>
      <c r="CC8" s="645" t="s">
        <v>721</v>
      </c>
      <c r="CD8" s="645" t="s">
        <v>722</v>
      </c>
      <c r="CE8" s="646" t="s">
        <v>718</v>
      </c>
      <c r="CF8" s="647" t="s">
        <v>723</v>
      </c>
      <c r="CG8" s="632" t="s">
        <v>700</v>
      </c>
      <c r="CH8" s="632" t="s">
        <v>724</v>
      </c>
      <c r="CI8" s="632" t="s">
        <v>725</v>
      </c>
      <c r="CJ8" s="632" t="s">
        <v>726</v>
      </c>
      <c r="CK8" s="632" t="s">
        <v>727</v>
      </c>
      <c r="CL8" s="632" t="s">
        <v>728</v>
      </c>
      <c r="CM8" s="632" t="s">
        <v>729</v>
      </c>
      <c r="CN8" s="632" t="s">
        <v>730</v>
      </c>
      <c r="CO8" s="632" t="s">
        <v>699</v>
      </c>
      <c r="CP8" s="632" t="s">
        <v>731</v>
      </c>
      <c r="CQ8" s="242"/>
      <c r="CR8" s="242"/>
      <c r="CS8" s="242"/>
      <c r="CT8" s="242"/>
      <c r="CU8" s="242"/>
      <c r="CV8" s="242"/>
      <c r="CW8" s="242"/>
      <c r="CX8" s="242"/>
      <c r="CY8" s="242"/>
      <c r="CZ8" s="242"/>
      <c r="DA8" s="242"/>
      <c r="DB8" s="242"/>
      <c r="DC8" s="242"/>
      <c r="DD8" s="242"/>
      <c r="DE8" s="242"/>
      <c r="DF8" s="242"/>
      <c r="DG8" s="242"/>
      <c r="DH8" s="242"/>
      <c r="DI8" s="242"/>
      <c r="DJ8" s="242"/>
      <c r="DK8" s="242"/>
      <c r="DL8" s="242"/>
      <c r="DM8" s="242"/>
      <c r="DN8" s="242"/>
      <c r="DO8" s="242"/>
      <c r="DP8" s="242"/>
      <c r="DQ8" s="242"/>
      <c r="DR8" s="242"/>
      <c r="DS8" s="242"/>
      <c r="DT8" s="242"/>
      <c r="DU8" s="242"/>
      <c r="DV8" s="242"/>
      <c r="DW8" s="242"/>
      <c r="DX8" s="242"/>
      <c r="DY8" s="242"/>
      <c r="DZ8" s="242"/>
      <c r="EA8" s="242"/>
      <c r="EB8" s="242"/>
      <c r="EC8" s="242"/>
      <c r="ED8" s="242"/>
      <c r="EE8" s="242"/>
      <c r="EF8" s="242"/>
      <c r="EG8" s="242"/>
      <c r="EH8" s="242"/>
      <c r="EI8" s="242"/>
      <c r="EJ8" s="242"/>
      <c r="EK8" s="242"/>
      <c r="EL8" s="242"/>
      <c r="EM8" s="242"/>
      <c r="EN8" s="242"/>
      <c r="EO8" s="242"/>
      <c r="EP8" s="242"/>
      <c r="EQ8" s="242"/>
      <c r="ER8" s="242"/>
      <c r="ES8" s="242"/>
      <c r="ET8" s="242"/>
      <c r="EU8" s="242"/>
      <c r="EV8" s="242"/>
      <c r="EW8" s="242"/>
      <c r="EX8" s="242"/>
      <c r="EY8" s="242"/>
      <c r="EZ8" s="242"/>
      <c r="FA8" s="242"/>
      <c r="FB8" s="242"/>
      <c r="FC8" s="242"/>
      <c r="FD8" s="242"/>
      <c r="FE8" s="242"/>
      <c r="FF8" s="242"/>
      <c r="FG8" s="242"/>
      <c r="FH8" s="242"/>
      <c r="FI8" s="242"/>
      <c r="FJ8" s="242"/>
      <c r="FK8" s="242"/>
      <c r="FL8" s="242"/>
      <c r="FM8" s="242"/>
      <c r="FN8" s="242"/>
      <c r="FO8" s="242"/>
      <c r="FP8" s="242"/>
      <c r="FQ8" s="242"/>
      <c r="FR8" s="242"/>
      <c r="FS8" s="242"/>
      <c r="FT8" s="242"/>
      <c r="FU8" s="242"/>
      <c r="FV8" s="242"/>
      <c r="FW8" s="242"/>
      <c r="FX8" s="242"/>
      <c r="FY8" s="242"/>
      <c r="FZ8" s="242"/>
      <c r="GA8" s="242"/>
      <c r="GB8" s="242"/>
      <c r="GC8" s="242"/>
      <c r="GD8" s="242"/>
      <c r="GE8" s="242"/>
      <c r="GF8" s="242"/>
      <c r="GG8" s="242"/>
      <c r="GH8" s="242"/>
      <c r="GI8" s="242"/>
      <c r="GJ8" s="242"/>
      <c r="GK8" s="242"/>
      <c r="GL8" s="242"/>
      <c r="GM8" s="242"/>
      <c r="GN8" s="242"/>
      <c r="GO8" s="242"/>
      <c r="GP8" s="242"/>
      <c r="GQ8" s="242"/>
      <c r="GR8" s="242"/>
      <c r="GS8" s="242"/>
      <c r="GT8" s="242"/>
      <c r="GU8" s="242"/>
      <c r="GV8" s="242"/>
      <c r="GW8" s="242"/>
      <c r="GX8" s="242"/>
      <c r="GY8" s="242"/>
      <c r="GZ8" s="242"/>
      <c r="HA8" s="242"/>
      <c r="HB8" s="242"/>
      <c r="HC8" s="242"/>
      <c r="HD8" s="242"/>
      <c r="HE8" s="242"/>
      <c r="HF8" s="242"/>
      <c r="HG8" s="242"/>
      <c r="HH8" s="242"/>
      <c r="HI8" s="242"/>
      <c r="HJ8" s="242"/>
      <c r="HK8" s="242"/>
      <c r="HL8" s="242"/>
    </row>
    <row r="9" spans="1:220" ht="18" customHeight="1" x14ac:dyDescent="0.25">
      <c r="A9" s="243"/>
      <c r="B9" s="243"/>
      <c r="C9" s="243"/>
      <c r="D9" s="243"/>
      <c r="E9" s="567"/>
      <c r="F9" s="243"/>
      <c r="G9" s="832"/>
      <c r="H9" s="832"/>
      <c r="I9" s="833"/>
      <c r="J9" s="833"/>
      <c r="K9" s="833"/>
      <c r="L9" s="833"/>
      <c r="M9" s="833"/>
      <c r="N9" s="834"/>
      <c r="O9" s="834"/>
      <c r="P9" s="835"/>
      <c r="Q9" s="1225"/>
      <c r="R9" s="865">
        <f>'SALDOS DISPONIBLES 2022'!B208</f>
        <v>7147338920.3000002</v>
      </c>
      <c r="S9" s="865">
        <f>'SALDOS DISPONIBLES 2022'!B209</f>
        <v>245447080379</v>
      </c>
      <c r="T9" s="873">
        <f>'SALDOS DISPONIBLES 2022'!B206</f>
        <v>252594419299.29999</v>
      </c>
      <c r="U9" s="244">
        <f>SUM(V9:BZ9)</f>
        <v>251297519299.29999</v>
      </c>
      <c r="V9" s="245">
        <f>'SALDOS DISPONIBLES 2022'!D51</f>
        <v>220000000</v>
      </c>
      <c r="W9" s="245">
        <f>'SALDOS DISPONIBLES 2022'!D52</f>
        <v>500000</v>
      </c>
      <c r="X9" s="245">
        <f>'SALDOS DISPONIBLES 2022'!D53</f>
        <v>1000</v>
      </c>
      <c r="Y9" s="245">
        <f>'SALDOS DISPONIBLES 2022'!D54</f>
        <v>100000</v>
      </c>
      <c r="Z9" s="245">
        <f>'SALDOS DISPONIBLES 2022'!D55</f>
        <v>50000</v>
      </c>
      <c r="AA9" s="598">
        <f>'SALDOS DISPONIBLES 2022'!D58</f>
        <v>14998500</v>
      </c>
      <c r="AB9" s="245">
        <f>'SALDOS DISPONIBLES 2022'!D64</f>
        <v>409050000</v>
      </c>
      <c r="AC9" s="245">
        <f>'SALDOS DISPONIBLES 2022'!D70</f>
        <v>95202900</v>
      </c>
      <c r="AD9" s="245">
        <f>'SALDOS DISPONIBLES 2022'!D75</f>
        <v>23700000</v>
      </c>
      <c r="AE9" s="245">
        <f>'SALDOS DISPONIBLES 2022'!D81</f>
        <v>136687500</v>
      </c>
      <c r="AF9" s="245">
        <v>3328816601.5</v>
      </c>
      <c r="AG9" s="245">
        <f>'SALDOS DISPONIBLES 2022'!D91</f>
        <v>11850000</v>
      </c>
      <c r="AH9" s="245">
        <f>'SALDOS DISPONIBLES 2022'!D96</f>
        <v>357870000</v>
      </c>
      <c r="AI9" s="245">
        <f>'SALDOS DISPONIBLES 2022'!D101</f>
        <v>88875000</v>
      </c>
      <c r="AJ9" s="245">
        <f>'SALDOS DISPONIBLES 2022'!D106</f>
        <v>54867200</v>
      </c>
      <c r="AK9" s="245">
        <f>'SALDOS DISPONIBLES 2022'!D112</f>
        <v>47151500</v>
      </c>
      <c r="AL9" s="245">
        <f>'SALDOS DISPONIBLES 2022'!D119</f>
        <v>44437500</v>
      </c>
      <c r="AM9" s="245">
        <f>'SALDOS DISPONIBLES 2022'!D125</f>
        <v>25640000</v>
      </c>
      <c r="AN9" s="598">
        <f>'SALDOS DISPONIBLES 2022'!D130</f>
        <v>584501250</v>
      </c>
      <c r="AO9" s="598">
        <v>2926454468.8000002</v>
      </c>
      <c r="AP9" s="245">
        <f>'SALDOS DISPONIBLES 2022'!D141</f>
        <v>4500000</v>
      </c>
      <c r="AQ9" s="245">
        <f>'SALDOS DISPONIBLES 2022'!D145</f>
        <v>108000000</v>
      </c>
      <c r="AR9" s="245">
        <f>'SALDOS DISPONIBLES 2022'!D149</f>
        <v>5820000</v>
      </c>
      <c r="AS9" s="245">
        <f>'SALDOS DISPONIBLES 2022'!D6</f>
        <v>1267200000</v>
      </c>
      <c r="AT9" s="245">
        <f>'SALDOS DISPONIBLES 2022'!D10</f>
        <v>10000000</v>
      </c>
      <c r="AU9" s="245">
        <f>'SALDOS DISPONIBLES 2022'!D14</f>
        <v>7200000</v>
      </c>
      <c r="AV9" s="245">
        <f>'SALDOS DISPONIBLES 2022'!D16</f>
        <v>672000000</v>
      </c>
      <c r="AW9" s="245">
        <f>'SALDOS DISPONIBLES 2022'!D19</f>
        <v>2000000</v>
      </c>
      <c r="AX9" s="245">
        <f>'SALDOS DISPONIBLES 2022'!D22</f>
        <v>1600000000</v>
      </c>
      <c r="AY9" s="245">
        <f>'SALDOS DISPONIBLES 2022'!D31</f>
        <v>15000000</v>
      </c>
      <c r="AZ9" s="245">
        <f>'SALDOS DISPONIBLES 2022'!D44</f>
        <v>3400000000</v>
      </c>
      <c r="BA9" s="245">
        <f>'SALDOS DISPONIBLES 2022'!D47</f>
        <v>40000000</v>
      </c>
      <c r="BB9" s="245">
        <f>'SALDOS DISPONIBLES 2022'!D40</f>
        <v>3800300000</v>
      </c>
      <c r="BC9" s="245">
        <f>'SALDOS DISPONIBLES 2022'!D43</f>
        <v>10000000</v>
      </c>
      <c r="BD9" s="245">
        <f>'SALDOS DISPONIBLES 2022'!D154</f>
        <v>2000000</v>
      </c>
      <c r="BE9" s="245">
        <f>'SALDOS DISPONIBLES 2022'!D155</f>
        <v>20000000</v>
      </c>
      <c r="BF9" s="245">
        <v>482566728</v>
      </c>
      <c r="BG9" s="245">
        <v>9924486721</v>
      </c>
      <c r="BH9" s="245">
        <v>22851955586</v>
      </c>
      <c r="BI9" s="245">
        <v>174584534844</v>
      </c>
      <c r="BJ9" s="245">
        <v>20000000</v>
      </c>
      <c r="BK9" s="245">
        <v>150000</v>
      </c>
      <c r="BL9" s="245">
        <f>'SALDOS DISPONIBLES 2022'!D157</f>
        <v>70000000</v>
      </c>
      <c r="BM9" s="245">
        <f>'SALDOS DISPONIBLES 2022'!D159</f>
        <v>2000</v>
      </c>
      <c r="BN9" s="245">
        <f>'SALDOS DISPONIBLES 2022'!D161</f>
        <v>50000</v>
      </c>
      <c r="BO9" s="245">
        <f>'SALDOS DISPONIBLES 2022'!D163</f>
        <v>1000000</v>
      </c>
      <c r="BP9" s="245">
        <f>'SALDOS DISPONIBLES 2022'!D165</f>
        <v>0</v>
      </c>
      <c r="BQ9" s="245">
        <f>'SALDOS DISPONIBLES 2022'!D167</f>
        <v>2000000000</v>
      </c>
      <c r="BR9" s="598">
        <f>'SALDOS DISPONIBLES 2022'!D169</f>
        <v>228000000</v>
      </c>
      <c r="BS9" s="245">
        <f>'SALDOS DISPONIBLES 2022'!D171</f>
        <v>20000000</v>
      </c>
      <c r="BT9" s="245">
        <f>'SALDOS DISPONIBLES 2022'!D175</f>
        <v>30000000</v>
      </c>
      <c r="BU9" s="245">
        <f>'SALDOS DISPONIBLES 2022'!D177</f>
        <v>2850000000</v>
      </c>
      <c r="BV9" s="245">
        <f>'SALDOS DISPONIBLES 2022'!D179</f>
        <v>3200000000</v>
      </c>
      <c r="BW9" s="245">
        <f>'SALDOS DISPONIBLES 2022'!D181</f>
        <v>300000000</v>
      </c>
      <c r="BX9" s="245">
        <f>'SALDOS DISPONIBLES 2022'!D190</f>
        <v>0</v>
      </c>
      <c r="BY9" s="245">
        <f>'SALDOS DISPONIBLES 2022'!D192</f>
        <v>400000000</v>
      </c>
      <c r="BZ9" s="633">
        <f>'SALDOS DISPONIBLES 2022'!D194</f>
        <v>15000000000</v>
      </c>
      <c r="CA9" s="648"/>
      <c r="CB9" s="648"/>
      <c r="CC9" s="648"/>
      <c r="CD9" s="648"/>
      <c r="CE9" s="648"/>
      <c r="CF9" s="648"/>
      <c r="CG9" s="648"/>
      <c r="CH9" s="648"/>
      <c r="CI9" s="648"/>
      <c r="CJ9" s="648"/>
      <c r="CK9" s="648"/>
      <c r="CL9" s="648"/>
      <c r="CM9" s="648"/>
      <c r="CN9" s="648"/>
      <c r="CO9" s="648"/>
      <c r="CP9" s="648"/>
      <c r="CQ9" s="242"/>
      <c r="CR9" s="242"/>
      <c r="CS9" s="242"/>
      <c r="CT9" s="242"/>
      <c r="CU9" s="242"/>
      <c r="CV9" s="242"/>
      <c r="CW9" s="242"/>
      <c r="CX9" s="242"/>
      <c r="CY9" s="242"/>
      <c r="CZ9" s="242"/>
      <c r="DA9" s="242"/>
      <c r="DB9" s="242"/>
      <c r="DC9" s="242"/>
      <c r="DD9" s="242"/>
      <c r="DE9" s="242"/>
      <c r="DF9" s="242"/>
      <c r="DG9" s="242"/>
      <c r="DH9" s="242"/>
      <c r="DI9" s="242"/>
      <c r="DJ9" s="242"/>
      <c r="DK9" s="242"/>
      <c r="DL9" s="242"/>
      <c r="DM9" s="242"/>
      <c r="DN9" s="242"/>
      <c r="DO9" s="242"/>
      <c r="DP9" s="242"/>
      <c r="DQ9" s="242"/>
      <c r="DR9" s="242"/>
      <c r="DS9" s="242"/>
      <c r="DT9" s="242"/>
      <c r="DU9" s="242"/>
      <c r="DV9" s="242"/>
      <c r="DW9" s="242"/>
      <c r="DX9" s="242"/>
      <c r="DY9" s="242"/>
      <c r="DZ9" s="242"/>
      <c r="EA9" s="242"/>
      <c r="EB9" s="242"/>
      <c r="EC9" s="242"/>
      <c r="ED9" s="242"/>
      <c r="EE9" s="242"/>
      <c r="EF9" s="242"/>
      <c r="EG9" s="242"/>
      <c r="EH9" s="242"/>
      <c r="EI9" s="242"/>
      <c r="EJ9" s="242"/>
      <c r="EK9" s="242"/>
      <c r="EL9" s="242"/>
      <c r="EM9" s="242"/>
      <c r="EN9" s="242"/>
      <c r="EO9" s="242"/>
      <c r="EP9" s="242"/>
      <c r="EQ9" s="242"/>
      <c r="ER9" s="242"/>
      <c r="ES9" s="242"/>
      <c r="ET9" s="242"/>
      <c r="EU9" s="242"/>
      <c r="EV9" s="242"/>
      <c r="EW9" s="242"/>
      <c r="EX9" s="242"/>
      <c r="EY9" s="242"/>
      <c r="EZ9" s="242"/>
      <c r="FA9" s="242"/>
      <c r="FB9" s="242"/>
      <c r="FC9" s="242"/>
      <c r="FD9" s="242"/>
      <c r="FE9" s="242"/>
      <c r="FF9" s="242"/>
      <c r="FG9" s="242"/>
      <c r="FH9" s="242"/>
      <c r="FI9" s="242"/>
      <c r="FJ9" s="242"/>
      <c r="FK9" s="242"/>
      <c r="FL9" s="242"/>
      <c r="FM9" s="242"/>
      <c r="FN9" s="242"/>
      <c r="FO9" s="242"/>
      <c r="FP9" s="242"/>
      <c r="FQ9" s="242"/>
      <c r="FR9" s="242"/>
      <c r="FS9" s="242"/>
      <c r="FT9" s="242"/>
      <c r="FU9" s="242"/>
      <c r="FV9" s="242"/>
      <c r="FW9" s="242"/>
      <c r="FX9" s="242"/>
      <c r="FY9" s="242"/>
      <c r="FZ9" s="242"/>
      <c r="GA9" s="242"/>
      <c r="GB9" s="242"/>
      <c r="GC9" s="242"/>
      <c r="GD9" s="242"/>
      <c r="GE9" s="242"/>
      <c r="GF9" s="242"/>
      <c r="GG9" s="242"/>
      <c r="GH9" s="242"/>
      <c r="GI9" s="242"/>
      <c r="GJ9" s="242"/>
      <c r="GK9" s="242"/>
      <c r="GL9" s="242"/>
      <c r="GM9" s="242"/>
      <c r="GN9" s="242"/>
      <c r="GO9" s="242"/>
      <c r="GP9" s="242"/>
      <c r="GQ9" s="242"/>
      <c r="GR9" s="242"/>
      <c r="GS9" s="242"/>
      <c r="GT9" s="242"/>
      <c r="GU9" s="242"/>
      <c r="GV9" s="242"/>
      <c r="GW9" s="242"/>
      <c r="GX9" s="242"/>
      <c r="GY9" s="242"/>
      <c r="GZ9" s="242"/>
      <c r="HA9" s="242"/>
      <c r="HB9" s="242"/>
      <c r="HC9" s="242"/>
      <c r="HD9" s="242"/>
      <c r="HE9" s="242"/>
      <c r="HF9" s="242"/>
      <c r="HG9" s="242"/>
      <c r="HH9" s="242"/>
      <c r="HI9" s="242"/>
      <c r="HJ9" s="242"/>
      <c r="HK9" s="242"/>
      <c r="HL9" s="242"/>
    </row>
    <row r="10" spans="1:220" ht="18" customHeight="1" x14ac:dyDescent="0.25">
      <c r="A10" s="830"/>
      <c r="B10" s="830"/>
      <c r="C10" s="830"/>
      <c r="D10" s="830"/>
      <c r="E10" s="830"/>
      <c r="F10" s="830"/>
      <c r="G10" s="833"/>
      <c r="H10" s="833"/>
      <c r="I10" s="833"/>
      <c r="J10" s="833"/>
      <c r="K10" s="833"/>
      <c r="L10" s="833"/>
      <c r="M10" s="833"/>
      <c r="N10" s="836"/>
      <c r="O10" s="836"/>
      <c r="P10" s="837"/>
      <c r="Q10" s="1226"/>
      <c r="R10" s="866">
        <f>R211</f>
        <v>6550438920.3000002</v>
      </c>
      <c r="S10" s="866">
        <f>S211</f>
        <v>243313709379</v>
      </c>
      <c r="T10" s="874">
        <f>T211</f>
        <v>249864148299.30002</v>
      </c>
      <c r="U10" s="831">
        <f>U211</f>
        <v>249864148299.30002</v>
      </c>
      <c r="V10" s="831">
        <f t="shared" ref="V10:BZ10" si="0">V211</f>
        <v>220000000</v>
      </c>
      <c r="W10" s="831">
        <f t="shared" si="0"/>
        <v>500000</v>
      </c>
      <c r="X10" s="831">
        <f t="shared" si="0"/>
        <v>1000</v>
      </c>
      <c r="Y10" s="831">
        <f t="shared" si="0"/>
        <v>100000</v>
      </c>
      <c r="Z10" s="831">
        <f t="shared" si="0"/>
        <v>50000</v>
      </c>
      <c r="AA10" s="831">
        <f t="shared" si="0"/>
        <v>14998500</v>
      </c>
      <c r="AB10" s="831">
        <f t="shared" si="0"/>
        <v>409050000</v>
      </c>
      <c r="AC10" s="831">
        <f t="shared" si="0"/>
        <v>95202900</v>
      </c>
      <c r="AD10" s="831">
        <f t="shared" si="0"/>
        <v>23700000</v>
      </c>
      <c r="AE10" s="831">
        <f t="shared" si="0"/>
        <v>136687500</v>
      </c>
      <c r="AF10" s="831">
        <f t="shared" si="0"/>
        <v>3328816601.5</v>
      </c>
      <c r="AG10" s="831">
        <f t="shared" si="0"/>
        <v>11850000</v>
      </c>
      <c r="AH10" s="831">
        <f t="shared" si="0"/>
        <v>357870000.00000012</v>
      </c>
      <c r="AI10" s="831">
        <f t="shared" si="0"/>
        <v>88875000</v>
      </c>
      <c r="AJ10" s="831">
        <f t="shared" si="0"/>
        <v>15891200</v>
      </c>
      <c r="AK10" s="831">
        <f t="shared" si="0"/>
        <v>13656500</v>
      </c>
      <c r="AL10" s="831">
        <f t="shared" si="0"/>
        <v>44437500</v>
      </c>
      <c r="AM10" s="831">
        <f t="shared" si="0"/>
        <v>25640000</v>
      </c>
      <c r="AN10" s="831">
        <f t="shared" si="0"/>
        <v>584501250</v>
      </c>
      <c r="AO10" s="831">
        <f t="shared" si="0"/>
        <v>2926454468.8000002</v>
      </c>
      <c r="AP10" s="831">
        <f t="shared" si="0"/>
        <v>4500000</v>
      </c>
      <c r="AQ10" s="831">
        <f t="shared" si="0"/>
        <v>108000000</v>
      </c>
      <c r="AR10" s="831">
        <f t="shared" si="0"/>
        <v>5819999.9999995232</v>
      </c>
      <c r="AS10" s="831">
        <f t="shared" si="0"/>
        <v>316800000</v>
      </c>
      <c r="AT10" s="831">
        <f t="shared" si="0"/>
        <v>2500000</v>
      </c>
      <c r="AU10" s="831">
        <f t="shared" si="0"/>
        <v>7200000</v>
      </c>
      <c r="AV10" s="831">
        <f t="shared" si="0"/>
        <v>672000000</v>
      </c>
      <c r="AW10" s="831">
        <f t="shared" si="0"/>
        <v>2000000</v>
      </c>
      <c r="AX10" s="831">
        <f t="shared" si="0"/>
        <v>1200000000</v>
      </c>
      <c r="AY10" s="831">
        <f t="shared" si="0"/>
        <v>12000000</v>
      </c>
      <c r="AZ10" s="831">
        <f t="shared" si="0"/>
        <v>3400000000</v>
      </c>
      <c r="BA10" s="831">
        <f t="shared" si="0"/>
        <v>40000000</v>
      </c>
      <c r="BB10" s="831">
        <f t="shared" si="0"/>
        <v>3800300000</v>
      </c>
      <c r="BC10" s="831">
        <f t="shared" si="0"/>
        <v>10000000</v>
      </c>
      <c r="BD10" s="831">
        <f t="shared" si="0"/>
        <v>2000000</v>
      </c>
      <c r="BE10" s="831">
        <f t="shared" si="0"/>
        <v>20000000</v>
      </c>
      <c r="BF10" s="831">
        <f t="shared" si="0"/>
        <v>482566728</v>
      </c>
      <c r="BG10" s="831">
        <f t="shared" si="0"/>
        <v>9924486721</v>
      </c>
      <c r="BH10" s="831">
        <f t="shared" si="0"/>
        <v>22851955586</v>
      </c>
      <c r="BI10" s="831">
        <f t="shared" si="0"/>
        <v>174584534844</v>
      </c>
      <c r="BJ10" s="831">
        <f t="shared" si="0"/>
        <v>20000000</v>
      </c>
      <c r="BK10" s="831">
        <f t="shared" si="0"/>
        <v>150000</v>
      </c>
      <c r="BL10" s="831">
        <f t="shared" si="0"/>
        <v>70000000</v>
      </c>
      <c r="BM10" s="831">
        <f t="shared" si="0"/>
        <v>2000</v>
      </c>
      <c r="BN10" s="831">
        <f t="shared" si="0"/>
        <v>50000</v>
      </c>
      <c r="BO10" s="831">
        <f t="shared" si="0"/>
        <v>1000000</v>
      </c>
      <c r="BP10" s="831">
        <f t="shared" si="0"/>
        <v>0</v>
      </c>
      <c r="BQ10" s="831">
        <f t="shared" si="0"/>
        <v>2000000000.0000038</v>
      </c>
      <c r="BR10" s="831">
        <f t="shared" si="0"/>
        <v>228000000</v>
      </c>
      <c r="BS10" s="831">
        <f t="shared" si="0"/>
        <v>20000000</v>
      </c>
      <c r="BT10" s="831">
        <f t="shared" si="0"/>
        <v>30000000</v>
      </c>
      <c r="BU10" s="831">
        <f t="shared" si="0"/>
        <v>2850000000</v>
      </c>
      <c r="BV10" s="831">
        <f t="shared" si="0"/>
        <v>3200000000</v>
      </c>
      <c r="BW10" s="831">
        <f t="shared" si="0"/>
        <v>300000000</v>
      </c>
      <c r="BX10" s="831">
        <f t="shared" si="0"/>
        <v>0</v>
      </c>
      <c r="BY10" s="831">
        <f t="shared" si="0"/>
        <v>400000000</v>
      </c>
      <c r="BZ10" s="831">
        <f t="shared" si="0"/>
        <v>15000000000</v>
      </c>
      <c r="CA10" s="819"/>
      <c r="CB10" s="819"/>
      <c r="CC10" s="819"/>
      <c r="CD10" s="819"/>
      <c r="CE10" s="819"/>
      <c r="CF10" s="819"/>
      <c r="CG10" s="819"/>
      <c r="CH10" s="819"/>
      <c r="CI10" s="819"/>
      <c r="CJ10" s="819"/>
      <c r="CK10" s="819"/>
      <c r="CL10" s="819"/>
      <c r="CM10" s="819"/>
      <c r="CN10" s="819"/>
      <c r="CO10" s="819"/>
      <c r="CP10" s="819"/>
      <c r="CQ10" s="829"/>
      <c r="CR10" s="242"/>
      <c r="CS10" s="242"/>
      <c r="CT10" s="242"/>
      <c r="CU10" s="242"/>
      <c r="CV10" s="242"/>
      <c r="CW10" s="242"/>
      <c r="CX10" s="242"/>
      <c r="CY10" s="242"/>
      <c r="CZ10" s="242"/>
      <c r="DA10" s="242"/>
      <c r="DB10" s="242"/>
      <c r="DC10" s="242"/>
      <c r="DD10" s="242"/>
      <c r="DE10" s="242"/>
      <c r="DF10" s="242"/>
      <c r="DG10" s="242"/>
      <c r="DH10" s="242"/>
      <c r="DI10" s="242"/>
      <c r="DJ10" s="242"/>
      <c r="DK10" s="242"/>
      <c r="DL10" s="242"/>
      <c r="DM10" s="242"/>
      <c r="DN10" s="242"/>
      <c r="DO10" s="242"/>
      <c r="DP10" s="242"/>
      <c r="DQ10" s="242"/>
      <c r="DR10" s="242"/>
      <c r="DS10" s="242"/>
      <c r="DT10" s="242"/>
      <c r="DU10" s="242"/>
      <c r="DV10" s="242"/>
      <c r="DW10" s="242"/>
      <c r="DX10" s="242"/>
      <c r="DY10" s="242"/>
      <c r="DZ10" s="242"/>
      <c r="EA10" s="242"/>
      <c r="EB10" s="242"/>
      <c r="EC10" s="242"/>
      <c r="ED10" s="242"/>
      <c r="EE10" s="242"/>
      <c r="EF10" s="242"/>
      <c r="EG10" s="242"/>
      <c r="EH10" s="242"/>
      <c r="EI10" s="242"/>
      <c r="EJ10" s="242"/>
      <c r="EK10" s="242"/>
      <c r="EL10" s="242"/>
      <c r="EM10" s="242"/>
      <c r="EN10" s="242"/>
      <c r="EO10" s="242"/>
      <c r="EP10" s="242"/>
      <c r="EQ10" s="242"/>
      <c r="ER10" s="242"/>
      <c r="ES10" s="242"/>
      <c r="ET10" s="242"/>
      <c r="EU10" s="242"/>
      <c r="EV10" s="242"/>
      <c r="EW10" s="242"/>
      <c r="EX10" s="242"/>
      <c r="EY10" s="242"/>
      <c r="EZ10" s="242"/>
      <c r="FA10" s="242"/>
      <c r="FB10" s="242"/>
      <c r="FC10" s="242"/>
      <c r="FD10" s="242"/>
      <c r="FE10" s="242"/>
      <c r="FF10" s="242"/>
      <c r="FG10" s="242"/>
      <c r="FH10" s="242"/>
      <c r="FI10" s="242"/>
      <c r="FJ10" s="242"/>
      <c r="FK10" s="242"/>
      <c r="FL10" s="242"/>
      <c r="FM10" s="242"/>
      <c r="FN10" s="242"/>
      <c r="FO10" s="242"/>
      <c r="FP10" s="242"/>
      <c r="FQ10" s="242"/>
      <c r="FR10" s="242"/>
      <c r="FS10" s="242"/>
      <c r="FT10" s="242"/>
      <c r="FU10" s="242"/>
      <c r="FV10" s="242"/>
      <c r="FW10" s="242"/>
      <c r="FX10" s="242"/>
      <c r="FY10" s="242"/>
      <c r="FZ10" s="242"/>
      <c r="GA10" s="242"/>
      <c r="GB10" s="242"/>
      <c r="GC10" s="242"/>
      <c r="GD10" s="242"/>
      <c r="GE10" s="242"/>
      <c r="GF10" s="242"/>
      <c r="GG10" s="242"/>
      <c r="GH10" s="242"/>
      <c r="GI10" s="242"/>
      <c r="GJ10" s="242"/>
      <c r="GK10" s="242"/>
      <c r="GL10" s="242"/>
      <c r="GM10" s="242"/>
      <c r="GN10" s="242"/>
      <c r="GO10" s="242"/>
      <c r="GP10" s="242"/>
      <c r="GQ10" s="242"/>
      <c r="GR10" s="242"/>
      <c r="GS10" s="242"/>
      <c r="GT10" s="242"/>
      <c r="GU10" s="242"/>
      <c r="GV10" s="242"/>
      <c r="GW10" s="242"/>
      <c r="GX10" s="242"/>
      <c r="GY10" s="242"/>
      <c r="GZ10" s="242"/>
      <c r="HA10" s="242"/>
      <c r="HB10" s="242"/>
      <c r="HC10" s="242"/>
      <c r="HD10" s="242"/>
      <c r="HE10" s="242"/>
      <c r="HF10" s="242"/>
      <c r="HG10" s="242"/>
      <c r="HH10" s="242"/>
      <c r="HI10" s="242"/>
      <c r="HJ10" s="242"/>
      <c r="HK10" s="242"/>
      <c r="HL10" s="242"/>
    </row>
    <row r="11" spans="1:220" ht="21" customHeight="1" x14ac:dyDescent="0.25">
      <c r="A11" s="243"/>
      <c r="B11" s="243"/>
      <c r="C11" s="243"/>
      <c r="D11" s="243"/>
      <c r="E11" s="567"/>
      <c r="F11" s="243"/>
      <c r="G11" s="832"/>
      <c r="H11" s="832"/>
      <c r="I11" s="833"/>
      <c r="J11" s="833"/>
      <c r="K11" s="833"/>
      <c r="L11" s="833"/>
      <c r="M11" s="833"/>
      <c r="N11" s="834"/>
      <c r="O11" s="834"/>
      <c r="P11" s="838"/>
      <c r="Q11" s="1227"/>
      <c r="R11" s="867">
        <f>R9-R211</f>
        <v>596900000</v>
      </c>
      <c r="S11" s="868">
        <f>S9-S211</f>
        <v>2133371000</v>
      </c>
      <c r="T11" s="939">
        <f>T9-T211</f>
        <v>2730270999.9999695</v>
      </c>
      <c r="U11" s="244">
        <f t="shared" ref="U11:AZ11" si="1">U9-U211</f>
        <v>1433370999.9999695</v>
      </c>
      <c r="V11" s="244">
        <f t="shared" si="1"/>
        <v>0</v>
      </c>
      <c r="W11" s="244">
        <f t="shared" si="1"/>
        <v>0</v>
      </c>
      <c r="X11" s="244">
        <f t="shared" si="1"/>
        <v>0</v>
      </c>
      <c r="Y11" s="244">
        <f t="shared" si="1"/>
        <v>0</v>
      </c>
      <c r="Z11" s="244">
        <f t="shared" si="1"/>
        <v>0</v>
      </c>
      <c r="AA11" s="244">
        <f t="shared" si="1"/>
        <v>0</v>
      </c>
      <c r="AB11" s="244">
        <f t="shared" si="1"/>
        <v>0</v>
      </c>
      <c r="AC11" s="244">
        <f t="shared" si="1"/>
        <v>0</v>
      </c>
      <c r="AD11" s="244">
        <f t="shared" si="1"/>
        <v>0</v>
      </c>
      <c r="AE11" s="244">
        <f t="shared" si="1"/>
        <v>0</v>
      </c>
      <c r="AF11" s="244">
        <f t="shared" si="1"/>
        <v>0</v>
      </c>
      <c r="AG11" s="244">
        <f t="shared" si="1"/>
        <v>0</v>
      </c>
      <c r="AH11" s="244">
        <f t="shared" si="1"/>
        <v>0</v>
      </c>
      <c r="AI11" s="244">
        <f t="shared" si="1"/>
        <v>0</v>
      </c>
      <c r="AJ11" s="244">
        <f t="shared" si="1"/>
        <v>38976000</v>
      </c>
      <c r="AK11" s="244">
        <f t="shared" si="1"/>
        <v>33495000</v>
      </c>
      <c r="AL11" s="244">
        <f t="shared" si="1"/>
        <v>0</v>
      </c>
      <c r="AM11" s="244">
        <f t="shared" si="1"/>
        <v>0</v>
      </c>
      <c r="AN11" s="244">
        <f t="shared" si="1"/>
        <v>0</v>
      </c>
      <c r="AO11" s="244">
        <f t="shared" si="1"/>
        <v>0</v>
      </c>
      <c r="AP11" s="244">
        <f t="shared" si="1"/>
        <v>0</v>
      </c>
      <c r="AQ11" s="244">
        <f t="shared" si="1"/>
        <v>0</v>
      </c>
      <c r="AR11" s="244">
        <f t="shared" si="1"/>
        <v>4.76837158203125E-7</v>
      </c>
      <c r="AS11" s="244">
        <f t="shared" si="1"/>
        <v>950400000</v>
      </c>
      <c r="AT11" s="244">
        <f t="shared" si="1"/>
        <v>7500000</v>
      </c>
      <c r="AU11" s="244">
        <f t="shared" si="1"/>
        <v>0</v>
      </c>
      <c r="AV11" s="244">
        <f t="shared" si="1"/>
        <v>0</v>
      </c>
      <c r="AW11" s="244">
        <f t="shared" si="1"/>
        <v>0</v>
      </c>
      <c r="AX11" s="244">
        <f t="shared" si="1"/>
        <v>400000000</v>
      </c>
      <c r="AY11" s="244">
        <f t="shared" si="1"/>
        <v>3000000</v>
      </c>
      <c r="AZ11" s="244">
        <f t="shared" si="1"/>
        <v>0</v>
      </c>
      <c r="BA11" s="244">
        <f t="shared" ref="BA11:BZ11" si="2">BA9-BA211</f>
        <v>0</v>
      </c>
      <c r="BB11" s="244">
        <f t="shared" si="2"/>
        <v>0</v>
      </c>
      <c r="BC11" s="244">
        <f t="shared" si="2"/>
        <v>0</v>
      </c>
      <c r="BD11" s="244">
        <f t="shared" si="2"/>
        <v>0</v>
      </c>
      <c r="BE11" s="244">
        <f t="shared" si="2"/>
        <v>0</v>
      </c>
      <c r="BF11" s="244">
        <f t="shared" si="2"/>
        <v>0</v>
      </c>
      <c r="BG11" s="244">
        <f t="shared" si="2"/>
        <v>0</v>
      </c>
      <c r="BH11" s="244">
        <f t="shared" si="2"/>
        <v>0</v>
      </c>
      <c r="BI11" s="244">
        <f t="shared" si="2"/>
        <v>0</v>
      </c>
      <c r="BJ11" s="244">
        <f t="shared" si="2"/>
        <v>0</v>
      </c>
      <c r="BK11" s="244">
        <f t="shared" si="2"/>
        <v>0</v>
      </c>
      <c r="BL11" s="244">
        <f t="shared" si="2"/>
        <v>0</v>
      </c>
      <c r="BM11" s="244">
        <f t="shared" si="2"/>
        <v>0</v>
      </c>
      <c r="BN11" s="244">
        <f t="shared" si="2"/>
        <v>0</v>
      </c>
      <c r="BO11" s="244">
        <f t="shared" si="2"/>
        <v>0</v>
      </c>
      <c r="BP11" s="244">
        <f t="shared" si="2"/>
        <v>0</v>
      </c>
      <c r="BQ11" s="244">
        <f t="shared" si="2"/>
        <v>-3.814697265625E-6</v>
      </c>
      <c r="BR11" s="244">
        <f t="shared" si="2"/>
        <v>0</v>
      </c>
      <c r="BS11" s="244">
        <f t="shared" si="2"/>
        <v>0</v>
      </c>
      <c r="BT11" s="244">
        <f t="shared" si="2"/>
        <v>0</v>
      </c>
      <c r="BU11" s="244">
        <f t="shared" si="2"/>
        <v>0</v>
      </c>
      <c r="BV11" s="244">
        <f t="shared" si="2"/>
        <v>0</v>
      </c>
      <c r="BW11" s="244">
        <f t="shared" si="2"/>
        <v>0</v>
      </c>
      <c r="BX11" s="244">
        <f t="shared" si="2"/>
        <v>0</v>
      </c>
      <c r="BY11" s="244">
        <f t="shared" si="2"/>
        <v>0</v>
      </c>
      <c r="BZ11" s="244">
        <f t="shared" si="2"/>
        <v>0</v>
      </c>
      <c r="CA11" s="648"/>
      <c r="CB11" s="648"/>
      <c r="CC11" s="648"/>
      <c r="CD11" s="648"/>
      <c r="CE11" s="648"/>
      <c r="CF11" s="648"/>
      <c r="CG11" s="648"/>
      <c r="CH11" s="648"/>
      <c r="CI11" s="648"/>
      <c r="CJ11" s="648"/>
      <c r="CK11" s="648"/>
      <c r="CL11" s="648"/>
      <c r="CM11" s="648"/>
      <c r="CN11" s="648"/>
      <c r="CO11" s="648"/>
      <c r="CP11" s="648"/>
      <c r="CQ11" s="829"/>
      <c r="CR11" s="242"/>
      <c r="CS11" s="242"/>
      <c r="CT11" s="242"/>
      <c r="CU11" s="242"/>
      <c r="CV11" s="242"/>
      <c r="CW11" s="242"/>
      <c r="CX11" s="242"/>
      <c r="CY11" s="242"/>
      <c r="CZ11" s="242"/>
      <c r="DA11" s="242"/>
      <c r="DB11" s="242"/>
      <c r="DC11" s="242"/>
      <c r="DD11" s="242"/>
      <c r="DE11" s="242"/>
      <c r="DF11" s="242"/>
      <c r="DG11" s="242"/>
      <c r="DH11" s="242"/>
      <c r="DI11" s="242"/>
      <c r="DJ11" s="242"/>
      <c r="DK11" s="242"/>
      <c r="DL11" s="242"/>
      <c r="DM11" s="242"/>
      <c r="DN11" s="242"/>
      <c r="DO11" s="242"/>
      <c r="DP11" s="242"/>
      <c r="DQ11" s="242"/>
      <c r="DR11" s="242"/>
      <c r="DS11" s="242"/>
      <c r="DT11" s="242"/>
      <c r="DU11" s="242"/>
      <c r="DV11" s="242"/>
      <c r="DW11" s="242"/>
      <c r="DX11" s="242"/>
      <c r="DY11" s="242"/>
      <c r="DZ11" s="242"/>
      <c r="EA11" s="242"/>
      <c r="EB11" s="242"/>
      <c r="EC11" s="242"/>
      <c r="ED11" s="242"/>
      <c r="EE11" s="242"/>
      <c r="EF11" s="242"/>
      <c r="EG11" s="242"/>
      <c r="EH11" s="242"/>
      <c r="EI11" s="242"/>
      <c r="EJ11" s="242"/>
      <c r="EK11" s="242"/>
      <c r="EL11" s="242"/>
      <c r="EM11" s="242"/>
      <c r="EN11" s="242"/>
      <c r="EO11" s="242"/>
      <c r="EP11" s="242"/>
      <c r="EQ11" s="242"/>
      <c r="ER11" s="242"/>
      <c r="ES11" s="242"/>
      <c r="ET11" s="242"/>
      <c r="EU11" s="242"/>
      <c r="EV11" s="242"/>
      <c r="EW11" s="242"/>
      <c r="EX11" s="242"/>
      <c r="EY11" s="242"/>
      <c r="EZ11" s="242"/>
      <c r="FA11" s="242"/>
      <c r="FB11" s="242"/>
      <c r="FC11" s="242"/>
      <c r="FD11" s="242"/>
      <c r="FE11" s="242"/>
      <c r="FF11" s="242"/>
      <c r="FG11" s="242"/>
      <c r="FH11" s="242"/>
      <c r="FI11" s="242"/>
      <c r="FJ11" s="242"/>
      <c r="FK11" s="242"/>
      <c r="FL11" s="242"/>
      <c r="FM11" s="242"/>
      <c r="FN11" s="242"/>
      <c r="FO11" s="242"/>
      <c r="FP11" s="242"/>
      <c r="FQ11" s="242"/>
      <c r="FR11" s="242"/>
      <c r="FS11" s="242"/>
      <c r="FT11" s="242"/>
      <c r="FU11" s="242"/>
      <c r="FV11" s="242"/>
      <c r="FW11" s="242"/>
      <c r="FX11" s="242"/>
      <c r="FY11" s="242"/>
      <c r="FZ11" s="242"/>
      <c r="GA11" s="242"/>
      <c r="GB11" s="242"/>
      <c r="GC11" s="242"/>
      <c r="GD11" s="242"/>
      <c r="GE11" s="242"/>
      <c r="GF11" s="242"/>
      <c r="GG11" s="242"/>
      <c r="GH11" s="242"/>
      <c r="GI11" s="242"/>
      <c r="GJ11" s="242"/>
      <c r="GK11" s="242"/>
      <c r="GL11" s="242"/>
      <c r="GM11" s="242"/>
      <c r="GN11" s="242"/>
      <c r="GO11" s="242"/>
      <c r="GP11" s="242"/>
      <c r="GQ11" s="242"/>
      <c r="GR11" s="242"/>
      <c r="GS11" s="242"/>
      <c r="GT11" s="242"/>
      <c r="GU11" s="242"/>
      <c r="GV11" s="242"/>
      <c r="GW11" s="242"/>
      <c r="GX11" s="242"/>
      <c r="GY11" s="242"/>
      <c r="GZ11" s="242"/>
      <c r="HA11" s="242"/>
      <c r="HB11" s="242"/>
      <c r="HC11" s="242"/>
      <c r="HD11" s="242"/>
      <c r="HE11" s="242"/>
      <c r="HF11" s="242"/>
      <c r="HG11" s="242"/>
      <c r="HH11" s="242"/>
      <c r="HI11" s="242"/>
      <c r="HJ11" s="242"/>
      <c r="HK11" s="242"/>
      <c r="HL11" s="242"/>
    </row>
    <row r="12" spans="1:220" ht="31.5" x14ac:dyDescent="0.25">
      <c r="A12" s="246" t="s">
        <v>359</v>
      </c>
      <c r="B12" s="246"/>
      <c r="C12" s="246"/>
      <c r="D12" s="246"/>
      <c r="E12" s="568"/>
      <c r="F12" s="246"/>
      <c r="G12" s="247"/>
      <c r="H12" s="247"/>
      <c r="I12" s="604"/>
      <c r="J12" s="604"/>
      <c r="K12" s="604"/>
      <c r="L12" s="604"/>
      <c r="M12" s="604"/>
      <c r="N12" s="248"/>
      <c r="O12" s="248"/>
      <c r="P12" s="623"/>
      <c r="Q12" s="249" t="s">
        <v>360</v>
      </c>
      <c r="R12" s="839"/>
      <c r="S12" s="839"/>
      <c r="T12" s="875"/>
      <c r="U12" s="250"/>
      <c r="V12" s="251"/>
      <c r="W12" s="251"/>
      <c r="X12" s="251"/>
      <c r="Y12" s="251"/>
      <c r="Z12" s="251"/>
      <c r="AA12" s="602"/>
      <c r="AB12" s="251"/>
      <c r="AC12" s="251"/>
      <c r="AD12" s="251"/>
      <c r="AE12" s="251"/>
      <c r="AF12" s="251"/>
      <c r="AG12" s="251"/>
      <c r="AH12" s="251"/>
      <c r="AI12" s="251"/>
      <c r="AJ12" s="251"/>
      <c r="AK12" s="251"/>
      <c r="AL12" s="251"/>
      <c r="AM12" s="251"/>
      <c r="AN12" s="602"/>
      <c r="AO12" s="602"/>
      <c r="AP12" s="251"/>
      <c r="AQ12" s="251"/>
      <c r="AR12" s="251"/>
      <c r="AS12" s="251"/>
      <c r="AT12" s="251"/>
      <c r="AU12" s="251"/>
      <c r="AV12" s="251"/>
      <c r="AW12" s="251"/>
      <c r="AX12" s="251"/>
      <c r="AY12" s="251"/>
      <c r="AZ12" s="251"/>
      <c r="BA12" s="252"/>
      <c r="BB12" s="252"/>
      <c r="BC12" s="252"/>
      <c r="BD12" s="252"/>
      <c r="BE12" s="252"/>
      <c r="BF12" s="252"/>
      <c r="BG12" s="252"/>
      <c r="BH12" s="252"/>
      <c r="BI12" s="252"/>
      <c r="BJ12" s="588"/>
      <c r="BK12" s="252"/>
      <c r="BL12" s="252"/>
      <c r="BM12" s="252"/>
      <c r="BN12" s="252"/>
      <c r="BO12" s="252"/>
      <c r="BP12" s="252"/>
      <c r="BQ12" s="252"/>
      <c r="BR12" s="597"/>
      <c r="BS12" s="252"/>
      <c r="BT12" s="252"/>
      <c r="BU12" s="252"/>
      <c r="BV12" s="252"/>
      <c r="BW12" s="252"/>
      <c r="BX12" s="252"/>
      <c r="BY12" s="252"/>
      <c r="BZ12" s="634"/>
      <c r="CA12" s="649"/>
      <c r="CB12" s="649"/>
      <c r="CC12" s="649"/>
      <c r="CD12" s="649"/>
      <c r="CE12" s="649"/>
      <c r="CF12" s="649"/>
      <c r="CG12" s="649"/>
      <c r="CH12" s="649"/>
      <c r="CI12" s="649"/>
      <c r="CJ12" s="649"/>
      <c r="CK12" s="649"/>
      <c r="CL12" s="649"/>
      <c r="CM12" s="649"/>
      <c r="CN12" s="649"/>
      <c r="CO12" s="649"/>
      <c r="CP12" s="649"/>
      <c r="CQ12" s="253"/>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c r="HC12" s="253"/>
      <c r="HD12" s="253"/>
      <c r="HE12" s="253"/>
      <c r="HF12" s="254"/>
      <c r="HG12" s="254"/>
      <c r="HH12" s="254"/>
      <c r="HI12" s="254"/>
      <c r="HJ12" s="254"/>
      <c r="HK12" s="254"/>
      <c r="HL12" s="254"/>
    </row>
    <row r="13" spans="1:220" ht="18" x14ac:dyDescent="0.25">
      <c r="A13" s="255" t="s">
        <v>359</v>
      </c>
      <c r="B13" s="255" t="s">
        <v>361</v>
      </c>
      <c r="C13" s="255"/>
      <c r="D13" s="255"/>
      <c r="E13" s="569"/>
      <c r="F13" s="255"/>
      <c r="G13" s="256"/>
      <c r="H13" s="256"/>
      <c r="I13" s="605"/>
      <c r="J13" s="605"/>
      <c r="K13" s="605"/>
      <c r="L13" s="605"/>
      <c r="M13" s="605"/>
      <c r="N13" s="257"/>
      <c r="O13" s="257"/>
      <c r="P13" s="624"/>
      <c r="Q13" s="918" t="s">
        <v>362</v>
      </c>
      <c r="R13" s="840"/>
      <c r="S13" s="840"/>
      <c r="T13" s="876"/>
      <c r="U13" s="259">
        <f>SUM(V13:BZ13)</f>
        <v>0</v>
      </c>
      <c r="V13" s="260"/>
      <c r="W13" s="260"/>
      <c r="X13" s="260"/>
      <c r="Y13" s="260"/>
      <c r="Z13" s="260"/>
      <c r="AA13" s="596"/>
      <c r="AB13" s="260"/>
      <c r="AC13" s="260"/>
      <c r="AD13" s="260"/>
      <c r="AE13" s="260"/>
      <c r="AF13" s="260"/>
      <c r="AG13" s="260"/>
      <c r="AH13" s="260"/>
      <c r="AI13" s="260"/>
      <c r="AJ13" s="260"/>
      <c r="AK13" s="260"/>
      <c r="AL13" s="260"/>
      <c r="AM13" s="260"/>
      <c r="AN13" s="596"/>
      <c r="AO13" s="596"/>
      <c r="AP13" s="260"/>
      <c r="AQ13" s="260"/>
      <c r="AR13" s="260"/>
      <c r="AS13" s="260"/>
      <c r="AT13" s="260"/>
      <c r="AU13" s="260"/>
      <c r="AV13" s="260"/>
      <c r="AW13" s="260"/>
      <c r="AX13" s="260"/>
      <c r="AY13" s="260"/>
      <c r="AZ13" s="260"/>
      <c r="BA13" s="260"/>
      <c r="BB13" s="260"/>
      <c r="BC13" s="260"/>
      <c r="BD13" s="260"/>
      <c r="BE13" s="260"/>
      <c r="BF13" s="260"/>
      <c r="BG13" s="260"/>
      <c r="BH13" s="260"/>
      <c r="BI13" s="260"/>
      <c r="BJ13" s="581"/>
      <c r="BK13" s="260"/>
      <c r="BL13" s="260"/>
      <c r="BM13" s="260"/>
      <c r="BN13" s="260"/>
      <c r="BO13" s="260"/>
      <c r="BP13" s="260"/>
      <c r="BQ13" s="260"/>
      <c r="BR13" s="596"/>
      <c r="BS13" s="260"/>
      <c r="BT13" s="260"/>
      <c r="BU13" s="260"/>
      <c r="BV13" s="260"/>
      <c r="BW13" s="260"/>
      <c r="BX13" s="260"/>
      <c r="BY13" s="260"/>
      <c r="BZ13" s="635"/>
      <c r="CA13" s="650"/>
      <c r="CB13" s="650"/>
      <c r="CC13" s="650"/>
      <c r="CD13" s="650"/>
      <c r="CE13" s="650"/>
      <c r="CF13" s="650"/>
      <c r="CG13" s="650"/>
      <c r="CH13" s="650"/>
      <c r="CI13" s="650"/>
      <c r="CJ13" s="650"/>
      <c r="CK13" s="650"/>
      <c r="CL13" s="650"/>
      <c r="CM13" s="650"/>
      <c r="CN13" s="650"/>
      <c r="CO13" s="650"/>
      <c r="CP13" s="650"/>
      <c r="CQ13" s="261"/>
      <c r="CR13" s="261"/>
      <c r="CS13" s="261"/>
      <c r="CT13" s="261"/>
      <c r="CU13" s="261"/>
      <c r="CV13" s="261"/>
      <c r="CW13" s="261"/>
      <c r="CX13" s="261"/>
      <c r="CY13" s="261"/>
      <c r="CZ13" s="261"/>
      <c r="DA13" s="261"/>
      <c r="DB13" s="261"/>
      <c r="DC13" s="261"/>
      <c r="DD13" s="261"/>
      <c r="DE13" s="261"/>
      <c r="DF13" s="261"/>
      <c r="DG13" s="261"/>
      <c r="DH13" s="261"/>
      <c r="DI13" s="261"/>
      <c r="DJ13" s="261"/>
      <c r="DK13" s="261"/>
      <c r="DL13" s="261"/>
      <c r="DM13" s="261"/>
      <c r="DN13" s="261"/>
      <c r="DO13" s="261"/>
      <c r="DP13" s="261"/>
      <c r="DQ13" s="261"/>
      <c r="DR13" s="261"/>
      <c r="DS13" s="261"/>
      <c r="DT13" s="261"/>
      <c r="DU13" s="261"/>
      <c r="DV13" s="261"/>
      <c r="DW13" s="261"/>
      <c r="DX13" s="261"/>
      <c r="DY13" s="261"/>
      <c r="DZ13" s="261"/>
      <c r="EA13" s="261"/>
      <c r="EB13" s="261"/>
      <c r="EC13" s="261"/>
      <c r="ED13" s="261"/>
      <c r="EE13" s="261"/>
      <c r="EF13" s="261"/>
      <c r="EG13" s="261"/>
      <c r="EH13" s="261"/>
      <c r="EI13" s="261"/>
      <c r="EJ13" s="261"/>
      <c r="EK13" s="261"/>
      <c r="EL13" s="261"/>
      <c r="EM13" s="261"/>
      <c r="EN13" s="261"/>
      <c r="EO13" s="261"/>
      <c r="EP13" s="261"/>
      <c r="EQ13" s="261"/>
      <c r="ER13" s="261"/>
      <c r="ES13" s="261"/>
      <c r="ET13" s="261"/>
      <c r="EU13" s="261"/>
      <c r="EV13" s="261"/>
      <c r="EW13" s="261"/>
      <c r="EX13" s="261"/>
      <c r="EY13" s="261"/>
      <c r="EZ13" s="261"/>
      <c r="FA13" s="261"/>
      <c r="FB13" s="261"/>
      <c r="FC13" s="261"/>
      <c r="FD13" s="261"/>
      <c r="FE13" s="261"/>
      <c r="FF13" s="261"/>
      <c r="FG13" s="261"/>
      <c r="FH13" s="261"/>
      <c r="FI13" s="261"/>
      <c r="FJ13" s="261"/>
      <c r="FK13" s="261"/>
      <c r="FL13" s="261"/>
      <c r="FM13" s="261"/>
      <c r="FN13" s="261"/>
      <c r="FO13" s="261"/>
      <c r="FP13" s="261"/>
      <c r="FQ13" s="261"/>
      <c r="FR13" s="261"/>
      <c r="FS13" s="261"/>
      <c r="FT13" s="261"/>
      <c r="FU13" s="261"/>
      <c r="FV13" s="261"/>
      <c r="FW13" s="261"/>
      <c r="FX13" s="261"/>
      <c r="FY13" s="261"/>
      <c r="FZ13" s="261"/>
      <c r="GA13" s="261"/>
      <c r="GB13" s="261"/>
      <c r="GC13" s="261"/>
      <c r="GD13" s="261"/>
      <c r="GE13" s="261"/>
      <c r="GF13" s="261"/>
      <c r="GG13" s="261"/>
      <c r="GH13" s="261"/>
      <c r="GI13" s="261"/>
      <c r="GJ13" s="261"/>
      <c r="GK13" s="261"/>
      <c r="GL13" s="261"/>
      <c r="GM13" s="261"/>
      <c r="GN13" s="261"/>
      <c r="GO13" s="261"/>
      <c r="GP13" s="261"/>
      <c r="GQ13" s="261"/>
      <c r="GR13" s="261"/>
      <c r="GS13" s="261"/>
      <c r="GT13" s="261"/>
      <c r="GU13" s="261"/>
      <c r="GV13" s="261"/>
      <c r="GW13" s="261"/>
      <c r="GX13" s="261"/>
      <c r="GY13" s="261"/>
      <c r="GZ13" s="261"/>
      <c r="HA13" s="261"/>
      <c r="HB13" s="261"/>
      <c r="HC13" s="261"/>
      <c r="HD13" s="261"/>
      <c r="HE13" s="261"/>
      <c r="HF13" s="254"/>
      <c r="HG13" s="254"/>
      <c r="HH13" s="254"/>
      <c r="HI13" s="254"/>
      <c r="HJ13" s="254"/>
      <c r="HK13" s="254"/>
      <c r="HL13" s="254"/>
    </row>
    <row r="14" spans="1:220" ht="18" x14ac:dyDescent="0.25">
      <c r="A14" s="262" t="s">
        <v>359</v>
      </c>
      <c r="B14" s="262" t="s">
        <v>361</v>
      </c>
      <c r="C14" s="262" t="s">
        <v>363</v>
      </c>
      <c r="D14" s="262"/>
      <c r="E14" s="570"/>
      <c r="F14" s="262"/>
      <c r="G14" s="263"/>
      <c r="H14" s="263"/>
      <c r="I14" s="606"/>
      <c r="J14" s="606"/>
      <c r="K14" s="606"/>
      <c r="L14" s="606"/>
      <c r="M14" s="606"/>
      <c r="N14" s="262"/>
      <c r="O14" s="264"/>
      <c r="P14" s="625"/>
      <c r="Q14" s="919" t="s">
        <v>364</v>
      </c>
      <c r="R14" s="841"/>
      <c r="S14" s="841"/>
      <c r="T14" s="877"/>
      <c r="U14" s="259">
        <f>SUM(V14:BZ14)</f>
        <v>0</v>
      </c>
      <c r="V14" s="260"/>
      <c r="W14" s="260"/>
      <c r="X14" s="260"/>
      <c r="Y14" s="260"/>
      <c r="Z14" s="260"/>
      <c r="AA14" s="596"/>
      <c r="AB14" s="260"/>
      <c r="AC14" s="260"/>
      <c r="AD14" s="260"/>
      <c r="AE14" s="260"/>
      <c r="AF14" s="260"/>
      <c r="AG14" s="260"/>
      <c r="AH14" s="260"/>
      <c r="AI14" s="260"/>
      <c r="AJ14" s="260"/>
      <c r="AK14" s="260"/>
      <c r="AL14" s="260"/>
      <c r="AM14" s="260"/>
      <c r="AN14" s="596"/>
      <c r="AO14" s="596"/>
      <c r="AP14" s="260"/>
      <c r="AQ14" s="260"/>
      <c r="AR14" s="260"/>
      <c r="AS14" s="260"/>
      <c r="AT14" s="260"/>
      <c r="AU14" s="260"/>
      <c r="AV14" s="260"/>
      <c r="AW14" s="260"/>
      <c r="AX14" s="260"/>
      <c r="AY14" s="260"/>
      <c r="AZ14" s="260"/>
      <c r="BA14" s="260"/>
      <c r="BB14" s="260"/>
      <c r="BC14" s="260"/>
      <c r="BD14" s="260"/>
      <c r="BE14" s="260"/>
      <c r="BF14" s="260"/>
      <c r="BG14" s="260"/>
      <c r="BH14" s="260"/>
      <c r="BI14" s="260"/>
      <c r="BJ14" s="581"/>
      <c r="BK14" s="260"/>
      <c r="BL14" s="260"/>
      <c r="BM14" s="260"/>
      <c r="BN14" s="260"/>
      <c r="BO14" s="260"/>
      <c r="BP14" s="260"/>
      <c r="BQ14" s="260"/>
      <c r="BR14" s="596"/>
      <c r="BS14" s="260"/>
      <c r="BT14" s="260"/>
      <c r="BU14" s="260"/>
      <c r="BV14" s="260"/>
      <c r="BW14" s="260"/>
      <c r="BX14" s="260"/>
      <c r="BY14" s="260"/>
      <c r="BZ14" s="635"/>
      <c r="CA14" s="650"/>
      <c r="CB14" s="650"/>
      <c r="CC14" s="650"/>
      <c r="CD14" s="650"/>
      <c r="CE14" s="650"/>
      <c r="CF14" s="650"/>
      <c r="CG14" s="650"/>
      <c r="CH14" s="650"/>
      <c r="CI14" s="650"/>
      <c r="CJ14" s="650"/>
      <c r="CK14" s="650"/>
      <c r="CL14" s="650"/>
      <c r="CM14" s="650"/>
      <c r="CN14" s="650"/>
      <c r="CO14" s="650"/>
      <c r="CP14" s="650"/>
      <c r="CQ14" s="261"/>
      <c r="CR14" s="261"/>
      <c r="CS14" s="261"/>
      <c r="CT14" s="261"/>
      <c r="CU14" s="261"/>
      <c r="CV14" s="261"/>
      <c r="CW14" s="261"/>
      <c r="CX14" s="261"/>
      <c r="CY14" s="261"/>
      <c r="CZ14" s="261"/>
      <c r="DA14" s="261"/>
      <c r="DB14" s="261"/>
      <c r="DC14" s="261"/>
      <c r="DD14" s="261"/>
      <c r="DE14" s="261"/>
      <c r="DF14" s="261"/>
      <c r="DG14" s="261"/>
      <c r="DH14" s="261"/>
      <c r="DI14" s="261"/>
      <c r="DJ14" s="261"/>
      <c r="DK14" s="261"/>
      <c r="DL14" s="261"/>
      <c r="DM14" s="261"/>
      <c r="DN14" s="261"/>
      <c r="DO14" s="261"/>
      <c r="DP14" s="261"/>
      <c r="DQ14" s="261"/>
      <c r="DR14" s="261"/>
      <c r="DS14" s="261"/>
      <c r="DT14" s="261"/>
      <c r="DU14" s="261"/>
      <c r="DV14" s="261"/>
      <c r="DW14" s="261"/>
      <c r="DX14" s="261"/>
      <c r="DY14" s="261"/>
      <c r="DZ14" s="261"/>
      <c r="EA14" s="261"/>
      <c r="EB14" s="261"/>
      <c r="EC14" s="261"/>
      <c r="ED14" s="261"/>
      <c r="EE14" s="261"/>
      <c r="EF14" s="261"/>
      <c r="EG14" s="261"/>
      <c r="EH14" s="261"/>
      <c r="EI14" s="261"/>
      <c r="EJ14" s="261"/>
      <c r="EK14" s="261"/>
      <c r="EL14" s="261"/>
      <c r="EM14" s="261"/>
      <c r="EN14" s="261"/>
      <c r="EO14" s="261"/>
      <c r="EP14" s="261"/>
      <c r="EQ14" s="261"/>
      <c r="ER14" s="261"/>
      <c r="ES14" s="261"/>
      <c r="ET14" s="261"/>
      <c r="EU14" s="261"/>
      <c r="EV14" s="261"/>
      <c r="EW14" s="261"/>
      <c r="EX14" s="261"/>
      <c r="EY14" s="261"/>
      <c r="EZ14" s="261"/>
      <c r="FA14" s="261"/>
      <c r="FB14" s="261"/>
      <c r="FC14" s="261"/>
      <c r="FD14" s="261"/>
      <c r="FE14" s="261"/>
      <c r="FF14" s="261"/>
      <c r="FG14" s="261"/>
      <c r="FH14" s="261"/>
      <c r="FI14" s="261"/>
      <c r="FJ14" s="261"/>
      <c r="FK14" s="261"/>
      <c r="FL14" s="261"/>
      <c r="FM14" s="261"/>
      <c r="FN14" s="261"/>
      <c r="FO14" s="261"/>
      <c r="FP14" s="261"/>
      <c r="FQ14" s="261"/>
      <c r="FR14" s="261"/>
      <c r="FS14" s="261"/>
      <c r="FT14" s="261"/>
      <c r="FU14" s="261"/>
      <c r="FV14" s="261"/>
      <c r="FW14" s="261"/>
      <c r="FX14" s="261"/>
      <c r="FY14" s="261"/>
      <c r="FZ14" s="261"/>
      <c r="GA14" s="261"/>
      <c r="GB14" s="261"/>
      <c r="GC14" s="261"/>
      <c r="GD14" s="261"/>
      <c r="GE14" s="261"/>
      <c r="GF14" s="261"/>
      <c r="GG14" s="261"/>
      <c r="GH14" s="261"/>
      <c r="GI14" s="261"/>
      <c r="GJ14" s="261"/>
      <c r="GK14" s="261"/>
      <c r="GL14" s="261"/>
      <c r="GM14" s="261"/>
      <c r="GN14" s="261"/>
      <c r="GO14" s="261"/>
      <c r="GP14" s="261"/>
      <c r="GQ14" s="261"/>
      <c r="GR14" s="261"/>
      <c r="GS14" s="261"/>
      <c r="GT14" s="261"/>
      <c r="GU14" s="261"/>
      <c r="GV14" s="261"/>
      <c r="GW14" s="261"/>
      <c r="GX14" s="261"/>
      <c r="GY14" s="261"/>
      <c r="GZ14" s="261"/>
      <c r="HA14" s="261"/>
      <c r="HB14" s="261"/>
      <c r="HC14" s="261"/>
      <c r="HD14" s="261"/>
      <c r="HE14" s="261"/>
      <c r="HF14" s="254"/>
      <c r="HG14" s="254"/>
      <c r="HH14" s="254"/>
      <c r="HI14" s="254"/>
      <c r="HJ14" s="254"/>
      <c r="HK14" s="254"/>
      <c r="HL14" s="254"/>
    </row>
    <row r="15" spans="1:220" ht="31.5" x14ac:dyDescent="0.25">
      <c r="A15" s="266" t="s">
        <v>359</v>
      </c>
      <c r="B15" s="266" t="s">
        <v>361</v>
      </c>
      <c r="C15" s="266" t="s">
        <v>363</v>
      </c>
      <c r="D15" s="266" t="s">
        <v>365</v>
      </c>
      <c r="E15" s="571"/>
      <c r="F15" s="266"/>
      <c r="G15" s="267"/>
      <c r="H15" s="267"/>
      <c r="I15" s="607"/>
      <c r="J15" s="607"/>
      <c r="K15" s="607"/>
      <c r="L15" s="607"/>
      <c r="M15" s="607"/>
      <c r="N15" s="268"/>
      <c r="O15" s="268"/>
      <c r="P15" s="626"/>
      <c r="Q15" s="920" t="s">
        <v>311</v>
      </c>
      <c r="R15" s="842"/>
      <c r="S15" s="842"/>
      <c r="T15" s="878"/>
      <c r="U15" s="259">
        <f>SUM(V15:BZ15)</f>
        <v>0</v>
      </c>
      <c r="V15" s="269"/>
      <c r="W15" s="269"/>
      <c r="X15" s="269"/>
      <c r="Y15" s="269"/>
      <c r="Z15" s="269"/>
      <c r="AA15" s="595"/>
      <c r="AB15" s="269"/>
      <c r="AC15" s="269"/>
      <c r="AD15" s="269"/>
      <c r="AE15" s="269"/>
      <c r="AF15" s="269"/>
      <c r="AG15" s="269"/>
      <c r="AH15" s="269"/>
      <c r="AI15" s="269"/>
      <c r="AJ15" s="269"/>
      <c r="AK15" s="269"/>
      <c r="AL15" s="269"/>
      <c r="AM15" s="269"/>
      <c r="AN15" s="595"/>
      <c r="AO15" s="595"/>
      <c r="AP15" s="269"/>
      <c r="AQ15" s="269"/>
      <c r="AR15" s="269"/>
      <c r="AS15" s="269"/>
      <c r="AT15" s="269"/>
      <c r="AU15" s="269"/>
      <c r="AV15" s="269"/>
      <c r="AW15" s="269"/>
      <c r="AX15" s="269"/>
      <c r="AY15" s="269"/>
      <c r="AZ15" s="269"/>
      <c r="BA15" s="269"/>
      <c r="BB15" s="269"/>
      <c r="BC15" s="269"/>
      <c r="BD15" s="269"/>
      <c r="BE15" s="269"/>
      <c r="BF15" s="269"/>
      <c r="BG15" s="269"/>
      <c r="BH15" s="269"/>
      <c r="BI15" s="269"/>
      <c r="BJ15" s="576"/>
      <c r="BK15" s="269"/>
      <c r="BL15" s="269"/>
      <c r="BM15" s="269"/>
      <c r="BN15" s="269"/>
      <c r="BO15" s="269"/>
      <c r="BP15" s="269"/>
      <c r="BQ15" s="269"/>
      <c r="BR15" s="595"/>
      <c r="BS15" s="269"/>
      <c r="BT15" s="269"/>
      <c r="BU15" s="269"/>
      <c r="BV15" s="269"/>
      <c r="BW15" s="269"/>
      <c r="BX15" s="269"/>
      <c r="BY15" s="269"/>
      <c r="BZ15" s="636"/>
      <c r="CA15" s="651"/>
      <c r="CB15" s="651"/>
      <c r="CC15" s="651"/>
      <c r="CD15" s="651"/>
      <c r="CE15" s="651"/>
      <c r="CF15" s="651"/>
      <c r="CG15" s="651"/>
      <c r="CH15" s="651"/>
      <c r="CI15" s="651"/>
      <c r="CJ15" s="651"/>
      <c r="CK15" s="651"/>
      <c r="CL15" s="651"/>
      <c r="CM15" s="651"/>
      <c r="CN15" s="651"/>
      <c r="CO15" s="651"/>
      <c r="CP15" s="651"/>
      <c r="CQ15" s="270"/>
      <c r="CR15" s="270"/>
      <c r="CS15" s="270"/>
      <c r="CT15" s="270"/>
      <c r="CU15" s="270"/>
      <c r="CV15" s="270"/>
      <c r="CW15" s="270"/>
      <c r="CX15" s="270"/>
      <c r="CY15" s="270"/>
      <c r="CZ15" s="270"/>
      <c r="DA15" s="270"/>
      <c r="DB15" s="270"/>
      <c r="DC15" s="270"/>
      <c r="DD15" s="270"/>
      <c r="DE15" s="270"/>
      <c r="DF15" s="270"/>
      <c r="DG15" s="270"/>
      <c r="DH15" s="270"/>
      <c r="DI15" s="270"/>
      <c r="DJ15" s="270"/>
      <c r="DK15" s="270"/>
      <c r="DL15" s="270"/>
      <c r="DM15" s="270"/>
      <c r="DN15" s="270"/>
      <c r="DO15" s="270"/>
      <c r="DP15" s="270"/>
      <c r="DQ15" s="270"/>
      <c r="DR15" s="270"/>
      <c r="DS15" s="270"/>
      <c r="DT15" s="270"/>
      <c r="DU15" s="270"/>
      <c r="DV15" s="270"/>
      <c r="DW15" s="270"/>
      <c r="DX15" s="270"/>
      <c r="DY15" s="270"/>
      <c r="DZ15" s="270"/>
      <c r="EA15" s="270"/>
      <c r="EB15" s="270"/>
      <c r="EC15" s="270"/>
      <c r="ED15" s="270"/>
      <c r="EE15" s="270"/>
      <c r="EF15" s="270"/>
      <c r="EG15" s="270"/>
      <c r="EH15" s="270"/>
      <c r="EI15" s="270"/>
      <c r="EJ15" s="270"/>
      <c r="EK15" s="270"/>
      <c r="EL15" s="270"/>
      <c r="EM15" s="270"/>
      <c r="EN15" s="270"/>
      <c r="EO15" s="270"/>
      <c r="EP15" s="270"/>
      <c r="EQ15" s="270"/>
      <c r="ER15" s="270"/>
      <c r="ES15" s="270"/>
      <c r="ET15" s="270"/>
      <c r="EU15" s="270"/>
      <c r="EV15" s="270"/>
      <c r="EW15" s="270"/>
      <c r="EX15" s="270"/>
      <c r="EY15" s="270"/>
      <c r="EZ15" s="270"/>
      <c r="FA15" s="270"/>
      <c r="FB15" s="270"/>
      <c r="FC15" s="270"/>
      <c r="FD15" s="270"/>
      <c r="FE15" s="270"/>
      <c r="FF15" s="270"/>
      <c r="FG15" s="270"/>
      <c r="FH15" s="270"/>
      <c r="FI15" s="270"/>
      <c r="FJ15" s="270"/>
      <c r="FK15" s="270"/>
      <c r="FL15" s="270"/>
      <c r="FM15" s="270"/>
      <c r="FN15" s="270"/>
      <c r="FO15" s="270"/>
      <c r="FP15" s="270"/>
      <c r="FQ15" s="270"/>
      <c r="FR15" s="270"/>
      <c r="FS15" s="270"/>
      <c r="FT15" s="270"/>
      <c r="FU15" s="270"/>
      <c r="FV15" s="270"/>
      <c r="FW15" s="270"/>
      <c r="FX15" s="270"/>
      <c r="FY15" s="270"/>
      <c r="FZ15" s="270"/>
      <c r="GA15" s="270"/>
      <c r="GB15" s="270"/>
      <c r="GC15" s="270"/>
      <c r="GD15" s="270"/>
      <c r="GE15" s="270"/>
      <c r="GF15" s="270"/>
      <c r="GG15" s="270"/>
      <c r="GH15" s="270"/>
      <c r="GI15" s="270"/>
      <c r="GJ15" s="270"/>
      <c r="GK15" s="270"/>
      <c r="GL15" s="270"/>
      <c r="GM15" s="270"/>
      <c r="GN15" s="270"/>
      <c r="GO15" s="270"/>
      <c r="GP15" s="270"/>
      <c r="GQ15" s="270"/>
      <c r="GR15" s="270"/>
      <c r="GS15" s="270"/>
      <c r="GT15" s="270"/>
      <c r="GU15" s="270"/>
      <c r="GV15" s="270"/>
      <c r="GW15" s="270"/>
      <c r="GX15" s="270"/>
      <c r="GY15" s="270"/>
      <c r="GZ15" s="270"/>
      <c r="HA15" s="270"/>
      <c r="HB15" s="270"/>
      <c r="HC15" s="270"/>
      <c r="HD15" s="270"/>
      <c r="HE15" s="270"/>
      <c r="HF15" s="254"/>
      <c r="HG15" s="254"/>
      <c r="HH15" s="254"/>
      <c r="HI15" s="254"/>
      <c r="HJ15" s="254"/>
      <c r="HK15" s="254"/>
      <c r="HL15" s="254"/>
    </row>
    <row r="16" spans="1:220" ht="18" x14ac:dyDescent="0.25">
      <c r="A16" s="577" t="s">
        <v>359</v>
      </c>
      <c r="B16" s="577" t="s">
        <v>361</v>
      </c>
      <c r="C16" s="577" t="s">
        <v>363</v>
      </c>
      <c r="D16" s="577" t="s">
        <v>365</v>
      </c>
      <c r="E16" s="577" t="s">
        <v>401</v>
      </c>
      <c r="F16" s="577"/>
      <c r="G16" s="578"/>
      <c r="H16" s="578"/>
      <c r="I16" s="608"/>
      <c r="J16" s="608"/>
      <c r="K16" s="608"/>
      <c r="L16" s="608"/>
      <c r="M16" s="608"/>
      <c r="N16" s="579"/>
      <c r="O16" s="579"/>
      <c r="P16" s="627"/>
      <c r="Q16" s="580" t="s">
        <v>689</v>
      </c>
      <c r="R16" s="843"/>
      <c r="S16" s="843"/>
      <c r="T16" s="879">
        <f t="shared" ref="T16:T78" si="3">R16+S16</f>
        <v>0</v>
      </c>
      <c r="U16" s="575"/>
      <c r="V16" s="576"/>
      <c r="W16" s="576"/>
      <c r="X16" s="576"/>
      <c r="Y16" s="576"/>
      <c r="Z16" s="576"/>
      <c r="AA16" s="595"/>
      <c r="AB16" s="576"/>
      <c r="AC16" s="576"/>
      <c r="AD16" s="576"/>
      <c r="AE16" s="576"/>
      <c r="AF16" s="576"/>
      <c r="AG16" s="576"/>
      <c r="AH16" s="576"/>
      <c r="AI16" s="576"/>
      <c r="AJ16" s="576"/>
      <c r="AK16" s="576"/>
      <c r="AL16" s="576"/>
      <c r="AM16" s="576"/>
      <c r="AN16" s="595"/>
      <c r="AO16" s="595"/>
      <c r="AP16" s="576"/>
      <c r="AQ16" s="576"/>
      <c r="AR16" s="576"/>
      <c r="AS16" s="576"/>
      <c r="AT16" s="576"/>
      <c r="AU16" s="576"/>
      <c r="AV16" s="576"/>
      <c r="AW16" s="576"/>
      <c r="AX16" s="576"/>
      <c r="AY16" s="576"/>
      <c r="AZ16" s="576"/>
      <c r="BA16" s="576"/>
      <c r="BB16" s="576"/>
      <c r="BC16" s="576"/>
      <c r="BD16" s="576"/>
      <c r="BE16" s="576"/>
      <c r="BF16" s="269"/>
      <c r="BG16" s="269"/>
      <c r="BH16" s="269"/>
      <c r="BI16" s="576"/>
      <c r="BJ16" s="576"/>
      <c r="BK16" s="576"/>
      <c r="BL16" s="576"/>
      <c r="BM16" s="576"/>
      <c r="BN16" s="576"/>
      <c r="BO16" s="576"/>
      <c r="BP16" s="576"/>
      <c r="BQ16" s="576"/>
      <c r="BR16" s="595"/>
      <c r="BS16" s="576"/>
      <c r="BT16" s="576"/>
      <c r="BU16" s="576"/>
      <c r="BV16" s="576"/>
      <c r="BW16" s="576"/>
      <c r="BX16" s="576"/>
      <c r="BY16" s="576"/>
      <c r="BZ16" s="636"/>
      <c r="CA16" s="651"/>
      <c r="CB16" s="651"/>
      <c r="CC16" s="651"/>
      <c r="CD16" s="651"/>
      <c r="CE16" s="651"/>
      <c r="CF16" s="651"/>
      <c r="CG16" s="651"/>
      <c r="CH16" s="651"/>
      <c r="CI16" s="651"/>
      <c r="CJ16" s="651"/>
      <c r="CK16" s="651"/>
      <c r="CL16" s="651"/>
      <c r="CM16" s="651"/>
      <c r="CN16" s="651"/>
      <c r="CO16" s="651"/>
      <c r="CP16" s="651"/>
      <c r="CQ16" s="807">
        <f t="shared" ref="CQ16:CQ47" si="4">R16+S16</f>
        <v>0</v>
      </c>
      <c r="CR16" s="807">
        <f t="shared" ref="CR16:CR47" si="5">T16-CQ16</f>
        <v>0</v>
      </c>
      <c r="CS16" s="270"/>
      <c r="CT16" s="270"/>
      <c r="CU16" s="270"/>
      <c r="CV16" s="270"/>
      <c r="CW16" s="270"/>
      <c r="CX16" s="270"/>
      <c r="CY16" s="270"/>
      <c r="CZ16" s="270"/>
      <c r="DA16" s="270"/>
      <c r="DB16" s="270"/>
      <c r="DC16" s="270"/>
      <c r="DD16" s="270"/>
      <c r="DE16" s="270"/>
      <c r="DF16" s="270"/>
      <c r="DG16" s="270"/>
      <c r="DH16" s="270"/>
      <c r="DI16" s="270"/>
      <c r="DJ16" s="270"/>
      <c r="DK16" s="270"/>
      <c r="DL16" s="270"/>
      <c r="DM16" s="270"/>
      <c r="DN16" s="270"/>
      <c r="DO16" s="270"/>
      <c r="DP16" s="270"/>
      <c r="DQ16" s="270"/>
      <c r="DR16" s="270"/>
      <c r="DS16" s="270"/>
      <c r="DT16" s="270"/>
      <c r="DU16" s="270"/>
      <c r="DV16" s="270"/>
      <c r="DW16" s="270"/>
      <c r="DX16" s="270"/>
      <c r="DY16" s="270"/>
      <c r="DZ16" s="270"/>
      <c r="EA16" s="270"/>
      <c r="EB16" s="270"/>
      <c r="EC16" s="270"/>
      <c r="ED16" s="270"/>
      <c r="EE16" s="270"/>
      <c r="EF16" s="270"/>
      <c r="EG16" s="270"/>
      <c r="EH16" s="270"/>
      <c r="EI16" s="270"/>
      <c r="EJ16" s="270"/>
      <c r="EK16" s="270"/>
      <c r="EL16" s="270"/>
      <c r="EM16" s="270"/>
      <c r="EN16" s="270"/>
      <c r="EO16" s="270"/>
      <c r="EP16" s="270"/>
      <c r="EQ16" s="270"/>
      <c r="ER16" s="270"/>
      <c r="ES16" s="270"/>
      <c r="ET16" s="270"/>
      <c r="EU16" s="270"/>
      <c r="EV16" s="270"/>
      <c r="EW16" s="270"/>
      <c r="EX16" s="270"/>
      <c r="EY16" s="270"/>
      <c r="EZ16" s="270"/>
      <c r="FA16" s="270"/>
      <c r="FB16" s="270"/>
      <c r="FC16" s="270"/>
      <c r="FD16" s="270"/>
      <c r="FE16" s="270"/>
      <c r="FF16" s="270"/>
      <c r="FG16" s="270"/>
      <c r="FH16" s="270"/>
      <c r="FI16" s="270"/>
      <c r="FJ16" s="270"/>
      <c r="FK16" s="270"/>
      <c r="FL16" s="270"/>
      <c r="FM16" s="270"/>
      <c r="FN16" s="270"/>
      <c r="FO16" s="270"/>
      <c r="FP16" s="270"/>
      <c r="FQ16" s="270"/>
      <c r="FR16" s="270"/>
      <c r="FS16" s="270"/>
      <c r="FT16" s="270"/>
      <c r="FU16" s="270"/>
      <c r="FV16" s="270"/>
      <c r="FW16" s="270"/>
      <c r="FX16" s="270"/>
      <c r="FY16" s="270"/>
      <c r="FZ16" s="270"/>
      <c r="GA16" s="270"/>
      <c r="GB16" s="270"/>
      <c r="GC16" s="270"/>
      <c r="GD16" s="270"/>
      <c r="GE16" s="270"/>
      <c r="GF16" s="270"/>
      <c r="GG16" s="270"/>
      <c r="GH16" s="270"/>
      <c r="GI16" s="270"/>
      <c r="GJ16" s="270"/>
      <c r="GK16" s="270"/>
      <c r="GL16" s="270"/>
      <c r="GM16" s="270"/>
      <c r="GN16" s="270"/>
      <c r="GO16" s="270"/>
      <c r="GP16" s="270"/>
      <c r="GQ16" s="270"/>
      <c r="GR16" s="270"/>
      <c r="GS16" s="270"/>
      <c r="GT16" s="270"/>
      <c r="GU16" s="270"/>
      <c r="GV16" s="270"/>
      <c r="GW16" s="270"/>
      <c r="GX16" s="270"/>
      <c r="GY16" s="270"/>
      <c r="GZ16" s="270"/>
      <c r="HA16" s="270"/>
      <c r="HB16" s="270"/>
      <c r="HC16" s="270"/>
      <c r="HD16" s="270"/>
      <c r="HE16" s="270"/>
      <c r="HF16" s="254"/>
      <c r="HG16" s="254"/>
      <c r="HH16" s="254"/>
      <c r="HI16" s="254"/>
      <c r="HJ16" s="254"/>
      <c r="HK16" s="254"/>
      <c r="HL16" s="254"/>
    </row>
    <row r="17" spans="1:220" s="284" customFormat="1" ht="31.5" x14ac:dyDescent="0.25">
      <c r="A17" s="271" t="s">
        <v>359</v>
      </c>
      <c r="B17" s="271" t="s">
        <v>361</v>
      </c>
      <c r="C17" s="271" t="s">
        <v>363</v>
      </c>
      <c r="D17" s="271" t="s">
        <v>365</v>
      </c>
      <c r="E17" s="572" t="s">
        <v>401</v>
      </c>
      <c r="F17" s="271" t="s">
        <v>367</v>
      </c>
      <c r="G17" s="281"/>
      <c r="H17" s="281"/>
      <c r="I17" s="610"/>
      <c r="J17" s="610"/>
      <c r="K17" s="610"/>
      <c r="L17" s="610"/>
      <c r="M17" s="610"/>
      <c r="N17" s="272"/>
      <c r="O17" s="272"/>
      <c r="P17" s="628"/>
      <c r="Q17" s="273" t="s">
        <v>368</v>
      </c>
      <c r="R17" s="844"/>
      <c r="S17" s="844"/>
      <c r="T17" s="880">
        <f t="shared" si="3"/>
        <v>0</v>
      </c>
      <c r="U17" s="259">
        <f>SUM(V17:BZ17)</f>
        <v>0</v>
      </c>
      <c r="V17" s="277"/>
      <c r="W17" s="277"/>
      <c r="X17" s="277"/>
      <c r="Y17" s="277"/>
      <c r="Z17" s="277"/>
      <c r="AA17" s="594"/>
      <c r="AB17" s="277"/>
      <c r="AC17" s="277"/>
      <c r="AD17" s="277"/>
      <c r="AE17" s="277"/>
      <c r="AF17" s="277"/>
      <c r="AG17" s="277"/>
      <c r="AH17" s="277"/>
      <c r="AI17" s="277"/>
      <c r="AJ17" s="277"/>
      <c r="AK17" s="277"/>
      <c r="AL17" s="277"/>
      <c r="AM17" s="277"/>
      <c r="AN17" s="594"/>
      <c r="AO17" s="594"/>
      <c r="AP17" s="277"/>
      <c r="AQ17" s="277"/>
      <c r="AR17" s="277"/>
      <c r="AS17" s="277"/>
      <c r="AT17" s="277"/>
      <c r="AU17" s="277"/>
      <c r="AV17" s="277"/>
      <c r="AW17" s="277"/>
      <c r="AX17" s="277"/>
      <c r="AY17" s="277"/>
      <c r="AZ17" s="277"/>
      <c r="BA17" s="277"/>
      <c r="BB17" s="277"/>
      <c r="BC17" s="277"/>
      <c r="BD17" s="277"/>
      <c r="BE17" s="277"/>
      <c r="BF17" s="277"/>
      <c r="BG17" s="277"/>
      <c r="BH17" s="277"/>
      <c r="BI17" s="277"/>
      <c r="BJ17" s="381"/>
      <c r="BK17" s="277"/>
      <c r="BL17" s="277"/>
      <c r="BM17" s="277"/>
      <c r="BN17" s="277"/>
      <c r="BO17" s="277"/>
      <c r="BP17" s="277"/>
      <c r="BQ17" s="277"/>
      <c r="BR17" s="594"/>
      <c r="BS17" s="277"/>
      <c r="BT17" s="277"/>
      <c r="BU17" s="277"/>
      <c r="BV17" s="277"/>
      <c r="BW17" s="277"/>
      <c r="BX17" s="277"/>
      <c r="BY17" s="277"/>
      <c r="BZ17" s="637"/>
      <c r="CA17" s="652"/>
      <c r="CB17" s="652"/>
      <c r="CC17" s="653"/>
      <c r="CD17" s="653"/>
      <c r="CE17" s="653"/>
      <c r="CF17" s="653"/>
      <c r="CG17" s="653"/>
      <c r="CH17" s="653"/>
      <c r="CI17" s="653"/>
      <c r="CJ17" s="653"/>
      <c r="CK17" s="653"/>
      <c r="CL17" s="653"/>
      <c r="CM17" s="653"/>
      <c r="CN17" s="653"/>
      <c r="CO17" s="653"/>
      <c r="CP17" s="653"/>
      <c r="CQ17" s="807">
        <f t="shared" si="4"/>
        <v>0</v>
      </c>
      <c r="CR17" s="807">
        <f t="shared" si="5"/>
        <v>0</v>
      </c>
      <c r="CS17" s="282"/>
      <c r="CT17" s="282"/>
      <c r="CU17" s="282"/>
      <c r="CV17" s="282"/>
      <c r="CW17" s="282"/>
      <c r="CX17" s="282"/>
      <c r="CY17" s="282"/>
      <c r="CZ17" s="282"/>
      <c r="DA17" s="282"/>
      <c r="DB17" s="282"/>
      <c r="DC17" s="282"/>
      <c r="DD17" s="282"/>
      <c r="DE17" s="282"/>
      <c r="DF17" s="282"/>
      <c r="DG17" s="282"/>
      <c r="DH17" s="282"/>
      <c r="DI17" s="282"/>
      <c r="DJ17" s="282"/>
      <c r="DK17" s="282"/>
      <c r="DL17" s="282"/>
      <c r="DM17" s="282"/>
      <c r="DN17" s="282"/>
      <c r="DO17" s="282"/>
      <c r="DP17" s="282"/>
      <c r="DQ17" s="282"/>
      <c r="DR17" s="282"/>
      <c r="DS17" s="282"/>
      <c r="DT17" s="282"/>
      <c r="DU17" s="282"/>
      <c r="DV17" s="282"/>
      <c r="DW17" s="282"/>
      <c r="DX17" s="282"/>
      <c r="DY17" s="282"/>
      <c r="DZ17" s="282"/>
      <c r="EA17" s="282"/>
      <c r="EB17" s="282"/>
      <c r="EC17" s="282"/>
      <c r="ED17" s="282"/>
      <c r="EE17" s="282"/>
      <c r="EF17" s="282"/>
      <c r="EG17" s="282"/>
      <c r="EH17" s="282"/>
      <c r="EI17" s="282"/>
      <c r="EJ17" s="282"/>
      <c r="EK17" s="282"/>
      <c r="EL17" s="282"/>
      <c r="EM17" s="282"/>
      <c r="EN17" s="282"/>
      <c r="EO17" s="282"/>
      <c r="EP17" s="282"/>
      <c r="EQ17" s="282"/>
      <c r="ER17" s="282"/>
      <c r="ES17" s="282"/>
      <c r="ET17" s="282"/>
      <c r="EU17" s="282"/>
      <c r="EV17" s="282"/>
      <c r="EW17" s="282"/>
      <c r="EX17" s="282"/>
      <c r="EY17" s="282"/>
      <c r="EZ17" s="282"/>
      <c r="FA17" s="282"/>
      <c r="FB17" s="282"/>
      <c r="FC17" s="282"/>
      <c r="FD17" s="282"/>
      <c r="FE17" s="282"/>
      <c r="FF17" s="282"/>
      <c r="FG17" s="282"/>
      <c r="FH17" s="282"/>
      <c r="FI17" s="282"/>
      <c r="FJ17" s="282"/>
      <c r="FK17" s="282"/>
      <c r="FL17" s="282"/>
      <c r="FM17" s="282"/>
      <c r="FN17" s="282"/>
      <c r="FO17" s="282"/>
      <c r="FP17" s="282"/>
      <c r="FQ17" s="282"/>
      <c r="FR17" s="282"/>
      <c r="FS17" s="282"/>
      <c r="FT17" s="282"/>
      <c r="FU17" s="282"/>
      <c r="FV17" s="282"/>
      <c r="FW17" s="282"/>
      <c r="FX17" s="282"/>
      <c r="FY17" s="282"/>
      <c r="FZ17" s="282"/>
      <c r="GA17" s="282"/>
      <c r="GB17" s="282"/>
      <c r="GC17" s="282"/>
      <c r="GD17" s="282"/>
      <c r="GE17" s="282"/>
      <c r="GF17" s="282"/>
      <c r="GG17" s="282"/>
      <c r="GH17" s="282"/>
      <c r="GI17" s="282"/>
      <c r="GJ17" s="282"/>
      <c r="GK17" s="282"/>
      <c r="GL17" s="282"/>
      <c r="GM17" s="282"/>
      <c r="GN17" s="282"/>
      <c r="GO17" s="282"/>
      <c r="GP17" s="282"/>
      <c r="GQ17" s="282"/>
      <c r="GR17" s="282"/>
      <c r="GS17" s="282"/>
      <c r="GT17" s="282"/>
      <c r="GU17" s="282"/>
      <c r="GV17" s="282"/>
      <c r="GW17" s="282"/>
      <c r="GX17" s="282"/>
      <c r="GY17" s="282"/>
      <c r="GZ17" s="282"/>
      <c r="HA17" s="282"/>
      <c r="HB17" s="282"/>
      <c r="HC17" s="282"/>
      <c r="HD17" s="282"/>
      <c r="HE17" s="282"/>
      <c r="HF17" s="283"/>
      <c r="HG17" s="283"/>
      <c r="HH17" s="283"/>
      <c r="HI17" s="283"/>
      <c r="HJ17" s="283"/>
      <c r="HK17" s="283"/>
      <c r="HL17" s="283"/>
    </row>
    <row r="18" spans="1:220" s="280" customFormat="1" ht="93" customHeight="1" x14ac:dyDescent="0.25">
      <c r="A18" s="274" t="s">
        <v>359</v>
      </c>
      <c r="B18" s="274" t="s">
        <v>361</v>
      </c>
      <c r="C18" s="274" t="s">
        <v>363</v>
      </c>
      <c r="D18" s="274" t="s">
        <v>365</v>
      </c>
      <c r="E18" s="382" t="s">
        <v>401</v>
      </c>
      <c r="F18" s="274" t="s">
        <v>367</v>
      </c>
      <c r="G18" s="275">
        <v>2021005810230</v>
      </c>
      <c r="H18" s="275"/>
      <c r="I18" s="609" t="s">
        <v>892</v>
      </c>
      <c r="J18" s="609" t="s">
        <v>893</v>
      </c>
      <c r="K18" s="609" t="s">
        <v>790</v>
      </c>
      <c r="L18" s="609" t="s">
        <v>792</v>
      </c>
      <c r="M18" s="609" t="s">
        <v>796</v>
      </c>
      <c r="N18" s="276" t="s">
        <v>666</v>
      </c>
      <c r="O18" s="276" t="s">
        <v>390</v>
      </c>
      <c r="P18" s="619" t="s">
        <v>701</v>
      </c>
      <c r="Q18" s="921" t="s">
        <v>875</v>
      </c>
      <c r="R18" s="922"/>
      <c r="S18" s="922">
        <v>161500000</v>
      </c>
      <c r="T18" s="923">
        <f t="shared" si="3"/>
        <v>161500000</v>
      </c>
      <c r="U18" s="259">
        <f t="shared" ref="U18:U80" si="6">SUM(V18:BZ18)</f>
        <v>161500000</v>
      </c>
      <c r="V18" s="277"/>
      <c r="W18" s="277"/>
      <c r="X18" s="277"/>
      <c r="Y18" s="277"/>
      <c r="Z18" s="277"/>
      <c r="AA18" s="594"/>
      <c r="AB18" s="277"/>
      <c r="AC18" s="277"/>
      <c r="AD18" s="277"/>
      <c r="AE18" s="277"/>
      <c r="AF18" s="277"/>
      <c r="AG18" s="277"/>
      <c r="AH18" s="277"/>
      <c r="AI18" s="277"/>
      <c r="AJ18" s="277"/>
      <c r="AK18" s="277"/>
      <c r="AL18" s="277"/>
      <c r="AM18" s="277"/>
      <c r="AN18" s="594"/>
      <c r="AO18" s="594"/>
      <c r="AP18" s="277"/>
      <c r="AQ18" s="277"/>
      <c r="AR18" s="277"/>
      <c r="AS18" s="277"/>
      <c r="AT18" s="277"/>
      <c r="AU18" s="277"/>
      <c r="AV18" s="277"/>
      <c r="AW18" s="277"/>
      <c r="AX18" s="277">
        <v>160000000</v>
      </c>
      <c r="AY18" s="277">
        <v>1500000</v>
      </c>
      <c r="AZ18" s="277"/>
      <c r="BA18" s="277"/>
      <c r="BB18" s="277"/>
      <c r="BC18" s="277"/>
      <c r="BD18" s="277"/>
      <c r="BE18" s="277"/>
      <c r="BF18" s="277"/>
      <c r="BG18" s="277"/>
      <c r="BH18" s="277"/>
      <c r="BI18" s="277"/>
      <c r="BJ18" s="381"/>
      <c r="BK18" s="277"/>
      <c r="BL18" s="277"/>
      <c r="BM18" s="277"/>
      <c r="BN18" s="277"/>
      <c r="BO18" s="277"/>
      <c r="BP18" s="277"/>
      <c r="BQ18" s="277"/>
      <c r="BR18" s="594"/>
      <c r="BS18" s="277"/>
      <c r="BT18" s="277"/>
      <c r="BU18" s="277"/>
      <c r="BV18" s="277"/>
      <c r="BW18" s="277"/>
      <c r="BX18" s="277"/>
      <c r="BY18" s="277"/>
      <c r="BZ18" s="637"/>
      <c r="CA18" s="652"/>
      <c r="CB18" s="652"/>
      <c r="CC18" s="652"/>
      <c r="CD18" s="652"/>
      <c r="CE18" s="652"/>
      <c r="CF18" s="652"/>
      <c r="CG18" s="652"/>
      <c r="CH18" s="652"/>
      <c r="CI18" s="652"/>
      <c r="CJ18" s="652"/>
      <c r="CK18" s="652"/>
      <c r="CL18" s="652"/>
      <c r="CM18" s="652"/>
      <c r="CN18" s="652"/>
      <c r="CO18" s="652"/>
      <c r="CP18" s="652"/>
      <c r="CQ18" s="807">
        <f t="shared" si="4"/>
        <v>161500000</v>
      </c>
      <c r="CR18" s="807">
        <f t="shared" si="5"/>
        <v>0</v>
      </c>
      <c r="CS18" s="278"/>
      <c r="CT18" s="278"/>
      <c r="CU18" s="278"/>
      <c r="CV18" s="278"/>
      <c r="CW18" s="278"/>
      <c r="CX18" s="278"/>
      <c r="CY18" s="278"/>
      <c r="CZ18" s="278"/>
      <c r="DA18" s="278"/>
      <c r="DB18" s="278"/>
      <c r="DC18" s="278"/>
      <c r="DD18" s="278"/>
      <c r="DE18" s="278"/>
      <c r="DF18" s="278"/>
      <c r="DG18" s="278"/>
      <c r="DH18" s="278"/>
      <c r="DI18" s="278"/>
      <c r="DJ18" s="278"/>
      <c r="DK18" s="278"/>
      <c r="DL18" s="278"/>
      <c r="DM18" s="278"/>
      <c r="DN18" s="278"/>
      <c r="DO18" s="278"/>
      <c r="DP18" s="278"/>
      <c r="DQ18" s="278"/>
      <c r="DR18" s="278"/>
      <c r="DS18" s="278"/>
      <c r="DT18" s="278"/>
      <c r="DU18" s="278"/>
      <c r="DV18" s="278"/>
      <c r="DW18" s="278"/>
      <c r="DX18" s="278"/>
      <c r="DY18" s="278"/>
      <c r="DZ18" s="278"/>
      <c r="EA18" s="278"/>
      <c r="EB18" s="278"/>
      <c r="EC18" s="278"/>
      <c r="ED18" s="278"/>
      <c r="EE18" s="278"/>
      <c r="EF18" s="278"/>
      <c r="EG18" s="278"/>
      <c r="EH18" s="278"/>
      <c r="EI18" s="278"/>
      <c r="EJ18" s="278"/>
      <c r="EK18" s="278"/>
      <c r="EL18" s="278"/>
      <c r="EM18" s="278"/>
      <c r="EN18" s="278"/>
      <c r="EO18" s="278"/>
      <c r="EP18" s="278"/>
      <c r="EQ18" s="278"/>
      <c r="ER18" s="278"/>
      <c r="ES18" s="278"/>
      <c r="ET18" s="278"/>
      <c r="EU18" s="278"/>
      <c r="EV18" s="278"/>
      <c r="EW18" s="278"/>
      <c r="EX18" s="278"/>
      <c r="EY18" s="278"/>
      <c r="EZ18" s="278"/>
      <c r="FA18" s="278"/>
      <c r="FB18" s="278"/>
      <c r="FC18" s="278"/>
      <c r="FD18" s="278"/>
      <c r="FE18" s="278"/>
      <c r="FF18" s="278"/>
      <c r="FG18" s="278"/>
      <c r="FH18" s="278"/>
      <c r="FI18" s="278"/>
      <c r="FJ18" s="278"/>
      <c r="FK18" s="278"/>
      <c r="FL18" s="278"/>
      <c r="FM18" s="278"/>
      <c r="FN18" s="278"/>
      <c r="FO18" s="278"/>
      <c r="FP18" s="278"/>
      <c r="FQ18" s="278"/>
      <c r="FR18" s="278"/>
      <c r="FS18" s="278"/>
      <c r="FT18" s="278"/>
      <c r="FU18" s="278"/>
      <c r="FV18" s="278"/>
      <c r="FW18" s="278"/>
      <c r="FX18" s="278"/>
      <c r="FY18" s="278"/>
      <c r="FZ18" s="278"/>
      <c r="GA18" s="278"/>
      <c r="GB18" s="278"/>
      <c r="GC18" s="278"/>
      <c r="GD18" s="278"/>
      <c r="GE18" s="278"/>
      <c r="GF18" s="278"/>
      <c r="GG18" s="278"/>
      <c r="GH18" s="278"/>
      <c r="GI18" s="278"/>
      <c r="GJ18" s="278"/>
      <c r="GK18" s="278"/>
      <c r="GL18" s="278"/>
      <c r="GM18" s="278"/>
      <c r="GN18" s="278"/>
      <c r="GO18" s="278"/>
      <c r="GP18" s="278"/>
      <c r="GQ18" s="278"/>
      <c r="GR18" s="278"/>
      <c r="GS18" s="278"/>
      <c r="GT18" s="278"/>
      <c r="GU18" s="278"/>
      <c r="GV18" s="278"/>
      <c r="GW18" s="278"/>
      <c r="GX18" s="278"/>
      <c r="GY18" s="278"/>
      <c r="GZ18" s="278"/>
      <c r="HA18" s="278"/>
      <c r="HB18" s="278"/>
      <c r="HC18" s="278"/>
      <c r="HD18" s="278"/>
      <c r="HE18" s="278"/>
      <c r="HF18" s="279"/>
      <c r="HG18" s="279"/>
      <c r="HH18" s="279"/>
      <c r="HI18" s="279"/>
      <c r="HJ18" s="279"/>
      <c r="HK18" s="279"/>
      <c r="HL18" s="279"/>
    </row>
    <row r="19" spans="1:220" ht="31.5" x14ac:dyDescent="0.25">
      <c r="A19" s="246" t="s">
        <v>375</v>
      </c>
      <c r="B19" s="246"/>
      <c r="C19" s="246"/>
      <c r="D19" s="246"/>
      <c r="E19" s="568"/>
      <c r="F19" s="246"/>
      <c r="G19" s="285"/>
      <c r="H19" s="285"/>
      <c r="I19" s="612"/>
      <c r="J19" s="612"/>
      <c r="K19" s="612"/>
      <c r="L19" s="612"/>
      <c r="M19" s="612"/>
      <c r="N19" s="248"/>
      <c r="O19" s="248"/>
      <c r="P19" s="623"/>
      <c r="Q19" s="249" t="s">
        <v>376</v>
      </c>
      <c r="R19" s="839"/>
      <c r="S19" s="839"/>
      <c r="T19" s="875">
        <f t="shared" si="3"/>
        <v>0</v>
      </c>
      <c r="U19" s="259">
        <f t="shared" si="6"/>
        <v>0</v>
      </c>
      <c r="V19" s="269"/>
      <c r="W19" s="269"/>
      <c r="X19" s="269"/>
      <c r="Y19" s="269"/>
      <c r="Z19" s="269"/>
      <c r="AA19" s="595"/>
      <c r="AB19" s="269"/>
      <c r="AC19" s="269"/>
      <c r="AD19" s="269"/>
      <c r="AE19" s="269"/>
      <c r="AF19" s="269"/>
      <c r="AG19" s="269"/>
      <c r="AH19" s="269"/>
      <c r="AI19" s="269"/>
      <c r="AJ19" s="269"/>
      <c r="AK19" s="269"/>
      <c r="AL19" s="269"/>
      <c r="AM19" s="269"/>
      <c r="AN19" s="595"/>
      <c r="AO19" s="595"/>
      <c r="AP19" s="269"/>
      <c r="AQ19" s="269"/>
      <c r="AR19" s="269"/>
      <c r="AS19" s="269"/>
      <c r="AT19" s="269"/>
      <c r="AU19" s="269"/>
      <c r="AV19" s="269"/>
      <c r="AW19" s="269"/>
      <c r="AX19" s="269"/>
      <c r="AY19" s="269"/>
      <c r="AZ19" s="269"/>
      <c r="BA19" s="269"/>
      <c r="BB19" s="269"/>
      <c r="BC19" s="269"/>
      <c r="BD19" s="269"/>
      <c r="BE19" s="269"/>
      <c r="BF19" s="269"/>
      <c r="BG19" s="269"/>
      <c r="BH19" s="269"/>
      <c r="BI19" s="269"/>
      <c r="BJ19" s="576"/>
      <c r="BK19" s="269"/>
      <c r="BL19" s="269"/>
      <c r="BM19" s="269"/>
      <c r="BN19" s="269"/>
      <c r="BO19" s="269"/>
      <c r="BP19" s="269"/>
      <c r="BQ19" s="269"/>
      <c r="BR19" s="595"/>
      <c r="BS19" s="269"/>
      <c r="BT19" s="269"/>
      <c r="BU19" s="269"/>
      <c r="BV19" s="269"/>
      <c r="BW19" s="269"/>
      <c r="BX19" s="269"/>
      <c r="BY19" s="269"/>
      <c r="BZ19" s="636"/>
      <c r="CA19" s="651"/>
      <c r="CB19" s="651"/>
      <c r="CC19" s="651"/>
      <c r="CD19" s="651"/>
      <c r="CE19" s="651"/>
      <c r="CF19" s="651"/>
      <c r="CG19" s="651"/>
      <c r="CH19" s="651"/>
      <c r="CI19" s="651"/>
      <c r="CJ19" s="651"/>
      <c r="CK19" s="651"/>
      <c r="CL19" s="651"/>
      <c r="CM19" s="651"/>
      <c r="CN19" s="651"/>
      <c r="CO19" s="651"/>
      <c r="CP19" s="651"/>
      <c r="CQ19" s="807">
        <f t="shared" si="4"/>
        <v>0</v>
      </c>
      <c r="CR19" s="807">
        <f t="shared" si="5"/>
        <v>0</v>
      </c>
      <c r="CS19" s="270"/>
      <c r="CT19" s="270"/>
      <c r="CU19" s="270"/>
      <c r="CV19" s="270"/>
      <c r="CW19" s="270"/>
      <c r="CX19" s="270"/>
      <c r="CY19" s="270"/>
      <c r="CZ19" s="270"/>
      <c r="DA19" s="270"/>
      <c r="DB19" s="270"/>
      <c r="DC19" s="270"/>
      <c r="DD19" s="270"/>
      <c r="DE19" s="270"/>
      <c r="DF19" s="270"/>
      <c r="DG19" s="270"/>
      <c r="DH19" s="270"/>
      <c r="DI19" s="270"/>
      <c r="DJ19" s="270"/>
      <c r="DK19" s="270"/>
      <c r="DL19" s="270"/>
      <c r="DM19" s="270"/>
      <c r="DN19" s="270"/>
      <c r="DO19" s="270"/>
      <c r="DP19" s="270"/>
      <c r="DQ19" s="270"/>
      <c r="DR19" s="270"/>
      <c r="DS19" s="270"/>
      <c r="DT19" s="270"/>
      <c r="DU19" s="270"/>
      <c r="DV19" s="270"/>
      <c r="DW19" s="270"/>
      <c r="DX19" s="270"/>
      <c r="DY19" s="270"/>
      <c r="DZ19" s="270"/>
      <c r="EA19" s="270"/>
      <c r="EB19" s="270"/>
      <c r="EC19" s="270"/>
      <c r="ED19" s="270"/>
      <c r="EE19" s="270"/>
      <c r="EF19" s="270"/>
      <c r="EG19" s="270"/>
      <c r="EH19" s="270"/>
      <c r="EI19" s="270"/>
      <c r="EJ19" s="270"/>
      <c r="EK19" s="270"/>
      <c r="EL19" s="270"/>
      <c r="EM19" s="270"/>
      <c r="EN19" s="270"/>
      <c r="EO19" s="270"/>
      <c r="EP19" s="270"/>
      <c r="EQ19" s="270"/>
      <c r="ER19" s="270"/>
      <c r="ES19" s="270"/>
      <c r="ET19" s="270"/>
      <c r="EU19" s="270"/>
      <c r="EV19" s="270"/>
      <c r="EW19" s="270"/>
      <c r="EX19" s="270"/>
      <c r="EY19" s="270"/>
      <c r="EZ19" s="270"/>
      <c r="FA19" s="270"/>
      <c r="FB19" s="270"/>
      <c r="FC19" s="270"/>
      <c r="FD19" s="270"/>
      <c r="FE19" s="270"/>
      <c r="FF19" s="270"/>
      <c r="FG19" s="270"/>
      <c r="FH19" s="270"/>
      <c r="FI19" s="270"/>
      <c r="FJ19" s="270"/>
      <c r="FK19" s="270"/>
      <c r="FL19" s="270"/>
      <c r="FM19" s="270"/>
      <c r="FN19" s="270"/>
      <c r="FO19" s="270"/>
      <c r="FP19" s="270"/>
      <c r="FQ19" s="270"/>
      <c r="FR19" s="270"/>
      <c r="FS19" s="270"/>
      <c r="FT19" s="270"/>
      <c r="FU19" s="270"/>
      <c r="FV19" s="270"/>
      <c r="FW19" s="270"/>
      <c r="FX19" s="270"/>
      <c r="FY19" s="270"/>
      <c r="FZ19" s="270"/>
      <c r="GA19" s="270"/>
      <c r="GB19" s="270"/>
      <c r="GC19" s="270"/>
      <c r="GD19" s="270"/>
      <c r="GE19" s="270"/>
      <c r="GF19" s="270"/>
      <c r="GG19" s="270"/>
      <c r="GH19" s="270"/>
      <c r="GI19" s="270"/>
      <c r="GJ19" s="270"/>
      <c r="GK19" s="270"/>
      <c r="GL19" s="270"/>
      <c r="GM19" s="270"/>
      <c r="GN19" s="270"/>
      <c r="GO19" s="270"/>
      <c r="GP19" s="270"/>
      <c r="GQ19" s="270"/>
      <c r="GR19" s="270"/>
      <c r="GS19" s="270"/>
      <c r="GT19" s="270"/>
      <c r="GU19" s="270"/>
      <c r="GV19" s="270"/>
      <c r="GW19" s="270"/>
      <c r="GX19" s="270"/>
      <c r="GY19" s="270"/>
      <c r="GZ19" s="270"/>
      <c r="HA19" s="270"/>
      <c r="HB19" s="270"/>
      <c r="HC19" s="270"/>
      <c r="HD19" s="270"/>
      <c r="HE19" s="270"/>
      <c r="HF19" s="254"/>
      <c r="HG19" s="254"/>
      <c r="HH19" s="254"/>
      <c r="HI19" s="254"/>
      <c r="HJ19" s="254"/>
      <c r="HK19" s="254"/>
      <c r="HL19" s="254"/>
    </row>
    <row r="20" spans="1:220" ht="18" x14ac:dyDescent="0.25">
      <c r="A20" s="255" t="s">
        <v>375</v>
      </c>
      <c r="B20" s="255" t="s">
        <v>361</v>
      </c>
      <c r="C20" s="255"/>
      <c r="D20" s="255"/>
      <c r="E20" s="569"/>
      <c r="F20" s="255"/>
      <c r="G20" s="256"/>
      <c r="H20" s="256"/>
      <c r="I20" s="605"/>
      <c r="J20" s="605"/>
      <c r="K20" s="605"/>
      <c r="L20" s="605"/>
      <c r="M20" s="605"/>
      <c r="N20" s="257"/>
      <c r="O20" s="257"/>
      <c r="P20" s="624"/>
      <c r="Q20" s="258" t="s">
        <v>377</v>
      </c>
      <c r="R20" s="840"/>
      <c r="S20" s="840"/>
      <c r="T20" s="876">
        <f t="shared" si="3"/>
        <v>0</v>
      </c>
      <c r="U20" s="259">
        <f t="shared" si="6"/>
        <v>0</v>
      </c>
      <c r="V20" s="269"/>
      <c r="W20" s="269"/>
      <c r="X20" s="269"/>
      <c r="Y20" s="269"/>
      <c r="Z20" s="269"/>
      <c r="AA20" s="595"/>
      <c r="AB20" s="269"/>
      <c r="AC20" s="269"/>
      <c r="AD20" s="269"/>
      <c r="AE20" s="269"/>
      <c r="AF20" s="269"/>
      <c r="AG20" s="269"/>
      <c r="AH20" s="269"/>
      <c r="AI20" s="269"/>
      <c r="AJ20" s="269"/>
      <c r="AK20" s="269"/>
      <c r="AL20" s="269"/>
      <c r="AM20" s="269"/>
      <c r="AN20" s="595"/>
      <c r="AO20" s="595"/>
      <c r="AP20" s="269"/>
      <c r="AQ20" s="269"/>
      <c r="AR20" s="269"/>
      <c r="AS20" s="269"/>
      <c r="AT20" s="269"/>
      <c r="AU20" s="269"/>
      <c r="AV20" s="269"/>
      <c r="AW20" s="269"/>
      <c r="AX20" s="269"/>
      <c r="AY20" s="269"/>
      <c r="AZ20" s="269"/>
      <c r="BA20" s="269"/>
      <c r="BB20" s="269"/>
      <c r="BC20" s="269"/>
      <c r="BD20" s="269"/>
      <c r="BE20" s="269"/>
      <c r="BF20" s="269"/>
      <c r="BG20" s="269"/>
      <c r="BH20" s="269"/>
      <c r="BI20" s="269"/>
      <c r="BJ20" s="576"/>
      <c r="BK20" s="269"/>
      <c r="BL20" s="269"/>
      <c r="BM20" s="269"/>
      <c r="BN20" s="269"/>
      <c r="BO20" s="269"/>
      <c r="BP20" s="269"/>
      <c r="BQ20" s="269"/>
      <c r="BR20" s="595"/>
      <c r="BS20" s="269"/>
      <c r="BT20" s="269"/>
      <c r="BU20" s="269"/>
      <c r="BV20" s="269"/>
      <c r="BW20" s="269"/>
      <c r="BX20" s="269"/>
      <c r="BY20" s="269"/>
      <c r="BZ20" s="636"/>
      <c r="CA20" s="651"/>
      <c r="CB20" s="651"/>
      <c r="CC20" s="651"/>
      <c r="CD20" s="651"/>
      <c r="CE20" s="651"/>
      <c r="CF20" s="651"/>
      <c r="CG20" s="651"/>
      <c r="CH20" s="651"/>
      <c r="CI20" s="651"/>
      <c r="CJ20" s="651"/>
      <c r="CK20" s="651"/>
      <c r="CL20" s="651"/>
      <c r="CM20" s="651"/>
      <c r="CN20" s="651"/>
      <c r="CO20" s="651"/>
      <c r="CP20" s="651"/>
      <c r="CQ20" s="807">
        <f t="shared" si="4"/>
        <v>0</v>
      </c>
      <c r="CR20" s="807">
        <f t="shared" si="5"/>
        <v>0</v>
      </c>
      <c r="CS20" s="270"/>
      <c r="CT20" s="270"/>
      <c r="CU20" s="270"/>
      <c r="CV20" s="270"/>
      <c r="CW20" s="270"/>
      <c r="CX20" s="270"/>
      <c r="CY20" s="270"/>
      <c r="CZ20" s="270"/>
      <c r="DA20" s="270"/>
      <c r="DB20" s="270"/>
      <c r="DC20" s="270"/>
      <c r="DD20" s="270"/>
      <c r="DE20" s="270"/>
      <c r="DF20" s="270"/>
      <c r="DG20" s="270"/>
      <c r="DH20" s="270"/>
      <c r="DI20" s="270"/>
      <c r="DJ20" s="270"/>
      <c r="DK20" s="270"/>
      <c r="DL20" s="270"/>
      <c r="DM20" s="270"/>
      <c r="DN20" s="270"/>
      <c r="DO20" s="270"/>
      <c r="DP20" s="270"/>
      <c r="DQ20" s="270"/>
      <c r="DR20" s="270"/>
      <c r="DS20" s="270"/>
      <c r="DT20" s="270"/>
      <c r="DU20" s="270"/>
      <c r="DV20" s="270"/>
      <c r="DW20" s="270"/>
      <c r="DX20" s="270"/>
      <c r="DY20" s="270"/>
      <c r="DZ20" s="270"/>
      <c r="EA20" s="270"/>
      <c r="EB20" s="270"/>
      <c r="EC20" s="270"/>
      <c r="ED20" s="270"/>
      <c r="EE20" s="270"/>
      <c r="EF20" s="270"/>
      <c r="EG20" s="270"/>
      <c r="EH20" s="270"/>
      <c r="EI20" s="270"/>
      <c r="EJ20" s="270"/>
      <c r="EK20" s="270"/>
      <c r="EL20" s="270"/>
      <c r="EM20" s="270"/>
      <c r="EN20" s="270"/>
      <c r="EO20" s="270"/>
      <c r="EP20" s="270"/>
      <c r="EQ20" s="270"/>
      <c r="ER20" s="270"/>
      <c r="ES20" s="270"/>
      <c r="ET20" s="270"/>
      <c r="EU20" s="270"/>
      <c r="EV20" s="270"/>
      <c r="EW20" s="270"/>
      <c r="EX20" s="270"/>
      <c r="EY20" s="270"/>
      <c r="EZ20" s="270"/>
      <c r="FA20" s="270"/>
      <c r="FB20" s="270"/>
      <c r="FC20" s="270"/>
      <c r="FD20" s="270"/>
      <c r="FE20" s="270"/>
      <c r="FF20" s="270"/>
      <c r="FG20" s="270"/>
      <c r="FH20" s="270"/>
      <c r="FI20" s="270"/>
      <c r="FJ20" s="270"/>
      <c r="FK20" s="270"/>
      <c r="FL20" s="270"/>
      <c r="FM20" s="270"/>
      <c r="FN20" s="270"/>
      <c r="FO20" s="270"/>
      <c r="FP20" s="270"/>
      <c r="FQ20" s="270"/>
      <c r="FR20" s="270"/>
      <c r="FS20" s="270"/>
      <c r="FT20" s="270"/>
      <c r="FU20" s="270"/>
      <c r="FV20" s="270"/>
      <c r="FW20" s="270"/>
      <c r="FX20" s="270"/>
      <c r="FY20" s="270"/>
      <c r="FZ20" s="270"/>
      <c r="GA20" s="270"/>
      <c r="GB20" s="270"/>
      <c r="GC20" s="270"/>
      <c r="GD20" s="270"/>
      <c r="GE20" s="270"/>
      <c r="GF20" s="270"/>
      <c r="GG20" s="270"/>
      <c r="GH20" s="270"/>
      <c r="GI20" s="270"/>
      <c r="GJ20" s="270"/>
      <c r="GK20" s="270"/>
      <c r="GL20" s="270"/>
      <c r="GM20" s="270"/>
      <c r="GN20" s="270"/>
      <c r="GO20" s="270"/>
      <c r="GP20" s="270"/>
      <c r="GQ20" s="270"/>
      <c r="GR20" s="270"/>
      <c r="GS20" s="270"/>
      <c r="GT20" s="270"/>
      <c r="GU20" s="270"/>
      <c r="GV20" s="270"/>
      <c r="GW20" s="270"/>
      <c r="GX20" s="270"/>
      <c r="GY20" s="270"/>
      <c r="GZ20" s="270"/>
      <c r="HA20" s="270"/>
      <c r="HB20" s="270"/>
      <c r="HC20" s="270"/>
      <c r="HD20" s="270"/>
      <c r="HE20" s="270"/>
      <c r="HF20" s="254"/>
      <c r="HG20" s="254"/>
      <c r="HH20" s="254"/>
      <c r="HI20" s="254"/>
      <c r="HJ20" s="254"/>
      <c r="HK20" s="254"/>
      <c r="HL20" s="254"/>
    </row>
    <row r="21" spans="1:220" ht="18" x14ac:dyDescent="0.25">
      <c r="A21" s="262" t="s">
        <v>375</v>
      </c>
      <c r="B21" s="262" t="s">
        <v>361</v>
      </c>
      <c r="C21" s="262" t="s">
        <v>371</v>
      </c>
      <c r="D21" s="262"/>
      <c r="E21" s="570"/>
      <c r="F21" s="262"/>
      <c r="G21" s="263"/>
      <c r="H21" s="263"/>
      <c r="I21" s="606"/>
      <c r="J21" s="606"/>
      <c r="K21" s="606"/>
      <c r="L21" s="606"/>
      <c r="M21" s="606"/>
      <c r="N21" s="262"/>
      <c r="O21" s="264"/>
      <c r="P21" s="625"/>
      <c r="Q21" s="265" t="s">
        <v>372</v>
      </c>
      <c r="R21" s="841"/>
      <c r="S21" s="841"/>
      <c r="T21" s="877">
        <f t="shared" si="3"/>
        <v>0</v>
      </c>
      <c r="U21" s="259">
        <f t="shared" si="6"/>
        <v>0</v>
      </c>
      <c r="V21" s="269"/>
      <c r="W21" s="269"/>
      <c r="X21" s="269"/>
      <c r="Y21" s="269"/>
      <c r="Z21" s="269"/>
      <c r="AA21" s="595"/>
      <c r="AB21" s="269"/>
      <c r="AC21" s="269"/>
      <c r="AD21" s="269"/>
      <c r="AE21" s="269"/>
      <c r="AF21" s="269"/>
      <c r="AG21" s="269"/>
      <c r="AH21" s="269"/>
      <c r="AI21" s="269"/>
      <c r="AJ21" s="269"/>
      <c r="AK21" s="269"/>
      <c r="AL21" s="269"/>
      <c r="AM21" s="269"/>
      <c r="AN21" s="595"/>
      <c r="AO21" s="595"/>
      <c r="AP21" s="269"/>
      <c r="AQ21" s="269"/>
      <c r="AR21" s="269"/>
      <c r="AS21" s="269"/>
      <c r="AT21" s="269"/>
      <c r="AU21" s="269"/>
      <c r="AV21" s="269"/>
      <c r="AW21" s="269"/>
      <c r="AX21" s="269"/>
      <c r="AY21" s="269"/>
      <c r="AZ21" s="269"/>
      <c r="BA21" s="269"/>
      <c r="BB21" s="269"/>
      <c r="BC21" s="269"/>
      <c r="BD21" s="269"/>
      <c r="BE21" s="269"/>
      <c r="BF21" s="269"/>
      <c r="BG21" s="269"/>
      <c r="BH21" s="269"/>
      <c r="BI21" s="269"/>
      <c r="BJ21" s="576"/>
      <c r="BK21" s="269"/>
      <c r="BL21" s="269"/>
      <c r="BM21" s="269"/>
      <c r="BN21" s="269"/>
      <c r="BO21" s="269"/>
      <c r="BP21" s="269"/>
      <c r="BQ21" s="269"/>
      <c r="BR21" s="595"/>
      <c r="BS21" s="269"/>
      <c r="BT21" s="269"/>
      <c r="BU21" s="269"/>
      <c r="BV21" s="269"/>
      <c r="BW21" s="269"/>
      <c r="BX21" s="269"/>
      <c r="BY21" s="269"/>
      <c r="BZ21" s="636"/>
      <c r="CA21" s="651"/>
      <c r="CB21" s="651"/>
      <c r="CC21" s="651"/>
      <c r="CD21" s="651"/>
      <c r="CE21" s="651"/>
      <c r="CF21" s="651"/>
      <c r="CG21" s="651"/>
      <c r="CH21" s="651"/>
      <c r="CI21" s="651"/>
      <c r="CJ21" s="651"/>
      <c r="CK21" s="651"/>
      <c r="CL21" s="651"/>
      <c r="CM21" s="651"/>
      <c r="CN21" s="651"/>
      <c r="CO21" s="651"/>
      <c r="CP21" s="651"/>
      <c r="CQ21" s="807">
        <f t="shared" si="4"/>
        <v>0</v>
      </c>
      <c r="CR21" s="807">
        <f t="shared" si="5"/>
        <v>0</v>
      </c>
      <c r="CS21" s="270"/>
      <c r="CT21" s="270"/>
      <c r="CU21" s="270"/>
      <c r="CV21" s="270"/>
      <c r="CW21" s="270"/>
      <c r="CX21" s="270"/>
      <c r="CY21" s="270"/>
      <c r="CZ21" s="270"/>
      <c r="DA21" s="270"/>
      <c r="DB21" s="270"/>
      <c r="DC21" s="270"/>
      <c r="DD21" s="270"/>
      <c r="DE21" s="270"/>
      <c r="DF21" s="270"/>
      <c r="DG21" s="270"/>
      <c r="DH21" s="270"/>
      <c r="DI21" s="270"/>
      <c r="DJ21" s="270"/>
      <c r="DK21" s="270"/>
      <c r="DL21" s="270"/>
      <c r="DM21" s="270"/>
      <c r="DN21" s="270"/>
      <c r="DO21" s="270"/>
      <c r="DP21" s="270"/>
      <c r="DQ21" s="270"/>
      <c r="DR21" s="270"/>
      <c r="DS21" s="270"/>
      <c r="DT21" s="270"/>
      <c r="DU21" s="270"/>
      <c r="DV21" s="270"/>
      <c r="DW21" s="270"/>
      <c r="DX21" s="270"/>
      <c r="DY21" s="270"/>
      <c r="DZ21" s="270"/>
      <c r="EA21" s="270"/>
      <c r="EB21" s="270"/>
      <c r="EC21" s="270"/>
      <c r="ED21" s="270"/>
      <c r="EE21" s="270"/>
      <c r="EF21" s="270"/>
      <c r="EG21" s="270"/>
      <c r="EH21" s="270"/>
      <c r="EI21" s="270"/>
      <c r="EJ21" s="270"/>
      <c r="EK21" s="270"/>
      <c r="EL21" s="270"/>
      <c r="EM21" s="270"/>
      <c r="EN21" s="270"/>
      <c r="EO21" s="270"/>
      <c r="EP21" s="270"/>
      <c r="EQ21" s="270"/>
      <c r="ER21" s="270"/>
      <c r="ES21" s="270"/>
      <c r="ET21" s="270"/>
      <c r="EU21" s="270"/>
      <c r="EV21" s="270"/>
      <c r="EW21" s="270"/>
      <c r="EX21" s="270"/>
      <c r="EY21" s="270"/>
      <c r="EZ21" s="270"/>
      <c r="FA21" s="270"/>
      <c r="FB21" s="270"/>
      <c r="FC21" s="270"/>
      <c r="FD21" s="270"/>
      <c r="FE21" s="270"/>
      <c r="FF21" s="270"/>
      <c r="FG21" s="270"/>
      <c r="FH21" s="270"/>
      <c r="FI21" s="270"/>
      <c r="FJ21" s="270"/>
      <c r="FK21" s="270"/>
      <c r="FL21" s="270"/>
      <c r="FM21" s="270"/>
      <c r="FN21" s="270"/>
      <c r="FO21" s="270"/>
      <c r="FP21" s="270"/>
      <c r="FQ21" s="270"/>
      <c r="FR21" s="270"/>
      <c r="FS21" s="270"/>
      <c r="FT21" s="270"/>
      <c r="FU21" s="270"/>
      <c r="FV21" s="270"/>
      <c r="FW21" s="270"/>
      <c r="FX21" s="270"/>
      <c r="FY21" s="270"/>
      <c r="FZ21" s="270"/>
      <c r="GA21" s="270"/>
      <c r="GB21" s="270"/>
      <c r="GC21" s="270"/>
      <c r="GD21" s="270"/>
      <c r="GE21" s="270"/>
      <c r="GF21" s="270"/>
      <c r="GG21" s="270"/>
      <c r="GH21" s="270"/>
      <c r="GI21" s="270"/>
      <c r="GJ21" s="270"/>
      <c r="GK21" s="270"/>
      <c r="GL21" s="270"/>
      <c r="GM21" s="270"/>
      <c r="GN21" s="270"/>
      <c r="GO21" s="270"/>
      <c r="GP21" s="270"/>
      <c r="GQ21" s="270"/>
      <c r="GR21" s="270"/>
      <c r="GS21" s="270"/>
      <c r="GT21" s="270"/>
      <c r="GU21" s="270"/>
      <c r="GV21" s="270"/>
      <c r="GW21" s="270"/>
      <c r="GX21" s="270"/>
      <c r="GY21" s="270"/>
      <c r="GZ21" s="270"/>
      <c r="HA21" s="270"/>
      <c r="HB21" s="270"/>
      <c r="HC21" s="270"/>
      <c r="HD21" s="270"/>
      <c r="HE21" s="270"/>
      <c r="HF21" s="254"/>
      <c r="HG21" s="254"/>
      <c r="HH21" s="254"/>
      <c r="HI21" s="254"/>
      <c r="HJ21" s="254"/>
      <c r="HK21" s="254"/>
      <c r="HL21" s="254"/>
    </row>
    <row r="22" spans="1:220" ht="18" x14ac:dyDescent="0.25">
      <c r="A22" s="286" t="s">
        <v>375</v>
      </c>
      <c r="B22" s="286" t="s">
        <v>361</v>
      </c>
      <c r="C22" s="286" t="s">
        <v>371</v>
      </c>
      <c r="D22" s="286" t="s">
        <v>373</v>
      </c>
      <c r="E22" s="573"/>
      <c r="F22" s="286"/>
      <c r="G22" s="287"/>
      <c r="H22" s="287"/>
      <c r="I22" s="613"/>
      <c r="J22" s="613"/>
      <c r="K22" s="613"/>
      <c r="L22" s="613"/>
      <c r="M22" s="613"/>
      <c r="N22" s="288"/>
      <c r="O22" s="288"/>
      <c r="P22" s="629"/>
      <c r="Q22" s="289" t="s">
        <v>374</v>
      </c>
      <c r="R22" s="848"/>
      <c r="S22" s="848"/>
      <c r="T22" s="881">
        <f t="shared" si="3"/>
        <v>0</v>
      </c>
      <c r="U22" s="259">
        <f t="shared" si="6"/>
        <v>0</v>
      </c>
      <c r="V22" s="269"/>
      <c r="W22" s="269"/>
      <c r="X22" s="269"/>
      <c r="Y22" s="269"/>
      <c r="Z22" s="269"/>
      <c r="AA22" s="595"/>
      <c r="AB22" s="269"/>
      <c r="AC22" s="269"/>
      <c r="AD22" s="269"/>
      <c r="AE22" s="269"/>
      <c r="AF22" s="269"/>
      <c r="AG22" s="269"/>
      <c r="AH22" s="269"/>
      <c r="AI22" s="269"/>
      <c r="AJ22" s="269"/>
      <c r="AK22" s="269"/>
      <c r="AL22" s="269"/>
      <c r="AM22" s="269"/>
      <c r="AN22" s="595"/>
      <c r="AO22" s="595"/>
      <c r="AP22" s="269"/>
      <c r="AQ22" s="269"/>
      <c r="AR22" s="269"/>
      <c r="AS22" s="269"/>
      <c r="AT22" s="269"/>
      <c r="AU22" s="269"/>
      <c r="AV22" s="269"/>
      <c r="AW22" s="269"/>
      <c r="AX22" s="269"/>
      <c r="AY22" s="269"/>
      <c r="AZ22" s="269"/>
      <c r="BA22" s="269"/>
      <c r="BB22" s="269"/>
      <c r="BC22" s="269"/>
      <c r="BD22" s="269"/>
      <c r="BE22" s="269"/>
      <c r="BF22" s="269"/>
      <c r="BG22" s="269"/>
      <c r="BH22" s="269"/>
      <c r="BI22" s="269"/>
      <c r="BJ22" s="576"/>
      <c r="BK22" s="269"/>
      <c r="BL22" s="269"/>
      <c r="BM22" s="269"/>
      <c r="BN22" s="269"/>
      <c r="BO22" s="269"/>
      <c r="BP22" s="269"/>
      <c r="BQ22" s="269"/>
      <c r="BR22" s="595"/>
      <c r="BS22" s="269"/>
      <c r="BT22" s="269"/>
      <c r="BU22" s="269"/>
      <c r="BV22" s="269"/>
      <c r="BW22" s="269"/>
      <c r="BX22" s="269"/>
      <c r="BY22" s="269"/>
      <c r="BZ22" s="636"/>
      <c r="CA22" s="651"/>
      <c r="CB22" s="651"/>
      <c r="CC22" s="651"/>
      <c r="CD22" s="651"/>
      <c r="CE22" s="651"/>
      <c r="CF22" s="651"/>
      <c r="CG22" s="651"/>
      <c r="CH22" s="651"/>
      <c r="CI22" s="651"/>
      <c r="CJ22" s="651"/>
      <c r="CK22" s="651"/>
      <c r="CL22" s="651"/>
      <c r="CM22" s="651"/>
      <c r="CN22" s="651"/>
      <c r="CO22" s="651"/>
      <c r="CP22" s="651"/>
      <c r="CQ22" s="807">
        <f t="shared" si="4"/>
        <v>0</v>
      </c>
      <c r="CR22" s="807">
        <f t="shared" si="5"/>
        <v>0</v>
      </c>
      <c r="CS22" s="270"/>
      <c r="CT22" s="270"/>
      <c r="CU22" s="270"/>
      <c r="CV22" s="270"/>
      <c r="CW22" s="270"/>
      <c r="CX22" s="270"/>
      <c r="CY22" s="270"/>
      <c r="CZ22" s="270"/>
      <c r="DA22" s="270"/>
      <c r="DB22" s="270"/>
      <c r="DC22" s="270"/>
      <c r="DD22" s="270"/>
      <c r="DE22" s="270"/>
      <c r="DF22" s="270"/>
      <c r="DG22" s="270"/>
      <c r="DH22" s="270"/>
      <c r="DI22" s="270"/>
      <c r="DJ22" s="270"/>
      <c r="DK22" s="270"/>
      <c r="DL22" s="270"/>
      <c r="DM22" s="270"/>
      <c r="DN22" s="270"/>
      <c r="DO22" s="270"/>
      <c r="DP22" s="270"/>
      <c r="DQ22" s="270"/>
      <c r="DR22" s="270"/>
      <c r="DS22" s="270"/>
      <c r="DT22" s="270"/>
      <c r="DU22" s="270"/>
      <c r="DV22" s="270"/>
      <c r="DW22" s="270"/>
      <c r="DX22" s="270"/>
      <c r="DY22" s="270"/>
      <c r="DZ22" s="270"/>
      <c r="EA22" s="270"/>
      <c r="EB22" s="270"/>
      <c r="EC22" s="270"/>
      <c r="ED22" s="270"/>
      <c r="EE22" s="270"/>
      <c r="EF22" s="270"/>
      <c r="EG22" s="270"/>
      <c r="EH22" s="270"/>
      <c r="EI22" s="270"/>
      <c r="EJ22" s="270"/>
      <c r="EK22" s="270"/>
      <c r="EL22" s="270"/>
      <c r="EM22" s="270"/>
      <c r="EN22" s="270"/>
      <c r="EO22" s="270"/>
      <c r="EP22" s="270"/>
      <c r="EQ22" s="270"/>
      <c r="ER22" s="270"/>
      <c r="ES22" s="270"/>
      <c r="ET22" s="270"/>
      <c r="EU22" s="270"/>
      <c r="EV22" s="270"/>
      <c r="EW22" s="270"/>
      <c r="EX22" s="270"/>
      <c r="EY22" s="270"/>
      <c r="EZ22" s="270"/>
      <c r="FA22" s="270"/>
      <c r="FB22" s="270"/>
      <c r="FC22" s="270"/>
      <c r="FD22" s="270"/>
      <c r="FE22" s="270"/>
      <c r="FF22" s="270"/>
      <c r="FG22" s="270"/>
      <c r="FH22" s="270"/>
      <c r="FI22" s="270"/>
      <c r="FJ22" s="270"/>
      <c r="FK22" s="270"/>
      <c r="FL22" s="270"/>
      <c r="FM22" s="270"/>
      <c r="FN22" s="270"/>
      <c r="FO22" s="270"/>
      <c r="FP22" s="270"/>
      <c r="FQ22" s="270"/>
      <c r="FR22" s="270"/>
      <c r="FS22" s="270"/>
      <c r="FT22" s="270"/>
      <c r="FU22" s="270"/>
      <c r="FV22" s="270"/>
      <c r="FW22" s="270"/>
      <c r="FX22" s="270"/>
      <c r="FY22" s="270"/>
      <c r="FZ22" s="270"/>
      <c r="GA22" s="270"/>
      <c r="GB22" s="270"/>
      <c r="GC22" s="270"/>
      <c r="GD22" s="270"/>
      <c r="GE22" s="270"/>
      <c r="GF22" s="270"/>
      <c r="GG22" s="270"/>
      <c r="GH22" s="270"/>
      <c r="GI22" s="270"/>
      <c r="GJ22" s="270"/>
      <c r="GK22" s="270"/>
      <c r="GL22" s="270"/>
      <c r="GM22" s="270"/>
      <c r="GN22" s="270"/>
      <c r="GO22" s="270"/>
      <c r="GP22" s="270"/>
      <c r="GQ22" s="270"/>
      <c r="GR22" s="270"/>
      <c r="GS22" s="270"/>
      <c r="GT22" s="270"/>
      <c r="GU22" s="270"/>
      <c r="GV22" s="270"/>
      <c r="GW22" s="270"/>
      <c r="GX22" s="270"/>
      <c r="GY22" s="270"/>
      <c r="GZ22" s="270"/>
      <c r="HA22" s="270"/>
      <c r="HB22" s="270"/>
      <c r="HC22" s="270"/>
      <c r="HD22" s="270"/>
      <c r="HE22" s="270"/>
      <c r="HF22" s="254"/>
      <c r="HG22" s="254"/>
      <c r="HH22" s="254"/>
      <c r="HI22" s="254"/>
      <c r="HJ22" s="254"/>
      <c r="HK22" s="254"/>
      <c r="HL22" s="254"/>
    </row>
    <row r="23" spans="1:220" s="280" customFormat="1" ht="18" x14ac:dyDescent="0.25">
      <c r="A23" s="577" t="s">
        <v>375</v>
      </c>
      <c r="B23" s="577" t="s">
        <v>361</v>
      </c>
      <c r="C23" s="577" t="s">
        <v>371</v>
      </c>
      <c r="D23" s="577" t="s">
        <v>373</v>
      </c>
      <c r="E23" s="577" t="s">
        <v>428</v>
      </c>
      <c r="F23" s="577"/>
      <c r="G23" s="578"/>
      <c r="H23" s="578"/>
      <c r="I23" s="608"/>
      <c r="J23" s="608"/>
      <c r="K23" s="608"/>
      <c r="L23" s="608"/>
      <c r="M23" s="608"/>
      <c r="N23" s="579"/>
      <c r="O23" s="579"/>
      <c r="P23" s="627"/>
      <c r="Q23" s="580" t="s">
        <v>690</v>
      </c>
      <c r="R23" s="843"/>
      <c r="S23" s="843"/>
      <c r="T23" s="879">
        <f t="shared" si="3"/>
        <v>0</v>
      </c>
      <c r="U23" s="259">
        <f t="shared" si="6"/>
        <v>0</v>
      </c>
      <c r="V23" s="381"/>
      <c r="W23" s="381"/>
      <c r="X23" s="381"/>
      <c r="Y23" s="381"/>
      <c r="Z23" s="381"/>
      <c r="AA23" s="594"/>
      <c r="AB23" s="381"/>
      <c r="AC23" s="381"/>
      <c r="AD23" s="381"/>
      <c r="AE23" s="381"/>
      <c r="AF23" s="381"/>
      <c r="AG23" s="381"/>
      <c r="AH23" s="381"/>
      <c r="AI23" s="381"/>
      <c r="AJ23" s="381"/>
      <c r="AK23" s="381"/>
      <c r="AL23" s="381"/>
      <c r="AM23" s="381"/>
      <c r="AN23" s="594"/>
      <c r="AO23" s="594"/>
      <c r="AP23" s="381"/>
      <c r="AQ23" s="381"/>
      <c r="AR23" s="381"/>
      <c r="AS23" s="381"/>
      <c r="AT23" s="381"/>
      <c r="AU23" s="381"/>
      <c r="AV23" s="381"/>
      <c r="AW23" s="381"/>
      <c r="AX23" s="381"/>
      <c r="AY23" s="381"/>
      <c r="AZ23" s="381"/>
      <c r="BA23" s="381"/>
      <c r="BB23" s="381"/>
      <c r="BC23" s="381"/>
      <c r="BD23" s="381"/>
      <c r="BE23" s="381"/>
      <c r="BF23" s="277"/>
      <c r="BG23" s="277"/>
      <c r="BH23" s="277"/>
      <c r="BI23" s="381"/>
      <c r="BJ23" s="381"/>
      <c r="BK23" s="381"/>
      <c r="BL23" s="381"/>
      <c r="BM23" s="381"/>
      <c r="BN23" s="381"/>
      <c r="BO23" s="381"/>
      <c r="BP23" s="381"/>
      <c r="BQ23" s="381"/>
      <c r="BR23" s="594"/>
      <c r="BS23" s="381"/>
      <c r="BT23" s="381"/>
      <c r="BU23" s="381"/>
      <c r="BV23" s="381"/>
      <c r="BW23" s="381"/>
      <c r="BX23" s="381"/>
      <c r="BY23" s="381"/>
      <c r="BZ23" s="637"/>
      <c r="CA23" s="652"/>
      <c r="CB23" s="652"/>
      <c r="CC23" s="652"/>
      <c r="CD23" s="652"/>
      <c r="CE23" s="652"/>
      <c r="CF23" s="652"/>
      <c r="CG23" s="652"/>
      <c r="CH23" s="652"/>
      <c r="CI23" s="652"/>
      <c r="CJ23" s="652"/>
      <c r="CK23" s="652"/>
      <c r="CL23" s="652"/>
      <c r="CM23" s="652"/>
      <c r="CN23" s="652"/>
      <c r="CO23" s="652"/>
      <c r="CP23" s="652"/>
      <c r="CQ23" s="807">
        <f t="shared" si="4"/>
        <v>0</v>
      </c>
      <c r="CR23" s="807">
        <f t="shared" si="5"/>
        <v>0</v>
      </c>
      <c r="CS23" s="278"/>
      <c r="CT23" s="278"/>
      <c r="CU23" s="278"/>
      <c r="CV23" s="278"/>
      <c r="CW23" s="278"/>
      <c r="CX23" s="278"/>
      <c r="CY23" s="278"/>
      <c r="CZ23" s="278"/>
      <c r="DA23" s="278"/>
      <c r="DB23" s="278"/>
      <c r="DC23" s="278"/>
      <c r="DD23" s="278"/>
      <c r="DE23" s="278"/>
      <c r="DF23" s="278"/>
      <c r="DG23" s="278"/>
      <c r="DH23" s="278"/>
      <c r="DI23" s="278"/>
      <c r="DJ23" s="278"/>
      <c r="DK23" s="278"/>
      <c r="DL23" s="278"/>
      <c r="DM23" s="278"/>
      <c r="DN23" s="278"/>
      <c r="DO23" s="278"/>
      <c r="DP23" s="278"/>
      <c r="DQ23" s="278"/>
      <c r="DR23" s="278"/>
      <c r="DS23" s="278"/>
      <c r="DT23" s="278"/>
      <c r="DU23" s="278"/>
      <c r="DV23" s="278"/>
      <c r="DW23" s="278"/>
      <c r="DX23" s="278"/>
      <c r="DY23" s="278"/>
      <c r="DZ23" s="278"/>
      <c r="EA23" s="278"/>
      <c r="EB23" s="278"/>
      <c r="EC23" s="278"/>
      <c r="ED23" s="278"/>
      <c r="EE23" s="278"/>
      <c r="EF23" s="278"/>
      <c r="EG23" s="278"/>
      <c r="EH23" s="278"/>
      <c r="EI23" s="278"/>
      <c r="EJ23" s="278"/>
      <c r="EK23" s="278"/>
      <c r="EL23" s="278"/>
      <c r="EM23" s="278"/>
      <c r="EN23" s="278"/>
      <c r="EO23" s="278"/>
      <c r="EP23" s="278"/>
      <c r="EQ23" s="278"/>
      <c r="ER23" s="278"/>
      <c r="ES23" s="278"/>
      <c r="ET23" s="278"/>
      <c r="EU23" s="278"/>
      <c r="EV23" s="278"/>
      <c r="EW23" s="278"/>
      <c r="EX23" s="278"/>
      <c r="EY23" s="278"/>
      <c r="EZ23" s="278"/>
      <c r="FA23" s="278"/>
      <c r="FB23" s="278"/>
      <c r="FC23" s="278"/>
      <c r="FD23" s="278"/>
      <c r="FE23" s="278"/>
      <c r="FF23" s="278"/>
      <c r="FG23" s="278"/>
      <c r="FH23" s="278"/>
      <c r="FI23" s="278"/>
      <c r="FJ23" s="278"/>
      <c r="FK23" s="278"/>
      <c r="FL23" s="278"/>
      <c r="FM23" s="278"/>
      <c r="FN23" s="278"/>
      <c r="FO23" s="278"/>
      <c r="FP23" s="278"/>
      <c r="FQ23" s="278"/>
      <c r="FR23" s="278"/>
      <c r="FS23" s="278"/>
      <c r="FT23" s="278"/>
      <c r="FU23" s="278"/>
      <c r="FV23" s="278"/>
      <c r="FW23" s="278"/>
      <c r="FX23" s="278"/>
      <c r="FY23" s="278"/>
      <c r="FZ23" s="278"/>
      <c r="GA23" s="278"/>
      <c r="GB23" s="278"/>
      <c r="GC23" s="278"/>
      <c r="GD23" s="278"/>
      <c r="GE23" s="278"/>
      <c r="GF23" s="278"/>
      <c r="GG23" s="278"/>
      <c r="GH23" s="278"/>
      <c r="GI23" s="278"/>
      <c r="GJ23" s="278"/>
      <c r="GK23" s="278"/>
      <c r="GL23" s="278"/>
      <c r="GM23" s="278"/>
      <c r="GN23" s="278"/>
      <c r="GO23" s="278"/>
      <c r="GP23" s="278"/>
      <c r="GQ23" s="278"/>
      <c r="GR23" s="278"/>
      <c r="GS23" s="278"/>
      <c r="GT23" s="278"/>
      <c r="GU23" s="278"/>
      <c r="GV23" s="278"/>
      <c r="GW23" s="278"/>
      <c r="GX23" s="278"/>
      <c r="GY23" s="278"/>
      <c r="GZ23" s="278"/>
      <c r="HA23" s="278"/>
      <c r="HB23" s="278"/>
      <c r="HC23" s="278"/>
      <c r="HD23" s="278"/>
      <c r="HE23" s="278"/>
      <c r="HF23" s="278"/>
      <c r="HG23" s="278"/>
      <c r="HH23" s="278"/>
      <c r="HI23" s="278"/>
      <c r="HJ23" s="278"/>
      <c r="HK23" s="278"/>
      <c r="HL23" s="278"/>
    </row>
    <row r="24" spans="1:220" s="280" customFormat="1" ht="31.5" x14ac:dyDescent="0.25">
      <c r="A24" s="290" t="s">
        <v>375</v>
      </c>
      <c r="B24" s="290" t="s">
        <v>361</v>
      </c>
      <c r="C24" s="290" t="s">
        <v>371</v>
      </c>
      <c r="D24" s="290" t="s">
        <v>373</v>
      </c>
      <c r="E24" s="574" t="s">
        <v>428</v>
      </c>
      <c r="F24" s="290" t="s">
        <v>381</v>
      </c>
      <c r="G24" s="291"/>
      <c r="H24" s="291"/>
      <c r="I24" s="614"/>
      <c r="J24" s="614"/>
      <c r="K24" s="614"/>
      <c r="L24" s="614"/>
      <c r="M24" s="614"/>
      <c r="N24" s="292"/>
      <c r="O24" s="292"/>
      <c r="P24" s="630"/>
      <c r="Q24" s="293" t="s">
        <v>382</v>
      </c>
      <c r="R24" s="849"/>
      <c r="S24" s="849"/>
      <c r="T24" s="882">
        <f t="shared" si="3"/>
        <v>0</v>
      </c>
      <c r="U24" s="259">
        <f t="shared" si="6"/>
        <v>0</v>
      </c>
      <c r="V24" s="277"/>
      <c r="W24" s="277"/>
      <c r="X24" s="277"/>
      <c r="Y24" s="277"/>
      <c r="Z24" s="277"/>
      <c r="AA24" s="594"/>
      <c r="AB24" s="277"/>
      <c r="AC24" s="277"/>
      <c r="AD24" s="277"/>
      <c r="AE24" s="277"/>
      <c r="AF24" s="277"/>
      <c r="AG24" s="277"/>
      <c r="AH24" s="277"/>
      <c r="AI24" s="277"/>
      <c r="AJ24" s="277"/>
      <c r="AK24" s="277"/>
      <c r="AL24" s="277"/>
      <c r="AM24" s="277"/>
      <c r="AN24" s="594"/>
      <c r="AO24" s="594"/>
      <c r="AP24" s="277"/>
      <c r="AQ24" s="277"/>
      <c r="AR24" s="277"/>
      <c r="AS24" s="277"/>
      <c r="AT24" s="277"/>
      <c r="AU24" s="277"/>
      <c r="AV24" s="277"/>
      <c r="AW24" s="277"/>
      <c r="AX24" s="277"/>
      <c r="AY24" s="277"/>
      <c r="AZ24" s="277"/>
      <c r="BA24" s="277"/>
      <c r="BB24" s="277"/>
      <c r="BC24" s="277"/>
      <c r="BD24" s="277"/>
      <c r="BE24" s="277"/>
      <c r="BF24" s="277"/>
      <c r="BG24" s="277"/>
      <c r="BH24" s="277"/>
      <c r="BI24" s="277"/>
      <c r="BJ24" s="381"/>
      <c r="BK24" s="277"/>
      <c r="BL24" s="277"/>
      <c r="BM24" s="277"/>
      <c r="BN24" s="277"/>
      <c r="BO24" s="277"/>
      <c r="BP24" s="277"/>
      <c r="BQ24" s="277"/>
      <c r="BR24" s="594"/>
      <c r="BS24" s="277"/>
      <c r="BT24" s="277"/>
      <c r="BU24" s="277"/>
      <c r="BV24" s="277"/>
      <c r="BW24" s="277"/>
      <c r="BX24" s="277"/>
      <c r="BY24" s="277"/>
      <c r="BZ24" s="637"/>
      <c r="CA24" s="652"/>
      <c r="CB24" s="652"/>
      <c r="CC24" s="652"/>
      <c r="CD24" s="652"/>
      <c r="CE24" s="652"/>
      <c r="CF24" s="652"/>
      <c r="CG24" s="652"/>
      <c r="CH24" s="652"/>
      <c r="CI24" s="652"/>
      <c r="CJ24" s="652"/>
      <c r="CK24" s="652"/>
      <c r="CL24" s="652"/>
      <c r="CM24" s="652"/>
      <c r="CN24" s="652"/>
      <c r="CO24" s="652"/>
      <c r="CP24" s="652"/>
      <c r="CQ24" s="807">
        <f t="shared" si="4"/>
        <v>0</v>
      </c>
      <c r="CR24" s="807">
        <f t="shared" si="5"/>
        <v>0</v>
      </c>
      <c r="CS24" s="278"/>
      <c r="CT24" s="278"/>
      <c r="CU24" s="278"/>
      <c r="CV24" s="278"/>
      <c r="CW24" s="278"/>
      <c r="CX24" s="278"/>
      <c r="CY24" s="278"/>
      <c r="CZ24" s="278"/>
      <c r="DA24" s="278"/>
      <c r="DB24" s="278"/>
      <c r="DC24" s="278"/>
      <c r="DD24" s="278"/>
      <c r="DE24" s="278"/>
      <c r="DF24" s="278"/>
      <c r="DG24" s="278"/>
      <c r="DH24" s="278"/>
      <c r="DI24" s="278"/>
      <c r="DJ24" s="278"/>
      <c r="DK24" s="278"/>
      <c r="DL24" s="278"/>
      <c r="DM24" s="278"/>
      <c r="DN24" s="278"/>
      <c r="DO24" s="278"/>
      <c r="DP24" s="278"/>
      <c r="DQ24" s="278"/>
      <c r="DR24" s="278"/>
      <c r="DS24" s="278"/>
      <c r="DT24" s="278"/>
      <c r="DU24" s="278"/>
      <c r="DV24" s="278"/>
      <c r="DW24" s="278"/>
      <c r="DX24" s="278"/>
      <c r="DY24" s="278"/>
      <c r="DZ24" s="278"/>
      <c r="EA24" s="278"/>
      <c r="EB24" s="278"/>
      <c r="EC24" s="278"/>
      <c r="ED24" s="278"/>
      <c r="EE24" s="278"/>
      <c r="EF24" s="278"/>
      <c r="EG24" s="278"/>
      <c r="EH24" s="278"/>
      <c r="EI24" s="278"/>
      <c r="EJ24" s="278"/>
      <c r="EK24" s="278"/>
      <c r="EL24" s="278"/>
      <c r="EM24" s="278"/>
      <c r="EN24" s="278"/>
      <c r="EO24" s="278"/>
      <c r="EP24" s="278"/>
      <c r="EQ24" s="278"/>
      <c r="ER24" s="278"/>
      <c r="ES24" s="278"/>
      <c r="ET24" s="278"/>
      <c r="EU24" s="278"/>
      <c r="EV24" s="278"/>
      <c r="EW24" s="278"/>
      <c r="EX24" s="278"/>
      <c r="EY24" s="278"/>
      <c r="EZ24" s="278"/>
      <c r="FA24" s="278"/>
      <c r="FB24" s="278"/>
      <c r="FC24" s="278"/>
      <c r="FD24" s="278"/>
      <c r="FE24" s="278"/>
      <c r="FF24" s="278"/>
      <c r="FG24" s="278"/>
      <c r="FH24" s="278"/>
      <c r="FI24" s="278"/>
      <c r="FJ24" s="278"/>
      <c r="FK24" s="278"/>
      <c r="FL24" s="278"/>
      <c r="FM24" s="278"/>
      <c r="FN24" s="278"/>
      <c r="FO24" s="278"/>
      <c r="FP24" s="278"/>
      <c r="FQ24" s="278"/>
      <c r="FR24" s="278"/>
      <c r="FS24" s="278"/>
      <c r="FT24" s="278"/>
      <c r="FU24" s="278"/>
      <c r="FV24" s="278"/>
      <c r="FW24" s="278"/>
      <c r="FX24" s="278"/>
      <c r="FY24" s="278"/>
      <c r="FZ24" s="278"/>
      <c r="GA24" s="278"/>
      <c r="GB24" s="278"/>
      <c r="GC24" s="278"/>
      <c r="GD24" s="278"/>
      <c r="GE24" s="278"/>
      <c r="GF24" s="278"/>
      <c r="GG24" s="278"/>
      <c r="GH24" s="278"/>
      <c r="GI24" s="278"/>
      <c r="GJ24" s="278"/>
      <c r="GK24" s="278"/>
      <c r="GL24" s="278"/>
      <c r="GM24" s="278"/>
      <c r="GN24" s="278"/>
      <c r="GO24" s="278"/>
      <c r="GP24" s="278"/>
      <c r="GQ24" s="278"/>
      <c r="GR24" s="278"/>
      <c r="GS24" s="278"/>
      <c r="GT24" s="278"/>
      <c r="GU24" s="278"/>
      <c r="GV24" s="278"/>
      <c r="GW24" s="278"/>
      <c r="GX24" s="278"/>
      <c r="GY24" s="278"/>
      <c r="GZ24" s="278"/>
      <c r="HA24" s="278"/>
      <c r="HB24" s="278"/>
      <c r="HC24" s="278"/>
      <c r="HD24" s="278"/>
      <c r="HE24" s="278"/>
      <c r="HF24" s="278"/>
      <c r="HG24" s="278"/>
      <c r="HH24" s="278"/>
      <c r="HI24" s="278"/>
      <c r="HJ24" s="278"/>
      <c r="HK24" s="278"/>
      <c r="HL24" s="278"/>
    </row>
    <row r="25" spans="1:220" s="280" customFormat="1" ht="105" x14ac:dyDescent="0.25">
      <c r="A25" s="276" t="s">
        <v>375</v>
      </c>
      <c r="B25" s="276" t="s">
        <v>361</v>
      </c>
      <c r="C25" s="276" t="s">
        <v>371</v>
      </c>
      <c r="D25" s="276" t="s">
        <v>373</v>
      </c>
      <c r="E25" s="380" t="s">
        <v>428</v>
      </c>
      <c r="F25" s="276" t="s">
        <v>381</v>
      </c>
      <c r="G25" s="615">
        <v>2021005810224</v>
      </c>
      <c r="H25" s="938"/>
      <c r="I25" s="615" t="s">
        <v>738</v>
      </c>
      <c r="J25" s="615" t="s">
        <v>941</v>
      </c>
      <c r="K25" s="615">
        <v>0.71</v>
      </c>
      <c r="L25" s="615" t="s">
        <v>741</v>
      </c>
      <c r="M25" s="615" t="s">
        <v>740</v>
      </c>
      <c r="N25" s="619" t="s">
        <v>666</v>
      </c>
      <c r="O25" s="619" t="s">
        <v>366</v>
      </c>
      <c r="P25" s="619" t="s">
        <v>701</v>
      </c>
      <c r="Q25" s="913" t="s">
        <v>952</v>
      </c>
      <c r="R25" s="850">
        <v>150000000</v>
      </c>
      <c r="S25" s="850"/>
      <c r="T25" s="883">
        <f t="shared" si="3"/>
        <v>150000000</v>
      </c>
      <c r="U25" s="259">
        <f t="shared" si="6"/>
        <v>150000000</v>
      </c>
      <c r="V25" s="594"/>
      <c r="W25" s="594"/>
      <c r="X25" s="594"/>
      <c r="Y25" s="594"/>
      <c r="Z25" s="594"/>
      <c r="AA25" s="594"/>
      <c r="AB25" s="594"/>
      <c r="AC25" s="594"/>
      <c r="AD25" s="594"/>
      <c r="AE25" s="594"/>
      <c r="AF25" s="594"/>
      <c r="AG25" s="594"/>
      <c r="AH25" s="594"/>
      <c r="AI25" s="594"/>
      <c r="AJ25" s="594"/>
      <c r="AK25" s="594"/>
      <c r="AL25" s="594"/>
      <c r="AM25" s="594"/>
      <c r="AN25" s="594"/>
      <c r="AO25" s="594">
        <v>150000000</v>
      </c>
      <c r="AP25" s="594"/>
      <c r="AQ25" s="594"/>
      <c r="AR25" s="594"/>
      <c r="AS25" s="594"/>
      <c r="AT25" s="594"/>
      <c r="AU25" s="594"/>
      <c r="AV25" s="594"/>
      <c r="AW25" s="594"/>
      <c r="AX25" s="594"/>
      <c r="AY25" s="594"/>
      <c r="AZ25" s="594"/>
      <c r="BA25" s="594"/>
      <c r="BB25" s="594"/>
      <c r="BC25" s="594"/>
      <c r="BD25" s="594"/>
      <c r="BE25" s="594"/>
      <c r="BF25" s="594"/>
      <c r="BG25" s="594"/>
      <c r="BH25" s="594"/>
      <c r="BI25" s="594"/>
      <c r="BJ25" s="594"/>
      <c r="BK25" s="594"/>
      <c r="BL25" s="594"/>
      <c r="BM25" s="594"/>
      <c r="BN25" s="594"/>
      <c r="BO25" s="594"/>
      <c r="BP25" s="594"/>
      <c r="BQ25" s="594"/>
      <c r="BR25" s="594"/>
      <c r="BS25" s="594"/>
      <c r="BT25" s="594"/>
      <c r="BU25" s="673"/>
      <c r="BV25" s="673"/>
      <c r="BW25" s="673"/>
      <c r="BX25" s="673"/>
      <c r="BY25" s="594"/>
      <c r="BZ25" s="638"/>
      <c r="CA25" s="652"/>
      <c r="CB25" s="652"/>
      <c r="CC25" s="652"/>
      <c r="CD25" s="652"/>
      <c r="CE25" s="652"/>
      <c r="CF25" s="652"/>
      <c r="CG25" s="652"/>
      <c r="CH25" s="652"/>
      <c r="CI25" s="652"/>
      <c r="CJ25" s="652"/>
      <c r="CK25" s="652"/>
      <c r="CL25" s="652"/>
      <c r="CM25" s="652"/>
      <c r="CN25" s="652"/>
      <c r="CO25" s="652"/>
      <c r="CP25" s="652"/>
      <c r="CQ25" s="807">
        <f t="shared" si="4"/>
        <v>150000000</v>
      </c>
      <c r="CR25" s="807">
        <f t="shared" si="5"/>
        <v>0</v>
      </c>
      <c r="CS25" s="278"/>
      <c r="CT25" s="278"/>
      <c r="CU25" s="278"/>
      <c r="CV25" s="278"/>
      <c r="CW25" s="278"/>
      <c r="CX25" s="278"/>
      <c r="CY25" s="278"/>
      <c r="CZ25" s="278"/>
      <c r="DA25" s="278"/>
      <c r="DB25" s="278"/>
      <c r="DC25" s="278"/>
      <c r="DD25" s="278"/>
      <c r="DE25" s="278"/>
      <c r="DF25" s="278"/>
      <c r="DG25" s="278"/>
      <c r="DH25" s="278"/>
      <c r="DI25" s="278"/>
      <c r="DJ25" s="278"/>
      <c r="DK25" s="278"/>
      <c r="DL25" s="278"/>
      <c r="DM25" s="278"/>
      <c r="DN25" s="278"/>
      <c r="DO25" s="278"/>
      <c r="DP25" s="278"/>
      <c r="DQ25" s="278"/>
      <c r="DR25" s="278"/>
      <c r="DS25" s="278"/>
      <c r="DT25" s="278"/>
      <c r="DU25" s="278"/>
      <c r="DV25" s="278"/>
      <c r="DW25" s="278"/>
      <c r="DX25" s="278"/>
      <c r="DY25" s="278"/>
      <c r="DZ25" s="278"/>
      <c r="EA25" s="278"/>
      <c r="EB25" s="278"/>
      <c r="EC25" s="278"/>
      <c r="ED25" s="278"/>
      <c r="EE25" s="278"/>
      <c r="EF25" s="278"/>
      <c r="EG25" s="278"/>
      <c r="EH25" s="278"/>
      <c r="EI25" s="278"/>
      <c r="EJ25" s="278"/>
      <c r="EK25" s="278"/>
      <c r="EL25" s="278"/>
      <c r="EM25" s="278"/>
      <c r="EN25" s="278"/>
      <c r="EO25" s="278"/>
      <c r="EP25" s="278"/>
      <c r="EQ25" s="278"/>
      <c r="ER25" s="278"/>
      <c r="ES25" s="278"/>
      <c r="ET25" s="278"/>
      <c r="EU25" s="278"/>
      <c r="EV25" s="278"/>
      <c r="EW25" s="278"/>
      <c r="EX25" s="278"/>
      <c r="EY25" s="278"/>
      <c r="EZ25" s="278"/>
      <c r="FA25" s="278"/>
      <c r="FB25" s="278"/>
      <c r="FC25" s="278"/>
      <c r="FD25" s="278"/>
      <c r="FE25" s="278"/>
      <c r="FF25" s="278"/>
      <c r="FG25" s="278"/>
      <c r="FH25" s="278"/>
      <c r="FI25" s="278"/>
      <c r="FJ25" s="278"/>
      <c r="FK25" s="278"/>
      <c r="FL25" s="278"/>
      <c r="FM25" s="278"/>
      <c r="FN25" s="278"/>
      <c r="FO25" s="278"/>
      <c r="FP25" s="278"/>
      <c r="FQ25" s="278"/>
      <c r="FR25" s="278"/>
      <c r="FS25" s="278"/>
      <c r="FT25" s="278"/>
      <c r="FU25" s="278"/>
      <c r="FV25" s="278"/>
      <c r="FW25" s="278"/>
      <c r="FX25" s="278"/>
      <c r="FY25" s="278"/>
      <c r="FZ25" s="278"/>
      <c r="GA25" s="278"/>
      <c r="GB25" s="278"/>
      <c r="GC25" s="278"/>
      <c r="GD25" s="278"/>
      <c r="GE25" s="278"/>
      <c r="GF25" s="278"/>
      <c r="GG25" s="278"/>
      <c r="GH25" s="278"/>
      <c r="GI25" s="278"/>
      <c r="GJ25" s="278"/>
      <c r="GK25" s="278"/>
      <c r="GL25" s="278"/>
      <c r="GM25" s="278"/>
      <c r="GN25" s="278"/>
      <c r="GO25" s="278"/>
      <c r="GP25" s="278"/>
      <c r="GQ25" s="278"/>
      <c r="GR25" s="278"/>
      <c r="GS25" s="278"/>
      <c r="GT25" s="278"/>
      <c r="GU25" s="278"/>
      <c r="GV25" s="278"/>
      <c r="GW25" s="278"/>
      <c r="GX25" s="278"/>
      <c r="GY25" s="278"/>
      <c r="GZ25" s="278"/>
      <c r="HA25" s="278"/>
      <c r="HB25" s="278"/>
      <c r="HC25" s="278"/>
      <c r="HD25" s="278"/>
      <c r="HE25" s="278"/>
      <c r="HF25" s="278"/>
      <c r="HG25" s="278"/>
      <c r="HH25" s="278"/>
      <c r="HI25" s="278"/>
      <c r="HJ25" s="278"/>
      <c r="HK25" s="278"/>
      <c r="HL25" s="278"/>
    </row>
    <row r="26" spans="1:220" ht="18" x14ac:dyDescent="0.25">
      <c r="A26" s="246" t="s">
        <v>361</v>
      </c>
      <c r="B26" s="246"/>
      <c r="C26" s="246"/>
      <c r="D26" s="246"/>
      <c r="E26" s="568"/>
      <c r="F26" s="246"/>
      <c r="G26" s="285"/>
      <c r="H26" s="285"/>
      <c r="I26" s="612"/>
      <c r="J26" s="612"/>
      <c r="K26" s="612"/>
      <c r="L26" s="612"/>
      <c r="M26" s="612"/>
      <c r="N26" s="248"/>
      <c r="O26" s="248"/>
      <c r="P26" s="623"/>
      <c r="Q26" s="249" t="s">
        <v>383</v>
      </c>
      <c r="R26" s="839"/>
      <c r="S26" s="839"/>
      <c r="T26" s="875">
        <f t="shared" si="3"/>
        <v>0</v>
      </c>
      <c r="U26" s="259">
        <f t="shared" si="6"/>
        <v>0</v>
      </c>
      <c r="V26" s="260"/>
      <c r="W26" s="260"/>
      <c r="X26" s="260"/>
      <c r="Y26" s="260"/>
      <c r="Z26" s="260"/>
      <c r="AA26" s="596"/>
      <c r="AB26" s="260"/>
      <c r="AC26" s="260"/>
      <c r="AD26" s="260"/>
      <c r="AE26" s="260"/>
      <c r="AF26" s="260"/>
      <c r="AG26" s="260"/>
      <c r="AH26" s="260"/>
      <c r="AI26" s="260"/>
      <c r="AJ26" s="260"/>
      <c r="AK26" s="260"/>
      <c r="AL26" s="260"/>
      <c r="AM26" s="260"/>
      <c r="AN26" s="596"/>
      <c r="AO26" s="596"/>
      <c r="AP26" s="260"/>
      <c r="AQ26" s="260"/>
      <c r="AR26" s="260"/>
      <c r="AS26" s="260"/>
      <c r="AT26" s="260"/>
      <c r="AU26" s="260"/>
      <c r="AV26" s="260"/>
      <c r="AW26" s="260"/>
      <c r="AX26" s="260"/>
      <c r="AY26" s="260"/>
      <c r="AZ26" s="260"/>
      <c r="BA26" s="260"/>
      <c r="BB26" s="260"/>
      <c r="BC26" s="260"/>
      <c r="BD26" s="260"/>
      <c r="BE26" s="260"/>
      <c r="BF26" s="260"/>
      <c r="BG26" s="260"/>
      <c r="BH26" s="260"/>
      <c r="BI26" s="260"/>
      <c r="BJ26" s="581"/>
      <c r="BK26" s="260"/>
      <c r="BL26" s="260"/>
      <c r="BM26" s="260"/>
      <c r="BN26" s="260"/>
      <c r="BO26" s="260"/>
      <c r="BP26" s="260"/>
      <c r="BQ26" s="260"/>
      <c r="BR26" s="596"/>
      <c r="BS26" s="260"/>
      <c r="BT26" s="260"/>
      <c r="BU26" s="260"/>
      <c r="BV26" s="260"/>
      <c r="BW26" s="260"/>
      <c r="BX26" s="260"/>
      <c r="BY26" s="260"/>
      <c r="BZ26" s="635"/>
      <c r="CA26" s="650"/>
      <c r="CB26" s="650"/>
      <c r="CC26" s="650"/>
      <c r="CD26" s="650"/>
      <c r="CE26" s="650"/>
      <c r="CF26" s="650"/>
      <c r="CG26" s="650"/>
      <c r="CH26" s="650"/>
      <c r="CI26" s="650"/>
      <c r="CJ26" s="650"/>
      <c r="CK26" s="650"/>
      <c r="CL26" s="650"/>
      <c r="CM26" s="650"/>
      <c r="CN26" s="650"/>
      <c r="CO26" s="650"/>
      <c r="CP26" s="650"/>
      <c r="CQ26" s="807">
        <f t="shared" si="4"/>
        <v>0</v>
      </c>
      <c r="CR26" s="807">
        <f t="shared" si="5"/>
        <v>0</v>
      </c>
      <c r="CS26" s="261"/>
      <c r="CT26" s="261"/>
      <c r="CU26" s="261"/>
      <c r="CV26" s="261"/>
      <c r="CW26" s="261"/>
      <c r="CX26" s="261"/>
      <c r="CY26" s="261"/>
      <c r="CZ26" s="261"/>
      <c r="DA26" s="261"/>
      <c r="DB26" s="261"/>
      <c r="DC26" s="261"/>
      <c r="DD26" s="261"/>
      <c r="DE26" s="261"/>
      <c r="DF26" s="261"/>
      <c r="DG26" s="261"/>
      <c r="DH26" s="261"/>
      <c r="DI26" s="261"/>
      <c r="DJ26" s="261"/>
      <c r="DK26" s="261"/>
      <c r="DL26" s="261"/>
      <c r="DM26" s="261"/>
      <c r="DN26" s="261"/>
      <c r="DO26" s="261"/>
      <c r="DP26" s="261"/>
      <c r="DQ26" s="261"/>
      <c r="DR26" s="261"/>
      <c r="DS26" s="261"/>
      <c r="DT26" s="261"/>
      <c r="DU26" s="261"/>
      <c r="DV26" s="261"/>
      <c r="DW26" s="261"/>
      <c r="DX26" s="261"/>
      <c r="DY26" s="261"/>
      <c r="DZ26" s="261"/>
      <c r="EA26" s="261"/>
      <c r="EB26" s="261"/>
      <c r="EC26" s="261"/>
      <c r="ED26" s="261"/>
      <c r="EE26" s="261"/>
      <c r="EF26" s="261"/>
      <c r="EG26" s="261"/>
      <c r="EH26" s="261"/>
      <c r="EI26" s="261"/>
      <c r="EJ26" s="261"/>
      <c r="EK26" s="261"/>
      <c r="EL26" s="261"/>
      <c r="EM26" s="261"/>
      <c r="EN26" s="261"/>
      <c r="EO26" s="261"/>
      <c r="EP26" s="261"/>
      <c r="EQ26" s="261"/>
      <c r="ER26" s="261"/>
      <c r="ES26" s="261"/>
      <c r="ET26" s="261"/>
      <c r="EU26" s="261"/>
      <c r="EV26" s="261"/>
      <c r="EW26" s="261"/>
      <c r="EX26" s="261"/>
      <c r="EY26" s="261"/>
      <c r="EZ26" s="261"/>
      <c r="FA26" s="261"/>
      <c r="FB26" s="261"/>
      <c r="FC26" s="261"/>
      <c r="FD26" s="261"/>
      <c r="FE26" s="261"/>
      <c r="FF26" s="261"/>
      <c r="FG26" s="261"/>
      <c r="FH26" s="261"/>
      <c r="FI26" s="261"/>
      <c r="FJ26" s="261"/>
      <c r="FK26" s="261"/>
      <c r="FL26" s="261"/>
      <c r="FM26" s="261"/>
      <c r="FN26" s="261"/>
      <c r="FO26" s="261"/>
      <c r="FP26" s="261"/>
      <c r="FQ26" s="261"/>
      <c r="FR26" s="261"/>
      <c r="FS26" s="261"/>
      <c r="FT26" s="261"/>
      <c r="FU26" s="261"/>
      <c r="FV26" s="261"/>
      <c r="FW26" s="261"/>
      <c r="FX26" s="261"/>
      <c r="FY26" s="261"/>
      <c r="FZ26" s="261"/>
      <c r="GA26" s="261"/>
      <c r="GB26" s="261"/>
      <c r="GC26" s="261"/>
      <c r="GD26" s="261"/>
      <c r="GE26" s="261"/>
      <c r="GF26" s="261"/>
      <c r="GG26" s="261"/>
      <c r="GH26" s="261"/>
      <c r="GI26" s="261"/>
      <c r="GJ26" s="261"/>
      <c r="GK26" s="261"/>
      <c r="GL26" s="261"/>
      <c r="GM26" s="261"/>
      <c r="GN26" s="261"/>
      <c r="GO26" s="261"/>
      <c r="GP26" s="261"/>
      <c r="GQ26" s="261"/>
      <c r="GR26" s="261"/>
      <c r="GS26" s="261"/>
      <c r="GT26" s="261"/>
      <c r="GU26" s="261"/>
      <c r="GV26" s="261"/>
      <c r="GW26" s="261"/>
      <c r="GX26" s="261"/>
      <c r="GY26" s="261"/>
      <c r="GZ26" s="261"/>
      <c r="HA26" s="261"/>
      <c r="HB26" s="261"/>
      <c r="HC26" s="261"/>
      <c r="HD26" s="261"/>
      <c r="HE26" s="261"/>
      <c r="HF26" s="261"/>
      <c r="HG26" s="261"/>
      <c r="HH26" s="261"/>
      <c r="HI26" s="261"/>
      <c r="HJ26" s="261"/>
      <c r="HK26" s="261"/>
      <c r="HL26" s="261"/>
    </row>
    <row r="27" spans="1:220" ht="18" x14ac:dyDescent="0.25">
      <c r="A27" s="255" t="s">
        <v>361</v>
      </c>
      <c r="B27" s="255" t="s">
        <v>375</v>
      </c>
      <c r="C27" s="255"/>
      <c r="D27" s="255"/>
      <c r="E27" s="569"/>
      <c r="F27" s="255"/>
      <c r="G27" s="294"/>
      <c r="H27" s="294"/>
      <c r="I27" s="616"/>
      <c r="J27" s="616"/>
      <c r="K27" s="616"/>
      <c r="L27" s="616"/>
      <c r="M27" s="616"/>
      <c r="N27" s="257"/>
      <c r="O27" s="257"/>
      <c r="P27" s="624"/>
      <c r="Q27" s="258" t="s">
        <v>384</v>
      </c>
      <c r="R27" s="840"/>
      <c r="S27" s="840"/>
      <c r="T27" s="876">
        <f t="shared" si="3"/>
        <v>0</v>
      </c>
      <c r="U27" s="259">
        <f t="shared" si="6"/>
        <v>0</v>
      </c>
      <c r="V27" s="260"/>
      <c r="W27" s="260"/>
      <c r="X27" s="260"/>
      <c r="Y27" s="260"/>
      <c r="Z27" s="260"/>
      <c r="AA27" s="596"/>
      <c r="AB27" s="260"/>
      <c r="AC27" s="260"/>
      <c r="AD27" s="260"/>
      <c r="AE27" s="260"/>
      <c r="AF27" s="260"/>
      <c r="AG27" s="260"/>
      <c r="AH27" s="260"/>
      <c r="AI27" s="260"/>
      <c r="AJ27" s="260"/>
      <c r="AK27" s="260"/>
      <c r="AL27" s="260"/>
      <c r="AM27" s="260"/>
      <c r="AN27" s="596"/>
      <c r="AO27" s="596"/>
      <c r="AP27" s="260"/>
      <c r="AQ27" s="260"/>
      <c r="AR27" s="260"/>
      <c r="AS27" s="260"/>
      <c r="AT27" s="260"/>
      <c r="AU27" s="260"/>
      <c r="AV27" s="260"/>
      <c r="AW27" s="260"/>
      <c r="AX27" s="260"/>
      <c r="AY27" s="260"/>
      <c r="AZ27" s="260"/>
      <c r="BA27" s="260"/>
      <c r="BB27" s="260"/>
      <c r="BC27" s="260"/>
      <c r="BD27" s="260"/>
      <c r="BE27" s="260"/>
      <c r="BF27" s="260"/>
      <c r="BG27" s="260"/>
      <c r="BH27" s="260"/>
      <c r="BI27" s="260"/>
      <c r="BJ27" s="581"/>
      <c r="BK27" s="260"/>
      <c r="BL27" s="260"/>
      <c r="BM27" s="260"/>
      <c r="BN27" s="260"/>
      <c r="BO27" s="260"/>
      <c r="BP27" s="260"/>
      <c r="BQ27" s="260"/>
      <c r="BR27" s="596"/>
      <c r="BS27" s="260"/>
      <c r="BT27" s="260"/>
      <c r="BU27" s="260"/>
      <c r="BV27" s="260"/>
      <c r="BW27" s="260"/>
      <c r="BX27" s="260"/>
      <c r="BY27" s="260"/>
      <c r="BZ27" s="635"/>
      <c r="CA27" s="650"/>
      <c r="CB27" s="650"/>
      <c r="CC27" s="650"/>
      <c r="CD27" s="650"/>
      <c r="CE27" s="650"/>
      <c r="CF27" s="650"/>
      <c r="CG27" s="650"/>
      <c r="CH27" s="650"/>
      <c r="CI27" s="650"/>
      <c r="CJ27" s="650"/>
      <c r="CK27" s="650"/>
      <c r="CL27" s="650"/>
      <c r="CM27" s="650"/>
      <c r="CN27" s="650"/>
      <c r="CO27" s="650"/>
      <c r="CP27" s="650"/>
      <c r="CQ27" s="807">
        <f t="shared" si="4"/>
        <v>0</v>
      </c>
      <c r="CR27" s="807">
        <f t="shared" si="5"/>
        <v>0</v>
      </c>
      <c r="CS27" s="261"/>
      <c r="CT27" s="261"/>
      <c r="CU27" s="261"/>
      <c r="CV27" s="261"/>
      <c r="CW27" s="261"/>
      <c r="CX27" s="261"/>
      <c r="CY27" s="261"/>
      <c r="CZ27" s="261"/>
      <c r="DA27" s="261"/>
      <c r="DB27" s="261"/>
      <c r="DC27" s="261"/>
      <c r="DD27" s="261"/>
      <c r="DE27" s="261"/>
      <c r="DF27" s="261"/>
      <c r="DG27" s="261"/>
      <c r="DH27" s="261"/>
      <c r="DI27" s="261"/>
      <c r="DJ27" s="261"/>
      <c r="DK27" s="261"/>
      <c r="DL27" s="261"/>
      <c r="DM27" s="261"/>
      <c r="DN27" s="261"/>
      <c r="DO27" s="261"/>
      <c r="DP27" s="261"/>
      <c r="DQ27" s="261"/>
      <c r="DR27" s="261"/>
      <c r="DS27" s="261"/>
      <c r="DT27" s="261"/>
      <c r="DU27" s="261"/>
      <c r="DV27" s="261"/>
      <c r="DW27" s="261"/>
      <c r="DX27" s="261"/>
      <c r="DY27" s="261"/>
      <c r="DZ27" s="261"/>
      <c r="EA27" s="261"/>
      <c r="EB27" s="261"/>
      <c r="EC27" s="261"/>
      <c r="ED27" s="261"/>
      <c r="EE27" s="261"/>
      <c r="EF27" s="261"/>
      <c r="EG27" s="261"/>
      <c r="EH27" s="261"/>
      <c r="EI27" s="261"/>
      <c r="EJ27" s="261"/>
      <c r="EK27" s="261"/>
      <c r="EL27" s="261"/>
      <c r="EM27" s="261"/>
      <c r="EN27" s="261"/>
      <c r="EO27" s="261"/>
      <c r="EP27" s="261"/>
      <c r="EQ27" s="261"/>
      <c r="ER27" s="261"/>
      <c r="ES27" s="261"/>
      <c r="ET27" s="261"/>
      <c r="EU27" s="261"/>
      <c r="EV27" s="261"/>
      <c r="EW27" s="261"/>
      <c r="EX27" s="261"/>
      <c r="EY27" s="261"/>
      <c r="EZ27" s="261"/>
      <c r="FA27" s="261"/>
      <c r="FB27" s="261"/>
      <c r="FC27" s="261"/>
      <c r="FD27" s="261"/>
      <c r="FE27" s="261"/>
      <c r="FF27" s="261"/>
      <c r="FG27" s="261"/>
      <c r="FH27" s="261"/>
      <c r="FI27" s="261"/>
      <c r="FJ27" s="261"/>
      <c r="FK27" s="261"/>
      <c r="FL27" s="261"/>
      <c r="FM27" s="261"/>
      <c r="FN27" s="261"/>
      <c r="FO27" s="261"/>
      <c r="FP27" s="261"/>
      <c r="FQ27" s="261"/>
      <c r="FR27" s="261"/>
      <c r="FS27" s="261"/>
      <c r="FT27" s="261"/>
      <c r="FU27" s="261"/>
      <c r="FV27" s="261"/>
      <c r="FW27" s="261"/>
      <c r="FX27" s="261"/>
      <c r="FY27" s="261"/>
      <c r="FZ27" s="261"/>
      <c r="GA27" s="261"/>
      <c r="GB27" s="261"/>
      <c r="GC27" s="261"/>
      <c r="GD27" s="261"/>
      <c r="GE27" s="261"/>
      <c r="GF27" s="261"/>
      <c r="GG27" s="261"/>
      <c r="GH27" s="261"/>
      <c r="GI27" s="261"/>
      <c r="GJ27" s="261"/>
      <c r="GK27" s="261"/>
      <c r="GL27" s="261"/>
      <c r="GM27" s="261"/>
      <c r="GN27" s="261"/>
      <c r="GO27" s="261"/>
      <c r="GP27" s="261"/>
      <c r="GQ27" s="261"/>
      <c r="GR27" s="261"/>
      <c r="GS27" s="261"/>
      <c r="GT27" s="261"/>
      <c r="GU27" s="261"/>
      <c r="GV27" s="261"/>
      <c r="GW27" s="261"/>
      <c r="GX27" s="261"/>
      <c r="GY27" s="261"/>
      <c r="GZ27" s="261"/>
      <c r="HA27" s="261"/>
      <c r="HB27" s="261"/>
      <c r="HC27" s="261"/>
      <c r="HD27" s="261"/>
      <c r="HE27" s="261"/>
      <c r="HF27" s="261"/>
      <c r="HG27" s="261"/>
      <c r="HH27" s="261"/>
      <c r="HI27" s="261"/>
      <c r="HJ27" s="261"/>
      <c r="HK27" s="261"/>
      <c r="HL27" s="261"/>
    </row>
    <row r="28" spans="1:220" ht="18" x14ac:dyDescent="0.25">
      <c r="A28" s="262" t="s">
        <v>361</v>
      </c>
      <c r="B28" s="262" t="s">
        <v>375</v>
      </c>
      <c r="C28" s="262" t="s">
        <v>361</v>
      </c>
      <c r="D28" s="262"/>
      <c r="E28" s="570"/>
      <c r="F28" s="262"/>
      <c r="G28" s="263"/>
      <c r="H28" s="263"/>
      <c r="I28" s="606"/>
      <c r="J28" s="606"/>
      <c r="K28" s="606"/>
      <c r="L28" s="606"/>
      <c r="M28" s="606"/>
      <c r="N28" s="262"/>
      <c r="O28" s="264"/>
      <c r="P28" s="625"/>
      <c r="Q28" s="265" t="s">
        <v>385</v>
      </c>
      <c r="R28" s="841"/>
      <c r="S28" s="841"/>
      <c r="T28" s="877">
        <f t="shared" si="3"/>
        <v>0</v>
      </c>
      <c r="U28" s="259">
        <f t="shared" si="6"/>
        <v>0</v>
      </c>
      <c r="V28" s="260"/>
      <c r="W28" s="260"/>
      <c r="X28" s="260"/>
      <c r="Y28" s="260"/>
      <c r="Z28" s="260"/>
      <c r="AA28" s="596"/>
      <c r="AB28" s="260"/>
      <c r="AC28" s="260"/>
      <c r="AD28" s="260"/>
      <c r="AE28" s="260"/>
      <c r="AF28" s="260"/>
      <c r="AG28" s="260"/>
      <c r="AH28" s="260"/>
      <c r="AI28" s="260"/>
      <c r="AJ28" s="260"/>
      <c r="AK28" s="260"/>
      <c r="AL28" s="260"/>
      <c r="AM28" s="260"/>
      <c r="AN28" s="596"/>
      <c r="AO28" s="596"/>
      <c r="AP28" s="260"/>
      <c r="AQ28" s="260"/>
      <c r="AR28" s="260"/>
      <c r="AS28" s="260"/>
      <c r="AT28" s="260"/>
      <c r="AU28" s="260"/>
      <c r="AV28" s="260"/>
      <c r="AW28" s="260"/>
      <c r="AX28" s="260"/>
      <c r="AY28" s="260"/>
      <c r="AZ28" s="260"/>
      <c r="BA28" s="260"/>
      <c r="BB28" s="260"/>
      <c r="BC28" s="260"/>
      <c r="BD28" s="260"/>
      <c r="BE28" s="260"/>
      <c r="BF28" s="260"/>
      <c r="BG28" s="260"/>
      <c r="BH28" s="260"/>
      <c r="BI28" s="260"/>
      <c r="BJ28" s="581"/>
      <c r="BK28" s="260"/>
      <c r="BL28" s="260"/>
      <c r="BM28" s="260"/>
      <c r="BN28" s="260"/>
      <c r="BO28" s="260"/>
      <c r="BP28" s="260"/>
      <c r="BQ28" s="260"/>
      <c r="BR28" s="596"/>
      <c r="BS28" s="260"/>
      <c r="BT28" s="260"/>
      <c r="BU28" s="260"/>
      <c r="BV28" s="260"/>
      <c r="BW28" s="260"/>
      <c r="BX28" s="260"/>
      <c r="BY28" s="260"/>
      <c r="BZ28" s="635"/>
      <c r="CA28" s="650"/>
      <c r="CB28" s="650"/>
      <c r="CC28" s="650"/>
      <c r="CD28" s="650"/>
      <c r="CE28" s="650"/>
      <c r="CF28" s="650"/>
      <c r="CG28" s="650"/>
      <c r="CH28" s="650"/>
      <c r="CI28" s="650"/>
      <c r="CJ28" s="650"/>
      <c r="CK28" s="650"/>
      <c r="CL28" s="650"/>
      <c r="CM28" s="650"/>
      <c r="CN28" s="650"/>
      <c r="CO28" s="650"/>
      <c r="CP28" s="650"/>
      <c r="CQ28" s="807">
        <f t="shared" si="4"/>
        <v>0</v>
      </c>
      <c r="CR28" s="807">
        <f t="shared" si="5"/>
        <v>0</v>
      </c>
      <c r="CS28" s="261"/>
      <c r="CT28" s="261"/>
      <c r="CU28" s="261"/>
      <c r="CV28" s="261"/>
      <c r="CW28" s="261"/>
      <c r="CX28" s="261"/>
      <c r="CY28" s="261"/>
      <c r="CZ28" s="261"/>
      <c r="DA28" s="261"/>
      <c r="DB28" s="261"/>
      <c r="DC28" s="261"/>
      <c r="DD28" s="261"/>
      <c r="DE28" s="261"/>
      <c r="DF28" s="261"/>
      <c r="DG28" s="261"/>
      <c r="DH28" s="261"/>
      <c r="DI28" s="261"/>
      <c r="DJ28" s="261"/>
      <c r="DK28" s="261"/>
      <c r="DL28" s="261"/>
      <c r="DM28" s="261"/>
      <c r="DN28" s="261"/>
      <c r="DO28" s="261"/>
      <c r="DP28" s="261"/>
      <c r="DQ28" s="261"/>
      <c r="DR28" s="261"/>
      <c r="DS28" s="261"/>
      <c r="DT28" s="261"/>
      <c r="DU28" s="261"/>
      <c r="DV28" s="261"/>
      <c r="DW28" s="261"/>
      <c r="DX28" s="261"/>
      <c r="DY28" s="261"/>
      <c r="DZ28" s="261"/>
      <c r="EA28" s="261"/>
      <c r="EB28" s="261"/>
      <c r="EC28" s="261"/>
      <c r="ED28" s="261"/>
      <c r="EE28" s="261"/>
      <c r="EF28" s="261"/>
      <c r="EG28" s="261"/>
      <c r="EH28" s="261"/>
      <c r="EI28" s="261"/>
      <c r="EJ28" s="261"/>
      <c r="EK28" s="261"/>
      <c r="EL28" s="261"/>
      <c r="EM28" s="261"/>
      <c r="EN28" s="261"/>
      <c r="EO28" s="261"/>
      <c r="EP28" s="261"/>
      <c r="EQ28" s="261"/>
      <c r="ER28" s="261"/>
      <c r="ES28" s="261"/>
      <c r="ET28" s="261"/>
      <c r="EU28" s="261"/>
      <c r="EV28" s="261"/>
      <c r="EW28" s="261"/>
      <c r="EX28" s="261"/>
      <c r="EY28" s="261"/>
      <c r="EZ28" s="261"/>
      <c r="FA28" s="261"/>
      <c r="FB28" s="261"/>
      <c r="FC28" s="261"/>
      <c r="FD28" s="261"/>
      <c r="FE28" s="261"/>
      <c r="FF28" s="261"/>
      <c r="FG28" s="261"/>
      <c r="FH28" s="261"/>
      <c r="FI28" s="261"/>
      <c r="FJ28" s="261"/>
      <c r="FK28" s="261"/>
      <c r="FL28" s="261"/>
      <c r="FM28" s="261"/>
      <c r="FN28" s="261"/>
      <c r="FO28" s="261"/>
      <c r="FP28" s="261"/>
      <c r="FQ28" s="261"/>
      <c r="FR28" s="261"/>
      <c r="FS28" s="261"/>
      <c r="FT28" s="261"/>
      <c r="FU28" s="261"/>
      <c r="FV28" s="261"/>
      <c r="FW28" s="261"/>
      <c r="FX28" s="261"/>
      <c r="FY28" s="261"/>
      <c r="FZ28" s="261"/>
      <c r="GA28" s="261"/>
      <c r="GB28" s="261"/>
      <c r="GC28" s="261"/>
      <c r="GD28" s="261"/>
      <c r="GE28" s="261"/>
      <c r="GF28" s="261"/>
      <c r="GG28" s="261"/>
      <c r="GH28" s="261"/>
      <c r="GI28" s="261"/>
      <c r="GJ28" s="261"/>
      <c r="GK28" s="261"/>
      <c r="GL28" s="261"/>
      <c r="GM28" s="261"/>
      <c r="GN28" s="261"/>
      <c r="GO28" s="261"/>
      <c r="GP28" s="261"/>
      <c r="GQ28" s="261"/>
      <c r="GR28" s="261"/>
      <c r="GS28" s="261"/>
      <c r="GT28" s="261"/>
      <c r="GU28" s="261"/>
      <c r="GV28" s="261"/>
      <c r="GW28" s="261"/>
      <c r="GX28" s="261"/>
      <c r="GY28" s="261"/>
      <c r="GZ28" s="261"/>
      <c r="HA28" s="261"/>
      <c r="HB28" s="261"/>
      <c r="HC28" s="261"/>
      <c r="HD28" s="261"/>
      <c r="HE28" s="261"/>
      <c r="HF28" s="261"/>
      <c r="HG28" s="261"/>
      <c r="HH28" s="261"/>
      <c r="HI28" s="261"/>
      <c r="HJ28" s="261"/>
      <c r="HK28" s="261"/>
      <c r="HL28" s="261"/>
    </row>
    <row r="29" spans="1:220" ht="18" x14ac:dyDescent="0.25">
      <c r="A29" s="286" t="s">
        <v>361</v>
      </c>
      <c r="B29" s="286" t="s">
        <v>375</v>
      </c>
      <c r="C29" s="286" t="s">
        <v>361</v>
      </c>
      <c r="D29" s="286" t="s">
        <v>386</v>
      </c>
      <c r="E29" s="573"/>
      <c r="F29" s="286"/>
      <c r="G29" s="295"/>
      <c r="H29" s="295"/>
      <c r="I29" s="617"/>
      <c r="J29" s="617"/>
      <c r="K29" s="617"/>
      <c r="L29" s="617"/>
      <c r="M29" s="617"/>
      <c r="N29" s="288"/>
      <c r="O29" s="288"/>
      <c r="P29" s="629"/>
      <c r="Q29" s="296" t="s">
        <v>387</v>
      </c>
      <c r="R29" s="848"/>
      <c r="S29" s="848"/>
      <c r="T29" s="881">
        <f t="shared" si="3"/>
        <v>0</v>
      </c>
      <c r="U29" s="259">
        <f t="shared" si="6"/>
        <v>0</v>
      </c>
      <c r="V29" s="260"/>
      <c r="W29" s="260"/>
      <c r="X29" s="260"/>
      <c r="Y29" s="260"/>
      <c r="Z29" s="260"/>
      <c r="AA29" s="596"/>
      <c r="AB29" s="260"/>
      <c r="AC29" s="260"/>
      <c r="AD29" s="260"/>
      <c r="AE29" s="260"/>
      <c r="AF29" s="260"/>
      <c r="AG29" s="260"/>
      <c r="AH29" s="260"/>
      <c r="AI29" s="260"/>
      <c r="AJ29" s="260"/>
      <c r="AK29" s="260"/>
      <c r="AL29" s="260"/>
      <c r="AM29" s="260"/>
      <c r="AN29" s="596"/>
      <c r="AO29" s="596"/>
      <c r="AP29" s="260"/>
      <c r="AQ29" s="260"/>
      <c r="AR29" s="260"/>
      <c r="AS29" s="260"/>
      <c r="AT29" s="260"/>
      <c r="AU29" s="260"/>
      <c r="AV29" s="260"/>
      <c r="AW29" s="260"/>
      <c r="AX29" s="260"/>
      <c r="AY29" s="260"/>
      <c r="AZ29" s="260"/>
      <c r="BA29" s="260"/>
      <c r="BB29" s="260"/>
      <c r="BC29" s="260"/>
      <c r="BD29" s="260"/>
      <c r="BE29" s="260"/>
      <c r="BF29" s="260"/>
      <c r="BG29" s="260"/>
      <c r="BH29" s="260"/>
      <c r="BI29" s="260"/>
      <c r="BJ29" s="581"/>
      <c r="BK29" s="260"/>
      <c r="BL29" s="260"/>
      <c r="BM29" s="260"/>
      <c r="BN29" s="260"/>
      <c r="BO29" s="260"/>
      <c r="BP29" s="260"/>
      <c r="BQ29" s="260"/>
      <c r="BR29" s="596"/>
      <c r="BS29" s="260"/>
      <c r="BT29" s="260"/>
      <c r="BU29" s="260"/>
      <c r="BV29" s="260"/>
      <c r="BW29" s="260"/>
      <c r="BX29" s="260"/>
      <c r="BY29" s="260"/>
      <c r="BZ29" s="635"/>
      <c r="CA29" s="650"/>
      <c r="CB29" s="650"/>
      <c r="CC29" s="650"/>
      <c r="CD29" s="650"/>
      <c r="CE29" s="650"/>
      <c r="CF29" s="650"/>
      <c r="CG29" s="650"/>
      <c r="CH29" s="650"/>
      <c r="CI29" s="650"/>
      <c r="CJ29" s="650"/>
      <c r="CK29" s="650"/>
      <c r="CL29" s="650"/>
      <c r="CM29" s="650"/>
      <c r="CN29" s="650"/>
      <c r="CO29" s="650"/>
      <c r="CP29" s="650"/>
      <c r="CQ29" s="807">
        <f t="shared" si="4"/>
        <v>0</v>
      </c>
      <c r="CR29" s="807">
        <f t="shared" si="5"/>
        <v>0</v>
      </c>
      <c r="CS29" s="261"/>
      <c r="CT29" s="261"/>
      <c r="CU29" s="261"/>
      <c r="CV29" s="261"/>
      <c r="CW29" s="261"/>
      <c r="CX29" s="261"/>
      <c r="CY29" s="261"/>
      <c r="CZ29" s="261"/>
      <c r="DA29" s="261"/>
      <c r="DB29" s="261"/>
      <c r="DC29" s="261"/>
      <c r="DD29" s="261"/>
      <c r="DE29" s="261"/>
      <c r="DF29" s="261"/>
      <c r="DG29" s="261"/>
      <c r="DH29" s="261"/>
      <c r="DI29" s="261"/>
      <c r="DJ29" s="261"/>
      <c r="DK29" s="261"/>
      <c r="DL29" s="261"/>
      <c r="DM29" s="261"/>
      <c r="DN29" s="261"/>
      <c r="DO29" s="261"/>
      <c r="DP29" s="261"/>
      <c r="DQ29" s="261"/>
      <c r="DR29" s="261"/>
      <c r="DS29" s="261"/>
      <c r="DT29" s="261"/>
      <c r="DU29" s="261"/>
      <c r="DV29" s="261"/>
      <c r="DW29" s="261"/>
      <c r="DX29" s="261"/>
      <c r="DY29" s="261"/>
      <c r="DZ29" s="261"/>
      <c r="EA29" s="261"/>
      <c r="EB29" s="261"/>
      <c r="EC29" s="261"/>
      <c r="ED29" s="261"/>
      <c r="EE29" s="261"/>
      <c r="EF29" s="261"/>
      <c r="EG29" s="261"/>
      <c r="EH29" s="261"/>
      <c r="EI29" s="261"/>
      <c r="EJ29" s="261"/>
      <c r="EK29" s="261"/>
      <c r="EL29" s="261"/>
      <c r="EM29" s="261"/>
      <c r="EN29" s="261"/>
      <c r="EO29" s="261"/>
      <c r="EP29" s="261"/>
      <c r="EQ29" s="261"/>
      <c r="ER29" s="261"/>
      <c r="ES29" s="261"/>
      <c r="ET29" s="261"/>
      <c r="EU29" s="261"/>
      <c r="EV29" s="261"/>
      <c r="EW29" s="261"/>
      <c r="EX29" s="261"/>
      <c r="EY29" s="261"/>
      <c r="EZ29" s="261"/>
      <c r="FA29" s="261"/>
      <c r="FB29" s="261"/>
      <c r="FC29" s="261"/>
      <c r="FD29" s="261"/>
      <c r="FE29" s="261"/>
      <c r="FF29" s="261"/>
      <c r="FG29" s="261"/>
      <c r="FH29" s="261"/>
      <c r="FI29" s="261"/>
      <c r="FJ29" s="261"/>
      <c r="FK29" s="261"/>
      <c r="FL29" s="261"/>
      <c r="FM29" s="261"/>
      <c r="FN29" s="261"/>
      <c r="FO29" s="261"/>
      <c r="FP29" s="261"/>
      <c r="FQ29" s="261"/>
      <c r="FR29" s="261"/>
      <c r="FS29" s="261"/>
      <c r="FT29" s="261"/>
      <c r="FU29" s="261"/>
      <c r="FV29" s="261"/>
      <c r="FW29" s="261"/>
      <c r="FX29" s="261"/>
      <c r="FY29" s="261"/>
      <c r="FZ29" s="261"/>
      <c r="GA29" s="261"/>
      <c r="GB29" s="261"/>
      <c r="GC29" s="261"/>
      <c r="GD29" s="261"/>
      <c r="GE29" s="261"/>
      <c r="GF29" s="261"/>
      <c r="GG29" s="261"/>
      <c r="GH29" s="261"/>
      <c r="GI29" s="261"/>
      <c r="GJ29" s="261"/>
      <c r="GK29" s="261"/>
      <c r="GL29" s="261"/>
      <c r="GM29" s="261"/>
      <c r="GN29" s="261"/>
      <c r="GO29" s="261"/>
      <c r="GP29" s="261"/>
      <c r="GQ29" s="261"/>
      <c r="GR29" s="261"/>
      <c r="GS29" s="261"/>
      <c r="GT29" s="261"/>
      <c r="GU29" s="261"/>
      <c r="GV29" s="261"/>
      <c r="GW29" s="261"/>
      <c r="GX29" s="261"/>
      <c r="GY29" s="261"/>
      <c r="GZ29" s="261"/>
      <c r="HA29" s="261"/>
      <c r="HB29" s="261"/>
      <c r="HC29" s="261"/>
      <c r="HD29" s="261"/>
      <c r="HE29" s="261"/>
      <c r="HF29" s="261"/>
      <c r="HG29" s="261"/>
      <c r="HH29" s="261"/>
      <c r="HI29" s="261"/>
      <c r="HJ29" s="261"/>
      <c r="HK29" s="261"/>
      <c r="HL29" s="261"/>
    </row>
    <row r="30" spans="1:220" ht="18" x14ac:dyDescent="0.25">
      <c r="A30" s="577" t="s">
        <v>361</v>
      </c>
      <c r="B30" s="577" t="s">
        <v>375</v>
      </c>
      <c r="C30" s="577" t="s">
        <v>361</v>
      </c>
      <c r="D30" s="577" t="s">
        <v>386</v>
      </c>
      <c r="E30" s="577" t="s">
        <v>424</v>
      </c>
      <c r="F30" s="577"/>
      <c r="G30" s="578"/>
      <c r="H30" s="578"/>
      <c r="I30" s="608"/>
      <c r="J30" s="608"/>
      <c r="K30" s="608"/>
      <c r="L30" s="608"/>
      <c r="M30" s="608"/>
      <c r="N30" s="579"/>
      <c r="O30" s="579"/>
      <c r="P30" s="627"/>
      <c r="Q30" s="580" t="s">
        <v>387</v>
      </c>
      <c r="R30" s="843"/>
      <c r="S30" s="843"/>
      <c r="T30" s="879">
        <f t="shared" si="3"/>
        <v>0</v>
      </c>
      <c r="U30" s="259">
        <f t="shared" si="6"/>
        <v>0</v>
      </c>
      <c r="V30" s="581"/>
      <c r="W30" s="581"/>
      <c r="X30" s="581"/>
      <c r="Y30" s="581"/>
      <c r="Z30" s="581"/>
      <c r="AA30" s="596"/>
      <c r="AB30" s="581"/>
      <c r="AC30" s="581"/>
      <c r="AD30" s="581"/>
      <c r="AE30" s="581"/>
      <c r="AF30" s="581"/>
      <c r="AG30" s="581"/>
      <c r="AH30" s="581"/>
      <c r="AI30" s="581"/>
      <c r="AJ30" s="581"/>
      <c r="AK30" s="581"/>
      <c r="AL30" s="581"/>
      <c r="AM30" s="581"/>
      <c r="AN30" s="596"/>
      <c r="AO30" s="596"/>
      <c r="AP30" s="581"/>
      <c r="AQ30" s="581"/>
      <c r="AR30" s="581"/>
      <c r="AS30" s="581"/>
      <c r="AT30" s="581"/>
      <c r="AU30" s="581"/>
      <c r="AV30" s="581"/>
      <c r="AW30" s="581"/>
      <c r="AX30" s="581"/>
      <c r="AY30" s="581"/>
      <c r="AZ30" s="581"/>
      <c r="BA30" s="581"/>
      <c r="BB30" s="581"/>
      <c r="BC30" s="581"/>
      <c r="BD30" s="581"/>
      <c r="BE30" s="581"/>
      <c r="BF30" s="260"/>
      <c r="BG30" s="260"/>
      <c r="BH30" s="260"/>
      <c r="BI30" s="581"/>
      <c r="BJ30" s="581"/>
      <c r="BK30" s="581"/>
      <c r="BL30" s="581"/>
      <c r="BM30" s="581"/>
      <c r="BN30" s="581"/>
      <c r="BO30" s="581"/>
      <c r="BP30" s="581"/>
      <c r="BQ30" s="581"/>
      <c r="BR30" s="596"/>
      <c r="BS30" s="581"/>
      <c r="BT30" s="581"/>
      <c r="BU30" s="581"/>
      <c r="BV30" s="581"/>
      <c r="BW30" s="581"/>
      <c r="BX30" s="581"/>
      <c r="BY30" s="581"/>
      <c r="BZ30" s="635"/>
      <c r="CA30" s="650"/>
      <c r="CB30" s="650"/>
      <c r="CC30" s="650"/>
      <c r="CD30" s="650"/>
      <c r="CE30" s="650"/>
      <c r="CF30" s="650"/>
      <c r="CG30" s="650"/>
      <c r="CH30" s="650"/>
      <c r="CI30" s="650"/>
      <c r="CJ30" s="650"/>
      <c r="CK30" s="650"/>
      <c r="CL30" s="650"/>
      <c r="CM30" s="650"/>
      <c r="CN30" s="650"/>
      <c r="CO30" s="650"/>
      <c r="CP30" s="650"/>
      <c r="CQ30" s="807">
        <f t="shared" si="4"/>
        <v>0</v>
      </c>
      <c r="CR30" s="807">
        <f t="shared" si="5"/>
        <v>0</v>
      </c>
      <c r="CS30" s="261"/>
      <c r="CT30" s="261"/>
      <c r="CU30" s="261"/>
      <c r="CV30" s="261"/>
      <c r="CW30" s="261"/>
      <c r="CX30" s="261"/>
      <c r="CY30" s="261"/>
      <c r="CZ30" s="261"/>
      <c r="DA30" s="261"/>
      <c r="DB30" s="261"/>
      <c r="DC30" s="261"/>
      <c r="DD30" s="261"/>
      <c r="DE30" s="261"/>
      <c r="DF30" s="261"/>
      <c r="DG30" s="261"/>
      <c r="DH30" s="261"/>
      <c r="DI30" s="261"/>
      <c r="DJ30" s="261"/>
      <c r="DK30" s="261"/>
      <c r="DL30" s="261"/>
      <c r="DM30" s="261"/>
      <c r="DN30" s="261"/>
      <c r="DO30" s="261"/>
      <c r="DP30" s="261"/>
      <c r="DQ30" s="261"/>
      <c r="DR30" s="261"/>
      <c r="DS30" s="261"/>
      <c r="DT30" s="261"/>
      <c r="DU30" s="261"/>
      <c r="DV30" s="261"/>
      <c r="DW30" s="261"/>
      <c r="DX30" s="261"/>
      <c r="DY30" s="261"/>
      <c r="DZ30" s="261"/>
      <c r="EA30" s="261"/>
      <c r="EB30" s="261"/>
      <c r="EC30" s="261"/>
      <c r="ED30" s="261"/>
      <c r="EE30" s="261"/>
      <c r="EF30" s="261"/>
      <c r="EG30" s="261"/>
      <c r="EH30" s="261"/>
      <c r="EI30" s="261"/>
      <c r="EJ30" s="261"/>
      <c r="EK30" s="261"/>
      <c r="EL30" s="261"/>
      <c r="EM30" s="261"/>
      <c r="EN30" s="261"/>
      <c r="EO30" s="261"/>
      <c r="EP30" s="261"/>
      <c r="EQ30" s="261"/>
      <c r="ER30" s="261"/>
      <c r="ES30" s="261"/>
      <c r="ET30" s="261"/>
      <c r="EU30" s="261"/>
      <c r="EV30" s="261"/>
      <c r="EW30" s="261"/>
      <c r="EX30" s="261"/>
      <c r="EY30" s="261"/>
      <c r="EZ30" s="261"/>
      <c r="FA30" s="261"/>
      <c r="FB30" s="261"/>
      <c r="FC30" s="261"/>
      <c r="FD30" s="261"/>
      <c r="FE30" s="261"/>
      <c r="FF30" s="261"/>
      <c r="FG30" s="261"/>
      <c r="FH30" s="261"/>
      <c r="FI30" s="261"/>
      <c r="FJ30" s="261"/>
      <c r="FK30" s="261"/>
      <c r="FL30" s="261"/>
      <c r="FM30" s="261"/>
      <c r="FN30" s="261"/>
      <c r="FO30" s="261"/>
      <c r="FP30" s="261"/>
      <c r="FQ30" s="261"/>
      <c r="FR30" s="261"/>
      <c r="FS30" s="261"/>
      <c r="FT30" s="261"/>
      <c r="FU30" s="261"/>
      <c r="FV30" s="261"/>
      <c r="FW30" s="261"/>
      <c r="FX30" s="261"/>
      <c r="FY30" s="261"/>
      <c r="FZ30" s="261"/>
      <c r="GA30" s="261"/>
      <c r="GB30" s="261"/>
      <c r="GC30" s="261"/>
      <c r="GD30" s="261"/>
      <c r="GE30" s="261"/>
      <c r="GF30" s="261"/>
      <c r="GG30" s="261"/>
      <c r="GH30" s="261"/>
      <c r="GI30" s="261"/>
      <c r="GJ30" s="261"/>
      <c r="GK30" s="261"/>
      <c r="GL30" s="261"/>
      <c r="GM30" s="261"/>
      <c r="GN30" s="261"/>
      <c r="GO30" s="261"/>
      <c r="GP30" s="261"/>
      <c r="GQ30" s="261"/>
      <c r="GR30" s="261"/>
      <c r="GS30" s="261"/>
      <c r="GT30" s="261"/>
      <c r="GU30" s="261"/>
      <c r="GV30" s="261"/>
      <c r="GW30" s="261"/>
      <c r="GX30" s="261"/>
      <c r="GY30" s="261"/>
      <c r="GZ30" s="261"/>
      <c r="HA30" s="261"/>
      <c r="HB30" s="261"/>
      <c r="HC30" s="261"/>
      <c r="HD30" s="261"/>
      <c r="HE30" s="261"/>
      <c r="HF30" s="261"/>
      <c r="HG30" s="261"/>
      <c r="HH30" s="261"/>
      <c r="HI30" s="261"/>
      <c r="HJ30" s="261"/>
      <c r="HK30" s="261"/>
      <c r="HL30" s="261"/>
    </row>
    <row r="31" spans="1:220" ht="18" x14ac:dyDescent="0.25">
      <c r="A31" s="290" t="s">
        <v>361</v>
      </c>
      <c r="B31" s="290" t="s">
        <v>375</v>
      </c>
      <c r="C31" s="290" t="s">
        <v>361</v>
      </c>
      <c r="D31" s="290" t="s">
        <v>386</v>
      </c>
      <c r="E31" s="574" t="s">
        <v>424</v>
      </c>
      <c r="F31" s="290" t="s">
        <v>388</v>
      </c>
      <c r="G31" s="291"/>
      <c r="H31" s="291"/>
      <c r="I31" s="614"/>
      <c r="J31" s="614"/>
      <c r="K31" s="614"/>
      <c r="L31" s="614"/>
      <c r="M31" s="614"/>
      <c r="N31" s="292"/>
      <c r="O31" s="292"/>
      <c r="P31" s="630"/>
      <c r="Q31" s="293" t="s">
        <v>389</v>
      </c>
      <c r="R31" s="849"/>
      <c r="S31" s="849"/>
      <c r="T31" s="882">
        <f t="shared" si="3"/>
        <v>0</v>
      </c>
      <c r="U31" s="259">
        <f t="shared" si="6"/>
        <v>0</v>
      </c>
      <c r="V31" s="260"/>
      <c r="W31" s="260"/>
      <c r="X31" s="260"/>
      <c r="Y31" s="260"/>
      <c r="Z31" s="260"/>
      <c r="AA31" s="596"/>
      <c r="AB31" s="260"/>
      <c r="AC31" s="260"/>
      <c r="AD31" s="260"/>
      <c r="AE31" s="260"/>
      <c r="AF31" s="260"/>
      <c r="AG31" s="260"/>
      <c r="AH31" s="260"/>
      <c r="AI31" s="260"/>
      <c r="AJ31" s="260"/>
      <c r="AK31" s="260"/>
      <c r="AL31" s="260"/>
      <c r="AM31" s="260"/>
      <c r="AN31" s="596"/>
      <c r="AO31" s="596"/>
      <c r="AP31" s="260"/>
      <c r="AQ31" s="260"/>
      <c r="AR31" s="260"/>
      <c r="AS31" s="260"/>
      <c r="AT31" s="260"/>
      <c r="AU31" s="260"/>
      <c r="AV31" s="260"/>
      <c r="AW31" s="260"/>
      <c r="AX31" s="260"/>
      <c r="AY31" s="260"/>
      <c r="AZ31" s="260"/>
      <c r="BA31" s="260"/>
      <c r="BB31" s="260"/>
      <c r="BC31" s="260"/>
      <c r="BD31" s="260"/>
      <c r="BE31" s="260"/>
      <c r="BF31" s="260"/>
      <c r="BG31" s="260"/>
      <c r="BH31" s="260"/>
      <c r="BI31" s="260"/>
      <c r="BJ31" s="581"/>
      <c r="BK31" s="260"/>
      <c r="BL31" s="260"/>
      <c r="BM31" s="260"/>
      <c r="BN31" s="260"/>
      <c r="BO31" s="260"/>
      <c r="BP31" s="260"/>
      <c r="BQ31" s="260"/>
      <c r="BR31" s="596"/>
      <c r="BS31" s="260"/>
      <c r="BT31" s="260"/>
      <c r="BU31" s="260"/>
      <c r="BV31" s="260"/>
      <c r="BW31" s="260"/>
      <c r="BX31" s="260"/>
      <c r="BY31" s="260"/>
      <c r="BZ31" s="635"/>
      <c r="CA31" s="654"/>
      <c r="CB31" s="654"/>
      <c r="CC31" s="654"/>
      <c r="CD31" s="654"/>
      <c r="CE31" s="654"/>
      <c r="CF31" s="654"/>
      <c r="CG31" s="654"/>
      <c r="CH31" s="654"/>
      <c r="CI31" s="654"/>
      <c r="CJ31" s="654"/>
      <c r="CK31" s="654"/>
      <c r="CL31" s="654"/>
      <c r="CM31" s="654"/>
      <c r="CN31" s="654"/>
      <c r="CO31" s="654"/>
      <c r="CP31" s="654"/>
      <c r="CQ31" s="807">
        <f t="shared" si="4"/>
        <v>0</v>
      </c>
      <c r="CR31" s="807">
        <f t="shared" si="5"/>
        <v>0</v>
      </c>
      <c r="CS31" s="297"/>
      <c r="CT31" s="297"/>
      <c r="CU31" s="297"/>
      <c r="CV31" s="297"/>
      <c r="CW31" s="297"/>
      <c r="CX31" s="297"/>
      <c r="CY31" s="297"/>
      <c r="CZ31" s="297"/>
      <c r="DA31" s="297"/>
      <c r="DB31" s="297"/>
      <c r="DC31" s="297"/>
      <c r="DD31" s="297"/>
      <c r="DE31" s="297"/>
      <c r="DF31" s="297"/>
      <c r="DG31" s="297"/>
      <c r="DH31" s="297"/>
      <c r="DI31" s="297"/>
      <c r="DJ31" s="297"/>
      <c r="DK31" s="297"/>
      <c r="DL31" s="297"/>
      <c r="DM31" s="297"/>
      <c r="DN31" s="297"/>
      <c r="DO31" s="297"/>
      <c r="DP31" s="297"/>
      <c r="DQ31" s="297"/>
      <c r="DR31" s="297"/>
      <c r="DS31" s="297"/>
      <c r="DT31" s="297"/>
      <c r="DU31" s="297"/>
      <c r="DV31" s="297"/>
      <c r="DW31" s="297"/>
      <c r="DX31" s="297"/>
      <c r="DY31" s="297"/>
      <c r="DZ31" s="297"/>
      <c r="EA31" s="297"/>
      <c r="EB31" s="297"/>
      <c r="EC31" s="297"/>
      <c r="ED31" s="297"/>
      <c r="EE31" s="297"/>
      <c r="EF31" s="297"/>
      <c r="EG31" s="297"/>
      <c r="EH31" s="297"/>
      <c r="EI31" s="297"/>
      <c r="EJ31" s="297"/>
      <c r="EK31" s="297"/>
      <c r="EL31" s="297"/>
      <c r="EM31" s="297"/>
      <c r="EN31" s="297"/>
      <c r="EO31" s="297"/>
      <c r="EP31" s="297"/>
      <c r="EQ31" s="297"/>
      <c r="ER31" s="298"/>
      <c r="ES31" s="297"/>
      <c r="ET31" s="297"/>
      <c r="EU31" s="297"/>
      <c r="EV31" s="297"/>
      <c r="EW31" s="297"/>
      <c r="EX31" s="297"/>
      <c r="EY31" s="297"/>
      <c r="EZ31" s="297"/>
      <c r="FA31" s="297"/>
      <c r="FB31" s="297"/>
      <c r="FC31" s="297"/>
      <c r="FD31" s="297"/>
      <c r="FE31" s="297"/>
      <c r="FF31" s="297"/>
      <c r="FG31" s="297"/>
      <c r="FH31" s="297"/>
      <c r="FI31" s="297"/>
      <c r="FJ31" s="299"/>
      <c r="FK31" s="297"/>
      <c r="FL31" s="297"/>
      <c r="FM31" s="297"/>
      <c r="FN31" s="297"/>
      <c r="FO31" s="297"/>
      <c r="FP31" s="297"/>
      <c r="FQ31" s="297"/>
      <c r="FR31" s="297"/>
      <c r="FS31" s="297"/>
      <c r="FT31" s="297"/>
      <c r="FU31" s="297"/>
      <c r="FV31" s="297"/>
      <c r="FW31" s="297"/>
      <c r="FX31" s="297"/>
      <c r="FY31" s="297"/>
      <c r="FZ31" s="297"/>
      <c r="GA31" s="297"/>
      <c r="GB31" s="297"/>
      <c r="GC31" s="297"/>
      <c r="GD31" s="297"/>
      <c r="GE31" s="297"/>
      <c r="GF31" s="297"/>
      <c r="GG31" s="297"/>
      <c r="GH31" s="297"/>
      <c r="GI31" s="297"/>
      <c r="GJ31" s="297"/>
      <c r="GK31" s="297"/>
      <c r="GL31" s="297"/>
      <c r="GM31" s="297"/>
      <c r="GN31" s="297"/>
      <c r="GO31" s="261"/>
      <c r="GP31" s="297"/>
      <c r="GQ31" s="297"/>
      <c r="GR31" s="297"/>
      <c r="GS31" s="297"/>
      <c r="GT31" s="297"/>
      <c r="GU31" s="297"/>
      <c r="GV31" s="261"/>
      <c r="GW31" s="261"/>
      <c r="GX31" s="261"/>
      <c r="GY31" s="261"/>
      <c r="GZ31" s="261"/>
      <c r="HA31" s="261"/>
      <c r="HB31" s="261"/>
      <c r="HC31" s="261"/>
      <c r="HD31" s="261"/>
      <c r="HE31" s="261"/>
      <c r="HF31" s="261"/>
      <c r="HG31" s="261"/>
      <c r="HH31" s="261"/>
      <c r="HI31" s="261"/>
      <c r="HJ31" s="261"/>
      <c r="HK31" s="261"/>
      <c r="HL31" s="261"/>
    </row>
    <row r="32" spans="1:220" s="280" customFormat="1" ht="80.25" customHeight="1" x14ac:dyDescent="0.25">
      <c r="A32" s="619" t="s">
        <v>361</v>
      </c>
      <c r="B32" s="619" t="s">
        <v>375</v>
      </c>
      <c r="C32" s="619" t="s">
        <v>361</v>
      </c>
      <c r="D32" s="619" t="s">
        <v>386</v>
      </c>
      <c r="E32" s="619" t="s">
        <v>424</v>
      </c>
      <c r="F32" s="619" t="s">
        <v>388</v>
      </c>
      <c r="G32" s="615">
        <v>2021005810201</v>
      </c>
      <c r="H32" s="938"/>
      <c r="I32" s="618" t="s">
        <v>897</v>
      </c>
      <c r="J32" s="618" t="s">
        <v>898</v>
      </c>
      <c r="K32" s="618">
        <v>9</v>
      </c>
      <c r="L32" s="618" t="s">
        <v>756</v>
      </c>
      <c r="M32" s="618" t="s">
        <v>755</v>
      </c>
      <c r="N32" s="619" t="s">
        <v>666</v>
      </c>
      <c r="O32" s="619" t="s">
        <v>390</v>
      </c>
      <c r="P32" s="619" t="s">
        <v>701</v>
      </c>
      <c r="Q32" s="675" t="s">
        <v>884</v>
      </c>
      <c r="R32" s="845">
        <f>113201560-S32</f>
        <v>63201560</v>
      </c>
      <c r="S32" s="845">
        <v>50000000</v>
      </c>
      <c r="T32" s="846">
        <f t="shared" si="3"/>
        <v>113201560</v>
      </c>
      <c r="U32" s="259">
        <f t="shared" si="6"/>
        <v>113201560</v>
      </c>
      <c r="V32" s="594"/>
      <c r="W32" s="594"/>
      <c r="X32" s="594"/>
      <c r="Y32" s="594"/>
      <c r="Z32" s="594"/>
      <c r="AA32" s="594"/>
      <c r="AB32" s="594"/>
      <c r="AC32" s="594"/>
      <c r="AD32" s="594"/>
      <c r="AE32" s="594"/>
      <c r="AF32" s="594"/>
      <c r="AG32" s="594"/>
      <c r="AH32" s="594"/>
      <c r="AI32" s="594"/>
      <c r="AJ32" s="594"/>
      <c r="AK32" s="594"/>
      <c r="AL32" s="594"/>
      <c r="AM32" s="594"/>
      <c r="AN32" s="594"/>
      <c r="AO32" s="594">
        <v>63201560</v>
      </c>
      <c r="AP32" s="594"/>
      <c r="AQ32" s="594"/>
      <c r="AR32" s="594"/>
      <c r="AS32" s="594"/>
      <c r="AT32" s="594"/>
      <c r="AU32" s="594"/>
      <c r="AV32" s="594"/>
      <c r="AW32" s="594"/>
      <c r="AX32" s="594"/>
      <c r="AY32" s="594"/>
      <c r="AZ32" s="594"/>
      <c r="BA32" s="594"/>
      <c r="BB32" s="594"/>
      <c r="BC32" s="594"/>
      <c r="BD32" s="594"/>
      <c r="BE32" s="594"/>
      <c r="BF32" s="594"/>
      <c r="BG32" s="594"/>
      <c r="BH32" s="594"/>
      <c r="BI32" s="594"/>
      <c r="BJ32" s="594"/>
      <c r="BK32" s="594"/>
      <c r="BL32" s="594"/>
      <c r="BM32" s="594"/>
      <c r="BN32" s="594"/>
      <c r="BO32" s="594"/>
      <c r="BP32" s="594"/>
      <c r="BQ32" s="594"/>
      <c r="BR32" s="594"/>
      <c r="BS32" s="594">
        <v>20000000</v>
      </c>
      <c r="BT32" s="594">
        <v>30000000</v>
      </c>
      <c r="BU32" s="594"/>
      <c r="BV32" s="594"/>
      <c r="BW32" s="594"/>
      <c r="BX32" s="594"/>
      <c r="BY32" s="594"/>
      <c r="BZ32" s="637"/>
      <c r="CA32" s="655"/>
      <c r="CB32" s="655"/>
      <c r="CC32" s="655"/>
      <c r="CD32" s="655"/>
      <c r="CE32" s="655"/>
      <c r="CF32" s="655"/>
      <c r="CG32" s="655"/>
      <c r="CH32" s="655"/>
      <c r="CI32" s="655"/>
      <c r="CJ32" s="655"/>
      <c r="CK32" s="655"/>
      <c r="CL32" s="655"/>
      <c r="CM32" s="655"/>
      <c r="CN32" s="655"/>
      <c r="CO32" s="655"/>
      <c r="CP32" s="655"/>
      <c r="CQ32" s="807">
        <f t="shared" si="4"/>
        <v>113201560</v>
      </c>
      <c r="CR32" s="807">
        <f t="shared" si="5"/>
        <v>0</v>
      </c>
      <c r="CS32" s="300"/>
      <c r="CT32" s="300"/>
      <c r="CU32" s="300"/>
      <c r="CV32" s="300"/>
      <c r="CW32" s="300"/>
      <c r="CX32" s="300"/>
      <c r="CY32" s="300"/>
      <c r="CZ32" s="300"/>
      <c r="DA32" s="300"/>
      <c r="DB32" s="300"/>
      <c r="DC32" s="300"/>
      <c r="DD32" s="300"/>
      <c r="DE32" s="300"/>
      <c r="DF32" s="300"/>
      <c r="DG32" s="300"/>
      <c r="DH32" s="300"/>
      <c r="DI32" s="300"/>
      <c r="DJ32" s="300"/>
      <c r="DK32" s="300"/>
      <c r="DL32" s="300"/>
      <c r="DM32" s="300"/>
      <c r="DN32" s="300"/>
      <c r="DO32" s="300"/>
      <c r="DP32" s="300"/>
      <c r="DQ32" s="300"/>
      <c r="DR32" s="300"/>
      <c r="DS32" s="300"/>
      <c r="DT32" s="300"/>
      <c r="DU32" s="300"/>
      <c r="DV32" s="300"/>
      <c r="DW32" s="300"/>
      <c r="DX32" s="300"/>
      <c r="DY32" s="300"/>
      <c r="DZ32" s="300"/>
      <c r="EA32" s="300"/>
      <c r="EB32" s="300"/>
      <c r="EC32" s="300"/>
      <c r="ED32" s="300"/>
      <c r="EE32" s="300"/>
      <c r="EF32" s="300"/>
      <c r="EG32" s="300"/>
      <c r="EH32" s="300"/>
      <c r="EI32" s="300"/>
      <c r="EJ32" s="300"/>
      <c r="EK32" s="300"/>
      <c r="EL32" s="300"/>
      <c r="EM32" s="300"/>
      <c r="EN32" s="300"/>
      <c r="EO32" s="300"/>
      <c r="EP32" s="300"/>
      <c r="EQ32" s="300"/>
      <c r="ER32" s="300"/>
      <c r="ES32" s="300"/>
      <c r="ET32" s="300"/>
      <c r="EU32" s="300"/>
      <c r="EV32" s="300"/>
      <c r="EW32" s="300"/>
      <c r="EX32" s="300"/>
      <c r="EY32" s="300"/>
      <c r="EZ32" s="300"/>
      <c r="FA32" s="300"/>
      <c r="FB32" s="300"/>
      <c r="FC32" s="300"/>
      <c r="FD32" s="300"/>
      <c r="FE32" s="300"/>
      <c r="FF32" s="300"/>
      <c r="FG32" s="300"/>
      <c r="FH32" s="300"/>
      <c r="FI32" s="300"/>
      <c r="FJ32" s="301"/>
      <c r="FK32" s="300"/>
      <c r="FL32" s="300"/>
      <c r="FM32" s="300"/>
      <c r="FN32" s="300"/>
      <c r="FO32" s="300"/>
      <c r="FP32" s="300"/>
      <c r="FQ32" s="300"/>
      <c r="FR32" s="300"/>
      <c r="FS32" s="300"/>
      <c r="FT32" s="300"/>
      <c r="FU32" s="300"/>
      <c r="FV32" s="300"/>
      <c r="FW32" s="300"/>
      <c r="FX32" s="300"/>
      <c r="FY32" s="300"/>
      <c r="FZ32" s="300"/>
      <c r="GA32" s="300"/>
      <c r="GB32" s="300"/>
      <c r="GC32" s="300"/>
      <c r="GD32" s="300"/>
      <c r="GE32" s="300"/>
      <c r="GF32" s="300"/>
      <c r="GG32" s="300"/>
      <c r="GH32" s="300"/>
      <c r="GI32" s="300"/>
      <c r="GJ32" s="300"/>
      <c r="GK32" s="300"/>
      <c r="GL32" s="300"/>
      <c r="GM32" s="300"/>
      <c r="GN32" s="300"/>
      <c r="GO32" s="278"/>
      <c r="GP32" s="300"/>
      <c r="GQ32" s="300"/>
      <c r="GR32" s="300"/>
      <c r="GS32" s="300"/>
      <c r="GT32" s="300"/>
      <c r="GU32" s="300"/>
      <c r="GV32" s="278"/>
      <c r="GW32" s="278"/>
      <c r="GX32" s="278"/>
      <c r="GY32" s="278"/>
      <c r="GZ32" s="278"/>
      <c r="HA32" s="278"/>
      <c r="HB32" s="278"/>
      <c r="HC32" s="278"/>
      <c r="HD32" s="278"/>
      <c r="HE32" s="278"/>
      <c r="HF32" s="278"/>
      <c r="HG32" s="278"/>
      <c r="HH32" s="278"/>
      <c r="HI32" s="278"/>
      <c r="HJ32" s="278"/>
      <c r="HK32" s="278"/>
      <c r="HL32" s="278"/>
    </row>
    <row r="33" spans="1:220" s="280" customFormat="1" ht="28.5" customHeight="1" x14ac:dyDescent="0.25">
      <c r="A33" s="577" t="s">
        <v>361</v>
      </c>
      <c r="B33" s="577" t="s">
        <v>375</v>
      </c>
      <c r="C33" s="577" t="s">
        <v>361</v>
      </c>
      <c r="D33" s="577" t="s">
        <v>386</v>
      </c>
      <c r="E33" s="577" t="s">
        <v>424</v>
      </c>
      <c r="F33" s="577"/>
      <c r="G33" s="578"/>
      <c r="H33" s="578"/>
      <c r="I33" s="608"/>
      <c r="J33" s="608"/>
      <c r="K33" s="608"/>
      <c r="L33" s="608"/>
      <c r="M33" s="608"/>
      <c r="N33" s="579"/>
      <c r="O33" s="579"/>
      <c r="P33" s="627"/>
      <c r="Q33" s="580" t="s">
        <v>387</v>
      </c>
      <c r="R33" s="843"/>
      <c r="S33" s="843"/>
      <c r="T33" s="879">
        <f t="shared" si="3"/>
        <v>0</v>
      </c>
      <c r="U33" s="259">
        <f t="shared" si="6"/>
        <v>0</v>
      </c>
      <c r="V33" s="381"/>
      <c r="W33" s="381"/>
      <c r="X33" s="381"/>
      <c r="Y33" s="381"/>
      <c r="Z33" s="381"/>
      <c r="AA33" s="594"/>
      <c r="AB33" s="381"/>
      <c r="AC33" s="381"/>
      <c r="AD33" s="381"/>
      <c r="AE33" s="381"/>
      <c r="AF33" s="381"/>
      <c r="AG33" s="381"/>
      <c r="AH33" s="381"/>
      <c r="AI33" s="381"/>
      <c r="AJ33" s="381"/>
      <c r="AK33" s="381"/>
      <c r="AL33" s="381"/>
      <c r="AM33" s="381"/>
      <c r="AN33" s="594"/>
      <c r="AO33" s="594"/>
      <c r="AP33" s="381"/>
      <c r="AQ33" s="381"/>
      <c r="AR33" s="381"/>
      <c r="AS33" s="381"/>
      <c r="AT33" s="381"/>
      <c r="AU33" s="381"/>
      <c r="AV33" s="381"/>
      <c r="AW33" s="381"/>
      <c r="AX33" s="381"/>
      <c r="AY33" s="381"/>
      <c r="AZ33" s="381"/>
      <c r="BA33" s="381"/>
      <c r="BB33" s="381"/>
      <c r="BC33" s="381"/>
      <c r="BD33" s="381"/>
      <c r="BE33" s="381"/>
      <c r="BF33" s="277"/>
      <c r="BG33" s="277"/>
      <c r="BH33" s="277"/>
      <c r="BI33" s="381"/>
      <c r="BJ33" s="381"/>
      <c r="BK33" s="381"/>
      <c r="BL33" s="381"/>
      <c r="BM33" s="381"/>
      <c r="BN33" s="381"/>
      <c r="BO33" s="381"/>
      <c r="BP33" s="381"/>
      <c r="BQ33" s="381"/>
      <c r="BR33" s="594"/>
      <c r="BS33" s="381"/>
      <c r="BT33" s="381"/>
      <c r="BU33" s="381"/>
      <c r="BV33" s="381"/>
      <c r="BW33" s="381"/>
      <c r="BX33" s="381"/>
      <c r="BY33" s="381"/>
      <c r="BZ33" s="637"/>
      <c r="CA33" s="655"/>
      <c r="CB33" s="655"/>
      <c r="CC33" s="655"/>
      <c r="CD33" s="655"/>
      <c r="CE33" s="655"/>
      <c r="CF33" s="655"/>
      <c r="CG33" s="655"/>
      <c r="CH33" s="655"/>
      <c r="CI33" s="655"/>
      <c r="CJ33" s="655"/>
      <c r="CK33" s="655"/>
      <c r="CL33" s="655"/>
      <c r="CM33" s="655"/>
      <c r="CN33" s="655"/>
      <c r="CO33" s="655"/>
      <c r="CP33" s="655"/>
      <c r="CQ33" s="807">
        <f t="shared" si="4"/>
        <v>0</v>
      </c>
      <c r="CR33" s="807">
        <f t="shared" si="5"/>
        <v>0</v>
      </c>
      <c r="CS33" s="300"/>
      <c r="CT33" s="300"/>
      <c r="CU33" s="300"/>
      <c r="CV33" s="300"/>
      <c r="CW33" s="300"/>
      <c r="CX33" s="300"/>
      <c r="CY33" s="300"/>
      <c r="CZ33" s="300"/>
      <c r="DA33" s="300"/>
      <c r="DB33" s="300"/>
      <c r="DC33" s="300"/>
      <c r="DD33" s="300"/>
      <c r="DE33" s="300"/>
      <c r="DF33" s="300"/>
      <c r="DG33" s="300"/>
      <c r="DH33" s="300"/>
      <c r="DI33" s="300"/>
      <c r="DJ33" s="300"/>
      <c r="DK33" s="300"/>
      <c r="DL33" s="300"/>
      <c r="DM33" s="300"/>
      <c r="DN33" s="300"/>
      <c r="DO33" s="300"/>
      <c r="DP33" s="300"/>
      <c r="DQ33" s="300"/>
      <c r="DR33" s="300"/>
      <c r="DS33" s="300"/>
      <c r="DT33" s="300"/>
      <c r="DU33" s="300"/>
      <c r="DV33" s="300"/>
      <c r="DW33" s="300"/>
      <c r="DX33" s="300"/>
      <c r="DY33" s="300"/>
      <c r="DZ33" s="300"/>
      <c r="EA33" s="300"/>
      <c r="EB33" s="300"/>
      <c r="EC33" s="300"/>
      <c r="ED33" s="300"/>
      <c r="EE33" s="300"/>
      <c r="EF33" s="300"/>
      <c r="EG33" s="300"/>
      <c r="EH33" s="300"/>
      <c r="EI33" s="300"/>
      <c r="EJ33" s="300"/>
      <c r="EK33" s="300"/>
      <c r="EL33" s="300"/>
      <c r="EM33" s="300"/>
      <c r="EN33" s="300"/>
      <c r="EO33" s="300"/>
      <c r="EP33" s="300"/>
      <c r="EQ33" s="300"/>
      <c r="ER33" s="300"/>
      <c r="ES33" s="300"/>
      <c r="ET33" s="300"/>
      <c r="EU33" s="300"/>
      <c r="EV33" s="300"/>
      <c r="EW33" s="300"/>
      <c r="EX33" s="300"/>
      <c r="EY33" s="300"/>
      <c r="EZ33" s="300"/>
      <c r="FA33" s="300"/>
      <c r="FB33" s="300"/>
      <c r="FC33" s="300"/>
      <c r="FD33" s="300"/>
      <c r="FE33" s="300"/>
      <c r="FF33" s="300"/>
      <c r="FG33" s="300"/>
      <c r="FH33" s="300"/>
      <c r="FI33" s="300"/>
      <c r="FJ33" s="301"/>
      <c r="FK33" s="300"/>
      <c r="FL33" s="300"/>
      <c r="FM33" s="300"/>
      <c r="FN33" s="300"/>
      <c r="FO33" s="300"/>
      <c r="FP33" s="300"/>
      <c r="FQ33" s="300"/>
      <c r="FR33" s="300"/>
      <c r="FS33" s="300"/>
      <c r="FT33" s="300"/>
      <c r="FU33" s="300"/>
      <c r="FV33" s="300"/>
      <c r="FW33" s="300"/>
      <c r="FX33" s="300"/>
      <c r="FY33" s="300"/>
      <c r="FZ33" s="300"/>
      <c r="GA33" s="300"/>
      <c r="GB33" s="300"/>
      <c r="GC33" s="300"/>
      <c r="GD33" s="300"/>
      <c r="GE33" s="300"/>
      <c r="GF33" s="300"/>
      <c r="GG33" s="300"/>
      <c r="GH33" s="300"/>
      <c r="GI33" s="300"/>
      <c r="GJ33" s="300"/>
      <c r="GK33" s="300"/>
      <c r="GL33" s="300"/>
      <c r="GM33" s="300"/>
      <c r="GN33" s="300"/>
      <c r="GO33" s="278"/>
      <c r="GP33" s="300"/>
      <c r="GQ33" s="300"/>
      <c r="GR33" s="300"/>
      <c r="GS33" s="300"/>
      <c r="GT33" s="300"/>
      <c r="GU33" s="300"/>
      <c r="GV33" s="278"/>
      <c r="GW33" s="278"/>
      <c r="GX33" s="278"/>
      <c r="GY33" s="278"/>
      <c r="GZ33" s="278"/>
      <c r="HA33" s="278"/>
      <c r="HB33" s="278"/>
      <c r="HC33" s="278"/>
      <c r="HD33" s="278"/>
      <c r="HE33" s="278"/>
      <c r="HF33" s="278"/>
      <c r="HG33" s="278"/>
      <c r="HH33" s="278"/>
      <c r="HI33" s="278"/>
      <c r="HJ33" s="278"/>
      <c r="HK33" s="278"/>
      <c r="HL33" s="278"/>
    </row>
    <row r="34" spans="1:220" ht="31.5" x14ac:dyDescent="0.25">
      <c r="A34" s="290" t="s">
        <v>361</v>
      </c>
      <c r="B34" s="290" t="s">
        <v>375</v>
      </c>
      <c r="C34" s="290" t="s">
        <v>361</v>
      </c>
      <c r="D34" s="290" t="s">
        <v>386</v>
      </c>
      <c r="E34" s="574" t="s">
        <v>424</v>
      </c>
      <c r="F34" s="290" t="s">
        <v>391</v>
      </c>
      <c r="G34" s="291"/>
      <c r="H34" s="291"/>
      <c r="I34" s="614"/>
      <c r="J34" s="614"/>
      <c r="K34" s="614"/>
      <c r="L34" s="614"/>
      <c r="M34" s="614"/>
      <c r="N34" s="292"/>
      <c r="O34" s="292"/>
      <c r="P34" s="630"/>
      <c r="Q34" s="293" t="s">
        <v>392</v>
      </c>
      <c r="R34" s="849"/>
      <c r="S34" s="849"/>
      <c r="T34" s="882">
        <f t="shared" si="3"/>
        <v>0</v>
      </c>
      <c r="U34" s="259">
        <f t="shared" si="6"/>
        <v>0</v>
      </c>
      <c r="V34" s="260"/>
      <c r="W34" s="260"/>
      <c r="X34" s="260"/>
      <c r="Y34" s="260"/>
      <c r="Z34" s="260"/>
      <c r="AA34" s="596"/>
      <c r="AB34" s="260"/>
      <c r="AC34" s="260"/>
      <c r="AD34" s="260"/>
      <c r="AE34" s="260"/>
      <c r="AF34" s="260"/>
      <c r="AG34" s="260"/>
      <c r="AH34" s="260"/>
      <c r="AI34" s="260"/>
      <c r="AJ34" s="260"/>
      <c r="AK34" s="260"/>
      <c r="AL34" s="260"/>
      <c r="AM34" s="260"/>
      <c r="AN34" s="596"/>
      <c r="AO34" s="596"/>
      <c r="AP34" s="260"/>
      <c r="AQ34" s="260"/>
      <c r="AR34" s="260"/>
      <c r="AS34" s="260"/>
      <c r="AT34" s="260"/>
      <c r="AU34" s="260"/>
      <c r="AV34" s="260"/>
      <c r="AW34" s="260"/>
      <c r="AX34" s="260"/>
      <c r="AY34" s="260"/>
      <c r="AZ34" s="260"/>
      <c r="BA34" s="260"/>
      <c r="BB34" s="260"/>
      <c r="BC34" s="260"/>
      <c r="BD34" s="260"/>
      <c r="BE34" s="260"/>
      <c r="BF34" s="260"/>
      <c r="BG34" s="260"/>
      <c r="BH34" s="260"/>
      <c r="BI34" s="260"/>
      <c r="BJ34" s="581"/>
      <c r="BK34" s="260"/>
      <c r="BL34" s="260"/>
      <c r="BM34" s="260"/>
      <c r="BN34" s="260"/>
      <c r="BO34" s="260"/>
      <c r="BP34" s="260"/>
      <c r="BQ34" s="260"/>
      <c r="BR34" s="596"/>
      <c r="BS34" s="260"/>
      <c r="BT34" s="260"/>
      <c r="BU34" s="260"/>
      <c r="BV34" s="260"/>
      <c r="BW34" s="260"/>
      <c r="BX34" s="260"/>
      <c r="BY34" s="260"/>
      <c r="BZ34" s="635"/>
      <c r="CA34" s="654"/>
      <c r="CB34" s="654"/>
      <c r="CC34" s="654"/>
      <c r="CD34" s="654"/>
      <c r="CE34" s="654"/>
      <c r="CF34" s="654"/>
      <c r="CG34" s="654"/>
      <c r="CH34" s="654"/>
      <c r="CI34" s="654"/>
      <c r="CJ34" s="654"/>
      <c r="CK34" s="654"/>
      <c r="CL34" s="654"/>
      <c r="CM34" s="654"/>
      <c r="CN34" s="654"/>
      <c r="CO34" s="654"/>
      <c r="CP34" s="654"/>
      <c r="CQ34" s="807">
        <f t="shared" si="4"/>
        <v>0</v>
      </c>
      <c r="CR34" s="807">
        <f t="shared" si="5"/>
        <v>0</v>
      </c>
      <c r="CS34" s="297"/>
      <c r="CT34" s="297"/>
      <c r="CU34" s="297"/>
      <c r="CV34" s="297"/>
      <c r="CW34" s="297"/>
      <c r="CX34" s="297"/>
      <c r="CY34" s="297"/>
      <c r="CZ34" s="297"/>
      <c r="DA34" s="297"/>
      <c r="DB34" s="297"/>
      <c r="DC34" s="297"/>
      <c r="DD34" s="297"/>
      <c r="DE34" s="297"/>
      <c r="DF34" s="297"/>
      <c r="DG34" s="297"/>
      <c r="DH34" s="297"/>
      <c r="DI34" s="297"/>
      <c r="DJ34" s="297"/>
      <c r="DK34" s="297"/>
      <c r="DL34" s="297"/>
      <c r="DM34" s="297"/>
      <c r="DN34" s="297"/>
      <c r="DO34" s="297"/>
      <c r="DP34" s="297"/>
      <c r="DQ34" s="297"/>
      <c r="DR34" s="297"/>
      <c r="DS34" s="297"/>
      <c r="DT34" s="297"/>
      <c r="DU34" s="297"/>
      <c r="DV34" s="297"/>
      <c r="DW34" s="297"/>
      <c r="DX34" s="297"/>
      <c r="DY34" s="297"/>
      <c r="DZ34" s="297"/>
      <c r="EA34" s="297"/>
      <c r="EB34" s="297"/>
      <c r="EC34" s="297"/>
      <c r="ED34" s="297"/>
      <c r="EE34" s="297"/>
      <c r="EF34" s="297"/>
      <c r="EG34" s="297"/>
      <c r="EH34" s="297"/>
      <c r="EI34" s="297"/>
      <c r="EJ34" s="297"/>
      <c r="EK34" s="297"/>
      <c r="EL34" s="297"/>
      <c r="EM34" s="297"/>
      <c r="EN34" s="297"/>
      <c r="EO34" s="297"/>
      <c r="EP34" s="297"/>
      <c r="EQ34" s="297"/>
      <c r="ER34" s="298"/>
      <c r="ES34" s="297"/>
      <c r="ET34" s="297"/>
      <c r="EU34" s="297"/>
      <c r="EV34" s="297"/>
      <c r="EW34" s="297"/>
      <c r="EX34" s="297"/>
      <c r="EY34" s="297"/>
      <c r="EZ34" s="297"/>
      <c r="FA34" s="297"/>
      <c r="FB34" s="297"/>
      <c r="FC34" s="297"/>
      <c r="FD34" s="297"/>
      <c r="FE34" s="297"/>
      <c r="FF34" s="297"/>
      <c r="FG34" s="297"/>
      <c r="FH34" s="297"/>
      <c r="FI34" s="297"/>
      <c r="FJ34" s="299"/>
      <c r="FK34" s="297"/>
      <c r="FL34" s="297"/>
      <c r="FM34" s="297"/>
      <c r="FN34" s="297"/>
      <c r="FO34" s="297"/>
      <c r="FP34" s="297"/>
      <c r="FQ34" s="297"/>
      <c r="FR34" s="297"/>
      <c r="FS34" s="297"/>
      <c r="FT34" s="297"/>
      <c r="FU34" s="297"/>
      <c r="FV34" s="297"/>
      <c r="FW34" s="297"/>
      <c r="FX34" s="297"/>
      <c r="FY34" s="297"/>
      <c r="FZ34" s="297"/>
      <c r="GA34" s="297"/>
      <c r="GB34" s="297"/>
      <c r="GC34" s="297"/>
      <c r="GD34" s="297"/>
      <c r="GE34" s="297"/>
      <c r="GF34" s="297"/>
      <c r="GG34" s="297"/>
      <c r="GH34" s="297"/>
      <c r="GI34" s="297"/>
      <c r="GJ34" s="297"/>
      <c r="GK34" s="297"/>
      <c r="GL34" s="297"/>
      <c r="GM34" s="297"/>
      <c r="GN34" s="297"/>
      <c r="GO34" s="261"/>
      <c r="GP34" s="297"/>
      <c r="GQ34" s="297"/>
      <c r="GR34" s="297"/>
      <c r="GS34" s="297"/>
      <c r="GT34" s="297"/>
      <c r="GU34" s="297"/>
      <c r="GV34" s="261"/>
      <c r="GW34" s="261"/>
      <c r="GX34" s="261"/>
      <c r="GY34" s="261"/>
      <c r="GZ34" s="261"/>
      <c r="HA34" s="261"/>
      <c r="HB34" s="261"/>
      <c r="HC34" s="261"/>
      <c r="HD34" s="261"/>
      <c r="HE34" s="261"/>
      <c r="HF34" s="261"/>
      <c r="HG34" s="261"/>
      <c r="HH34" s="261"/>
      <c r="HI34" s="261"/>
      <c r="HJ34" s="261"/>
      <c r="HK34" s="261"/>
      <c r="HL34" s="261"/>
    </row>
    <row r="35" spans="1:220" s="280" customFormat="1" ht="105.75" customHeight="1" x14ac:dyDescent="0.25">
      <c r="A35" s="619" t="s">
        <v>361</v>
      </c>
      <c r="B35" s="619" t="s">
        <v>375</v>
      </c>
      <c r="C35" s="619" t="s">
        <v>361</v>
      </c>
      <c r="D35" s="619" t="s">
        <v>386</v>
      </c>
      <c r="E35" s="619" t="s">
        <v>424</v>
      </c>
      <c r="F35" s="619" t="s">
        <v>391</v>
      </c>
      <c r="G35" s="938">
        <v>2021005810192</v>
      </c>
      <c r="H35" s="938"/>
      <c r="I35" s="618" t="s">
        <v>895</v>
      </c>
      <c r="J35" s="618" t="s">
        <v>896</v>
      </c>
      <c r="K35" s="618">
        <v>15</v>
      </c>
      <c r="L35" s="618" t="s">
        <v>756</v>
      </c>
      <c r="M35" s="618" t="s">
        <v>755</v>
      </c>
      <c r="N35" s="619" t="s">
        <v>666</v>
      </c>
      <c r="O35" s="619" t="s">
        <v>390</v>
      </c>
      <c r="P35" s="619" t="s">
        <v>784</v>
      </c>
      <c r="Q35" s="934" t="s">
        <v>894</v>
      </c>
      <c r="R35" s="845"/>
      <c r="S35" s="845">
        <v>55980000</v>
      </c>
      <c r="T35" s="846">
        <f t="shared" si="3"/>
        <v>55980000</v>
      </c>
      <c r="U35" s="259">
        <f t="shared" si="6"/>
        <v>55980000</v>
      </c>
      <c r="V35" s="594"/>
      <c r="W35" s="594"/>
      <c r="X35" s="594"/>
      <c r="Y35" s="594"/>
      <c r="Z35" s="594"/>
      <c r="AA35" s="594">
        <v>1980000</v>
      </c>
      <c r="AB35" s="594">
        <v>54000000</v>
      </c>
      <c r="AC35" s="594"/>
      <c r="AD35" s="594"/>
      <c r="AE35" s="594"/>
      <c r="AF35" s="594"/>
      <c r="AG35" s="594"/>
      <c r="AH35" s="594"/>
      <c r="AI35" s="594"/>
      <c r="AJ35" s="594"/>
      <c r="AK35" s="594"/>
      <c r="AL35" s="594"/>
      <c r="AM35" s="594"/>
      <c r="AN35" s="594"/>
      <c r="AO35" s="594"/>
      <c r="AP35" s="594"/>
      <c r="AQ35" s="594"/>
      <c r="AR35" s="594"/>
      <c r="AS35" s="594"/>
      <c r="AT35" s="594"/>
      <c r="AU35" s="594"/>
      <c r="AV35" s="594"/>
      <c r="AW35" s="594"/>
      <c r="AX35" s="594"/>
      <c r="AY35" s="594"/>
      <c r="AZ35" s="594"/>
      <c r="BA35" s="594"/>
      <c r="BB35" s="594"/>
      <c r="BC35" s="594"/>
      <c r="BD35" s="594"/>
      <c r="BE35" s="594"/>
      <c r="BF35" s="594"/>
      <c r="BG35" s="594"/>
      <c r="BH35" s="594"/>
      <c r="BI35" s="594"/>
      <c r="BJ35" s="594"/>
      <c r="BK35" s="594"/>
      <c r="BL35" s="594"/>
      <c r="BM35" s="594"/>
      <c r="BN35" s="594"/>
      <c r="BO35" s="594"/>
      <c r="BP35" s="594"/>
      <c r="BQ35" s="594"/>
      <c r="BR35" s="594"/>
      <c r="BS35" s="594"/>
      <c r="BT35" s="594"/>
      <c r="BU35" s="594"/>
      <c r="BV35" s="594"/>
      <c r="BW35" s="594"/>
      <c r="BX35" s="594"/>
      <c r="BY35" s="594"/>
      <c r="BZ35" s="637"/>
      <c r="CA35" s="655"/>
      <c r="CB35" s="655"/>
      <c r="CC35" s="655"/>
      <c r="CD35" s="655"/>
      <c r="CE35" s="655"/>
      <c r="CF35" s="655"/>
      <c r="CG35" s="655"/>
      <c r="CH35" s="655"/>
      <c r="CI35" s="655"/>
      <c r="CJ35" s="655"/>
      <c r="CK35" s="655"/>
      <c r="CL35" s="655"/>
      <c r="CM35" s="655"/>
      <c r="CN35" s="655"/>
      <c r="CO35" s="655"/>
      <c r="CP35" s="655"/>
      <c r="CQ35" s="807">
        <f t="shared" si="4"/>
        <v>55980000</v>
      </c>
      <c r="CR35" s="807">
        <f t="shared" si="5"/>
        <v>0</v>
      </c>
      <c r="CS35" s="300"/>
      <c r="CT35" s="300"/>
      <c r="CU35" s="300"/>
      <c r="CV35" s="300"/>
      <c r="CW35" s="300"/>
      <c r="CX35" s="300"/>
      <c r="CY35" s="300"/>
      <c r="CZ35" s="300"/>
      <c r="DA35" s="300"/>
      <c r="DB35" s="300"/>
      <c r="DC35" s="300"/>
      <c r="DD35" s="300"/>
      <c r="DE35" s="300"/>
      <c r="DF35" s="300"/>
      <c r="DG35" s="300"/>
      <c r="DH35" s="300"/>
      <c r="DI35" s="300"/>
      <c r="DJ35" s="300"/>
      <c r="DK35" s="300"/>
      <c r="DL35" s="300"/>
      <c r="DM35" s="300"/>
      <c r="DN35" s="300"/>
      <c r="DO35" s="300"/>
      <c r="DP35" s="300"/>
      <c r="DQ35" s="300"/>
      <c r="DR35" s="300"/>
      <c r="DS35" s="300"/>
      <c r="DT35" s="300"/>
      <c r="DU35" s="300"/>
      <c r="DV35" s="300"/>
      <c r="DW35" s="300"/>
      <c r="DX35" s="300"/>
      <c r="DY35" s="300"/>
      <c r="DZ35" s="300"/>
      <c r="EA35" s="300"/>
      <c r="EB35" s="300"/>
      <c r="EC35" s="300"/>
      <c r="ED35" s="300"/>
      <c r="EE35" s="300"/>
      <c r="EF35" s="300"/>
      <c r="EG35" s="300"/>
      <c r="EH35" s="300"/>
      <c r="EI35" s="300"/>
      <c r="EJ35" s="300"/>
      <c r="EK35" s="300"/>
      <c r="EL35" s="300"/>
      <c r="EM35" s="300"/>
      <c r="EN35" s="300"/>
      <c r="EO35" s="300"/>
      <c r="EP35" s="300"/>
      <c r="EQ35" s="300"/>
      <c r="ER35" s="300"/>
      <c r="ES35" s="300"/>
      <c r="ET35" s="300"/>
      <c r="EU35" s="300"/>
      <c r="EV35" s="300"/>
      <c r="EW35" s="300"/>
      <c r="EX35" s="300"/>
      <c r="EY35" s="300"/>
      <c r="EZ35" s="300"/>
      <c r="FA35" s="300"/>
      <c r="FB35" s="300"/>
      <c r="FC35" s="300"/>
      <c r="FD35" s="300"/>
      <c r="FE35" s="300"/>
      <c r="FF35" s="300"/>
      <c r="FG35" s="300"/>
      <c r="FH35" s="300"/>
      <c r="FI35" s="300"/>
      <c r="FJ35" s="301"/>
      <c r="FK35" s="300"/>
      <c r="FL35" s="300"/>
      <c r="FM35" s="300"/>
      <c r="FN35" s="300"/>
      <c r="FO35" s="300"/>
      <c r="FP35" s="300"/>
      <c r="FQ35" s="300"/>
      <c r="FR35" s="300"/>
      <c r="FS35" s="300"/>
      <c r="FT35" s="300"/>
      <c r="FU35" s="300"/>
      <c r="FV35" s="300"/>
      <c r="FW35" s="300"/>
      <c r="FX35" s="300"/>
      <c r="FY35" s="300"/>
      <c r="FZ35" s="300"/>
      <c r="GA35" s="300"/>
      <c r="GB35" s="300"/>
      <c r="GC35" s="300"/>
      <c r="GD35" s="300"/>
      <c r="GE35" s="300"/>
      <c r="GF35" s="300"/>
      <c r="GG35" s="300"/>
      <c r="GH35" s="300"/>
      <c r="GI35" s="300"/>
      <c r="GJ35" s="300"/>
      <c r="GK35" s="300"/>
      <c r="GL35" s="300"/>
      <c r="GM35" s="300"/>
      <c r="GN35" s="300"/>
      <c r="GO35" s="278"/>
      <c r="GP35" s="300"/>
      <c r="GQ35" s="300"/>
      <c r="GR35" s="300"/>
      <c r="GS35" s="300"/>
      <c r="GT35" s="300"/>
      <c r="GU35" s="300"/>
      <c r="GV35" s="278"/>
      <c r="GW35" s="278"/>
      <c r="GX35" s="278"/>
      <c r="GY35" s="278"/>
      <c r="GZ35" s="278"/>
      <c r="HA35" s="278"/>
      <c r="HB35" s="278"/>
      <c r="HC35" s="278"/>
      <c r="HD35" s="278"/>
      <c r="HE35" s="278"/>
      <c r="HF35" s="278"/>
      <c r="HG35" s="278"/>
      <c r="HH35" s="278"/>
      <c r="HI35" s="278"/>
      <c r="HJ35" s="278"/>
      <c r="HK35" s="278"/>
      <c r="HL35" s="278"/>
    </row>
    <row r="36" spans="1:220" ht="18" x14ac:dyDescent="0.25">
      <c r="A36" s="255" t="s">
        <v>361</v>
      </c>
      <c r="B36" s="255" t="s">
        <v>361</v>
      </c>
      <c r="C36" s="255"/>
      <c r="D36" s="255"/>
      <c r="E36" s="569"/>
      <c r="F36" s="255"/>
      <c r="G36" s="294"/>
      <c r="H36" s="294"/>
      <c r="I36" s="616"/>
      <c r="J36" s="616"/>
      <c r="K36" s="616"/>
      <c r="L36" s="616"/>
      <c r="M36" s="616"/>
      <c r="N36" s="257"/>
      <c r="O36" s="257"/>
      <c r="P36" s="624"/>
      <c r="Q36" s="258" t="s">
        <v>377</v>
      </c>
      <c r="R36" s="840"/>
      <c r="S36" s="840"/>
      <c r="T36" s="876">
        <f t="shared" si="3"/>
        <v>0</v>
      </c>
      <c r="U36" s="259">
        <f t="shared" si="6"/>
        <v>0</v>
      </c>
      <c r="V36" s="269"/>
      <c r="W36" s="269"/>
      <c r="X36" s="269"/>
      <c r="Y36" s="269"/>
      <c r="Z36" s="269"/>
      <c r="AA36" s="595"/>
      <c r="AB36" s="269"/>
      <c r="AC36" s="269"/>
      <c r="AD36" s="269"/>
      <c r="AE36" s="269"/>
      <c r="AF36" s="269"/>
      <c r="AG36" s="269"/>
      <c r="AH36" s="269"/>
      <c r="AI36" s="269"/>
      <c r="AJ36" s="269"/>
      <c r="AK36" s="269"/>
      <c r="AL36" s="269"/>
      <c r="AM36" s="269"/>
      <c r="AN36" s="595"/>
      <c r="AO36" s="595"/>
      <c r="AP36" s="269"/>
      <c r="AQ36" s="269"/>
      <c r="AR36" s="269"/>
      <c r="AS36" s="269"/>
      <c r="AT36" s="269"/>
      <c r="AU36" s="269"/>
      <c r="AV36" s="269"/>
      <c r="AW36" s="269"/>
      <c r="AX36" s="269"/>
      <c r="AY36" s="269"/>
      <c r="AZ36" s="269"/>
      <c r="BA36" s="269"/>
      <c r="BB36" s="269"/>
      <c r="BC36" s="269"/>
      <c r="BD36" s="269"/>
      <c r="BE36" s="269"/>
      <c r="BF36" s="269"/>
      <c r="BG36" s="269"/>
      <c r="BH36" s="269"/>
      <c r="BI36" s="269"/>
      <c r="BJ36" s="576"/>
      <c r="BK36" s="269"/>
      <c r="BL36" s="269"/>
      <c r="BM36" s="269"/>
      <c r="BN36" s="269"/>
      <c r="BO36" s="269"/>
      <c r="BP36" s="269"/>
      <c r="BQ36" s="269"/>
      <c r="BR36" s="595"/>
      <c r="BS36" s="269"/>
      <c r="BT36" s="269"/>
      <c r="BU36" s="269"/>
      <c r="BV36" s="269"/>
      <c r="BW36" s="269"/>
      <c r="BX36" s="269"/>
      <c r="BY36" s="269"/>
      <c r="BZ36" s="636"/>
      <c r="CA36" s="651"/>
      <c r="CB36" s="651"/>
      <c r="CC36" s="651"/>
      <c r="CD36" s="651"/>
      <c r="CE36" s="651"/>
      <c r="CF36" s="651"/>
      <c r="CG36" s="651"/>
      <c r="CH36" s="651"/>
      <c r="CI36" s="651"/>
      <c r="CJ36" s="651"/>
      <c r="CK36" s="651"/>
      <c r="CL36" s="651"/>
      <c r="CM36" s="651"/>
      <c r="CN36" s="651"/>
      <c r="CO36" s="651"/>
      <c r="CP36" s="651"/>
      <c r="CQ36" s="807">
        <f t="shared" si="4"/>
        <v>0</v>
      </c>
      <c r="CR36" s="807">
        <f t="shared" si="5"/>
        <v>0</v>
      </c>
      <c r="CS36" s="270"/>
      <c r="CT36" s="270"/>
      <c r="CU36" s="270"/>
      <c r="CV36" s="270"/>
      <c r="CW36" s="270"/>
      <c r="CX36" s="270"/>
      <c r="CY36" s="270"/>
      <c r="CZ36" s="270"/>
      <c r="DA36" s="270"/>
      <c r="DB36" s="270"/>
      <c r="DC36" s="270"/>
      <c r="DD36" s="270"/>
      <c r="DE36" s="270"/>
      <c r="DF36" s="270"/>
      <c r="DG36" s="270"/>
      <c r="DH36" s="270"/>
      <c r="DI36" s="270"/>
      <c r="DJ36" s="270"/>
      <c r="DK36" s="270"/>
      <c r="DL36" s="270"/>
      <c r="DM36" s="270"/>
      <c r="DN36" s="270"/>
      <c r="DO36" s="270"/>
      <c r="DP36" s="270"/>
      <c r="DQ36" s="270"/>
      <c r="DR36" s="270"/>
      <c r="DS36" s="270"/>
      <c r="DT36" s="270"/>
      <c r="DU36" s="270"/>
      <c r="DV36" s="270"/>
      <c r="DW36" s="270"/>
      <c r="DX36" s="270"/>
      <c r="DY36" s="270"/>
      <c r="DZ36" s="270"/>
      <c r="EA36" s="270"/>
      <c r="EB36" s="270"/>
      <c r="EC36" s="270"/>
      <c r="ED36" s="270"/>
      <c r="EE36" s="270"/>
      <c r="EF36" s="270"/>
      <c r="EG36" s="270"/>
      <c r="EH36" s="270"/>
      <c r="EI36" s="270"/>
      <c r="EJ36" s="270"/>
      <c r="EK36" s="270"/>
      <c r="EL36" s="270"/>
      <c r="EM36" s="270"/>
      <c r="EN36" s="270"/>
      <c r="EO36" s="270"/>
      <c r="EP36" s="270"/>
      <c r="EQ36" s="270"/>
      <c r="ER36" s="270"/>
      <c r="ES36" s="270"/>
      <c r="ET36" s="270"/>
      <c r="EU36" s="270"/>
      <c r="EV36" s="270"/>
      <c r="EW36" s="270"/>
      <c r="EX36" s="270"/>
      <c r="EY36" s="270"/>
      <c r="EZ36" s="270"/>
      <c r="FA36" s="270"/>
      <c r="FB36" s="270"/>
      <c r="FC36" s="270"/>
      <c r="FD36" s="270"/>
      <c r="FE36" s="270"/>
      <c r="FF36" s="270"/>
      <c r="FG36" s="270"/>
      <c r="FH36" s="270"/>
      <c r="FI36" s="270"/>
      <c r="FJ36" s="270"/>
      <c r="FK36" s="270"/>
      <c r="FL36" s="270"/>
      <c r="FM36" s="270"/>
      <c r="FN36" s="270"/>
      <c r="FO36" s="270"/>
      <c r="FP36" s="270"/>
      <c r="FQ36" s="270"/>
      <c r="FR36" s="270"/>
      <c r="FS36" s="270"/>
      <c r="FT36" s="270"/>
      <c r="FU36" s="270"/>
      <c r="FV36" s="270"/>
      <c r="FW36" s="270"/>
      <c r="FX36" s="270"/>
      <c r="FY36" s="270"/>
      <c r="FZ36" s="270"/>
      <c r="GA36" s="270"/>
      <c r="GB36" s="270"/>
      <c r="GC36" s="270"/>
      <c r="GD36" s="270"/>
      <c r="GE36" s="270"/>
      <c r="GF36" s="270"/>
      <c r="GG36" s="270"/>
      <c r="GH36" s="270"/>
      <c r="GI36" s="270"/>
      <c r="GJ36" s="270"/>
      <c r="GK36" s="270"/>
      <c r="GL36" s="270"/>
      <c r="GM36" s="270"/>
      <c r="GN36" s="270"/>
      <c r="GO36" s="270"/>
      <c r="GP36" s="270"/>
      <c r="GQ36" s="270"/>
      <c r="GR36" s="270"/>
      <c r="GS36" s="270"/>
      <c r="GT36" s="270"/>
      <c r="GU36" s="270"/>
      <c r="GV36" s="270"/>
      <c r="GW36" s="270"/>
      <c r="GX36" s="270"/>
      <c r="GY36" s="270"/>
      <c r="GZ36" s="270"/>
      <c r="HA36" s="270"/>
      <c r="HB36" s="270"/>
      <c r="HC36" s="270"/>
      <c r="HD36" s="270"/>
      <c r="HE36" s="270"/>
      <c r="HF36" s="254"/>
      <c r="HG36" s="254"/>
      <c r="HH36" s="254"/>
      <c r="HI36" s="254"/>
      <c r="HJ36" s="254"/>
      <c r="HK36" s="254"/>
      <c r="HL36" s="254"/>
    </row>
    <row r="37" spans="1:220" ht="18" x14ac:dyDescent="0.25">
      <c r="A37" s="262" t="s">
        <v>361</v>
      </c>
      <c r="B37" s="262" t="s">
        <v>361</v>
      </c>
      <c r="C37" s="262" t="s">
        <v>371</v>
      </c>
      <c r="D37" s="262"/>
      <c r="E37" s="570"/>
      <c r="F37" s="262"/>
      <c r="G37" s="263"/>
      <c r="H37" s="263"/>
      <c r="I37" s="606"/>
      <c r="J37" s="606"/>
      <c r="K37" s="606"/>
      <c r="L37" s="606"/>
      <c r="M37" s="606"/>
      <c r="N37" s="262"/>
      <c r="O37" s="264"/>
      <c r="P37" s="625"/>
      <c r="Q37" s="265" t="s">
        <v>372</v>
      </c>
      <c r="R37" s="841"/>
      <c r="S37" s="841"/>
      <c r="T37" s="877">
        <f t="shared" si="3"/>
        <v>0</v>
      </c>
      <c r="U37" s="259">
        <f t="shared" si="6"/>
        <v>0</v>
      </c>
      <c r="V37" s="269"/>
      <c r="W37" s="269"/>
      <c r="X37" s="269"/>
      <c r="Y37" s="269"/>
      <c r="Z37" s="269"/>
      <c r="AA37" s="595"/>
      <c r="AB37" s="269"/>
      <c r="AC37" s="269"/>
      <c r="AD37" s="269"/>
      <c r="AE37" s="269"/>
      <c r="AF37" s="269"/>
      <c r="AG37" s="269"/>
      <c r="AH37" s="269"/>
      <c r="AI37" s="269"/>
      <c r="AJ37" s="269"/>
      <c r="AK37" s="269"/>
      <c r="AL37" s="269"/>
      <c r="AM37" s="269"/>
      <c r="AN37" s="595"/>
      <c r="AO37" s="595"/>
      <c r="AP37" s="269"/>
      <c r="AQ37" s="269"/>
      <c r="AR37" s="269"/>
      <c r="AS37" s="269"/>
      <c r="AT37" s="269"/>
      <c r="AU37" s="269"/>
      <c r="AV37" s="269"/>
      <c r="AW37" s="269"/>
      <c r="AX37" s="269"/>
      <c r="AY37" s="269"/>
      <c r="AZ37" s="269"/>
      <c r="BA37" s="269"/>
      <c r="BB37" s="269"/>
      <c r="BC37" s="269"/>
      <c r="BD37" s="269"/>
      <c r="BE37" s="269"/>
      <c r="BF37" s="269"/>
      <c r="BG37" s="269"/>
      <c r="BH37" s="269"/>
      <c r="BI37" s="269"/>
      <c r="BJ37" s="576"/>
      <c r="BK37" s="269"/>
      <c r="BL37" s="269"/>
      <c r="BM37" s="269"/>
      <c r="BN37" s="269"/>
      <c r="BO37" s="269"/>
      <c r="BP37" s="269"/>
      <c r="BQ37" s="269"/>
      <c r="BR37" s="595"/>
      <c r="BS37" s="269"/>
      <c r="BT37" s="269"/>
      <c r="BU37" s="269"/>
      <c r="BV37" s="269"/>
      <c r="BW37" s="269"/>
      <c r="BX37" s="269"/>
      <c r="BY37" s="269"/>
      <c r="BZ37" s="636"/>
      <c r="CA37" s="651"/>
      <c r="CB37" s="651"/>
      <c r="CC37" s="651"/>
      <c r="CD37" s="651"/>
      <c r="CE37" s="651"/>
      <c r="CF37" s="651"/>
      <c r="CG37" s="651"/>
      <c r="CH37" s="651"/>
      <c r="CI37" s="651"/>
      <c r="CJ37" s="651"/>
      <c r="CK37" s="651"/>
      <c r="CL37" s="651"/>
      <c r="CM37" s="651"/>
      <c r="CN37" s="651"/>
      <c r="CO37" s="651"/>
      <c r="CP37" s="651"/>
      <c r="CQ37" s="807">
        <f t="shared" si="4"/>
        <v>0</v>
      </c>
      <c r="CR37" s="807">
        <f t="shared" si="5"/>
        <v>0</v>
      </c>
      <c r="CS37" s="270"/>
      <c r="CT37" s="270"/>
      <c r="CU37" s="270"/>
      <c r="CV37" s="270"/>
      <c r="CW37" s="270"/>
      <c r="CX37" s="270"/>
      <c r="CY37" s="270"/>
      <c r="CZ37" s="270"/>
      <c r="DA37" s="270"/>
      <c r="DB37" s="270"/>
      <c r="DC37" s="270"/>
      <c r="DD37" s="270"/>
      <c r="DE37" s="270"/>
      <c r="DF37" s="270"/>
      <c r="DG37" s="270"/>
      <c r="DH37" s="270"/>
      <c r="DI37" s="270"/>
      <c r="DJ37" s="270"/>
      <c r="DK37" s="270"/>
      <c r="DL37" s="270"/>
      <c r="DM37" s="270"/>
      <c r="DN37" s="270"/>
      <c r="DO37" s="270"/>
      <c r="DP37" s="270"/>
      <c r="DQ37" s="270"/>
      <c r="DR37" s="270"/>
      <c r="DS37" s="270"/>
      <c r="DT37" s="270"/>
      <c r="DU37" s="270"/>
      <c r="DV37" s="270"/>
      <c r="DW37" s="270"/>
      <c r="DX37" s="270"/>
      <c r="DY37" s="270"/>
      <c r="DZ37" s="270"/>
      <c r="EA37" s="270"/>
      <c r="EB37" s="270"/>
      <c r="EC37" s="270"/>
      <c r="ED37" s="270"/>
      <c r="EE37" s="270"/>
      <c r="EF37" s="270"/>
      <c r="EG37" s="270"/>
      <c r="EH37" s="270"/>
      <c r="EI37" s="270"/>
      <c r="EJ37" s="270"/>
      <c r="EK37" s="270"/>
      <c r="EL37" s="270"/>
      <c r="EM37" s="270"/>
      <c r="EN37" s="270"/>
      <c r="EO37" s="270"/>
      <c r="EP37" s="270"/>
      <c r="EQ37" s="270"/>
      <c r="ER37" s="270"/>
      <c r="ES37" s="270"/>
      <c r="ET37" s="270"/>
      <c r="EU37" s="270"/>
      <c r="EV37" s="270"/>
      <c r="EW37" s="270"/>
      <c r="EX37" s="270"/>
      <c r="EY37" s="270"/>
      <c r="EZ37" s="270"/>
      <c r="FA37" s="270"/>
      <c r="FB37" s="270"/>
      <c r="FC37" s="270"/>
      <c r="FD37" s="270"/>
      <c r="FE37" s="270"/>
      <c r="FF37" s="270"/>
      <c r="FG37" s="270"/>
      <c r="FH37" s="270"/>
      <c r="FI37" s="270"/>
      <c r="FJ37" s="270"/>
      <c r="FK37" s="270"/>
      <c r="FL37" s="270"/>
      <c r="FM37" s="270"/>
      <c r="FN37" s="270"/>
      <c r="FO37" s="270"/>
      <c r="FP37" s="270"/>
      <c r="FQ37" s="270"/>
      <c r="FR37" s="270"/>
      <c r="FS37" s="270"/>
      <c r="FT37" s="270"/>
      <c r="FU37" s="270"/>
      <c r="FV37" s="270"/>
      <c r="FW37" s="270"/>
      <c r="FX37" s="270"/>
      <c r="FY37" s="270"/>
      <c r="FZ37" s="270"/>
      <c r="GA37" s="270"/>
      <c r="GB37" s="270"/>
      <c r="GC37" s="270"/>
      <c r="GD37" s="270"/>
      <c r="GE37" s="270"/>
      <c r="GF37" s="270"/>
      <c r="GG37" s="270"/>
      <c r="GH37" s="270"/>
      <c r="GI37" s="270"/>
      <c r="GJ37" s="270"/>
      <c r="GK37" s="270"/>
      <c r="GL37" s="270"/>
      <c r="GM37" s="270"/>
      <c r="GN37" s="270"/>
      <c r="GO37" s="270"/>
      <c r="GP37" s="270"/>
      <c r="GQ37" s="270"/>
      <c r="GR37" s="270"/>
      <c r="GS37" s="270"/>
      <c r="GT37" s="270"/>
      <c r="GU37" s="270"/>
      <c r="GV37" s="270"/>
      <c r="GW37" s="270"/>
      <c r="GX37" s="270"/>
      <c r="GY37" s="270"/>
      <c r="GZ37" s="270"/>
      <c r="HA37" s="270"/>
      <c r="HB37" s="270"/>
      <c r="HC37" s="270"/>
      <c r="HD37" s="270"/>
      <c r="HE37" s="270"/>
      <c r="HF37" s="261"/>
      <c r="HG37" s="261"/>
      <c r="HH37" s="261"/>
      <c r="HI37" s="261"/>
      <c r="HJ37" s="261"/>
      <c r="HK37" s="261"/>
      <c r="HL37" s="261"/>
    </row>
    <row r="38" spans="1:220" ht="18" x14ac:dyDescent="0.25">
      <c r="A38" s="286" t="s">
        <v>361</v>
      </c>
      <c r="B38" s="286" t="s">
        <v>361</v>
      </c>
      <c r="C38" s="286" t="s">
        <v>371</v>
      </c>
      <c r="D38" s="286" t="s">
        <v>373</v>
      </c>
      <c r="E38" s="573"/>
      <c r="F38" s="286"/>
      <c r="G38" s="295"/>
      <c r="H38" s="295"/>
      <c r="I38" s="617"/>
      <c r="J38" s="617"/>
      <c r="K38" s="617"/>
      <c r="L38" s="617"/>
      <c r="M38" s="617"/>
      <c r="N38" s="288"/>
      <c r="O38" s="288"/>
      <c r="P38" s="629"/>
      <c r="Q38" s="304" t="s">
        <v>374</v>
      </c>
      <c r="R38" s="848"/>
      <c r="S38" s="848"/>
      <c r="T38" s="881">
        <f t="shared" si="3"/>
        <v>0</v>
      </c>
      <c r="U38" s="259">
        <f t="shared" si="6"/>
        <v>0</v>
      </c>
      <c r="V38" s="269"/>
      <c r="W38" s="269"/>
      <c r="X38" s="269"/>
      <c r="Y38" s="269"/>
      <c r="Z38" s="269"/>
      <c r="AA38" s="595"/>
      <c r="AB38" s="269"/>
      <c r="AC38" s="269"/>
      <c r="AD38" s="269"/>
      <c r="AE38" s="269"/>
      <c r="AF38" s="269"/>
      <c r="AG38" s="269"/>
      <c r="AH38" s="269"/>
      <c r="AI38" s="269"/>
      <c r="AJ38" s="269"/>
      <c r="AK38" s="269"/>
      <c r="AL38" s="269"/>
      <c r="AM38" s="269"/>
      <c r="AN38" s="595"/>
      <c r="AO38" s="595"/>
      <c r="AP38" s="269"/>
      <c r="AQ38" s="269"/>
      <c r="AR38" s="269"/>
      <c r="AS38" s="269"/>
      <c r="AT38" s="269"/>
      <c r="AU38" s="269"/>
      <c r="AV38" s="269"/>
      <c r="AW38" s="269"/>
      <c r="AX38" s="269"/>
      <c r="AY38" s="269"/>
      <c r="AZ38" s="269"/>
      <c r="BA38" s="269"/>
      <c r="BB38" s="269"/>
      <c r="BC38" s="269"/>
      <c r="BD38" s="269"/>
      <c r="BE38" s="269"/>
      <c r="BF38" s="269"/>
      <c r="BG38" s="269"/>
      <c r="BH38" s="269"/>
      <c r="BI38" s="269"/>
      <c r="BJ38" s="576"/>
      <c r="BK38" s="269"/>
      <c r="BL38" s="269"/>
      <c r="BM38" s="269"/>
      <c r="BN38" s="269"/>
      <c r="BO38" s="269"/>
      <c r="BP38" s="269"/>
      <c r="BQ38" s="269"/>
      <c r="BR38" s="595"/>
      <c r="BS38" s="269"/>
      <c r="BT38" s="269"/>
      <c r="BU38" s="269"/>
      <c r="BV38" s="269"/>
      <c r="BW38" s="269"/>
      <c r="BX38" s="269"/>
      <c r="BY38" s="269"/>
      <c r="BZ38" s="636"/>
      <c r="CA38" s="651"/>
      <c r="CB38" s="651"/>
      <c r="CC38" s="651"/>
      <c r="CD38" s="651"/>
      <c r="CE38" s="651"/>
      <c r="CF38" s="651"/>
      <c r="CG38" s="651"/>
      <c r="CH38" s="651"/>
      <c r="CI38" s="651"/>
      <c r="CJ38" s="651"/>
      <c r="CK38" s="651"/>
      <c r="CL38" s="651"/>
      <c r="CM38" s="651"/>
      <c r="CN38" s="651"/>
      <c r="CO38" s="651"/>
      <c r="CP38" s="651"/>
      <c r="CQ38" s="807">
        <f t="shared" si="4"/>
        <v>0</v>
      </c>
      <c r="CR38" s="807">
        <f t="shared" si="5"/>
        <v>0</v>
      </c>
      <c r="CS38" s="270"/>
      <c r="CT38" s="270"/>
      <c r="CU38" s="270"/>
      <c r="CV38" s="270"/>
      <c r="CW38" s="270"/>
      <c r="CX38" s="270"/>
      <c r="CY38" s="270"/>
      <c r="CZ38" s="270"/>
      <c r="DA38" s="270"/>
      <c r="DB38" s="270"/>
      <c r="DC38" s="270"/>
      <c r="DD38" s="270"/>
      <c r="DE38" s="270"/>
      <c r="DF38" s="270"/>
      <c r="DG38" s="270"/>
      <c r="DH38" s="270"/>
      <c r="DI38" s="270"/>
      <c r="DJ38" s="270"/>
      <c r="DK38" s="270"/>
      <c r="DL38" s="270"/>
      <c r="DM38" s="270"/>
      <c r="DN38" s="270"/>
      <c r="DO38" s="270"/>
      <c r="DP38" s="270"/>
      <c r="DQ38" s="270"/>
      <c r="DR38" s="270"/>
      <c r="DS38" s="270"/>
      <c r="DT38" s="270"/>
      <c r="DU38" s="270"/>
      <c r="DV38" s="270"/>
      <c r="DW38" s="270"/>
      <c r="DX38" s="270"/>
      <c r="DY38" s="270"/>
      <c r="DZ38" s="270"/>
      <c r="EA38" s="270"/>
      <c r="EB38" s="270"/>
      <c r="EC38" s="270"/>
      <c r="ED38" s="270"/>
      <c r="EE38" s="270"/>
      <c r="EF38" s="270"/>
      <c r="EG38" s="270"/>
      <c r="EH38" s="270"/>
      <c r="EI38" s="270"/>
      <c r="EJ38" s="270"/>
      <c r="EK38" s="270"/>
      <c r="EL38" s="270"/>
      <c r="EM38" s="270"/>
      <c r="EN38" s="270"/>
      <c r="EO38" s="270"/>
      <c r="EP38" s="270"/>
      <c r="EQ38" s="270"/>
      <c r="ER38" s="270"/>
      <c r="ES38" s="270"/>
      <c r="ET38" s="270"/>
      <c r="EU38" s="270"/>
      <c r="EV38" s="270"/>
      <c r="EW38" s="270"/>
      <c r="EX38" s="270"/>
      <c r="EY38" s="270"/>
      <c r="EZ38" s="270"/>
      <c r="FA38" s="270"/>
      <c r="FB38" s="270"/>
      <c r="FC38" s="270"/>
      <c r="FD38" s="270"/>
      <c r="FE38" s="270"/>
      <c r="FF38" s="270"/>
      <c r="FG38" s="270"/>
      <c r="FH38" s="270"/>
      <c r="FI38" s="270"/>
      <c r="FJ38" s="270"/>
      <c r="FK38" s="270"/>
      <c r="FL38" s="270"/>
      <c r="FM38" s="270"/>
      <c r="FN38" s="270"/>
      <c r="FO38" s="270"/>
      <c r="FP38" s="270"/>
      <c r="FQ38" s="270"/>
      <c r="FR38" s="270"/>
      <c r="FS38" s="270"/>
      <c r="FT38" s="270"/>
      <c r="FU38" s="270"/>
      <c r="FV38" s="270"/>
      <c r="FW38" s="270"/>
      <c r="FX38" s="270"/>
      <c r="FY38" s="270"/>
      <c r="FZ38" s="270"/>
      <c r="GA38" s="270"/>
      <c r="GB38" s="270"/>
      <c r="GC38" s="270"/>
      <c r="GD38" s="270"/>
      <c r="GE38" s="270"/>
      <c r="GF38" s="270"/>
      <c r="GG38" s="270"/>
      <c r="GH38" s="270"/>
      <c r="GI38" s="270"/>
      <c r="GJ38" s="270"/>
      <c r="GK38" s="270"/>
      <c r="GL38" s="270"/>
      <c r="GM38" s="270"/>
      <c r="GN38" s="270"/>
      <c r="GO38" s="270"/>
      <c r="GP38" s="270"/>
      <c r="GQ38" s="270"/>
      <c r="GR38" s="270"/>
      <c r="GS38" s="270"/>
      <c r="GT38" s="270"/>
      <c r="GU38" s="270"/>
      <c r="GV38" s="270"/>
      <c r="GW38" s="270"/>
      <c r="GX38" s="270"/>
      <c r="GY38" s="270"/>
      <c r="GZ38" s="270"/>
      <c r="HA38" s="270"/>
      <c r="HB38" s="270"/>
      <c r="HC38" s="270"/>
      <c r="HD38" s="270"/>
      <c r="HE38" s="270"/>
      <c r="HF38" s="254"/>
      <c r="HG38" s="254"/>
      <c r="HH38" s="254"/>
      <c r="HI38" s="254"/>
      <c r="HJ38" s="254"/>
      <c r="HK38" s="254"/>
      <c r="HL38" s="254"/>
    </row>
    <row r="39" spans="1:220" ht="18" x14ac:dyDescent="0.25">
      <c r="A39" s="577" t="s">
        <v>361</v>
      </c>
      <c r="B39" s="577" t="s">
        <v>361</v>
      </c>
      <c r="C39" s="577" t="s">
        <v>371</v>
      </c>
      <c r="D39" s="577" t="s">
        <v>373</v>
      </c>
      <c r="E39" s="577" t="s">
        <v>428</v>
      </c>
      <c r="F39" s="577"/>
      <c r="G39" s="578"/>
      <c r="H39" s="578"/>
      <c r="I39" s="608"/>
      <c r="J39" s="608"/>
      <c r="K39" s="608"/>
      <c r="L39" s="608"/>
      <c r="M39" s="608"/>
      <c r="N39" s="579"/>
      <c r="O39" s="579"/>
      <c r="P39" s="627"/>
      <c r="Q39" s="580" t="s">
        <v>690</v>
      </c>
      <c r="R39" s="843"/>
      <c r="S39" s="843"/>
      <c r="T39" s="879">
        <f t="shared" si="3"/>
        <v>0</v>
      </c>
      <c r="U39" s="259">
        <f t="shared" si="6"/>
        <v>0</v>
      </c>
      <c r="V39" s="576"/>
      <c r="W39" s="576"/>
      <c r="X39" s="576"/>
      <c r="Y39" s="576"/>
      <c r="Z39" s="576"/>
      <c r="AA39" s="595"/>
      <c r="AB39" s="576"/>
      <c r="AC39" s="576"/>
      <c r="AD39" s="576"/>
      <c r="AE39" s="576"/>
      <c r="AF39" s="576"/>
      <c r="AG39" s="576"/>
      <c r="AH39" s="576"/>
      <c r="AI39" s="576"/>
      <c r="AJ39" s="576"/>
      <c r="AK39" s="576"/>
      <c r="AL39" s="576"/>
      <c r="AM39" s="576"/>
      <c r="AN39" s="595"/>
      <c r="AO39" s="595"/>
      <c r="AP39" s="576"/>
      <c r="AQ39" s="576"/>
      <c r="AR39" s="576"/>
      <c r="AS39" s="576"/>
      <c r="AT39" s="576"/>
      <c r="AU39" s="576"/>
      <c r="AV39" s="576"/>
      <c r="AW39" s="576"/>
      <c r="AX39" s="576"/>
      <c r="AY39" s="576"/>
      <c r="AZ39" s="576"/>
      <c r="BA39" s="576"/>
      <c r="BB39" s="576"/>
      <c r="BC39" s="576"/>
      <c r="BD39" s="576"/>
      <c r="BE39" s="576"/>
      <c r="BF39" s="269"/>
      <c r="BG39" s="269"/>
      <c r="BH39" s="269"/>
      <c r="BI39" s="576"/>
      <c r="BJ39" s="576"/>
      <c r="BK39" s="576"/>
      <c r="BL39" s="576"/>
      <c r="BM39" s="576"/>
      <c r="BN39" s="576"/>
      <c r="BO39" s="576"/>
      <c r="BP39" s="576"/>
      <c r="BQ39" s="576"/>
      <c r="BR39" s="595"/>
      <c r="BS39" s="576"/>
      <c r="BT39" s="576"/>
      <c r="BU39" s="576"/>
      <c r="BV39" s="576"/>
      <c r="BW39" s="576"/>
      <c r="BX39" s="576"/>
      <c r="BY39" s="576"/>
      <c r="BZ39" s="636"/>
      <c r="CA39" s="651"/>
      <c r="CB39" s="651"/>
      <c r="CC39" s="651"/>
      <c r="CD39" s="651"/>
      <c r="CE39" s="651"/>
      <c r="CF39" s="651"/>
      <c r="CG39" s="651"/>
      <c r="CH39" s="651"/>
      <c r="CI39" s="651"/>
      <c r="CJ39" s="651"/>
      <c r="CK39" s="651"/>
      <c r="CL39" s="651"/>
      <c r="CM39" s="651"/>
      <c r="CN39" s="651"/>
      <c r="CO39" s="651"/>
      <c r="CP39" s="651"/>
      <c r="CQ39" s="807">
        <f t="shared" si="4"/>
        <v>0</v>
      </c>
      <c r="CR39" s="807">
        <f t="shared" si="5"/>
        <v>0</v>
      </c>
      <c r="CS39" s="270"/>
      <c r="CT39" s="270"/>
      <c r="CU39" s="270"/>
      <c r="CV39" s="270"/>
      <c r="CW39" s="270"/>
      <c r="CX39" s="270"/>
      <c r="CY39" s="270"/>
      <c r="CZ39" s="270"/>
      <c r="DA39" s="270"/>
      <c r="DB39" s="270"/>
      <c r="DC39" s="270"/>
      <c r="DD39" s="270"/>
      <c r="DE39" s="270"/>
      <c r="DF39" s="270"/>
      <c r="DG39" s="270"/>
      <c r="DH39" s="270"/>
      <c r="DI39" s="270"/>
      <c r="DJ39" s="270"/>
      <c r="DK39" s="270"/>
      <c r="DL39" s="270"/>
      <c r="DM39" s="270"/>
      <c r="DN39" s="270"/>
      <c r="DO39" s="270"/>
      <c r="DP39" s="270"/>
      <c r="DQ39" s="270"/>
      <c r="DR39" s="270"/>
      <c r="DS39" s="270"/>
      <c r="DT39" s="270"/>
      <c r="DU39" s="270"/>
      <c r="DV39" s="270"/>
      <c r="DW39" s="270"/>
      <c r="DX39" s="270"/>
      <c r="DY39" s="270"/>
      <c r="DZ39" s="270"/>
      <c r="EA39" s="270"/>
      <c r="EB39" s="270"/>
      <c r="EC39" s="270"/>
      <c r="ED39" s="270"/>
      <c r="EE39" s="270"/>
      <c r="EF39" s="270"/>
      <c r="EG39" s="270"/>
      <c r="EH39" s="270"/>
      <c r="EI39" s="270"/>
      <c r="EJ39" s="270"/>
      <c r="EK39" s="270"/>
      <c r="EL39" s="270"/>
      <c r="EM39" s="270"/>
      <c r="EN39" s="270"/>
      <c r="EO39" s="270"/>
      <c r="EP39" s="270"/>
      <c r="EQ39" s="270"/>
      <c r="ER39" s="270"/>
      <c r="ES39" s="270"/>
      <c r="ET39" s="270"/>
      <c r="EU39" s="270"/>
      <c r="EV39" s="270"/>
      <c r="EW39" s="270"/>
      <c r="EX39" s="270"/>
      <c r="EY39" s="270"/>
      <c r="EZ39" s="270"/>
      <c r="FA39" s="270"/>
      <c r="FB39" s="270"/>
      <c r="FC39" s="270"/>
      <c r="FD39" s="270"/>
      <c r="FE39" s="270"/>
      <c r="FF39" s="270"/>
      <c r="FG39" s="270"/>
      <c r="FH39" s="270"/>
      <c r="FI39" s="270"/>
      <c r="FJ39" s="270"/>
      <c r="FK39" s="270"/>
      <c r="FL39" s="270"/>
      <c r="FM39" s="270"/>
      <c r="FN39" s="270"/>
      <c r="FO39" s="270"/>
      <c r="FP39" s="270"/>
      <c r="FQ39" s="270"/>
      <c r="FR39" s="270"/>
      <c r="FS39" s="270"/>
      <c r="FT39" s="270"/>
      <c r="FU39" s="270"/>
      <c r="FV39" s="270"/>
      <c r="FW39" s="270"/>
      <c r="FX39" s="270"/>
      <c r="FY39" s="270"/>
      <c r="FZ39" s="270"/>
      <c r="GA39" s="270"/>
      <c r="GB39" s="270"/>
      <c r="GC39" s="270"/>
      <c r="GD39" s="270"/>
      <c r="GE39" s="270"/>
      <c r="GF39" s="270"/>
      <c r="GG39" s="270"/>
      <c r="GH39" s="270"/>
      <c r="GI39" s="270"/>
      <c r="GJ39" s="270"/>
      <c r="GK39" s="270"/>
      <c r="GL39" s="270"/>
      <c r="GM39" s="270"/>
      <c r="GN39" s="270"/>
      <c r="GO39" s="270"/>
      <c r="GP39" s="270"/>
      <c r="GQ39" s="270"/>
      <c r="GR39" s="270"/>
      <c r="GS39" s="270"/>
      <c r="GT39" s="270"/>
      <c r="GU39" s="270"/>
      <c r="GV39" s="270"/>
      <c r="GW39" s="270"/>
      <c r="GX39" s="270"/>
      <c r="GY39" s="270"/>
      <c r="GZ39" s="270"/>
      <c r="HA39" s="270"/>
      <c r="HB39" s="270"/>
      <c r="HC39" s="270"/>
      <c r="HD39" s="270"/>
      <c r="HE39" s="270"/>
      <c r="HF39" s="254"/>
      <c r="HG39" s="254"/>
      <c r="HH39" s="254"/>
      <c r="HI39" s="254"/>
      <c r="HJ39" s="254"/>
      <c r="HK39" s="254"/>
      <c r="HL39" s="254"/>
    </row>
    <row r="40" spans="1:220" ht="31.5" x14ac:dyDescent="0.25">
      <c r="A40" s="290" t="s">
        <v>361</v>
      </c>
      <c r="B40" s="290" t="s">
        <v>361</v>
      </c>
      <c r="C40" s="290" t="s">
        <v>371</v>
      </c>
      <c r="D40" s="290" t="s">
        <v>373</v>
      </c>
      <c r="E40" s="574" t="s">
        <v>428</v>
      </c>
      <c r="F40" s="290" t="s">
        <v>381</v>
      </c>
      <c r="G40" s="291"/>
      <c r="H40" s="291"/>
      <c r="I40" s="614"/>
      <c r="J40" s="614"/>
      <c r="K40" s="614"/>
      <c r="L40" s="614"/>
      <c r="M40" s="614"/>
      <c r="N40" s="292"/>
      <c r="O40" s="292"/>
      <c r="P40" s="630"/>
      <c r="Q40" s="293" t="s">
        <v>382</v>
      </c>
      <c r="R40" s="849"/>
      <c r="S40" s="849"/>
      <c r="T40" s="882">
        <f t="shared" si="3"/>
        <v>0</v>
      </c>
      <c r="U40" s="259">
        <f t="shared" si="6"/>
        <v>0</v>
      </c>
      <c r="V40" s="269"/>
      <c r="W40" s="269"/>
      <c r="X40" s="269"/>
      <c r="Y40" s="269"/>
      <c r="Z40" s="269"/>
      <c r="AA40" s="595"/>
      <c r="AB40" s="269"/>
      <c r="AC40" s="269"/>
      <c r="AD40" s="269"/>
      <c r="AE40" s="269"/>
      <c r="AF40" s="269"/>
      <c r="AG40" s="269"/>
      <c r="AH40" s="269"/>
      <c r="AI40" s="269"/>
      <c r="AJ40" s="269"/>
      <c r="AK40" s="269"/>
      <c r="AL40" s="269"/>
      <c r="AM40" s="269"/>
      <c r="AN40" s="595"/>
      <c r="AO40" s="595"/>
      <c r="AP40" s="269"/>
      <c r="AQ40" s="269"/>
      <c r="AR40" s="269"/>
      <c r="AS40" s="269"/>
      <c r="AT40" s="269"/>
      <c r="AU40" s="269"/>
      <c r="AV40" s="269"/>
      <c r="AW40" s="269"/>
      <c r="AX40" s="269"/>
      <c r="AY40" s="269"/>
      <c r="AZ40" s="269"/>
      <c r="BA40" s="269"/>
      <c r="BB40" s="269"/>
      <c r="BC40" s="269"/>
      <c r="BD40" s="269"/>
      <c r="BE40" s="269"/>
      <c r="BF40" s="269"/>
      <c r="BG40" s="269"/>
      <c r="BH40" s="269"/>
      <c r="BI40" s="269"/>
      <c r="BJ40" s="576"/>
      <c r="BK40" s="269"/>
      <c r="BL40" s="269"/>
      <c r="BM40" s="269"/>
      <c r="BN40" s="269"/>
      <c r="BO40" s="269"/>
      <c r="BP40" s="269"/>
      <c r="BQ40" s="269"/>
      <c r="BR40" s="595"/>
      <c r="BS40" s="269"/>
      <c r="BT40" s="269"/>
      <c r="BU40" s="269"/>
      <c r="BV40" s="269"/>
      <c r="BW40" s="269"/>
      <c r="BX40" s="269"/>
      <c r="BY40" s="269"/>
      <c r="BZ40" s="636"/>
      <c r="CA40" s="651"/>
      <c r="CB40" s="651"/>
      <c r="CC40" s="651"/>
      <c r="CD40" s="651"/>
      <c r="CE40" s="651"/>
      <c r="CF40" s="651"/>
      <c r="CG40" s="651"/>
      <c r="CH40" s="651"/>
      <c r="CI40" s="651"/>
      <c r="CJ40" s="651"/>
      <c r="CK40" s="651"/>
      <c r="CL40" s="651"/>
      <c r="CM40" s="651"/>
      <c r="CN40" s="651"/>
      <c r="CO40" s="651"/>
      <c r="CP40" s="651"/>
      <c r="CQ40" s="807">
        <f t="shared" si="4"/>
        <v>0</v>
      </c>
      <c r="CR40" s="807">
        <f t="shared" si="5"/>
        <v>0</v>
      </c>
      <c r="CS40" s="270"/>
      <c r="CT40" s="270"/>
      <c r="CU40" s="270"/>
      <c r="CV40" s="270"/>
      <c r="CW40" s="270"/>
      <c r="CX40" s="270"/>
      <c r="CY40" s="270"/>
      <c r="CZ40" s="270"/>
      <c r="DA40" s="270"/>
      <c r="DB40" s="270"/>
      <c r="DC40" s="270"/>
      <c r="DD40" s="270"/>
      <c r="DE40" s="270"/>
      <c r="DF40" s="270"/>
      <c r="DG40" s="270"/>
      <c r="DH40" s="270"/>
      <c r="DI40" s="270"/>
      <c r="DJ40" s="270"/>
      <c r="DK40" s="270"/>
      <c r="DL40" s="270"/>
      <c r="DM40" s="270"/>
      <c r="DN40" s="270"/>
      <c r="DO40" s="270"/>
      <c r="DP40" s="270"/>
      <c r="DQ40" s="270"/>
      <c r="DR40" s="270"/>
      <c r="DS40" s="270"/>
      <c r="DT40" s="270"/>
      <c r="DU40" s="270"/>
      <c r="DV40" s="270"/>
      <c r="DW40" s="270"/>
      <c r="DX40" s="270"/>
      <c r="DY40" s="270"/>
      <c r="DZ40" s="270"/>
      <c r="EA40" s="270"/>
      <c r="EB40" s="270"/>
      <c r="EC40" s="270"/>
      <c r="ED40" s="270"/>
      <c r="EE40" s="270"/>
      <c r="EF40" s="270"/>
      <c r="EG40" s="270"/>
      <c r="EH40" s="270"/>
      <c r="EI40" s="270"/>
      <c r="EJ40" s="270"/>
      <c r="EK40" s="270"/>
      <c r="EL40" s="270"/>
      <c r="EM40" s="270"/>
      <c r="EN40" s="270"/>
      <c r="EO40" s="270"/>
      <c r="EP40" s="270"/>
      <c r="EQ40" s="270"/>
      <c r="ER40" s="270"/>
      <c r="ES40" s="270"/>
      <c r="ET40" s="270"/>
      <c r="EU40" s="270"/>
      <c r="EV40" s="270"/>
      <c r="EW40" s="270"/>
      <c r="EX40" s="270"/>
      <c r="EY40" s="270"/>
      <c r="EZ40" s="270"/>
      <c r="FA40" s="270"/>
      <c r="FB40" s="270"/>
      <c r="FC40" s="270"/>
      <c r="FD40" s="270"/>
      <c r="FE40" s="270"/>
      <c r="FF40" s="270"/>
      <c r="FG40" s="270"/>
      <c r="FH40" s="270"/>
      <c r="FI40" s="270"/>
      <c r="FJ40" s="270"/>
      <c r="FK40" s="270"/>
      <c r="FL40" s="270"/>
      <c r="FM40" s="270"/>
      <c r="FN40" s="270"/>
      <c r="FO40" s="270"/>
      <c r="FP40" s="270"/>
      <c r="FQ40" s="270"/>
      <c r="FR40" s="270"/>
      <c r="FS40" s="270"/>
      <c r="FT40" s="270"/>
      <c r="FU40" s="270"/>
      <c r="FV40" s="270"/>
      <c r="FW40" s="270"/>
      <c r="FX40" s="270"/>
      <c r="FY40" s="270"/>
      <c r="FZ40" s="270"/>
      <c r="GA40" s="270"/>
      <c r="GB40" s="270"/>
      <c r="GC40" s="270"/>
      <c r="GD40" s="270"/>
      <c r="GE40" s="270"/>
      <c r="GF40" s="270"/>
      <c r="GG40" s="270"/>
      <c r="GH40" s="270"/>
      <c r="GI40" s="270"/>
      <c r="GJ40" s="270"/>
      <c r="GK40" s="270"/>
      <c r="GL40" s="270"/>
      <c r="GM40" s="270"/>
      <c r="GN40" s="270"/>
      <c r="GO40" s="270"/>
      <c r="GP40" s="270"/>
      <c r="GQ40" s="270"/>
      <c r="GR40" s="270"/>
      <c r="GS40" s="270"/>
      <c r="GT40" s="270"/>
      <c r="GU40" s="270"/>
      <c r="GV40" s="270"/>
      <c r="GW40" s="270"/>
      <c r="GX40" s="270"/>
      <c r="GY40" s="270"/>
      <c r="GZ40" s="270"/>
      <c r="HA40" s="270"/>
      <c r="HB40" s="270"/>
      <c r="HC40" s="270"/>
      <c r="HD40" s="270"/>
      <c r="HE40" s="270"/>
      <c r="HF40" s="254"/>
      <c r="HG40" s="254"/>
      <c r="HH40" s="254"/>
      <c r="HI40" s="254"/>
      <c r="HJ40" s="254"/>
      <c r="HK40" s="254"/>
      <c r="HL40" s="254"/>
    </row>
    <row r="41" spans="1:220" s="280" customFormat="1" ht="90" x14ac:dyDescent="0.25">
      <c r="A41" s="276" t="s">
        <v>361</v>
      </c>
      <c r="B41" s="276" t="s">
        <v>361</v>
      </c>
      <c r="C41" s="276" t="s">
        <v>371</v>
      </c>
      <c r="D41" s="276" t="s">
        <v>373</v>
      </c>
      <c r="E41" s="380" t="s">
        <v>428</v>
      </c>
      <c r="F41" s="276" t="s">
        <v>381</v>
      </c>
      <c r="G41" s="609">
        <v>2021005810180</v>
      </c>
      <c r="H41" s="926" t="s">
        <v>962</v>
      </c>
      <c r="I41" s="609" t="s">
        <v>738</v>
      </c>
      <c r="J41" s="609" t="s">
        <v>739</v>
      </c>
      <c r="K41" s="609">
        <v>1</v>
      </c>
      <c r="L41" s="609" t="s">
        <v>741</v>
      </c>
      <c r="M41" s="609" t="s">
        <v>740</v>
      </c>
      <c r="N41" s="787" t="s">
        <v>1009</v>
      </c>
      <c r="O41" s="619" t="s">
        <v>742</v>
      </c>
      <c r="P41" s="619" t="s">
        <v>701</v>
      </c>
      <c r="Q41" s="925" t="s">
        <v>874</v>
      </c>
      <c r="R41" s="870">
        <v>203592168</v>
      </c>
      <c r="S41" s="871"/>
      <c r="T41" s="885">
        <f t="shared" si="3"/>
        <v>203592168</v>
      </c>
      <c r="U41" s="259">
        <f t="shared" si="6"/>
        <v>203592168</v>
      </c>
      <c r="V41" s="594"/>
      <c r="W41" s="594"/>
      <c r="X41" s="594"/>
      <c r="Y41" s="594"/>
      <c r="Z41" s="594"/>
      <c r="AA41" s="594"/>
      <c r="AB41" s="594">
        <v>203592168</v>
      </c>
      <c r="AC41" s="594"/>
      <c r="AD41" s="594"/>
      <c r="AE41" s="594"/>
      <c r="AF41" s="594"/>
      <c r="AG41" s="594"/>
      <c r="AH41" s="594"/>
      <c r="AI41" s="594"/>
      <c r="AJ41" s="594"/>
      <c r="AK41" s="594"/>
      <c r="AL41" s="594"/>
      <c r="AM41" s="594"/>
      <c r="AN41" s="594"/>
      <c r="AO41" s="594"/>
      <c r="AP41" s="594"/>
      <c r="AQ41" s="594"/>
      <c r="AR41" s="594"/>
      <c r="AS41" s="788"/>
      <c r="AT41" s="788"/>
      <c r="AU41" s="325"/>
      <c r="AV41" s="325"/>
      <c r="AW41" s="325"/>
      <c r="AX41" s="594"/>
      <c r="AY41" s="594"/>
      <c r="AZ41" s="594"/>
      <c r="BA41" s="594"/>
      <c r="BB41" s="594"/>
      <c r="BC41" s="594"/>
      <c r="BD41" s="594"/>
      <c r="BE41" s="594"/>
      <c r="BF41" s="594"/>
      <c r="BG41" s="594"/>
      <c r="BH41" s="594"/>
      <c r="BI41" s="594"/>
      <c r="BJ41" s="594"/>
      <c r="BK41" s="594"/>
      <c r="BL41" s="594"/>
      <c r="BM41" s="594"/>
      <c r="BN41" s="594"/>
      <c r="BO41" s="594"/>
      <c r="BP41" s="594"/>
      <c r="BQ41" s="594"/>
      <c r="BR41" s="594"/>
      <c r="BS41" s="594"/>
      <c r="BT41" s="594"/>
      <c r="BU41" s="594"/>
      <c r="BV41" s="594"/>
      <c r="BW41" s="594"/>
      <c r="BX41" s="594"/>
      <c r="BY41" s="594"/>
      <c r="BZ41" s="637"/>
      <c r="CA41" s="652"/>
      <c r="CB41" s="652"/>
      <c r="CC41" s="652"/>
      <c r="CD41" s="652"/>
      <c r="CE41" s="652"/>
      <c r="CF41" s="652"/>
      <c r="CG41" s="652"/>
      <c r="CH41" s="652"/>
      <c r="CI41" s="652"/>
      <c r="CJ41" s="652"/>
      <c r="CK41" s="652"/>
      <c r="CL41" s="652"/>
      <c r="CM41" s="652"/>
      <c r="CN41" s="652"/>
      <c r="CO41" s="652"/>
      <c r="CP41" s="652"/>
      <c r="CQ41" s="807">
        <f t="shared" si="4"/>
        <v>203592168</v>
      </c>
      <c r="CR41" s="807">
        <f t="shared" si="5"/>
        <v>0</v>
      </c>
      <c r="CS41" s="278"/>
      <c r="CT41" s="278"/>
      <c r="CU41" s="278"/>
      <c r="CV41" s="278"/>
      <c r="CW41" s="278"/>
      <c r="CX41" s="278"/>
      <c r="CY41" s="278"/>
      <c r="CZ41" s="278"/>
      <c r="DA41" s="278"/>
      <c r="DB41" s="278"/>
      <c r="DC41" s="278"/>
      <c r="DD41" s="278"/>
      <c r="DE41" s="278"/>
      <c r="DF41" s="278"/>
      <c r="DG41" s="278"/>
      <c r="DH41" s="278"/>
      <c r="DI41" s="278"/>
      <c r="DJ41" s="278"/>
      <c r="DK41" s="278"/>
      <c r="DL41" s="278"/>
      <c r="DM41" s="278"/>
      <c r="DN41" s="278"/>
      <c r="DO41" s="278"/>
      <c r="DP41" s="278"/>
      <c r="DQ41" s="278"/>
      <c r="DR41" s="278"/>
      <c r="DS41" s="278"/>
      <c r="DT41" s="278"/>
      <c r="DU41" s="278"/>
      <c r="DV41" s="278"/>
      <c r="DW41" s="278"/>
      <c r="DX41" s="278"/>
      <c r="DY41" s="278"/>
      <c r="DZ41" s="278"/>
      <c r="EA41" s="278"/>
      <c r="EB41" s="278"/>
      <c r="EC41" s="278"/>
      <c r="ED41" s="278"/>
      <c r="EE41" s="278"/>
      <c r="EF41" s="278"/>
      <c r="EG41" s="278"/>
      <c r="EH41" s="278"/>
      <c r="EI41" s="278"/>
      <c r="EJ41" s="278"/>
      <c r="EK41" s="278"/>
      <c r="EL41" s="278"/>
      <c r="EM41" s="278"/>
      <c r="EN41" s="278"/>
      <c r="EO41" s="278"/>
      <c r="EP41" s="278"/>
      <c r="EQ41" s="278"/>
      <c r="ER41" s="278"/>
      <c r="ES41" s="278"/>
      <c r="ET41" s="278"/>
      <c r="EU41" s="278"/>
      <c r="EV41" s="278"/>
      <c r="EW41" s="278"/>
      <c r="EX41" s="278"/>
      <c r="EY41" s="278"/>
      <c r="EZ41" s="278"/>
      <c r="FA41" s="278"/>
      <c r="FB41" s="278"/>
      <c r="FC41" s="278"/>
      <c r="FD41" s="278"/>
      <c r="FE41" s="278"/>
      <c r="FF41" s="278"/>
      <c r="FG41" s="278"/>
      <c r="FH41" s="278"/>
      <c r="FI41" s="278"/>
      <c r="FJ41" s="278"/>
      <c r="FK41" s="278"/>
      <c r="FL41" s="278"/>
      <c r="FM41" s="278"/>
      <c r="FN41" s="278"/>
      <c r="FO41" s="278"/>
      <c r="FP41" s="278"/>
      <c r="FQ41" s="278"/>
      <c r="FR41" s="278"/>
      <c r="FS41" s="278"/>
      <c r="FT41" s="278"/>
      <c r="FU41" s="278"/>
      <c r="FV41" s="278"/>
      <c r="FW41" s="278"/>
      <c r="FX41" s="278"/>
      <c r="FY41" s="278"/>
      <c r="FZ41" s="278"/>
      <c r="GA41" s="278"/>
      <c r="GB41" s="278"/>
      <c r="GC41" s="278"/>
      <c r="GD41" s="278"/>
      <c r="GE41" s="278"/>
      <c r="GF41" s="278"/>
      <c r="GG41" s="278"/>
      <c r="GH41" s="278"/>
      <c r="GI41" s="278"/>
      <c r="GJ41" s="278"/>
      <c r="GK41" s="278"/>
      <c r="GL41" s="278"/>
      <c r="GM41" s="278"/>
      <c r="GN41" s="278"/>
      <c r="GO41" s="278"/>
      <c r="GP41" s="278"/>
      <c r="GQ41" s="278"/>
      <c r="GR41" s="278"/>
      <c r="GS41" s="278"/>
      <c r="GT41" s="278"/>
      <c r="GU41" s="278"/>
      <c r="GV41" s="278"/>
      <c r="GW41" s="278"/>
      <c r="GX41" s="278"/>
      <c r="GY41" s="278"/>
      <c r="GZ41" s="278"/>
      <c r="HA41" s="278"/>
      <c r="HB41" s="278"/>
      <c r="HC41" s="278"/>
      <c r="HD41" s="278"/>
      <c r="HE41" s="278"/>
      <c r="HF41" s="279"/>
      <c r="HG41" s="279"/>
      <c r="HH41" s="279"/>
      <c r="HI41" s="279"/>
      <c r="HJ41" s="279"/>
      <c r="HK41" s="279"/>
      <c r="HL41" s="279"/>
    </row>
    <row r="42" spans="1:220" s="280" customFormat="1" ht="119.1" customHeight="1" x14ac:dyDescent="0.25">
      <c r="A42" s="276" t="s">
        <v>361</v>
      </c>
      <c r="B42" s="276" t="s">
        <v>361</v>
      </c>
      <c r="C42" s="276" t="s">
        <v>371</v>
      </c>
      <c r="D42" s="276" t="s">
        <v>373</v>
      </c>
      <c r="E42" s="380" t="s">
        <v>428</v>
      </c>
      <c r="F42" s="276" t="s">
        <v>381</v>
      </c>
      <c r="G42" s="609">
        <v>2021005810214</v>
      </c>
      <c r="H42" s="609"/>
      <c r="I42" s="609" t="s">
        <v>738</v>
      </c>
      <c r="J42" s="609" t="s">
        <v>739</v>
      </c>
      <c r="K42" s="609">
        <v>1</v>
      </c>
      <c r="L42" s="609" t="s">
        <v>741</v>
      </c>
      <c r="M42" s="609" t="s">
        <v>740</v>
      </c>
      <c r="N42" s="619" t="s">
        <v>666</v>
      </c>
      <c r="O42" s="619" t="s">
        <v>742</v>
      </c>
      <c r="P42" s="619" t="s">
        <v>701</v>
      </c>
      <c r="Q42" s="766" t="s">
        <v>900</v>
      </c>
      <c r="R42" s="853">
        <v>234150000</v>
      </c>
      <c r="S42" s="871"/>
      <c r="T42" s="885">
        <f t="shared" si="3"/>
        <v>234150000</v>
      </c>
      <c r="U42" s="259">
        <f t="shared" si="6"/>
        <v>234150000</v>
      </c>
      <c r="V42" s="594"/>
      <c r="W42" s="594"/>
      <c r="X42" s="594"/>
      <c r="Y42" s="594"/>
      <c r="Z42" s="594"/>
      <c r="AA42" s="594">
        <v>10543500</v>
      </c>
      <c r="AB42" s="594">
        <v>83957832</v>
      </c>
      <c r="AC42" s="594">
        <v>83151900</v>
      </c>
      <c r="AD42" s="594">
        <v>20700000</v>
      </c>
      <c r="AE42" s="594">
        <v>35796768</v>
      </c>
      <c r="AF42" s="594"/>
      <c r="AG42" s="594"/>
      <c r="AH42" s="594"/>
      <c r="AI42" s="594"/>
      <c r="AJ42" s="594"/>
      <c r="AK42" s="594"/>
      <c r="AL42" s="594"/>
      <c r="AM42" s="594"/>
      <c r="AN42" s="594"/>
      <c r="AO42" s="594"/>
      <c r="AP42" s="594"/>
      <c r="AQ42" s="594"/>
      <c r="AR42" s="594"/>
      <c r="AS42" s="788"/>
      <c r="AT42" s="788"/>
      <c r="AU42" s="325"/>
      <c r="AV42" s="325"/>
      <c r="AW42" s="325"/>
      <c r="AX42" s="594"/>
      <c r="AY42" s="594"/>
      <c r="AZ42" s="594"/>
      <c r="BA42" s="594"/>
      <c r="BB42" s="594"/>
      <c r="BC42" s="594"/>
      <c r="BD42" s="594"/>
      <c r="BE42" s="594"/>
      <c r="BF42" s="594"/>
      <c r="BG42" s="594"/>
      <c r="BH42" s="594"/>
      <c r="BI42" s="594"/>
      <c r="BJ42" s="594"/>
      <c r="BK42" s="594"/>
      <c r="BL42" s="594"/>
      <c r="BM42" s="594"/>
      <c r="BN42" s="594"/>
      <c r="BO42" s="594"/>
      <c r="BP42" s="594"/>
      <c r="BQ42" s="594"/>
      <c r="BR42" s="594"/>
      <c r="BS42" s="594"/>
      <c r="BT42" s="594"/>
      <c r="BU42" s="594"/>
      <c r="BV42" s="594"/>
      <c r="BW42" s="594"/>
      <c r="BX42" s="594"/>
      <c r="BY42" s="594"/>
      <c r="BZ42" s="637"/>
      <c r="CA42" s="652"/>
      <c r="CB42" s="652"/>
      <c r="CC42" s="652"/>
      <c r="CD42" s="652"/>
      <c r="CE42" s="652"/>
      <c r="CF42" s="652"/>
      <c r="CG42" s="652"/>
      <c r="CH42" s="652"/>
      <c r="CI42" s="652"/>
      <c r="CJ42" s="652"/>
      <c r="CK42" s="652"/>
      <c r="CL42" s="652"/>
      <c r="CM42" s="652"/>
      <c r="CN42" s="652"/>
      <c r="CO42" s="652"/>
      <c r="CP42" s="652"/>
      <c r="CQ42" s="807">
        <f t="shared" si="4"/>
        <v>234150000</v>
      </c>
      <c r="CR42" s="807">
        <f t="shared" si="5"/>
        <v>0</v>
      </c>
      <c r="CS42" s="278"/>
      <c r="CT42" s="278"/>
      <c r="CU42" s="278"/>
      <c r="CV42" s="278"/>
      <c r="CW42" s="278"/>
      <c r="CX42" s="278"/>
      <c r="CY42" s="278"/>
      <c r="CZ42" s="278"/>
      <c r="DA42" s="278"/>
      <c r="DB42" s="278"/>
      <c r="DC42" s="278"/>
      <c r="DD42" s="278"/>
      <c r="DE42" s="278"/>
      <c r="DF42" s="278"/>
      <c r="DG42" s="278"/>
      <c r="DH42" s="278"/>
      <c r="DI42" s="278"/>
      <c r="DJ42" s="278"/>
      <c r="DK42" s="278"/>
      <c r="DL42" s="278"/>
      <c r="DM42" s="278"/>
      <c r="DN42" s="278"/>
      <c r="DO42" s="278"/>
      <c r="DP42" s="278"/>
      <c r="DQ42" s="278"/>
      <c r="DR42" s="278"/>
      <c r="DS42" s="278"/>
      <c r="DT42" s="278"/>
      <c r="DU42" s="278"/>
      <c r="DV42" s="278"/>
      <c r="DW42" s="278"/>
      <c r="DX42" s="278"/>
      <c r="DY42" s="278"/>
      <c r="DZ42" s="278"/>
      <c r="EA42" s="278"/>
      <c r="EB42" s="278"/>
      <c r="EC42" s="278"/>
      <c r="ED42" s="278"/>
      <c r="EE42" s="278"/>
      <c r="EF42" s="278"/>
      <c r="EG42" s="278"/>
      <c r="EH42" s="278"/>
      <c r="EI42" s="278"/>
      <c r="EJ42" s="278"/>
      <c r="EK42" s="278"/>
      <c r="EL42" s="278"/>
      <c r="EM42" s="278"/>
      <c r="EN42" s="278"/>
      <c r="EO42" s="278"/>
      <c r="EP42" s="278"/>
      <c r="EQ42" s="278"/>
      <c r="ER42" s="278"/>
      <c r="ES42" s="278"/>
      <c r="ET42" s="278"/>
      <c r="EU42" s="278"/>
      <c r="EV42" s="278"/>
      <c r="EW42" s="278"/>
      <c r="EX42" s="278"/>
      <c r="EY42" s="278"/>
      <c r="EZ42" s="278"/>
      <c r="FA42" s="278"/>
      <c r="FB42" s="278"/>
      <c r="FC42" s="278"/>
      <c r="FD42" s="278"/>
      <c r="FE42" s="278"/>
      <c r="FF42" s="278"/>
      <c r="FG42" s="278"/>
      <c r="FH42" s="278"/>
      <c r="FI42" s="278"/>
      <c r="FJ42" s="278"/>
      <c r="FK42" s="278"/>
      <c r="FL42" s="278"/>
      <c r="FM42" s="278"/>
      <c r="FN42" s="278"/>
      <c r="FO42" s="278"/>
      <c r="FP42" s="278"/>
      <c r="FQ42" s="278"/>
      <c r="FR42" s="278"/>
      <c r="FS42" s="278"/>
      <c r="FT42" s="278"/>
      <c r="FU42" s="278"/>
      <c r="FV42" s="278"/>
      <c r="FW42" s="278"/>
      <c r="FX42" s="278"/>
      <c r="FY42" s="278"/>
      <c r="FZ42" s="278"/>
      <c r="GA42" s="278"/>
      <c r="GB42" s="278"/>
      <c r="GC42" s="278"/>
      <c r="GD42" s="278"/>
      <c r="GE42" s="278"/>
      <c r="GF42" s="278"/>
      <c r="GG42" s="278"/>
      <c r="GH42" s="278"/>
      <c r="GI42" s="278"/>
      <c r="GJ42" s="278"/>
      <c r="GK42" s="278"/>
      <c r="GL42" s="278"/>
      <c r="GM42" s="278"/>
      <c r="GN42" s="278"/>
      <c r="GO42" s="278"/>
      <c r="GP42" s="278"/>
      <c r="GQ42" s="278"/>
      <c r="GR42" s="278"/>
      <c r="GS42" s="278"/>
      <c r="GT42" s="278"/>
      <c r="GU42" s="278"/>
      <c r="GV42" s="278"/>
      <c r="GW42" s="278"/>
      <c r="GX42" s="278"/>
      <c r="GY42" s="278"/>
      <c r="GZ42" s="278"/>
      <c r="HA42" s="278"/>
      <c r="HB42" s="278"/>
      <c r="HC42" s="278"/>
      <c r="HD42" s="278"/>
      <c r="HE42" s="278"/>
      <c r="HF42" s="279"/>
      <c r="HG42" s="279"/>
      <c r="HH42" s="279"/>
      <c r="HI42" s="279"/>
      <c r="HJ42" s="279"/>
      <c r="HK42" s="279"/>
      <c r="HL42" s="279"/>
    </row>
    <row r="43" spans="1:220" ht="18" x14ac:dyDescent="0.25">
      <c r="A43" s="246" t="s">
        <v>378</v>
      </c>
      <c r="B43" s="246"/>
      <c r="C43" s="246"/>
      <c r="D43" s="246"/>
      <c r="E43" s="568"/>
      <c r="F43" s="246"/>
      <c r="G43" s="247"/>
      <c r="H43" s="247"/>
      <c r="I43" s="604"/>
      <c r="J43" s="604"/>
      <c r="K43" s="604"/>
      <c r="L43" s="604"/>
      <c r="M43" s="604"/>
      <c r="N43" s="248"/>
      <c r="O43" s="248"/>
      <c r="P43" s="623"/>
      <c r="Q43" s="249" t="s">
        <v>393</v>
      </c>
      <c r="R43" s="839"/>
      <c r="S43" s="839"/>
      <c r="T43" s="875">
        <f t="shared" si="3"/>
        <v>0</v>
      </c>
      <c r="U43" s="259">
        <f t="shared" si="6"/>
        <v>0</v>
      </c>
      <c r="V43" s="252"/>
      <c r="W43" s="252"/>
      <c r="X43" s="252"/>
      <c r="Y43" s="252"/>
      <c r="Z43" s="252"/>
      <c r="AA43" s="597"/>
      <c r="AB43" s="252"/>
      <c r="AC43" s="252"/>
      <c r="AD43" s="252"/>
      <c r="AE43" s="252"/>
      <c r="AF43" s="252"/>
      <c r="AG43" s="252"/>
      <c r="AH43" s="252"/>
      <c r="AI43" s="252"/>
      <c r="AJ43" s="252"/>
      <c r="AK43" s="252"/>
      <c r="AL43" s="252"/>
      <c r="AM43" s="252"/>
      <c r="AN43" s="597"/>
      <c r="AO43" s="597"/>
      <c r="AP43" s="252"/>
      <c r="AQ43" s="252"/>
      <c r="AR43" s="252"/>
      <c r="AS43" s="252"/>
      <c r="AT43" s="252"/>
      <c r="AU43" s="252"/>
      <c r="AV43" s="252"/>
      <c r="AW43" s="252"/>
      <c r="AX43" s="252"/>
      <c r="AY43" s="252"/>
      <c r="AZ43" s="252"/>
      <c r="BA43" s="252"/>
      <c r="BB43" s="252"/>
      <c r="BC43" s="252"/>
      <c r="BD43" s="252"/>
      <c r="BE43" s="252"/>
      <c r="BF43" s="252"/>
      <c r="BG43" s="252"/>
      <c r="BH43" s="252"/>
      <c r="BI43" s="252"/>
      <c r="BJ43" s="588"/>
      <c r="BK43" s="252"/>
      <c r="BL43" s="252"/>
      <c r="BM43" s="252"/>
      <c r="BN43" s="252"/>
      <c r="BO43" s="252"/>
      <c r="BP43" s="252"/>
      <c r="BQ43" s="252"/>
      <c r="BR43" s="597"/>
      <c r="BS43" s="252"/>
      <c r="BT43" s="252"/>
      <c r="BU43" s="252"/>
      <c r="BV43" s="252"/>
      <c r="BW43" s="252"/>
      <c r="BX43" s="252"/>
      <c r="BY43" s="252"/>
      <c r="BZ43" s="634"/>
      <c r="CA43" s="649"/>
      <c r="CB43" s="649"/>
      <c r="CC43" s="649"/>
      <c r="CD43" s="649"/>
      <c r="CE43" s="649"/>
      <c r="CF43" s="649"/>
      <c r="CG43" s="649"/>
      <c r="CH43" s="649"/>
      <c r="CI43" s="649"/>
      <c r="CJ43" s="649"/>
      <c r="CK43" s="649"/>
      <c r="CL43" s="649"/>
      <c r="CM43" s="649"/>
      <c r="CN43" s="649"/>
      <c r="CO43" s="649"/>
      <c r="CP43" s="649"/>
      <c r="CQ43" s="807">
        <f t="shared" si="4"/>
        <v>0</v>
      </c>
      <c r="CR43" s="807">
        <f t="shared" si="5"/>
        <v>0</v>
      </c>
      <c r="CS43" s="253"/>
      <c r="CT43" s="253"/>
      <c r="CU43" s="253"/>
      <c r="CV43" s="253"/>
      <c r="CW43" s="253"/>
      <c r="CX43" s="253"/>
      <c r="CY43" s="253"/>
      <c r="CZ43" s="253"/>
      <c r="DA43" s="253"/>
      <c r="DB43" s="253"/>
      <c r="DC43" s="253"/>
      <c r="DD43" s="253"/>
      <c r="DE43" s="253"/>
      <c r="DF43" s="253"/>
      <c r="DG43" s="253"/>
      <c r="DH43" s="253"/>
      <c r="DI43" s="253"/>
      <c r="DJ43" s="253"/>
      <c r="DK43" s="253"/>
      <c r="DL43" s="253"/>
      <c r="DM43" s="253"/>
      <c r="DN43" s="253"/>
      <c r="DO43" s="253"/>
      <c r="DP43" s="253"/>
      <c r="DQ43" s="253"/>
      <c r="DR43" s="253"/>
      <c r="DS43" s="253"/>
      <c r="DT43" s="253"/>
      <c r="DU43" s="253"/>
      <c r="DV43" s="253"/>
      <c r="DW43" s="253"/>
      <c r="DX43" s="253"/>
      <c r="DY43" s="253"/>
      <c r="DZ43" s="253"/>
      <c r="EA43" s="253"/>
      <c r="EB43" s="253"/>
      <c r="EC43" s="253"/>
      <c r="ED43" s="253"/>
      <c r="EE43" s="253"/>
      <c r="EF43" s="253"/>
      <c r="EG43" s="253"/>
      <c r="EH43" s="253"/>
      <c r="EI43" s="253"/>
      <c r="EJ43" s="253"/>
      <c r="EK43" s="253"/>
      <c r="EL43" s="253"/>
      <c r="EM43" s="253"/>
      <c r="EN43" s="253"/>
      <c r="EO43" s="253"/>
      <c r="EP43" s="253"/>
      <c r="EQ43" s="253"/>
      <c r="ER43" s="253"/>
      <c r="ES43" s="253"/>
      <c r="ET43" s="253"/>
      <c r="EU43" s="253"/>
      <c r="EV43" s="253"/>
      <c r="EW43" s="253"/>
      <c r="EX43" s="253"/>
      <c r="EY43" s="253"/>
      <c r="EZ43" s="253"/>
      <c r="FA43" s="253"/>
      <c r="FB43" s="253"/>
      <c r="FC43" s="253"/>
      <c r="FD43" s="253"/>
      <c r="FE43" s="253"/>
      <c r="FF43" s="253"/>
      <c r="FG43" s="253"/>
      <c r="FH43" s="253"/>
      <c r="FI43" s="253"/>
      <c r="FJ43" s="253"/>
      <c r="FK43" s="253"/>
      <c r="FL43" s="253"/>
      <c r="FM43" s="253"/>
      <c r="FN43" s="253"/>
      <c r="FO43" s="253"/>
      <c r="FP43" s="253"/>
      <c r="FQ43" s="253"/>
      <c r="FR43" s="253"/>
      <c r="FS43" s="253"/>
      <c r="FT43" s="253"/>
      <c r="FU43" s="253"/>
      <c r="FV43" s="253"/>
      <c r="FW43" s="253"/>
      <c r="FX43" s="253"/>
      <c r="FY43" s="253"/>
      <c r="FZ43" s="253"/>
      <c r="GA43" s="253"/>
      <c r="GB43" s="253"/>
      <c r="GC43" s="253"/>
      <c r="GD43" s="253"/>
      <c r="GE43" s="253"/>
      <c r="GF43" s="253"/>
      <c r="GG43" s="253"/>
      <c r="GH43" s="253"/>
      <c r="GI43" s="253"/>
      <c r="GJ43" s="253"/>
      <c r="GK43" s="253"/>
      <c r="GL43" s="253"/>
      <c r="GM43" s="253"/>
      <c r="GN43" s="253"/>
      <c r="GO43" s="253"/>
      <c r="GP43" s="253"/>
      <c r="GQ43" s="253"/>
      <c r="GR43" s="253"/>
      <c r="GS43" s="253"/>
      <c r="GT43" s="253"/>
      <c r="GU43" s="253"/>
      <c r="GV43" s="253"/>
      <c r="GW43" s="253"/>
      <c r="GX43" s="253"/>
      <c r="GY43" s="253"/>
      <c r="GZ43" s="253"/>
      <c r="HA43" s="253"/>
      <c r="HB43" s="253"/>
      <c r="HC43" s="253"/>
      <c r="HD43" s="253"/>
      <c r="HE43" s="253"/>
      <c r="HF43" s="261"/>
      <c r="HG43" s="261"/>
      <c r="HH43" s="261"/>
      <c r="HI43" s="261"/>
      <c r="HJ43" s="261"/>
      <c r="HK43" s="261"/>
      <c r="HL43" s="261"/>
    </row>
    <row r="44" spans="1:220" ht="18" x14ac:dyDescent="0.25">
      <c r="A44" s="255" t="s">
        <v>378</v>
      </c>
      <c r="B44" s="255" t="s">
        <v>394</v>
      </c>
      <c r="C44" s="255"/>
      <c r="D44" s="255"/>
      <c r="E44" s="569"/>
      <c r="F44" s="255"/>
      <c r="G44" s="294"/>
      <c r="H44" s="294"/>
      <c r="I44" s="616"/>
      <c r="J44" s="616"/>
      <c r="K44" s="616"/>
      <c r="L44" s="616"/>
      <c r="M44" s="616"/>
      <c r="N44" s="257"/>
      <c r="O44" s="257"/>
      <c r="P44" s="624"/>
      <c r="Q44" s="258" t="s">
        <v>395</v>
      </c>
      <c r="R44" s="840"/>
      <c r="S44" s="840"/>
      <c r="T44" s="876">
        <f t="shared" si="3"/>
        <v>0</v>
      </c>
      <c r="U44" s="259">
        <f t="shared" si="6"/>
        <v>0</v>
      </c>
      <c r="V44" s="269"/>
      <c r="W44" s="269"/>
      <c r="X44" s="269"/>
      <c r="Y44" s="269"/>
      <c r="Z44" s="269"/>
      <c r="AA44" s="595"/>
      <c r="AB44" s="269"/>
      <c r="AC44" s="269"/>
      <c r="AD44" s="269"/>
      <c r="AE44" s="269"/>
      <c r="AF44" s="269"/>
      <c r="AG44" s="269"/>
      <c r="AH44" s="269"/>
      <c r="AI44" s="269"/>
      <c r="AJ44" s="269"/>
      <c r="AK44" s="269"/>
      <c r="AL44" s="269"/>
      <c r="AM44" s="269"/>
      <c r="AN44" s="595"/>
      <c r="AO44" s="595"/>
      <c r="AP44" s="269"/>
      <c r="AQ44" s="269"/>
      <c r="AR44" s="269"/>
      <c r="AS44" s="269"/>
      <c r="AT44" s="269"/>
      <c r="AU44" s="269"/>
      <c r="AV44" s="269"/>
      <c r="AW44" s="269"/>
      <c r="AX44" s="269"/>
      <c r="AY44" s="269"/>
      <c r="AZ44" s="269"/>
      <c r="BA44" s="269"/>
      <c r="BB44" s="269"/>
      <c r="BC44" s="269"/>
      <c r="BD44" s="269"/>
      <c r="BE44" s="269"/>
      <c r="BF44" s="269"/>
      <c r="BG44" s="269"/>
      <c r="BH44" s="269"/>
      <c r="BI44" s="269"/>
      <c r="BJ44" s="576"/>
      <c r="BK44" s="269"/>
      <c r="BL44" s="269"/>
      <c r="BM44" s="269"/>
      <c r="BN44" s="269"/>
      <c r="BO44" s="269"/>
      <c r="BP44" s="269"/>
      <c r="BQ44" s="269"/>
      <c r="BR44" s="595"/>
      <c r="BS44" s="269"/>
      <c r="BT44" s="269"/>
      <c r="BU44" s="269"/>
      <c r="BV44" s="269"/>
      <c r="BW44" s="269"/>
      <c r="BX44" s="269"/>
      <c r="BY44" s="269"/>
      <c r="BZ44" s="636"/>
      <c r="CA44" s="651"/>
      <c r="CB44" s="651"/>
      <c r="CC44" s="651"/>
      <c r="CD44" s="651"/>
      <c r="CE44" s="651"/>
      <c r="CF44" s="651"/>
      <c r="CG44" s="651"/>
      <c r="CH44" s="651"/>
      <c r="CI44" s="651"/>
      <c r="CJ44" s="651"/>
      <c r="CK44" s="651"/>
      <c r="CL44" s="651"/>
      <c r="CM44" s="651"/>
      <c r="CN44" s="651"/>
      <c r="CO44" s="651"/>
      <c r="CP44" s="651"/>
      <c r="CQ44" s="807">
        <f t="shared" si="4"/>
        <v>0</v>
      </c>
      <c r="CR44" s="807">
        <f t="shared" si="5"/>
        <v>0</v>
      </c>
      <c r="CS44" s="270"/>
      <c r="CT44" s="270"/>
      <c r="CU44" s="270"/>
      <c r="CV44" s="270"/>
      <c r="CW44" s="270"/>
      <c r="CX44" s="270"/>
      <c r="CY44" s="270"/>
      <c r="CZ44" s="270"/>
      <c r="DA44" s="270"/>
      <c r="DB44" s="270"/>
      <c r="DC44" s="270"/>
      <c r="DD44" s="270"/>
      <c r="DE44" s="270"/>
      <c r="DF44" s="270"/>
      <c r="DG44" s="270"/>
      <c r="DH44" s="270"/>
      <c r="DI44" s="270"/>
      <c r="DJ44" s="270"/>
      <c r="DK44" s="270"/>
      <c r="DL44" s="270"/>
      <c r="DM44" s="270"/>
      <c r="DN44" s="270"/>
      <c r="DO44" s="270"/>
      <c r="DP44" s="270"/>
      <c r="DQ44" s="270"/>
      <c r="DR44" s="270"/>
      <c r="DS44" s="270"/>
      <c r="DT44" s="270"/>
      <c r="DU44" s="270"/>
      <c r="DV44" s="270"/>
      <c r="DW44" s="270"/>
      <c r="DX44" s="270"/>
      <c r="DY44" s="270"/>
      <c r="DZ44" s="270"/>
      <c r="EA44" s="270"/>
      <c r="EB44" s="270"/>
      <c r="EC44" s="270"/>
      <c r="ED44" s="270"/>
      <c r="EE44" s="270"/>
      <c r="EF44" s="270"/>
      <c r="EG44" s="270"/>
      <c r="EH44" s="270"/>
      <c r="EI44" s="270"/>
      <c r="EJ44" s="270"/>
      <c r="EK44" s="270"/>
      <c r="EL44" s="270"/>
      <c r="EM44" s="270"/>
      <c r="EN44" s="270"/>
      <c r="EO44" s="270"/>
      <c r="EP44" s="270"/>
      <c r="EQ44" s="270"/>
      <c r="ER44" s="270"/>
      <c r="ES44" s="270"/>
      <c r="ET44" s="270"/>
      <c r="EU44" s="270"/>
      <c r="EV44" s="270"/>
      <c r="EW44" s="270"/>
      <c r="EX44" s="270"/>
      <c r="EY44" s="270"/>
      <c r="EZ44" s="270"/>
      <c r="FA44" s="270"/>
      <c r="FB44" s="270"/>
      <c r="FC44" s="270"/>
      <c r="FD44" s="270"/>
      <c r="FE44" s="270"/>
      <c r="FF44" s="270"/>
      <c r="FG44" s="270"/>
      <c r="FH44" s="270"/>
      <c r="FI44" s="270"/>
      <c r="FJ44" s="270"/>
      <c r="FK44" s="270"/>
      <c r="FL44" s="270"/>
      <c r="FM44" s="270"/>
      <c r="FN44" s="270"/>
      <c r="FO44" s="270"/>
      <c r="FP44" s="270"/>
      <c r="FQ44" s="270"/>
      <c r="FR44" s="270"/>
      <c r="FS44" s="270"/>
      <c r="FT44" s="270"/>
      <c r="FU44" s="270"/>
      <c r="FV44" s="270"/>
      <c r="FW44" s="270"/>
      <c r="FX44" s="270"/>
      <c r="FY44" s="270"/>
      <c r="FZ44" s="270"/>
      <c r="GA44" s="270"/>
      <c r="GB44" s="270"/>
      <c r="GC44" s="270"/>
      <c r="GD44" s="270"/>
      <c r="GE44" s="270"/>
      <c r="GF44" s="270"/>
      <c r="GG44" s="270"/>
      <c r="GH44" s="270"/>
      <c r="GI44" s="270"/>
      <c r="GJ44" s="270"/>
      <c r="GK44" s="270"/>
      <c r="GL44" s="270"/>
      <c r="GM44" s="270"/>
      <c r="GN44" s="270"/>
      <c r="GO44" s="270"/>
      <c r="GP44" s="270"/>
      <c r="GQ44" s="270"/>
      <c r="GR44" s="270"/>
      <c r="GS44" s="270"/>
      <c r="GT44" s="270"/>
      <c r="GU44" s="270"/>
      <c r="GV44" s="270"/>
      <c r="GW44" s="270"/>
      <c r="GX44" s="270"/>
      <c r="GY44" s="270"/>
      <c r="GZ44" s="270"/>
      <c r="HA44" s="270"/>
      <c r="HB44" s="270"/>
      <c r="HC44" s="270"/>
      <c r="HD44" s="270"/>
      <c r="HE44" s="270"/>
      <c r="HF44" s="261"/>
      <c r="HG44" s="261"/>
      <c r="HH44" s="261"/>
      <c r="HI44" s="261"/>
      <c r="HJ44" s="261"/>
      <c r="HK44" s="261"/>
      <c r="HL44" s="261"/>
    </row>
    <row r="45" spans="1:220" ht="18" x14ac:dyDescent="0.25">
      <c r="A45" s="262" t="s">
        <v>378</v>
      </c>
      <c r="B45" s="262" t="s">
        <v>394</v>
      </c>
      <c r="C45" s="262" t="s">
        <v>394</v>
      </c>
      <c r="D45" s="262"/>
      <c r="E45" s="570"/>
      <c r="F45" s="262"/>
      <c r="G45" s="263"/>
      <c r="H45" s="263"/>
      <c r="I45" s="606"/>
      <c r="J45" s="606"/>
      <c r="K45" s="606"/>
      <c r="L45" s="606"/>
      <c r="M45" s="606"/>
      <c r="N45" s="262"/>
      <c r="O45" s="264"/>
      <c r="P45" s="625"/>
      <c r="Q45" s="265" t="s">
        <v>396</v>
      </c>
      <c r="R45" s="841"/>
      <c r="S45" s="841"/>
      <c r="T45" s="877">
        <f t="shared" si="3"/>
        <v>0</v>
      </c>
      <c r="U45" s="259">
        <f t="shared" si="6"/>
        <v>0</v>
      </c>
      <c r="V45" s="269"/>
      <c r="W45" s="269"/>
      <c r="X45" s="269"/>
      <c r="Y45" s="269"/>
      <c r="Z45" s="269"/>
      <c r="AA45" s="595"/>
      <c r="AB45" s="269"/>
      <c r="AC45" s="269"/>
      <c r="AD45" s="269"/>
      <c r="AE45" s="269"/>
      <c r="AF45" s="269"/>
      <c r="AG45" s="269"/>
      <c r="AH45" s="269"/>
      <c r="AI45" s="269"/>
      <c r="AJ45" s="269"/>
      <c r="AK45" s="269"/>
      <c r="AL45" s="269"/>
      <c r="AM45" s="269"/>
      <c r="AN45" s="595"/>
      <c r="AO45" s="595"/>
      <c r="AP45" s="269"/>
      <c r="AQ45" s="269"/>
      <c r="AR45" s="269"/>
      <c r="AS45" s="269"/>
      <c r="AT45" s="269"/>
      <c r="AU45" s="269"/>
      <c r="AV45" s="269"/>
      <c r="AW45" s="269"/>
      <c r="AX45" s="269"/>
      <c r="AY45" s="269"/>
      <c r="AZ45" s="269"/>
      <c r="BA45" s="269"/>
      <c r="BB45" s="269"/>
      <c r="BC45" s="269"/>
      <c r="BD45" s="269"/>
      <c r="BE45" s="269"/>
      <c r="BF45" s="269"/>
      <c r="BG45" s="269"/>
      <c r="BH45" s="269"/>
      <c r="BI45" s="269"/>
      <c r="BJ45" s="576"/>
      <c r="BK45" s="269"/>
      <c r="BL45" s="269"/>
      <c r="BM45" s="269"/>
      <c r="BN45" s="269"/>
      <c r="BO45" s="269"/>
      <c r="BP45" s="269"/>
      <c r="BQ45" s="269"/>
      <c r="BR45" s="595"/>
      <c r="BS45" s="269"/>
      <c r="BT45" s="269"/>
      <c r="BU45" s="269"/>
      <c r="BV45" s="269"/>
      <c r="BW45" s="269"/>
      <c r="BX45" s="269"/>
      <c r="BY45" s="269"/>
      <c r="BZ45" s="636"/>
      <c r="CA45" s="651"/>
      <c r="CB45" s="651"/>
      <c r="CC45" s="651"/>
      <c r="CD45" s="651"/>
      <c r="CE45" s="651"/>
      <c r="CF45" s="651"/>
      <c r="CG45" s="651"/>
      <c r="CH45" s="651"/>
      <c r="CI45" s="651"/>
      <c r="CJ45" s="651"/>
      <c r="CK45" s="651"/>
      <c r="CL45" s="651"/>
      <c r="CM45" s="651"/>
      <c r="CN45" s="651"/>
      <c r="CO45" s="651"/>
      <c r="CP45" s="651"/>
      <c r="CQ45" s="807">
        <f t="shared" si="4"/>
        <v>0</v>
      </c>
      <c r="CR45" s="807">
        <f t="shared" si="5"/>
        <v>0</v>
      </c>
      <c r="CS45" s="270"/>
      <c r="CT45" s="270"/>
      <c r="CU45" s="270"/>
      <c r="CV45" s="270"/>
      <c r="CW45" s="270"/>
      <c r="CX45" s="270"/>
      <c r="CY45" s="270"/>
      <c r="CZ45" s="270"/>
      <c r="DA45" s="270"/>
      <c r="DB45" s="270"/>
      <c r="DC45" s="270"/>
      <c r="DD45" s="270"/>
      <c r="DE45" s="270"/>
      <c r="DF45" s="270"/>
      <c r="DG45" s="270"/>
      <c r="DH45" s="270"/>
      <c r="DI45" s="270"/>
      <c r="DJ45" s="270"/>
      <c r="DK45" s="270"/>
      <c r="DL45" s="270"/>
      <c r="DM45" s="270"/>
      <c r="DN45" s="270"/>
      <c r="DO45" s="270"/>
      <c r="DP45" s="270"/>
      <c r="DQ45" s="270"/>
      <c r="DR45" s="270"/>
      <c r="DS45" s="270"/>
      <c r="DT45" s="270"/>
      <c r="DU45" s="270"/>
      <c r="DV45" s="270"/>
      <c r="DW45" s="270"/>
      <c r="DX45" s="270"/>
      <c r="DY45" s="270"/>
      <c r="DZ45" s="270"/>
      <c r="EA45" s="270"/>
      <c r="EB45" s="270"/>
      <c r="EC45" s="270"/>
      <c r="ED45" s="270"/>
      <c r="EE45" s="270"/>
      <c r="EF45" s="270"/>
      <c r="EG45" s="270"/>
      <c r="EH45" s="270"/>
      <c r="EI45" s="270"/>
      <c r="EJ45" s="270"/>
      <c r="EK45" s="270"/>
      <c r="EL45" s="270"/>
      <c r="EM45" s="270"/>
      <c r="EN45" s="270"/>
      <c r="EO45" s="270"/>
      <c r="EP45" s="270"/>
      <c r="EQ45" s="270"/>
      <c r="ER45" s="270"/>
      <c r="ES45" s="270"/>
      <c r="ET45" s="270"/>
      <c r="EU45" s="270"/>
      <c r="EV45" s="270"/>
      <c r="EW45" s="270"/>
      <c r="EX45" s="270"/>
      <c r="EY45" s="270"/>
      <c r="EZ45" s="270"/>
      <c r="FA45" s="270"/>
      <c r="FB45" s="270"/>
      <c r="FC45" s="270"/>
      <c r="FD45" s="270"/>
      <c r="FE45" s="270"/>
      <c r="FF45" s="270"/>
      <c r="FG45" s="270"/>
      <c r="FH45" s="270"/>
      <c r="FI45" s="270"/>
      <c r="FJ45" s="270"/>
      <c r="FK45" s="270"/>
      <c r="FL45" s="270"/>
      <c r="FM45" s="270"/>
      <c r="FN45" s="270"/>
      <c r="FO45" s="270"/>
      <c r="FP45" s="270"/>
      <c r="FQ45" s="270"/>
      <c r="FR45" s="270"/>
      <c r="FS45" s="270"/>
      <c r="FT45" s="270"/>
      <c r="FU45" s="270"/>
      <c r="FV45" s="270"/>
      <c r="FW45" s="270"/>
      <c r="FX45" s="270"/>
      <c r="FY45" s="270"/>
      <c r="FZ45" s="270"/>
      <c r="GA45" s="270"/>
      <c r="GB45" s="270"/>
      <c r="GC45" s="270"/>
      <c r="GD45" s="270"/>
      <c r="GE45" s="270"/>
      <c r="GF45" s="270"/>
      <c r="GG45" s="270"/>
      <c r="GH45" s="270"/>
      <c r="GI45" s="270"/>
      <c r="GJ45" s="270"/>
      <c r="GK45" s="270"/>
      <c r="GL45" s="270"/>
      <c r="GM45" s="270"/>
      <c r="GN45" s="270"/>
      <c r="GO45" s="270"/>
      <c r="GP45" s="270"/>
      <c r="GQ45" s="270"/>
      <c r="GR45" s="270"/>
      <c r="GS45" s="270"/>
      <c r="GT45" s="270"/>
      <c r="GU45" s="270"/>
      <c r="GV45" s="270"/>
      <c r="GW45" s="270"/>
      <c r="GX45" s="270"/>
      <c r="GY45" s="270"/>
      <c r="GZ45" s="270"/>
      <c r="HA45" s="270"/>
      <c r="HB45" s="270"/>
      <c r="HC45" s="270"/>
      <c r="HD45" s="270"/>
      <c r="HE45" s="270"/>
      <c r="HF45" s="261"/>
      <c r="HG45" s="261"/>
      <c r="HH45" s="261"/>
      <c r="HI45" s="261"/>
      <c r="HJ45" s="261"/>
      <c r="HK45" s="261"/>
      <c r="HL45" s="261"/>
    </row>
    <row r="46" spans="1:220" ht="18" x14ac:dyDescent="0.25">
      <c r="A46" s="286" t="s">
        <v>378</v>
      </c>
      <c r="B46" s="286" t="s">
        <v>394</v>
      </c>
      <c r="C46" s="286" t="s">
        <v>394</v>
      </c>
      <c r="D46" s="286" t="s">
        <v>394</v>
      </c>
      <c r="E46" s="573"/>
      <c r="F46" s="286"/>
      <c r="G46" s="287"/>
      <c r="H46" s="287"/>
      <c r="I46" s="613"/>
      <c r="J46" s="613"/>
      <c r="K46" s="613"/>
      <c r="L46" s="613"/>
      <c r="M46" s="613"/>
      <c r="N46" s="288"/>
      <c r="O46" s="288"/>
      <c r="P46" s="629"/>
      <c r="Q46" s="296" t="s">
        <v>288</v>
      </c>
      <c r="R46" s="848"/>
      <c r="S46" s="848"/>
      <c r="T46" s="881">
        <f t="shared" si="3"/>
        <v>0</v>
      </c>
      <c r="U46" s="259">
        <f t="shared" si="6"/>
        <v>0</v>
      </c>
      <c r="V46" s="305"/>
      <c r="W46" s="305"/>
      <c r="X46" s="305"/>
      <c r="Y46" s="305"/>
      <c r="Z46" s="305"/>
      <c r="AA46" s="593"/>
      <c r="AB46" s="305"/>
      <c r="AC46" s="305"/>
      <c r="AD46" s="305"/>
      <c r="AE46" s="305"/>
      <c r="AF46" s="305"/>
      <c r="AG46" s="305"/>
      <c r="AH46" s="305"/>
      <c r="AI46" s="305"/>
      <c r="AJ46" s="305"/>
      <c r="AK46" s="305"/>
      <c r="AL46" s="305"/>
      <c r="AM46" s="305"/>
      <c r="AN46" s="593"/>
      <c r="AO46" s="593"/>
      <c r="AP46" s="305"/>
      <c r="AQ46" s="305"/>
      <c r="AR46" s="305"/>
      <c r="AS46" s="305"/>
      <c r="AT46" s="305"/>
      <c r="AU46" s="305"/>
      <c r="AV46" s="305"/>
      <c r="AW46" s="305"/>
      <c r="AX46" s="305"/>
      <c r="AY46" s="305"/>
      <c r="AZ46" s="305"/>
      <c r="BA46" s="305"/>
      <c r="BB46" s="305"/>
      <c r="BC46" s="305"/>
      <c r="BD46" s="305"/>
      <c r="BE46" s="305"/>
      <c r="BF46" s="305"/>
      <c r="BG46" s="305"/>
      <c r="BH46" s="305"/>
      <c r="BI46" s="305"/>
      <c r="BJ46" s="582"/>
      <c r="BK46" s="305"/>
      <c r="BL46" s="305"/>
      <c r="BM46" s="305"/>
      <c r="BN46" s="305"/>
      <c r="BO46" s="305"/>
      <c r="BP46" s="305"/>
      <c r="BQ46" s="305"/>
      <c r="BR46" s="593"/>
      <c r="BS46" s="305"/>
      <c r="BT46" s="305"/>
      <c r="BU46" s="305"/>
      <c r="BV46" s="305"/>
      <c r="BW46" s="305"/>
      <c r="BX46" s="305"/>
      <c r="BY46" s="305"/>
      <c r="BZ46" s="639"/>
      <c r="CA46" s="656"/>
      <c r="CB46" s="656"/>
      <c r="CC46" s="656"/>
      <c r="CD46" s="656"/>
      <c r="CE46" s="656"/>
      <c r="CF46" s="656"/>
      <c r="CG46" s="656"/>
      <c r="CH46" s="656"/>
      <c r="CI46" s="656"/>
      <c r="CJ46" s="656"/>
      <c r="CK46" s="656"/>
      <c r="CL46" s="656"/>
      <c r="CM46" s="656"/>
      <c r="CN46" s="656"/>
      <c r="CO46" s="656"/>
      <c r="CP46" s="656"/>
      <c r="CQ46" s="807">
        <f t="shared" si="4"/>
        <v>0</v>
      </c>
      <c r="CR46" s="807">
        <f t="shared" si="5"/>
        <v>0</v>
      </c>
      <c r="CS46" s="306"/>
      <c r="CT46" s="306"/>
      <c r="CU46" s="306"/>
      <c r="CV46" s="306"/>
      <c r="CW46" s="306"/>
      <c r="CX46" s="306"/>
      <c r="CY46" s="306"/>
      <c r="CZ46" s="306"/>
      <c r="DA46" s="306"/>
      <c r="DB46" s="306"/>
      <c r="DC46" s="306"/>
      <c r="DD46" s="306"/>
      <c r="DE46" s="306"/>
      <c r="DF46" s="306"/>
      <c r="DG46" s="306"/>
      <c r="DH46" s="306"/>
      <c r="DI46" s="306"/>
      <c r="DJ46" s="306"/>
      <c r="DK46" s="306"/>
      <c r="DL46" s="306"/>
      <c r="DM46" s="306"/>
      <c r="DN46" s="306"/>
      <c r="DO46" s="306"/>
      <c r="DP46" s="306"/>
      <c r="DQ46" s="306"/>
      <c r="DR46" s="306"/>
      <c r="DS46" s="306"/>
      <c r="DT46" s="306"/>
      <c r="DU46" s="306"/>
      <c r="DV46" s="306"/>
      <c r="DW46" s="306"/>
      <c r="DX46" s="306"/>
      <c r="DY46" s="306"/>
      <c r="DZ46" s="306"/>
      <c r="EA46" s="306"/>
      <c r="EB46" s="306"/>
      <c r="EC46" s="306"/>
      <c r="ED46" s="306"/>
      <c r="EE46" s="306"/>
      <c r="EF46" s="306"/>
      <c r="EG46" s="306"/>
      <c r="EH46" s="306"/>
      <c r="EI46" s="306"/>
      <c r="EJ46" s="306"/>
      <c r="EK46" s="306"/>
      <c r="EL46" s="306"/>
      <c r="EM46" s="306"/>
      <c r="EN46" s="306"/>
      <c r="EO46" s="306"/>
      <c r="EP46" s="306"/>
      <c r="EQ46" s="306"/>
      <c r="ER46" s="306"/>
      <c r="ES46" s="306"/>
      <c r="ET46" s="306"/>
      <c r="EU46" s="306"/>
      <c r="EV46" s="306"/>
      <c r="EW46" s="306"/>
      <c r="EX46" s="306"/>
      <c r="EY46" s="306"/>
      <c r="EZ46" s="306"/>
      <c r="FA46" s="306"/>
      <c r="FB46" s="306"/>
      <c r="FC46" s="306"/>
      <c r="FD46" s="306"/>
      <c r="FE46" s="306"/>
      <c r="FF46" s="306"/>
      <c r="FG46" s="306"/>
      <c r="FH46" s="306"/>
      <c r="FI46" s="306"/>
      <c r="FJ46" s="306"/>
      <c r="FK46" s="306"/>
      <c r="FL46" s="306"/>
      <c r="FM46" s="306"/>
      <c r="FN46" s="306"/>
      <c r="FO46" s="306"/>
      <c r="FP46" s="306"/>
      <c r="FQ46" s="306"/>
      <c r="FR46" s="306"/>
      <c r="FS46" s="306"/>
      <c r="FT46" s="306"/>
      <c r="FU46" s="306"/>
      <c r="FV46" s="306"/>
      <c r="FW46" s="306"/>
      <c r="FX46" s="306"/>
      <c r="FY46" s="306"/>
      <c r="FZ46" s="306"/>
      <c r="GA46" s="306"/>
      <c r="GB46" s="306"/>
      <c r="GC46" s="306"/>
      <c r="GD46" s="306"/>
      <c r="GE46" s="306"/>
      <c r="GF46" s="306"/>
      <c r="GG46" s="306"/>
      <c r="GH46" s="306"/>
      <c r="GI46" s="306"/>
      <c r="GJ46" s="306"/>
      <c r="GK46" s="306"/>
      <c r="GL46" s="306"/>
      <c r="GM46" s="306"/>
      <c r="GN46" s="306"/>
      <c r="GO46" s="306"/>
      <c r="GP46" s="306"/>
      <c r="GQ46" s="306"/>
      <c r="GR46" s="306"/>
      <c r="GS46" s="306"/>
      <c r="GT46" s="306"/>
      <c r="GU46" s="306"/>
      <c r="GV46" s="306"/>
      <c r="GW46" s="306"/>
      <c r="GX46" s="306"/>
      <c r="GY46" s="306"/>
      <c r="GZ46" s="306"/>
      <c r="HA46" s="306"/>
      <c r="HB46" s="306"/>
      <c r="HC46" s="306"/>
      <c r="HD46" s="306"/>
      <c r="HE46" s="306"/>
      <c r="HF46" s="261"/>
      <c r="HG46" s="261"/>
      <c r="HH46" s="261"/>
      <c r="HI46" s="261"/>
      <c r="HJ46" s="261"/>
      <c r="HK46" s="261"/>
      <c r="HL46" s="261"/>
    </row>
    <row r="47" spans="1:220" ht="18" x14ac:dyDescent="0.25">
      <c r="A47" s="577" t="s">
        <v>378</v>
      </c>
      <c r="B47" s="577" t="s">
        <v>394</v>
      </c>
      <c r="C47" s="577" t="s">
        <v>394</v>
      </c>
      <c r="D47" s="577" t="s">
        <v>394</v>
      </c>
      <c r="E47" s="577" t="s">
        <v>447</v>
      </c>
      <c r="F47" s="577"/>
      <c r="G47" s="578"/>
      <c r="H47" s="578"/>
      <c r="I47" s="608"/>
      <c r="J47" s="608"/>
      <c r="K47" s="608"/>
      <c r="L47" s="608"/>
      <c r="M47" s="608"/>
      <c r="N47" s="579"/>
      <c r="O47" s="579"/>
      <c r="P47" s="627"/>
      <c r="Q47" s="580" t="s">
        <v>692</v>
      </c>
      <c r="R47" s="843"/>
      <c r="S47" s="843"/>
      <c r="T47" s="879">
        <f t="shared" si="3"/>
        <v>0</v>
      </c>
      <c r="U47" s="259">
        <f t="shared" si="6"/>
        <v>0</v>
      </c>
      <c r="V47" s="582"/>
      <c r="W47" s="582"/>
      <c r="X47" s="582"/>
      <c r="Y47" s="582"/>
      <c r="Z47" s="582"/>
      <c r="AA47" s="593"/>
      <c r="AB47" s="582"/>
      <c r="AC47" s="582"/>
      <c r="AD47" s="582"/>
      <c r="AE47" s="582"/>
      <c r="AF47" s="582"/>
      <c r="AG47" s="582"/>
      <c r="AH47" s="582"/>
      <c r="AI47" s="582"/>
      <c r="AJ47" s="582"/>
      <c r="AK47" s="582"/>
      <c r="AL47" s="582"/>
      <c r="AM47" s="582"/>
      <c r="AN47" s="593"/>
      <c r="AO47" s="593"/>
      <c r="AP47" s="582"/>
      <c r="AQ47" s="582"/>
      <c r="AR47" s="582"/>
      <c r="AS47" s="582"/>
      <c r="AT47" s="582"/>
      <c r="AU47" s="582"/>
      <c r="AV47" s="582"/>
      <c r="AW47" s="582"/>
      <c r="AX47" s="582"/>
      <c r="AY47" s="582"/>
      <c r="AZ47" s="582"/>
      <c r="BA47" s="582"/>
      <c r="BB47" s="582"/>
      <c r="BC47" s="582"/>
      <c r="BD47" s="582"/>
      <c r="BE47" s="582"/>
      <c r="BF47" s="305"/>
      <c r="BG47" s="305"/>
      <c r="BH47" s="305"/>
      <c r="BI47" s="582"/>
      <c r="BJ47" s="582"/>
      <c r="BK47" s="582"/>
      <c r="BL47" s="582"/>
      <c r="BM47" s="582"/>
      <c r="BN47" s="582"/>
      <c r="BO47" s="582"/>
      <c r="BP47" s="582"/>
      <c r="BQ47" s="582"/>
      <c r="BR47" s="593"/>
      <c r="BS47" s="582"/>
      <c r="BT47" s="582"/>
      <c r="BU47" s="582"/>
      <c r="BV47" s="582"/>
      <c r="BW47" s="582"/>
      <c r="BX47" s="582"/>
      <c r="BY47" s="582"/>
      <c r="BZ47" s="639"/>
      <c r="CA47" s="656"/>
      <c r="CB47" s="656"/>
      <c r="CC47" s="656"/>
      <c r="CD47" s="656"/>
      <c r="CE47" s="656"/>
      <c r="CF47" s="656"/>
      <c r="CG47" s="656"/>
      <c r="CH47" s="656"/>
      <c r="CI47" s="656"/>
      <c r="CJ47" s="656"/>
      <c r="CK47" s="656"/>
      <c r="CL47" s="656"/>
      <c r="CM47" s="656"/>
      <c r="CN47" s="656"/>
      <c r="CO47" s="656"/>
      <c r="CP47" s="656"/>
      <c r="CQ47" s="807">
        <f t="shared" si="4"/>
        <v>0</v>
      </c>
      <c r="CR47" s="807">
        <f t="shared" si="5"/>
        <v>0</v>
      </c>
      <c r="CS47" s="306"/>
      <c r="CT47" s="306"/>
      <c r="CU47" s="306"/>
      <c r="CV47" s="306"/>
      <c r="CW47" s="306"/>
      <c r="CX47" s="306"/>
      <c r="CY47" s="306"/>
      <c r="CZ47" s="306"/>
      <c r="DA47" s="306"/>
      <c r="DB47" s="306"/>
      <c r="DC47" s="306"/>
      <c r="DD47" s="306"/>
      <c r="DE47" s="306"/>
      <c r="DF47" s="306"/>
      <c r="DG47" s="306"/>
      <c r="DH47" s="306"/>
      <c r="DI47" s="306"/>
      <c r="DJ47" s="306"/>
      <c r="DK47" s="306"/>
      <c r="DL47" s="306"/>
      <c r="DM47" s="306"/>
      <c r="DN47" s="306"/>
      <c r="DO47" s="306"/>
      <c r="DP47" s="306"/>
      <c r="DQ47" s="306"/>
      <c r="DR47" s="306"/>
      <c r="DS47" s="306"/>
      <c r="DT47" s="306"/>
      <c r="DU47" s="306"/>
      <c r="DV47" s="306"/>
      <c r="DW47" s="306"/>
      <c r="DX47" s="306"/>
      <c r="DY47" s="306"/>
      <c r="DZ47" s="306"/>
      <c r="EA47" s="306"/>
      <c r="EB47" s="306"/>
      <c r="EC47" s="306"/>
      <c r="ED47" s="306"/>
      <c r="EE47" s="306"/>
      <c r="EF47" s="306"/>
      <c r="EG47" s="306"/>
      <c r="EH47" s="306"/>
      <c r="EI47" s="306"/>
      <c r="EJ47" s="306"/>
      <c r="EK47" s="306"/>
      <c r="EL47" s="306"/>
      <c r="EM47" s="306"/>
      <c r="EN47" s="306"/>
      <c r="EO47" s="306"/>
      <c r="EP47" s="306"/>
      <c r="EQ47" s="306"/>
      <c r="ER47" s="306"/>
      <c r="ES47" s="306"/>
      <c r="ET47" s="306"/>
      <c r="EU47" s="306"/>
      <c r="EV47" s="306"/>
      <c r="EW47" s="306"/>
      <c r="EX47" s="306"/>
      <c r="EY47" s="306"/>
      <c r="EZ47" s="306"/>
      <c r="FA47" s="306"/>
      <c r="FB47" s="306"/>
      <c r="FC47" s="306"/>
      <c r="FD47" s="306"/>
      <c r="FE47" s="306"/>
      <c r="FF47" s="306"/>
      <c r="FG47" s="306"/>
      <c r="FH47" s="306"/>
      <c r="FI47" s="306"/>
      <c r="FJ47" s="306"/>
      <c r="FK47" s="306"/>
      <c r="FL47" s="306"/>
      <c r="FM47" s="306"/>
      <c r="FN47" s="306"/>
      <c r="FO47" s="306"/>
      <c r="FP47" s="306"/>
      <c r="FQ47" s="306"/>
      <c r="FR47" s="306"/>
      <c r="FS47" s="306"/>
      <c r="FT47" s="306"/>
      <c r="FU47" s="306"/>
      <c r="FV47" s="306"/>
      <c r="FW47" s="306"/>
      <c r="FX47" s="306"/>
      <c r="FY47" s="306"/>
      <c r="FZ47" s="306"/>
      <c r="GA47" s="306"/>
      <c r="GB47" s="306"/>
      <c r="GC47" s="306"/>
      <c r="GD47" s="306"/>
      <c r="GE47" s="306"/>
      <c r="GF47" s="306"/>
      <c r="GG47" s="306"/>
      <c r="GH47" s="306"/>
      <c r="GI47" s="306"/>
      <c r="GJ47" s="306"/>
      <c r="GK47" s="306"/>
      <c r="GL47" s="306"/>
      <c r="GM47" s="306"/>
      <c r="GN47" s="306"/>
      <c r="GO47" s="306"/>
      <c r="GP47" s="306"/>
      <c r="GQ47" s="306"/>
      <c r="GR47" s="306"/>
      <c r="GS47" s="306"/>
      <c r="GT47" s="306"/>
      <c r="GU47" s="306"/>
      <c r="GV47" s="306"/>
      <c r="GW47" s="306"/>
      <c r="GX47" s="306"/>
      <c r="GY47" s="306"/>
      <c r="GZ47" s="306"/>
      <c r="HA47" s="306"/>
      <c r="HB47" s="306"/>
      <c r="HC47" s="306"/>
      <c r="HD47" s="306"/>
      <c r="HE47" s="306"/>
      <c r="HF47" s="261"/>
      <c r="HG47" s="261"/>
      <c r="HH47" s="261"/>
      <c r="HI47" s="261"/>
      <c r="HJ47" s="261"/>
      <c r="HK47" s="261"/>
      <c r="HL47" s="261"/>
    </row>
    <row r="48" spans="1:220" ht="18" x14ac:dyDescent="0.25">
      <c r="A48" s="290" t="s">
        <v>378</v>
      </c>
      <c r="B48" s="290" t="s">
        <v>394</v>
      </c>
      <c r="C48" s="290" t="s">
        <v>394</v>
      </c>
      <c r="D48" s="290" t="s">
        <v>394</v>
      </c>
      <c r="E48" s="574" t="s">
        <v>447</v>
      </c>
      <c r="F48" s="290" t="s">
        <v>394</v>
      </c>
      <c r="G48" s="291"/>
      <c r="H48" s="291"/>
      <c r="I48" s="614"/>
      <c r="J48" s="614"/>
      <c r="K48" s="614"/>
      <c r="L48" s="614"/>
      <c r="M48" s="614"/>
      <c r="N48" s="292"/>
      <c r="O48" s="292"/>
      <c r="P48" s="630"/>
      <c r="Q48" s="293" t="s">
        <v>397</v>
      </c>
      <c r="R48" s="849"/>
      <c r="S48" s="849"/>
      <c r="T48" s="882">
        <f t="shared" si="3"/>
        <v>0</v>
      </c>
      <c r="U48" s="259">
        <f t="shared" si="6"/>
        <v>0</v>
      </c>
      <c r="V48" s="305"/>
      <c r="W48" s="305"/>
      <c r="X48" s="305"/>
      <c r="Y48" s="305"/>
      <c r="Z48" s="305"/>
      <c r="AA48" s="593"/>
      <c r="AB48" s="305"/>
      <c r="AC48" s="305"/>
      <c r="AD48" s="305"/>
      <c r="AE48" s="305"/>
      <c r="AF48" s="305"/>
      <c r="AG48" s="305"/>
      <c r="AH48" s="305"/>
      <c r="AI48" s="305"/>
      <c r="AJ48" s="305"/>
      <c r="AK48" s="305"/>
      <c r="AL48" s="305"/>
      <c r="AM48" s="305"/>
      <c r="AN48" s="593"/>
      <c r="AO48" s="593"/>
      <c r="AP48" s="305"/>
      <c r="AQ48" s="305"/>
      <c r="AR48" s="305"/>
      <c r="AS48" s="305"/>
      <c r="AT48" s="305"/>
      <c r="AU48" s="305"/>
      <c r="AV48" s="305"/>
      <c r="AW48" s="305"/>
      <c r="AX48" s="305"/>
      <c r="AY48" s="305"/>
      <c r="AZ48" s="305"/>
      <c r="BA48" s="305"/>
      <c r="BB48" s="305"/>
      <c r="BC48" s="305"/>
      <c r="BD48" s="305"/>
      <c r="BE48" s="305"/>
      <c r="BF48" s="305"/>
      <c r="BG48" s="305"/>
      <c r="BH48" s="305"/>
      <c r="BI48" s="305"/>
      <c r="BJ48" s="582"/>
      <c r="BK48" s="305"/>
      <c r="BL48" s="305"/>
      <c r="BM48" s="305"/>
      <c r="BN48" s="305"/>
      <c r="BO48" s="305"/>
      <c r="BP48" s="305"/>
      <c r="BQ48" s="305"/>
      <c r="BR48" s="593"/>
      <c r="BS48" s="305"/>
      <c r="BT48" s="305"/>
      <c r="BU48" s="305"/>
      <c r="BV48" s="305"/>
      <c r="BW48" s="305"/>
      <c r="BX48" s="305"/>
      <c r="BY48" s="305"/>
      <c r="BZ48" s="639"/>
      <c r="CA48" s="656"/>
      <c r="CB48" s="656"/>
      <c r="CC48" s="656"/>
      <c r="CD48" s="656"/>
      <c r="CE48" s="656"/>
      <c r="CF48" s="656"/>
      <c r="CG48" s="656"/>
      <c r="CH48" s="656"/>
      <c r="CI48" s="656"/>
      <c r="CJ48" s="656"/>
      <c r="CK48" s="656"/>
      <c r="CL48" s="656"/>
      <c r="CM48" s="656"/>
      <c r="CN48" s="656"/>
      <c r="CO48" s="656"/>
      <c r="CP48" s="656"/>
      <c r="CQ48" s="807">
        <f t="shared" ref="CQ48:CQ79" si="7">R48+S48</f>
        <v>0</v>
      </c>
      <c r="CR48" s="807">
        <f t="shared" ref="CR48:CR79" si="8">T48-CQ48</f>
        <v>0</v>
      </c>
      <c r="CS48" s="306"/>
      <c r="CT48" s="306"/>
      <c r="CU48" s="306"/>
      <c r="CV48" s="306"/>
      <c r="CW48" s="306"/>
      <c r="CX48" s="306"/>
      <c r="CY48" s="306"/>
      <c r="CZ48" s="306"/>
      <c r="DA48" s="306"/>
      <c r="DB48" s="306"/>
      <c r="DC48" s="306"/>
      <c r="DD48" s="306"/>
      <c r="DE48" s="306"/>
      <c r="DF48" s="306"/>
      <c r="DG48" s="306"/>
      <c r="DH48" s="306"/>
      <c r="DI48" s="306"/>
      <c r="DJ48" s="306"/>
      <c r="DK48" s="306"/>
      <c r="DL48" s="306"/>
      <c r="DM48" s="306"/>
      <c r="DN48" s="306"/>
      <c r="DO48" s="306"/>
      <c r="DP48" s="306"/>
      <c r="DQ48" s="306"/>
      <c r="DR48" s="306"/>
      <c r="DS48" s="306"/>
      <c r="DT48" s="306"/>
      <c r="DU48" s="306"/>
      <c r="DV48" s="306"/>
      <c r="DW48" s="306"/>
      <c r="DX48" s="306"/>
      <c r="DY48" s="306"/>
      <c r="DZ48" s="306"/>
      <c r="EA48" s="306"/>
      <c r="EB48" s="306"/>
      <c r="EC48" s="306"/>
      <c r="ED48" s="306"/>
      <c r="EE48" s="306"/>
      <c r="EF48" s="306"/>
      <c r="EG48" s="306"/>
      <c r="EH48" s="306"/>
      <c r="EI48" s="306"/>
      <c r="EJ48" s="306"/>
      <c r="EK48" s="306"/>
      <c r="EL48" s="306"/>
      <c r="EM48" s="306"/>
      <c r="EN48" s="306"/>
      <c r="EO48" s="306"/>
      <c r="EP48" s="306"/>
      <c r="EQ48" s="306"/>
      <c r="ER48" s="306"/>
      <c r="ES48" s="306"/>
      <c r="ET48" s="306"/>
      <c r="EU48" s="306"/>
      <c r="EV48" s="306"/>
      <c r="EW48" s="306"/>
      <c r="EX48" s="306"/>
      <c r="EY48" s="306"/>
      <c r="EZ48" s="306"/>
      <c r="FA48" s="306"/>
      <c r="FB48" s="306"/>
      <c r="FC48" s="306"/>
      <c r="FD48" s="306"/>
      <c r="FE48" s="306"/>
      <c r="FF48" s="306"/>
      <c r="FG48" s="306"/>
      <c r="FH48" s="306"/>
      <c r="FI48" s="306"/>
      <c r="FJ48" s="306"/>
      <c r="FK48" s="306"/>
      <c r="FL48" s="306"/>
      <c r="FM48" s="306"/>
      <c r="FN48" s="306"/>
      <c r="FO48" s="306"/>
      <c r="FP48" s="306"/>
      <c r="FQ48" s="306"/>
      <c r="FR48" s="306"/>
      <c r="FS48" s="306"/>
      <c r="FT48" s="306"/>
      <c r="FU48" s="306"/>
      <c r="FV48" s="306"/>
      <c r="FW48" s="306"/>
      <c r="FX48" s="306"/>
      <c r="FY48" s="306"/>
      <c r="FZ48" s="306"/>
      <c r="GA48" s="306"/>
      <c r="GB48" s="306"/>
      <c r="GC48" s="306"/>
      <c r="GD48" s="306"/>
      <c r="GE48" s="306"/>
      <c r="GF48" s="306"/>
      <c r="GG48" s="306"/>
      <c r="GH48" s="306"/>
      <c r="GI48" s="306"/>
      <c r="GJ48" s="306"/>
      <c r="GK48" s="306"/>
      <c r="GL48" s="306"/>
      <c r="GM48" s="306"/>
      <c r="GN48" s="306"/>
      <c r="GO48" s="306"/>
      <c r="GP48" s="306"/>
      <c r="GQ48" s="306"/>
      <c r="GR48" s="306"/>
      <c r="GS48" s="306"/>
      <c r="GT48" s="306"/>
      <c r="GU48" s="306"/>
      <c r="GV48" s="306"/>
      <c r="GW48" s="306"/>
      <c r="GX48" s="306"/>
      <c r="GY48" s="306"/>
      <c r="GZ48" s="306"/>
      <c r="HA48" s="306"/>
      <c r="HB48" s="306"/>
      <c r="HC48" s="306"/>
      <c r="HD48" s="306"/>
      <c r="HE48" s="306"/>
      <c r="HF48" s="254"/>
      <c r="HG48" s="254"/>
      <c r="HH48" s="254"/>
      <c r="HI48" s="254"/>
      <c r="HJ48" s="254"/>
      <c r="HK48" s="254"/>
      <c r="HL48" s="254"/>
    </row>
    <row r="49" spans="1:220" s="280" customFormat="1" ht="105" x14ac:dyDescent="0.25">
      <c r="A49" s="276" t="s">
        <v>378</v>
      </c>
      <c r="B49" s="276" t="s">
        <v>394</v>
      </c>
      <c r="C49" s="276" t="s">
        <v>394</v>
      </c>
      <c r="D49" s="276" t="s">
        <v>394</v>
      </c>
      <c r="E49" s="380" t="s">
        <v>447</v>
      </c>
      <c r="F49" s="276" t="s">
        <v>394</v>
      </c>
      <c r="G49" s="275">
        <v>2021005810166</v>
      </c>
      <c r="H49" s="926" t="s">
        <v>962</v>
      </c>
      <c r="I49" s="609" t="s">
        <v>870</v>
      </c>
      <c r="J49" s="609" t="s">
        <v>871</v>
      </c>
      <c r="K49" s="609">
        <v>300</v>
      </c>
      <c r="L49" s="609" t="s">
        <v>781</v>
      </c>
      <c r="M49" s="609" t="s">
        <v>780</v>
      </c>
      <c r="N49" s="276" t="s">
        <v>934</v>
      </c>
      <c r="O49" s="276" t="s">
        <v>390</v>
      </c>
      <c r="P49" s="619" t="s">
        <v>764</v>
      </c>
      <c r="Q49" s="927" t="s">
        <v>968</v>
      </c>
      <c r="R49" s="869">
        <v>120000000</v>
      </c>
      <c r="S49" s="852"/>
      <c r="T49" s="884">
        <f t="shared" si="3"/>
        <v>120000000</v>
      </c>
      <c r="U49" s="259">
        <f t="shared" si="6"/>
        <v>120000000</v>
      </c>
      <c r="V49" s="277"/>
      <c r="W49" s="277"/>
      <c r="X49" s="277"/>
      <c r="Y49" s="277"/>
      <c r="Z49" s="277"/>
      <c r="AA49" s="594"/>
      <c r="AB49" s="277"/>
      <c r="AC49" s="277"/>
      <c r="AD49" s="277"/>
      <c r="AE49" s="277"/>
      <c r="AF49" s="277"/>
      <c r="AG49" s="277"/>
      <c r="AH49" s="277"/>
      <c r="AI49" s="277"/>
      <c r="AJ49" s="277"/>
      <c r="AK49" s="277"/>
      <c r="AL49" s="277"/>
      <c r="AM49" s="277"/>
      <c r="AN49" s="594"/>
      <c r="AO49" s="594">
        <v>120000000</v>
      </c>
      <c r="AP49" s="277"/>
      <c r="AQ49" s="277"/>
      <c r="AR49" s="277"/>
      <c r="AS49" s="277"/>
      <c r="AT49" s="277"/>
      <c r="AU49" s="277"/>
      <c r="AV49" s="277"/>
      <c r="AW49" s="277"/>
      <c r="AX49" s="277"/>
      <c r="AY49" s="277"/>
      <c r="AZ49" s="277"/>
      <c r="BA49" s="277"/>
      <c r="BB49" s="277"/>
      <c r="BC49" s="277"/>
      <c r="BD49" s="277"/>
      <c r="BE49" s="277"/>
      <c r="BF49" s="277"/>
      <c r="BG49" s="277"/>
      <c r="BH49" s="277"/>
      <c r="BI49" s="277"/>
      <c r="BJ49" s="381"/>
      <c r="BK49" s="277"/>
      <c r="BL49" s="277"/>
      <c r="BM49" s="277"/>
      <c r="BN49" s="277"/>
      <c r="BO49" s="277"/>
      <c r="BP49" s="277"/>
      <c r="BQ49" s="277"/>
      <c r="BR49" s="594"/>
      <c r="BS49" s="277"/>
      <c r="BT49" s="277"/>
      <c r="BU49" s="277"/>
      <c r="BV49" s="277"/>
      <c r="BW49" s="277"/>
      <c r="BX49" s="277"/>
      <c r="BY49" s="277"/>
      <c r="BZ49" s="637"/>
      <c r="CA49" s="657"/>
      <c r="CB49" s="658"/>
      <c r="CC49" s="659"/>
      <c r="CD49" s="660"/>
      <c r="CE49" s="661"/>
      <c r="CF49" s="662"/>
      <c r="CG49" s="652"/>
      <c r="CH49" s="652"/>
      <c r="CI49" s="652"/>
      <c r="CJ49" s="652"/>
      <c r="CK49" s="652"/>
      <c r="CL49" s="652"/>
      <c r="CM49" s="652"/>
      <c r="CN49" s="652"/>
      <c r="CO49" s="652"/>
      <c r="CP49" s="652"/>
      <c r="CQ49" s="807">
        <f t="shared" si="7"/>
        <v>120000000</v>
      </c>
      <c r="CR49" s="807">
        <f t="shared" si="8"/>
        <v>0</v>
      </c>
      <c r="CS49" s="278"/>
      <c r="CT49" s="278"/>
      <c r="CU49" s="278"/>
      <c r="CV49" s="278"/>
      <c r="CW49" s="278"/>
      <c r="CX49" s="278"/>
      <c r="CY49" s="278"/>
      <c r="CZ49" s="278"/>
      <c r="DA49" s="278"/>
      <c r="DB49" s="278"/>
      <c r="DC49" s="278"/>
      <c r="DD49" s="278"/>
      <c r="DE49" s="278"/>
      <c r="DF49" s="278"/>
      <c r="DG49" s="278"/>
      <c r="DH49" s="278"/>
      <c r="DI49" s="278"/>
      <c r="DJ49" s="278"/>
      <c r="DK49" s="278"/>
      <c r="DL49" s="278"/>
      <c r="DM49" s="278"/>
      <c r="DN49" s="278"/>
      <c r="DO49" s="278"/>
      <c r="DP49" s="278"/>
      <c r="DQ49" s="278"/>
      <c r="DR49" s="278"/>
      <c r="DS49" s="278"/>
      <c r="DT49" s="278"/>
      <c r="DU49" s="278"/>
      <c r="DV49" s="278"/>
      <c r="DW49" s="278"/>
      <c r="DX49" s="278"/>
      <c r="DY49" s="278"/>
      <c r="DZ49" s="278"/>
      <c r="EA49" s="278"/>
      <c r="EB49" s="278"/>
      <c r="EC49" s="278"/>
      <c r="ED49" s="278"/>
      <c r="EE49" s="278"/>
      <c r="EF49" s="278"/>
      <c r="EG49" s="278"/>
      <c r="EH49" s="278"/>
      <c r="EI49" s="278"/>
      <c r="EJ49" s="278"/>
      <c r="EK49" s="278"/>
      <c r="EL49" s="278"/>
      <c r="EM49" s="278"/>
      <c r="EN49" s="278"/>
      <c r="EO49" s="278"/>
      <c r="EP49" s="278"/>
      <c r="EQ49" s="278"/>
      <c r="ER49" s="278"/>
      <c r="ES49" s="278"/>
      <c r="ET49" s="278"/>
      <c r="EU49" s="278"/>
      <c r="EV49" s="278"/>
      <c r="EW49" s="278"/>
      <c r="EX49" s="278"/>
      <c r="EY49" s="278"/>
      <c r="EZ49" s="278"/>
      <c r="FA49" s="278"/>
      <c r="FB49" s="278"/>
      <c r="FC49" s="278"/>
      <c r="FD49" s="278"/>
      <c r="FE49" s="278"/>
      <c r="FF49" s="278"/>
      <c r="FG49" s="278"/>
      <c r="FH49" s="278"/>
      <c r="FI49" s="278"/>
      <c r="FJ49" s="278"/>
      <c r="FK49" s="278"/>
      <c r="FL49" s="278"/>
      <c r="FM49" s="278"/>
      <c r="FN49" s="278"/>
      <c r="FO49" s="278"/>
      <c r="FP49" s="278"/>
      <c r="FQ49" s="278"/>
      <c r="FR49" s="278"/>
      <c r="FS49" s="278"/>
      <c r="FT49" s="278"/>
      <c r="FU49" s="278"/>
      <c r="FV49" s="278"/>
      <c r="FW49" s="278"/>
      <c r="FX49" s="278"/>
      <c r="FY49" s="278"/>
      <c r="FZ49" s="278"/>
      <c r="GA49" s="278"/>
      <c r="GB49" s="278"/>
      <c r="GC49" s="278"/>
      <c r="GD49" s="278"/>
      <c r="GE49" s="278"/>
      <c r="GF49" s="278"/>
      <c r="GG49" s="278"/>
      <c r="GH49" s="278"/>
      <c r="GI49" s="278"/>
      <c r="GJ49" s="278"/>
      <c r="GK49" s="278"/>
      <c r="GL49" s="278"/>
      <c r="GM49" s="278"/>
      <c r="GN49" s="278"/>
      <c r="GO49" s="278"/>
      <c r="GP49" s="278"/>
      <c r="GQ49" s="278"/>
      <c r="GR49" s="278"/>
      <c r="GS49" s="278"/>
      <c r="GT49" s="278"/>
      <c r="GU49" s="278"/>
      <c r="GV49" s="278"/>
      <c r="GW49" s="278"/>
      <c r="GX49" s="278"/>
      <c r="GY49" s="278"/>
      <c r="GZ49" s="278"/>
      <c r="HA49" s="278"/>
      <c r="HB49" s="278"/>
      <c r="HC49" s="278"/>
      <c r="HD49" s="278"/>
      <c r="HE49" s="278"/>
      <c r="HF49" s="279"/>
      <c r="HG49" s="279"/>
      <c r="HH49" s="279"/>
      <c r="HI49" s="279"/>
      <c r="HJ49" s="279"/>
      <c r="HK49" s="279"/>
      <c r="HL49" s="279"/>
    </row>
    <row r="50" spans="1:220" ht="18" x14ac:dyDescent="0.25">
      <c r="A50" s="286" t="s">
        <v>378</v>
      </c>
      <c r="B50" s="286" t="s">
        <v>394</v>
      </c>
      <c r="C50" s="286" t="s">
        <v>394</v>
      </c>
      <c r="D50" s="286" t="s">
        <v>375</v>
      </c>
      <c r="E50" s="573"/>
      <c r="F50" s="286"/>
      <c r="G50" s="287"/>
      <c r="H50" s="287"/>
      <c r="I50" s="613"/>
      <c r="J50" s="613"/>
      <c r="K50" s="613"/>
      <c r="L50" s="613"/>
      <c r="M50" s="613"/>
      <c r="N50" s="288"/>
      <c r="O50" s="288"/>
      <c r="P50" s="629"/>
      <c r="Q50" s="296" t="s">
        <v>290</v>
      </c>
      <c r="R50" s="848"/>
      <c r="S50" s="848"/>
      <c r="T50" s="881">
        <f t="shared" si="3"/>
        <v>0</v>
      </c>
      <c r="U50" s="259">
        <f t="shared" si="6"/>
        <v>0</v>
      </c>
      <c r="V50" s="305"/>
      <c r="W50" s="305"/>
      <c r="X50" s="305"/>
      <c r="Y50" s="305"/>
      <c r="Z50" s="305"/>
      <c r="AA50" s="593"/>
      <c r="AB50" s="305"/>
      <c r="AC50" s="305"/>
      <c r="AD50" s="305"/>
      <c r="AE50" s="305"/>
      <c r="AF50" s="305"/>
      <c r="AG50" s="305"/>
      <c r="AH50" s="305"/>
      <c r="AI50" s="305"/>
      <c r="AJ50" s="305"/>
      <c r="AK50" s="305"/>
      <c r="AL50" s="305"/>
      <c r="AM50" s="305"/>
      <c r="AN50" s="593"/>
      <c r="AO50" s="593"/>
      <c r="AP50" s="305"/>
      <c r="AQ50" s="305"/>
      <c r="AR50" s="305"/>
      <c r="AS50" s="305"/>
      <c r="AT50" s="305"/>
      <c r="AU50" s="305"/>
      <c r="AV50" s="305"/>
      <c r="AW50" s="305"/>
      <c r="AX50" s="305"/>
      <c r="AY50" s="305"/>
      <c r="AZ50" s="305"/>
      <c r="BA50" s="305"/>
      <c r="BB50" s="305"/>
      <c r="BC50" s="305"/>
      <c r="BD50" s="305"/>
      <c r="BE50" s="305"/>
      <c r="BF50" s="305"/>
      <c r="BG50" s="305"/>
      <c r="BH50" s="305"/>
      <c r="BI50" s="305"/>
      <c r="BJ50" s="582"/>
      <c r="BK50" s="305"/>
      <c r="BL50" s="305"/>
      <c r="BM50" s="305"/>
      <c r="BN50" s="305"/>
      <c r="BO50" s="305"/>
      <c r="BP50" s="305"/>
      <c r="BQ50" s="305"/>
      <c r="BR50" s="593"/>
      <c r="BS50" s="305"/>
      <c r="BT50" s="305"/>
      <c r="BU50" s="305"/>
      <c r="BV50" s="305"/>
      <c r="BW50" s="305"/>
      <c r="BX50" s="305"/>
      <c r="BY50" s="305"/>
      <c r="BZ50" s="639"/>
      <c r="CA50" s="656"/>
      <c r="CB50" s="656"/>
      <c r="CC50" s="656"/>
      <c r="CD50" s="656"/>
      <c r="CE50" s="656"/>
      <c r="CF50" s="656"/>
      <c r="CG50" s="656"/>
      <c r="CH50" s="656"/>
      <c r="CI50" s="656"/>
      <c r="CJ50" s="656"/>
      <c r="CK50" s="656"/>
      <c r="CL50" s="656"/>
      <c r="CM50" s="656"/>
      <c r="CN50" s="656"/>
      <c r="CO50" s="656"/>
      <c r="CP50" s="656"/>
      <c r="CQ50" s="807">
        <f t="shared" si="7"/>
        <v>0</v>
      </c>
      <c r="CR50" s="807">
        <f t="shared" si="8"/>
        <v>0</v>
      </c>
      <c r="CS50" s="306"/>
      <c r="CT50" s="306"/>
      <c r="CU50" s="306"/>
      <c r="CV50" s="306"/>
      <c r="CW50" s="306"/>
      <c r="CX50" s="306"/>
      <c r="CY50" s="306"/>
      <c r="CZ50" s="306"/>
      <c r="DA50" s="306"/>
      <c r="DB50" s="306"/>
      <c r="DC50" s="306"/>
      <c r="DD50" s="306"/>
      <c r="DE50" s="306"/>
      <c r="DF50" s="306"/>
      <c r="DG50" s="306"/>
      <c r="DH50" s="306"/>
      <c r="DI50" s="306"/>
      <c r="DJ50" s="306"/>
      <c r="DK50" s="306"/>
      <c r="DL50" s="306"/>
      <c r="DM50" s="306"/>
      <c r="DN50" s="306"/>
      <c r="DO50" s="306"/>
      <c r="DP50" s="306"/>
      <c r="DQ50" s="306"/>
      <c r="DR50" s="306"/>
      <c r="DS50" s="306"/>
      <c r="DT50" s="306"/>
      <c r="DU50" s="306"/>
      <c r="DV50" s="306"/>
      <c r="DW50" s="306"/>
      <c r="DX50" s="306"/>
      <c r="DY50" s="306"/>
      <c r="DZ50" s="306"/>
      <c r="EA50" s="306"/>
      <c r="EB50" s="306"/>
      <c r="EC50" s="306"/>
      <c r="ED50" s="306"/>
      <c r="EE50" s="306"/>
      <c r="EF50" s="306"/>
      <c r="EG50" s="306"/>
      <c r="EH50" s="306"/>
      <c r="EI50" s="306"/>
      <c r="EJ50" s="306"/>
      <c r="EK50" s="306"/>
      <c r="EL50" s="306"/>
      <c r="EM50" s="306"/>
      <c r="EN50" s="306"/>
      <c r="EO50" s="306"/>
      <c r="EP50" s="306"/>
      <c r="EQ50" s="306"/>
      <c r="ER50" s="306"/>
      <c r="ES50" s="306"/>
      <c r="ET50" s="306"/>
      <c r="EU50" s="306"/>
      <c r="EV50" s="306"/>
      <c r="EW50" s="306"/>
      <c r="EX50" s="306"/>
      <c r="EY50" s="306"/>
      <c r="EZ50" s="306"/>
      <c r="FA50" s="306"/>
      <c r="FB50" s="306"/>
      <c r="FC50" s="306"/>
      <c r="FD50" s="306"/>
      <c r="FE50" s="306"/>
      <c r="FF50" s="306"/>
      <c r="FG50" s="306"/>
      <c r="FH50" s="306"/>
      <c r="FI50" s="306"/>
      <c r="FJ50" s="306"/>
      <c r="FK50" s="306"/>
      <c r="FL50" s="306"/>
      <c r="FM50" s="306"/>
      <c r="FN50" s="306"/>
      <c r="FO50" s="306"/>
      <c r="FP50" s="306"/>
      <c r="FQ50" s="306"/>
      <c r="FR50" s="306"/>
      <c r="FS50" s="306"/>
      <c r="FT50" s="306"/>
      <c r="FU50" s="306"/>
      <c r="FV50" s="306"/>
      <c r="FW50" s="306"/>
      <c r="FX50" s="306"/>
      <c r="FY50" s="306"/>
      <c r="FZ50" s="306"/>
      <c r="GA50" s="306"/>
      <c r="GB50" s="306"/>
      <c r="GC50" s="306"/>
      <c r="GD50" s="306"/>
      <c r="GE50" s="306"/>
      <c r="GF50" s="306"/>
      <c r="GG50" s="306"/>
      <c r="GH50" s="306"/>
      <c r="GI50" s="306"/>
      <c r="GJ50" s="306"/>
      <c r="GK50" s="306"/>
      <c r="GL50" s="306"/>
      <c r="GM50" s="306"/>
      <c r="GN50" s="306"/>
      <c r="GO50" s="306"/>
      <c r="GP50" s="306"/>
      <c r="GQ50" s="306"/>
      <c r="GR50" s="306"/>
      <c r="GS50" s="306"/>
      <c r="GT50" s="306"/>
      <c r="GU50" s="306"/>
      <c r="GV50" s="306"/>
      <c r="GW50" s="306"/>
      <c r="GX50" s="306"/>
      <c r="GY50" s="306"/>
      <c r="GZ50" s="306"/>
      <c r="HA50" s="306"/>
      <c r="HB50" s="306"/>
      <c r="HC50" s="306"/>
      <c r="HD50" s="306"/>
      <c r="HE50" s="306"/>
      <c r="HF50" s="261"/>
      <c r="HG50" s="261"/>
      <c r="HH50" s="261"/>
      <c r="HI50" s="261"/>
      <c r="HJ50" s="261"/>
      <c r="HK50" s="261"/>
      <c r="HL50" s="261"/>
    </row>
    <row r="51" spans="1:220" ht="18" x14ac:dyDescent="0.25">
      <c r="A51" s="577" t="s">
        <v>378</v>
      </c>
      <c r="B51" s="577" t="s">
        <v>394</v>
      </c>
      <c r="C51" s="577" t="s">
        <v>394</v>
      </c>
      <c r="D51" s="577" t="s">
        <v>375</v>
      </c>
      <c r="E51" s="577" t="s">
        <v>447</v>
      </c>
      <c r="F51" s="577"/>
      <c r="G51" s="578"/>
      <c r="H51" s="578"/>
      <c r="I51" s="608"/>
      <c r="J51" s="608"/>
      <c r="K51" s="608"/>
      <c r="L51" s="608"/>
      <c r="M51" s="608"/>
      <c r="N51" s="579"/>
      <c r="O51" s="579"/>
      <c r="P51" s="627"/>
      <c r="Q51" s="580" t="s">
        <v>692</v>
      </c>
      <c r="R51" s="843"/>
      <c r="S51" s="843"/>
      <c r="T51" s="879">
        <f t="shared" si="3"/>
        <v>0</v>
      </c>
      <c r="U51" s="259">
        <f t="shared" si="6"/>
        <v>0</v>
      </c>
      <c r="V51" s="582"/>
      <c r="W51" s="582"/>
      <c r="X51" s="582"/>
      <c r="Y51" s="582"/>
      <c r="Z51" s="582"/>
      <c r="AA51" s="593"/>
      <c r="AB51" s="582"/>
      <c r="AC51" s="582"/>
      <c r="AD51" s="582"/>
      <c r="AE51" s="582"/>
      <c r="AF51" s="582"/>
      <c r="AG51" s="582"/>
      <c r="AH51" s="582"/>
      <c r="AI51" s="582"/>
      <c r="AJ51" s="582"/>
      <c r="AK51" s="582"/>
      <c r="AL51" s="582"/>
      <c r="AM51" s="582"/>
      <c r="AN51" s="593"/>
      <c r="AO51" s="593"/>
      <c r="AP51" s="582"/>
      <c r="AQ51" s="582"/>
      <c r="AR51" s="582"/>
      <c r="AS51" s="582"/>
      <c r="AT51" s="582"/>
      <c r="AU51" s="582"/>
      <c r="AV51" s="582"/>
      <c r="AW51" s="582"/>
      <c r="AX51" s="582"/>
      <c r="AY51" s="582"/>
      <c r="AZ51" s="582"/>
      <c r="BA51" s="582"/>
      <c r="BB51" s="582"/>
      <c r="BC51" s="582"/>
      <c r="BD51" s="582"/>
      <c r="BE51" s="582"/>
      <c r="BF51" s="305"/>
      <c r="BG51" s="305"/>
      <c r="BH51" s="305"/>
      <c r="BI51" s="582"/>
      <c r="BJ51" s="582"/>
      <c r="BK51" s="582"/>
      <c r="BL51" s="582"/>
      <c r="BM51" s="582"/>
      <c r="BN51" s="582"/>
      <c r="BO51" s="582"/>
      <c r="BP51" s="582"/>
      <c r="BQ51" s="582"/>
      <c r="BR51" s="593"/>
      <c r="BS51" s="582"/>
      <c r="BT51" s="582"/>
      <c r="BU51" s="582"/>
      <c r="BV51" s="582"/>
      <c r="BW51" s="582"/>
      <c r="BX51" s="582"/>
      <c r="BY51" s="582"/>
      <c r="BZ51" s="639"/>
      <c r="CA51" s="656"/>
      <c r="CB51" s="656"/>
      <c r="CC51" s="656"/>
      <c r="CD51" s="656"/>
      <c r="CE51" s="656"/>
      <c r="CF51" s="656"/>
      <c r="CG51" s="656"/>
      <c r="CH51" s="656"/>
      <c r="CI51" s="656"/>
      <c r="CJ51" s="656"/>
      <c r="CK51" s="656"/>
      <c r="CL51" s="656"/>
      <c r="CM51" s="656"/>
      <c r="CN51" s="656"/>
      <c r="CO51" s="656"/>
      <c r="CP51" s="656"/>
      <c r="CQ51" s="807">
        <f t="shared" si="7"/>
        <v>0</v>
      </c>
      <c r="CR51" s="807">
        <f t="shared" si="8"/>
        <v>0</v>
      </c>
      <c r="CS51" s="306"/>
      <c r="CT51" s="306"/>
      <c r="CU51" s="306"/>
      <c r="CV51" s="306"/>
      <c r="CW51" s="306"/>
      <c r="CX51" s="306"/>
      <c r="CY51" s="306"/>
      <c r="CZ51" s="306"/>
      <c r="DA51" s="306"/>
      <c r="DB51" s="306"/>
      <c r="DC51" s="306"/>
      <c r="DD51" s="306"/>
      <c r="DE51" s="306"/>
      <c r="DF51" s="306"/>
      <c r="DG51" s="306"/>
      <c r="DH51" s="306"/>
      <c r="DI51" s="306"/>
      <c r="DJ51" s="306"/>
      <c r="DK51" s="306"/>
      <c r="DL51" s="306"/>
      <c r="DM51" s="306"/>
      <c r="DN51" s="306"/>
      <c r="DO51" s="306"/>
      <c r="DP51" s="306"/>
      <c r="DQ51" s="306"/>
      <c r="DR51" s="306"/>
      <c r="DS51" s="306"/>
      <c r="DT51" s="306"/>
      <c r="DU51" s="306"/>
      <c r="DV51" s="306"/>
      <c r="DW51" s="306"/>
      <c r="DX51" s="306"/>
      <c r="DY51" s="306"/>
      <c r="DZ51" s="306"/>
      <c r="EA51" s="306"/>
      <c r="EB51" s="306"/>
      <c r="EC51" s="306"/>
      <c r="ED51" s="306"/>
      <c r="EE51" s="306"/>
      <c r="EF51" s="306"/>
      <c r="EG51" s="306"/>
      <c r="EH51" s="306"/>
      <c r="EI51" s="306"/>
      <c r="EJ51" s="306"/>
      <c r="EK51" s="306"/>
      <c r="EL51" s="306"/>
      <c r="EM51" s="306"/>
      <c r="EN51" s="306"/>
      <c r="EO51" s="306"/>
      <c r="EP51" s="306"/>
      <c r="EQ51" s="306"/>
      <c r="ER51" s="306"/>
      <c r="ES51" s="306"/>
      <c r="ET51" s="306"/>
      <c r="EU51" s="306"/>
      <c r="EV51" s="306"/>
      <c r="EW51" s="306"/>
      <c r="EX51" s="306"/>
      <c r="EY51" s="306"/>
      <c r="EZ51" s="306"/>
      <c r="FA51" s="306"/>
      <c r="FB51" s="306"/>
      <c r="FC51" s="306"/>
      <c r="FD51" s="306"/>
      <c r="FE51" s="306"/>
      <c r="FF51" s="306"/>
      <c r="FG51" s="306"/>
      <c r="FH51" s="306"/>
      <c r="FI51" s="306"/>
      <c r="FJ51" s="306"/>
      <c r="FK51" s="306"/>
      <c r="FL51" s="306"/>
      <c r="FM51" s="306"/>
      <c r="FN51" s="306"/>
      <c r="FO51" s="306"/>
      <c r="FP51" s="306"/>
      <c r="FQ51" s="306"/>
      <c r="FR51" s="306"/>
      <c r="FS51" s="306"/>
      <c r="FT51" s="306"/>
      <c r="FU51" s="306"/>
      <c r="FV51" s="306"/>
      <c r="FW51" s="306"/>
      <c r="FX51" s="306"/>
      <c r="FY51" s="306"/>
      <c r="FZ51" s="306"/>
      <c r="GA51" s="306"/>
      <c r="GB51" s="306"/>
      <c r="GC51" s="306"/>
      <c r="GD51" s="306"/>
      <c r="GE51" s="306"/>
      <c r="GF51" s="306"/>
      <c r="GG51" s="306"/>
      <c r="GH51" s="306"/>
      <c r="GI51" s="306"/>
      <c r="GJ51" s="306"/>
      <c r="GK51" s="306"/>
      <c r="GL51" s="306"/>
      <c r="GM51" s="306"/>
      <c r="GN51" s="306"/>
      <c r="GO51" s="306"/>
      <c r="GP51" s="306"/>
      <c r="GQ51" s="306"/>
      <c r="GR51" s="306"/>
      <c r="GS51" s="306"/>
      <c r="GT51" s="306"/>
      <c r="GU51" s="306"/>
      <c r="GV51" s="306"/>
      <c r="GW51" s="306"/>
      <c r="GX51" s="306"/>
      <c r="GY51" s="306"/>
      <c r="GZ51" s="306"/>
      <c r="HA51" s="306"/>
      <c r="HB51" s="306"/>
      <c r="HC51" s="306"/>
      <c r="HD51" s="306"/>
      <c r="HE51" s="306"/>
      <c r="HF51" s="261"/>
      <c r="HG51" s="261"/>
      <c r="HH51" s="261"/>
      <c r="HI51" s="261"/>
      <c r="HJ51" s="261"/>
      <c r="HK51" s="261"/>
      <c r="HL51" s="261"/>
    </row>
    <row r="52" spans="1:220" ht="18" x14ac:dyDescent="0.25">
      <c r="A52" s="290" t="s">
        <v>378</v>
      </c>
      <c r="B52" s="290" t="s">
        <v>394</v>
      </c>
      <c r="C52" s="290" t="s">
        <v>394</v>
      </c>
      <c r="D52" s="290" t="s">
        <v>375</v>
      </c>
      <c r="E52" s="574" t="s">
        <v>447</v>
      </c>
      <c r="F52" s="290" t="s">
        <v>363</v>
      </c>
      <c r="G52" s="291"/>
      <c r="H52" s="291"/>
      <c r="I52" s="614"/>
      <c r="J52" s="614"/>
      <c r="K52" s="614"/>
      <c r="L52" s="614"/>
      <c r="M52" s="614"/>
      <c r="N52" s="292"/>
      <c r="O52" s="292"/>
      <c r="P52" s="630"/>
      <c r="Q52" s="293" t="s">
        <v>398</v>
      </c>
      <c r="R52" s="849"/>
      <c r="S52" s="849"/>
      <c r="T52" s="882">
        <f t="shared" si="3"/>
        <v>0</v>
      </c>
      <c r="U52" s="259">
        <f t="shared" si="6"/>
        <v>0</v>
      </c>
      <c r="V52" s="305"/>
      <c r="W52" s="305"/>
      <c r="X52" s="305"/>
      <c r="Y52" s="305"/>
      <c r="Z52" s="305"/>
      <c r="AA52" s="593"/>
      <c r="AB52" s="305"/>
      <c r="AC52" s="305"/>
      <c r="AD52" s="305"/>
      <c r="AE52" s="305"/>
      <c r="AF52" s="305"/>
      <c r="AG52" s="305"/>
      <c r="AH52" s="305"/>
      <c r="AI52" s="305"/>
      <c r="AJ52" s="305"/>
      <c r="AK52" s="305"/>
      <c r="AL52" s="305"/>
      <c r="AM52" s="305"/>
      <c r="AN52" s="593"/>
      <c r="AO52" s="593"/>
      <c r="AP52" s="305"/>
      <c r="AQ52" s="305"/>
      <c r="AR52" s="305"/>
      <c r="AS52" s="305"/>
      <c r="AT52" s="305"/>
      <c r="AU52" s="305"/>
      <c r="AV52" s="305"/>
      <c r="AW52" s="305"/>
      <c r="AX52" s="305"/>
      <c r="AY52" s="305"/>
      <c r="AZ52" s="305"/>
      <c r="BA52" s="305"/>
      <c r="BB52" s="305"/>
      <c r="BC52" s="305"/>
      <c r="BD52" s="305"/>
      <c r="BE52" s="305"/>
      <c r="BF52" s="305"/>
      <c r="BG52" s="305"/>
      <c r="BH52" s="305"/>
      <c r="BI52" s="305"/>
      <c r="BJ52" s="582"/>
      <c r="BK52" s="305"/>
      <c r="BL52" s="305"/>
      <c r="BM52" s="305"/>
      <c r="BN52" s="305"/>
      <c r="BO52" s="305"/>
      <c r="BP52" s="305"/>
      <c r="BQ52" s="305"/>
      <c r="BR52" s="593"/>
      <c r="BS52" s="305"/>
      <c r="BT52" s="305"/>
      <c r="BU52" s="305"/>
      <c r="BV52" s="305"/>
      <c r="BW52" s="305"/>
      <c r="BX52" s="305"/>
      <c r="BY52" s="305"/>
      <c r="BZ52" s="639"/>
      <c r="CA52" s="656"/>
      <c r="CB52" s="656"/>
      <c r="CC52" s="656"/>
      <c r="CD52" s="656"/>
      <c r="CE52" s="656"/>
      <c r="CF52" s="656"/>
      <c r="CG52" s="656"/>
      <c r="CH52" s="656"/>
      <c r="CI52" s="656"/>
      <c r="CJ52" s="656"/>
      <c r="CK52" s="656"/>
      <c r="CL52" s="656"/>
      <c r="CM52" s="656"/>
      <c r="CN52" s="656"/>
      <c r="CO52" s="656"/>
      <c r="CP52" s="656"/>
      <c r="CQ52" s="807">
        <f t="shared" si="7"/>
        <v>0</v>
      </c>
      <c r="CR52" s="807">
        <f t="shared" si="8"/>
        <v>0</v>
      </c>
      <c r="CS52" s="306"/>
      <c r="CT52" s="306"/>
      <c r="CU52" s="306"/>
      <c r="CV52" s="306"/>
      <c r="CW52" s="306"/>
      <c r="CX52" s="306"/>
      <c r="CY52" s="306"/>
      <c r="CZ52" s="306"/>
      <c r="DA52" s="306"/>
      <c r="DB52" s="306"/>
      <c r="DC52" s="306"/>
      <c r="DD52" s="306"/>
      <c r="DE52" s="306"/>
      <c r="DF52" s="306"/>
      <c r="DG52" s="306"/>
      <c r="DH52" s="306"/>
      <c r="DI52" s="306"/>
      <c r="DJ52" s="306"/>
      <c r="DK52" s="306"/>
      <c r="DL52" s="306"/>
      <c r="DM52" s="306"/>
      <c r="DN52" s="306"/>
      <c r="DO52" s="306"/>
      <c r="DP52" s="306"/>
      <c r="DQ52" s="306"/>
      <c r="DR52" s="306"/>
      <c r="DS52" s="306"/>
      <c r="DT52" s="306"/>
      <c r="DU52" s="306"/>
      <c r="DV52" s="306"/>
      <c r="DW52" s="306"/>
      <c r="DX52" s="306"/>
      <c r="DY52" s="306"/>
      <c r="DZ52" s="306"/>
      <c r="EA52" s="306"/>
      <c r="EB52" s="306"/>
      <c r="EC52" s="306"/>
      <c r="ED52" s="306"/>
      <c r="EE52" s="306"/>
      <c r="EF52" s="306"/>
      <c r="EG52" s="306"/>
      <c r="EH52" s="306"/>
      <c r="EI52" s="306"/>
      <c r="EJ52" s="306"/>
      <c r="EK52" s="306"/>
      <c r="EL52" s="306"/>
      <c r="EM52" s="306"/>
      <c r="EN52" s="306"/>
      <c r="EO52" s="306"/>
      <c r="EP52" s="306"/>
      <c r="EQ52" s="306"/>
      <c r="ER52" s="306"/>
      <c r="ES52" s="306"/>
      <c r="ET52" s="306"/>
      <c r="EU52" s="306"/>
      <c r="EV52" s="306"/>
      <c r="EW52" s="306"/>
      <c r="EX52" s="306"/>
      <c r="EY52" s="306"/>
      <c r="EZ52" s="306"/>
      <c r="FA52" s="306"/>
      <c r="FB52" s="306"/>
      <c r="FC52" s="306"/>
      <c r="FD52" s="306"/>
      <c r="FE52" s="306"/>
      <c r="FF52" s="306"/>
      <c r="FG52" s="306"/>
      <c r="FH52" s="306"/>
      <c r="FI52" s="306"/>
      <c r="FJ52" s="306"/>
      <c r="FK52" s="306"/>
      <c r="FL52" s="306"/>
      <c r="FM52" s="306"/>
      <c r="FN52" s="306"/>
      <c r="FO52" s="306"/>
      <c r="FP52" s="306"/>
      <c r="FQ52" s="306"/>
      <c r="FR52" s="306"/>
      <c r="FS52" s="306"/>
      <c r="FT52" s="306"/>
      <c r="FU52" s="306"/>
      <c r="FV52" s="306"/>
      <c r="FW52" s="306"/>
      <c r="FX52" s="306"/>
      <c r="FY52" s="306"/>
      <c r="FZ52" s="306"/>
      <c r="GA52" s="306"/>
      <c r="GB52" s="306"/>
      <c r="GC52" s="306"/>
      <c r="GD52" s="306"/>
      <c r="GE52" s="306"/>
      <c r="GF52" s="306"/>
      <c r="GG52" s="306"/>
      <c r="GH52" s="306"/>
      <c r="GI52" s="306"/>
      <c r="GJ52" s="306"/>
      <c r="GK52" s="306"/>
      <c r="GL52" s="306"/>
      <c r="GM52" s="306"/>
      <c r="GN52" s="306"/>
      <c r="GO52" s="306"/>
      <c r="GP52" s="306"/>
      <c r="GQ52" s="306"/>
      <c r="GR52" s="306"/>
      <c r="GS52" s="306"/>
      <c r="GT52" s="306"/>
      <c r="GU52" s="306"/>
      <c r="GV52" s="306"/>
      <c r="GW52" s="306"/>
      <c r="GX52" s="306"/>
      <c r="GY52" s="306"/>
      <c r="GZ52" s="306"/>
      <c r="HA52" s="306"/>
      <c r="HB52" s="306"/>
      <c r="HC52" s="306"/>
      <c r="HD52" s="306"/>
      <c r="HE52" s="306"/>
      <c r="HF52" s="254"/>
      <c r="HG52" s="254"/>
      <c r="HH52" s="254"/>
      <c r="HI52" s="254"/>
      <c r="HJ52" s="254"/>
      <c r="HK52" s="254"/>
      <c r="HL52" s="254"/>
    </row>
    <row r="53" spans="1:220" s="280" customFormat="1" ht="75" x14ac:dyDescent="0.25">
      <c r="A53" s="276" t="s">
        <v>378</v>
      </c>
      <c r="B53" s="276" t="s">
        <v>394</v>
      </c>
      <c r="C53" s="276" t="s">
        <v>394</v>
      </c>
      <c r="D53" s="276" t="s">
        <v>375</v>
      </c>
      <c r="E53" s="380" t="s">
        <v>447</v>
      </c>
      <c r="F53" s="276" t="s">
        <v>363</v>
      </c>
      <c r="G53" s="275">
        <v>2020005810110</v>
      </c>
      <c r="H53" s="926" t="s">
        <v>963</v>
      </c>
      <c r="I53" s="609" t="s">
        <v>837</v>
      </c>
      <c r="J53" s="609" t="s">
        <v>836</v>
      </c>
      <c r="K53" s="609">
        <v>3</v>
      </c>
      <c r="L53" s="609" t="s">
        <v>781</v>
      </c>
      <c r="M53" s="609" t="s">
        <v>835</v>
      </c>
      <c r="N53" s="276" t="s">
        <v>831</v>
      </c>
      <c r="O53" s="276" t="s">
        <v>390</v>
      </c>
      <c r="P53" s="619" t="s">
        <v>701</v>
      </c>
      <c r="Q53" s="927" t="s">
        <v>969</v>
      </c>
      <c r="R53" s="869">
        <v>80000000</v>
      </c>
      <c r="S53" s="852"/>
      <c r="T53" s="884">
        <f t="shared" si="3"/>
        <v>80000000</v>
      </c>
      <c r="U53" s="259">
        <f t="shared" si="6"/>
        <v>80000000</v>
      </c>
      <c r="V53" s="277"/>
      <c r="W53" s="277"/>
      <c r="X53" s="277"/>
      <c r="Y53" s="277"/>
      <c r="Z53" s="277"/>
      <c r="AA53" s="594"/>
      <c r="AB53" s="277"/>
      <c r="AC53" s="277"/>
      <c r="AD53" s="277"/>
      <c r="AE53" s="277"/>
      <c r="AF53" s="277"/>
      <c r="AG53" s="277"/>
      <c r="AH53" s="277"/>
      <c r="AI53" s="277"/>
      <c r="AJ53" s="277"/>
      <c r="AK53" s="277"/>
      <c r="AL53" s="277"/>
      <c r="AM53" s="277"/>
      <c r="AN53" s="594"/>
      <c r="AO53" s="594">
        <v>80000000</v>
      </c>
      <c r="AP53" s="277"/>
      <c r="AQ53" s="277"/>
      <c r="AR53" s="277"/>
      <c r="AS53" s="277"/>
      <c r="AT53" s="277"/>
      <c r="AU53" s="277"/>
      <c r="AV53" s="277"/>
      <c r="AW53" s="277"/>
      <c r="AX53" s="277"/>
      <c r="AY53" s="277"/>
      <c r="AZ53" s="277"/>
      <c r="BA53" s="277"/>
      <c r="BB53" s="277"/>
      <c r="BC53" s="277"/>
      <c r="BD53" s="277"/>
      <c r="BE53" s="277"/>
      <c r="BF53" s="277"/>
      <c r="BG53" s="277"/>
      <c r="BH53" s="277"/>
      <c r="BI53" s="277"/>
      <c r="BJ53" s="381"/>
      <c r="BK53" s="277"/>
      <c r="BL53" s="277"/>
      <c r="BM53" s="277"/>
      <c r="BN53" s="277"/>
      <c r="BO53" s="277"/>
      <c r="BP53" s="277"/>
      <c r="BQ53" s="277"/>
      <c r="BR53" s="594"/>
      <c r="BS53" s="277"/>
      <c r="BT53" s="277"/>
      <c r="BU53" s="277"/>
      <c r="BV53" s="277"/>
      <c r="BW53" s="277"/>
      <c r="BX53" s="277"/>
      <c r="BY53" s="277"/>
      <c r="BZ53" s="637"/>
      <c r="CA53" s="657"/>
      <c r="CB53" s="663"/>
      <c r="CC53" s="663"/>
      <c r="CD53" s="660"/>
      <c r="CE53" s="661"/>
      <c r="CF53" s="662"/>
      <c r="CG53" s="652"/>
      <c r="CH53" s="652"/>
      <c r="CI53" s="652"/>
      <c r="CJ53" s="652"/>
      <c r="CK53" s="652"/>
      <c r="CL53" s="652"/>
      <c r="CM53" s="652"/>
      <c r="CN53" s="652"/>
      <c r="CO53" s="652"/>
      <c r="CP53" s="652"/>
      <c r="CQ53" s="807">
        <f t="shared" si="7"/>
        <v>80000000</v>
      </c>
      <c r="CR53" s="807">
        <f t="shared" si="8"/>
        <v>0</v>
      </c>
      <c r="CS53" s="278"/>
      <c r="CT53" s="278"/>
      <c r="CU53" s="278"/>
      <c r="CV53" s="278"/>
      <c r="CW53" s="278"/>
      <c r="CX53" s="278"/>
      <c r="CY53" s="278"/>
      <c r="CZ53" s="278"/>
      <c r="DA53" s="278"/>
      <c r="DB53" s="278"/>
      <c r="DC53" s="278"/>
      <c r="DD53" s="278"/>
      <c r="DE53" s="278"/>
      <c r="DF53" s="278"/>
      <c r="DG53" s="278"/>
      <c r="DH53" s="278"/>
      <c r="DI53" s="278"/>
      <c r="DJ53" s="278"/>
      <c r="DK53" s="278"/>
      <c r="DL53" s="278"/>
      <c r="DM53" s="278"/>
      <c r="DN53" s="278"/>
      <c r="DO53" s="278"/>
      <c r="DP53" s="278"/>
      <c r="DQ53" s="278"/>
      <c r="DR53" s="278"/>
      <c r="DS53" s="278"/>
      <c r="DT53" s="278"/>
      <c r="DU53" s="278"/>
      <c r="DV53" s="278"/>
      <c r="DW53" s="278"/>
      <c r="DX53" s="278"/>
      <c r="DY53" s="278"/>
      <c r="DZ53" s="278"/>
      <c r="EA53" s="278"/>
      <c r="EB53" s="278"/>
      <c r="EC53" s="278"/>
      <c r="ED53" s="278"/>
      <c r="EE53" s="278"/>
      <c r="EF53" s="278"/>
      <c r="EG53" s="278"/>
      <c r="EH53" s="278"/>
      <c r="EI53" s="278"/>
      <c r="EJ53" s="278"/>
      <c r="EK53" s="278"/>
      <c r="EL53" s="278"/>
      <c r="EM53" s="278"/>
      <c r="EN53" s="278"/>
      <c r="EO53" s="278"/>
      <c r="EP53" s="278"/>
      <c r="EQ53" s="278"/>
      <c r="ER53" s="278"/>
      <c r="ES53" s="278"/>
      <c r="ET53" s="278"/>
      <c r="EU53" s="278"/>
      <c r="EV53" s="278"/>
      <c r="EW53" s="278"/>
      <c r="EX53" s="278"/>
      <c r="EY53" s="278"/>
      <c r="EZ53" s="278"/>
      <c r="FA53" s="278"/>
      <c r="FB53" s="278"/>
      <c r="FC53" s="278"/>
      <c r="FD53" s="278"/>
      <c r="FE53" s="278"/>
      <c r="FF53" s="278"/>
      <c r="FG53" s="278"/>
      <c r="FH53" s="278"/>
      <c r="FI53" s="278"/>
      <c r="FJ53" s="278"/>
      <c r="FK53" s="278"/>
      <c r="FL53" s="278"/>
      <c r="FM53" s="278"/>
      <c r="FN53" s="278"/>
      <c r="FO53" s="278"/>
      <c r="FP53" s="278"/>
      <c r="FQ53" s="278"/>
      <c r="FR53" s="278"/>
      <c r="FS53" s="278"/>
      <c r="FT53" s="278"/>
      <c r="FU53" s="278"/>
      <c r="FV53" s="278"/>
      <c r="FW53" s="278"/>
      <c r="FX53" s="278"/>
      <c r="FY53" s="278"/>
      <c r="FZ53" s="278"/>
      <c r="GA53" s="278"/>
      <c r="GB53" s="278"/>
      <c r="GC53" s="278"/>
      <c r="GD53" s="278"/>
      <c r="GE53" s="278"/>
      <c r="GF53" s="278"/>
      <c r="GG53" s="278"/>
      <c r="GH53" s="278"/>
      <c r="GI53" s="278"/>
      <c r="GJ53" s="278"/>
      <c r="GK53" s="278"/>
      <c r="GL53" s="278"/>
      <c r="GM53" s="278"/>
      <c r="GN53" s="278"/>
      <c r="GO53" s="278"/>
      <c r="GP53" s="278"/>
      <c r="GQ53" s="278"/>
      <c r="GR53" s="278"/>
      <c r="GS53" s="278"/>
      <c r="GT53" s="278"/>
      <c r="GU53" s="278"/>
      <c r="GV53" s="278"/>
      <c r="GW53" s="278"/>
      <c r="GX53" s="278"/>
      <c r="GY53" s="278"/>
      <c r="GZ53" s="278"/>
      <c r="HA53" s="278"/>
      <c r="HB53" s="278"/>
      <c r="HC53" s="278"/>
      <c r="HD53" s="278"/>
      <c r="HE53" s="278"/>
      <c r="HF53" s="279"/>
      <c r="HG53" s="279"/>
      <c r="HH53" s="279"/>
      <c r="HI53" s="279"/>
      <c r="HJ53" s="279"/>
      <c r="HK53" s="279"/>
      <c r="HL53" s="279"/>
    </row>
    <row r="54" spans="1:220" s="280" customFormat="1" ht="75" x14ac:dyDescent="0.25">
      <c r="A54" s="619" t="s">
        <v>378</v>
      </c>
      <c r="B54" s="619" t="s">
        <v>394</v>
      </c>
      <c r="C54" s="619" t="s">
        <v>394</v>
      </c>
      <c r="D54" s="619" t="s">
        <v>375</v>
      </c>
      <c r="E54" s="619" t="s">
        <v>447</v>
      </c>
      <c r="F54" s="619" t="s">
        <v>363</v>
      </c>
      <c r="G54" s="609">
        <v>2020005810265</v>
      </c>
      <c r="H54" s="926" t="s">
        <v>967</v>
      </c>
      <c r="I54" s="940" t="s">
        <v>833</v>
      </c>
      <c r="J54" s="609" t="s">
        <v>834</v>
      </c>
      <c r="K54" s="609">
        <v>1</v>
      </c>
      <c r="L54" s="609" t="s">
        <v>781</v>
      </c>
      <c r="M54" s="609" t="s">
        <v>835</v>
      </c>
      <c r="N54" s="619" t="s">
        <v>832</v>
      </c>
      <c r="O54" s="619" t="s">
        <v>390</v>
      </c>
      <c r="P54" s="619" t="s">
        <v>798</v>
      </c>
      <c r="Q54" s="928" t="s">
        <v>970</v>
      </c>
      <c r="R54" s="870">
        <v>1878439825.4100001</v>
      </c>
      <c r="S54" s="853"/>
      <c r="T54" s="851">
        <f t="shared" si="3"/>
        <v>1878439825.4100001</v>
      </c>
      <c r="U54" s="259">
        <f t="shared" si="6"/>
        <v>1878439825.4100001</v>
      </c>
      <c r="V54" s="594"/>
      <c r="W54" s="594"/>
      <c r="X54" s="594"/>
      <c r="Y54" s="594"/>
      <c r="Z54" s="594"/>
      <c r="AA54" s="594"/>
      <c r="AB54" s="594"/>
      <c r="AC54" s="594"/>
      <c r="AD54" s="594"/>
      <c r="AE54" s="594"/>
      <c r="AF54" s="594">
        <v>1878439825.4100001</v>
      </c>
      <c r="AG54" s="594"/>
      <c r="AH54" s="594"/>
      <c r="AI54" s="594"/>
      <c r="AJ54" s="594"/>
      <c r="AK54" s="594"/>
      <c r="AL54" s="594"/>
      <c r="AM54" s="594"/>
      <c r="AN54" s="594"/>
      <c r="AO54" s="594"/>
      <c r="AP54" s="594"/>
      <c r="AQ54" s="594"/>
      <c r="AR54" s="594"/>
      <c r="AS54" s="594"/>
      <c r="AT54" s="594"/>
      <c r="AU54" s="594"/>
      <c r="AV54" s="594"/>
      <c r="AW54" s="594"/>
      <c r="AX54" s="594"/>
      <c r="AY54" s="594"/>
      <c r="AZ54" s="594"/>
      <c r="BA54" s="594"/>
      <c r="BB54" s="594"/>
      <c r="BC54" s="594"/>
      <c r="BD54" s="594"/>
      <c r="BE54" s="594"/>
      <c r="BF54" s="594"/>
      <c r="BG54" s="594"/>
      <c r="BH54" s="594"/>
      <c r="BI54" s="594"/>
      <c r="BJ54" s="594"/>
      <c r="BK54" s="594"/>
      <c r="BL54" s="594"/>
      <c r="BM54" s="594"/>
      <c r="BN54" s="594"/>
      <c r="BO54" s="594"/>
      <c r="BP54" s="594"/>
      <c r="BQ54" s="594"/>
      <c r="BR54" s="594"/>
      <c r="BS54" s="594"/>
      <c r="BT54" s="594"/>
      <c r="BU54" s="594"/>
      <c r="BV54" s="594"/>
      <c r="BW54" s="594"/>
      <c r="BX54" s="594"/>
      <c r="BY54" s="594"/>
      <c r="BZ54" s="637"/>
      <c r="CA54" s="657"/>
      <c r="CB54" s="663"/>
      <c r="CC54" s="663"/>
      <c r="CD54" s="660"/>
      <c r="CE54" s="661"/>
      <c r="CF54" s="662"/>
      <c r="CG54" s="652"/>
      <c r="CH54" s="652"/>
      <c r="CI54" s="652"/>
      <c r="CJ54" s="652"/>
      <c r="CK54" s="652"/>
      <c r="CL54" s="652"/>
      <c r="CM54" s="652"/>
      <c r="CN54" s="652"/>
      <c r="CO54" s="652"/>
      <c r="CP54" s="652"/>
      <c r="CQ54" s="807">
        <f t="shared" si="7"/>
        <v>1878439825.4100001</v>
      </c>
      <c r="CR54" s="807">
        <f t="shared" si="8"/>
        <v>0</v>
      </c>
      <c r="CS54" s="278"/>
      <c r="CT54" s="278"/>
      <c r="CU54" s="278"/>
      <c r="CV54" s="278"/>
      <c r="CW54" s="278"/>
      <c r="CX54" s="278"/>
      <c r="CY54" s="278"/>
      <c r="CZ54" s="278"/>
      <c r="DA54" s="278"/>
      <c r="DB54" s="278"/>
      <c r="DC54" s="278"/>
      <c r="DD54" s="278"/>
      <c r="DE54" s="278"/>
      <c r="DF54" s="278"/>
      <c r="DG54" s="278"/>
      <c r="DH54" s="278"/>
      <c r="DI54" s="278"/>
      <c r="DJ54" s="278"/>
      <c r="DK54" s="278"/>
      <c r="DL54" s="278"/>
      <c r="DM54" s="278"/>
      <c r="DN54" s="278"/>
      <c r="DO54" s="278"/>
      <c r="DP54" s="278"/>
      <c r="DQ54" s="278"/>
      <c r="DR54" s="278"/>
      <c r="DS54" s="278"/>
      <c r="DT54" s="278"/>
      <c r="DU54" s="278"/>
      <c r="DV54" s="278"/>
      <c r="DW54" s="278"/>
      <c r="DX54" s="278"/>
      <c r="DY54" s="278"/>
      <c r="DZ54" s="278"/>
      <c r="EA54" s="278"/>
      <c r="EB54" s="278"/>
      <c r="EC54" s="278"/>
      <c r="ED54" s="278"/>
      <c r="EE54" s="278"/>
      <c r="EF54" s="278"/>
      <c r="EG54" s="278"/>
      <c r="EH54" s="278"/>
      <c r="EI54" s="278"/>
      <c r="EJ54" s="278"/>
      <c r="EK54" s="278"/>
      <c r="EL54" s="278"/>
      <c r="EM54" s="278"/>
      <c r="EN54" s="278"/>
      <c r="EO54" s="278"/>
      <c r="EP54" s="278"/>
      <c r="EQ54" s="278"/>
      <c r="ER54" s="278"/>
      <c r="ES54" s="278"/>
      <c r="ET54" s="278"/>
      <c r="EU54" s="278"/>
      <c r="EV54" s="278"/>
      <c r="EW54" s="278"/>
      <c r="EX54" s="278"/>
      <c r="EY54" s="278"/>
      <c r="EZ54" s="278"/>
      <c r="FA54" s="278"/>
      <c r="FB54" s="278"/>
      <c r="FC54" s="278"/>
      <c r="FD54" s="278"/>
      <c r="FE54" s="278"/>
      <c r="FF54" s="278"/>
      <c r="FG54" s="278"/>
      <c r="FH54" s="278"/>
      <c r="FI54" s="278"/>
      <c r="FJ54" s="278"/>
      <c r="FK54" s="278"/>
      <c r="FL54" s="278"/>
      <c r="FM54" s="278"/>
      <c r="FN54" s="278"/>
      <c r="FO54" s="278"/>
      <c r="FP54" s="278"/>
      <c r="FQ54" s="278"/>
      <c r="FR54" s="278"/>
      <c r="FS54" s="278"/>
      <c r="FT54" s="278"/>
      <c r="FU54" s="278"/>
      <c r="FV54" s="278"/>
      <c r="FW54" s="278"/>
      <c r="FX54" s="278"/>
      <c r="FY54" s="278"/>
      <c r="FZ54" s="278"/>
      <c r="GA54" s="278"/>
      <c r="GB54" s="278"/>
      <c r="GC54" s="278"/>
      <c r="GD54" s="278"/>
      <c r="GE54" s="278"/>
      <c r="GF54" s="278"/>
      <c r="GG54" s="278"/>
      <c r="GH54" s="278"/>
      <c r="GI54" s="278"/>
      <c r="GJ54" s="278"/>
      <c r="GK54" s="278"/>
      <c r="GL54" s="278"/>
      <c r="GM54" s="278"/>
      <c r="GN54" s="278"/>
      <c r="GO54" s="278"/>
      <c r="GP54" s="278"/>
      <c r="GQ54" s="278"/>
      <c r="GR54" s="278"/>
      <c r="GS54" s="278"/>
      <c r="GT54" s="278"/>
      <c r="GU54" s="278"/>
      <c r="GV54" s="278"/>
      <c r="GW54" s="278"/>
      <c r="GX54" s="278"/>
      <c r="GY54" s="278"/>
      <c r="GZ54" s="278"/>
      <c r="HA54" s="278"/>
      <c r="HB54" s="278"/>
      <c r="HC54" s="278"/>
      <c r="HD54" s="278"/>
      <c r="HE54" s="278"/>
      <c r="HF54" s="279"/>
      <c r="HG54" s="279"/>
      <c r="HH54" s="279"/>
      <c r="HI54" s="279"/>
      <c r="HJ54" s="279"/>
      <c r="HK54" s="279"/>
      <c r="HL54" s="279"/>
    </row>
    <row r="55" spans="1:220" ht="47.25" x14ac:dyDescent="0.25">
      <c r="A55" s="286" t="s">
        <v>378</v>
      </c>
      <c r="B55" s="286" t="s">
        <v>394</v>
      </c>
      <c r="C55" s="286" t="s">
        <v>394</v>
      </c>
      <c r="D55" s="286" t="s">
        <v>361</v>
      </c>
      <c r="E55" s="573"/>
      <c r="F55" s="286"/>
      <c r="G55" s="287"/>
      <c r="H55" s="287"/>
      <c r="I55" s="613"/>
      <c r="J55" s="613"/>
      <c r="K55" s="613"/>
      <c r="L55" s="613"/>
      <c r="M55" s="613"/>
      <c r="N55" s="288"/>
      <c r="O55" s="288"/>
      <c r="P55" s="629"/>
      <c r="Q55" s="296" t="s">
        <v>905</v>
      </c>
      <c r="R55" s="848"/>
      <c r="S55" s="848"/>
      <c r="T55" s="881">
        <f t="shared" si="3"/>
        <v>0</v>
      </c>
      <c r="U55" s="259">
        <f t="shared" si="6"/>
        <v>0</v>
      </c>
      <c r="V55" s="305"/>
      <c r="W55" s="305"/>
      <c r="X55" s="305"/>
      <c r="Y55" s="305"/>
      <c r="Z55" s="305"/>
      <c r="AA55" s="593"/>
      <c r="AB55" s="305"/>
      <c r="AC55" s="305"/>
      <c r="AD55" s="305"/>
      <c r="AE55" s="305"/>
      <c r="AF55" s="305"/>
      <c r="AG55" s="305"/>
      <c r="AH55" s="305"/>
      <c r="AI55" s="305"/>
      <c r="AJ55" s="305"/>
      <c r="AK55" s="305"/>
      <c r="AL55" s="305"/>
      <c r="AM55" s="305"/>
      <c r="AN55" s="593"/>
      <c r="AO55" s="593"/>
      <c r="AP55" s="305"/>
      <c r="AQ55" s="305"/>
      <c r="AR55" s="305"/>
      <c r="AS55" s="305"/>
      <c r="AT55" s="305"/>
      <c r="AU55" s="305"/>
      <c r="AV55" s="305"/>
      <c r="AW55" s="305"/>
      <c r="AX55" s="305"/>
      <c r="AY55" s="305"/>
      <c r="AZ55" s="305"/>
      <c r="BA55" s="305"/>
      <c r="BB55" s="305"/>
      <c r="BC55" s="305"/>
      <c r="BD55" s="305"/>
      <c r="BE55" s="305"/>
      <c r="BF55" s="305"/>
      <c r="BG55" s="305"/>
      <c r="BH55" s="305"/>
      <c r="BI55" s="305"/>
      <c r="BJ55" s="582"/>
      <c r="BK55" s="305"/>
      <c r="BL55" s="305"/>
      <c r="BM55" s="305"/>
      <c r="BN55" s="305"/>
      <c r="BO55" s="305"/>
      <c r="BP55" s="305"/>
      <c r="BQ55" s="305"/>
      <c r="BR55" s="593"/>
      <c r="BS55" s="305"/>
      <c r="BT55" s="305"/>
      <c r="BU55" s="305"/>
      <c r="BV55" s="305"/>
      <c r="BW55" s="305"/>
      <c r="BX55" s="305"/>
      <c r="BY55" s="305"/>
      <c r="BZ55" s="639"/>
      <c r="CA55" s="656"/>
      <c r="CB55" s="656"/>
      <c r="CC55" s="656"/>
      <c r="CD55" s="656"/>
      <c r="CE55" s="656"/>
      <c r="CF55" s="656"/>
      <c r="CG55" s="656"/>
      <c r="CH55" s="656"/>
      <c r="CI55" s="656"/>
      <c r="CJ55" s="656"/>
      <c r="CK55" s="656"/>
      <c r="CL55" s="656"/>
      <c r="CM55" s="656"/>
      <c r="CN55" s="656"/>
      <c r="CO55" s="656"/>
      <c r="CP55" s="656"/>
      <c r="CQ55" s="807">
        <f t="shared" si="7"/>
        <v>0</v>
      </c>
      <c r="CR55" s="807">
        <f t="shared" si="8"/>
        <v>0</v>
      </c>
      <c r="CS55" s="306"/>
      <c r="CT55" s="306"/>
      <c r="CU55" s="306"/>
      <c r="CV55" s="306"/>
      <c r="CW55" s="306"/>
      <c r="CX55" s="306"/>
      <c r="CY55" s="306"/>
      <c r="CZ55" s="306"/>
      <c r="DA55" s="306"/>
      <c r="DB55" s="306"/>
      <c r="DC55" s="306"/>
      <c r="DD55" s="306"/>
      <c r="DE55" s="306"/>
      <c r="DF55" s="306"/>
      <c r="DG55" s="306"/>
      <c r="DH55" s="306"/>
      <c r="DI55" s="306"/>
      <c r="DJ55" s="306"/>
      <c r="DK55" s="306"/>
      <c r="DL55" s="306"/>
      <c r="DM55" s="306"/>
      <c r="DN55" s="306"/>
      <c r="DO55" s="306"/>
      <c r="DP55" s="306"/>
      <c r="DQ55" s="306"/>
      <c r="DR55" s="306"/>
      <c r="DS55" s="306"/>
      <c r="DT55" s="306"/>
      <c r="DU55" s="306"/>
      <c r="DV55" s="306"/>
      <c r="DW55" s="306"/>
      <c r="DX55" s="306"/>
      <c r="DY55" s="306"/>
      <c r="DZ55" s="306"/>
      <c r="EA55" s="306"/>
      <c r="EB55" s="306"/>
      <c r="EC55" s="306"/>
      <c r="ED55" s="306"/>
      <c r="EE55" s="306"/>
      <c r="EF55" s="306"/>
      <c r="EG55" s="306"/>
      <c r="EH55" s="306"/>
      <c r="EI55" s="306"/>
      <c r="EJ55" s="306"/>
      <c r="EK55" s="306"/>
      <c r="EL55" s="306"/>
      <c r="EM55" s="306"/>
      <c r="EN55" s="306"/>
      <c r="EO55" s="306"/>
      <c r="EP55" s="306"/>
      <c r="EQ55" s="306"/>
      <c r="ER55" s="306"/>
      <c r="ES55" s="306"/>
      <c r="ET55" s="306"/>
      <c r="EU55" s="306"/>
      <c r="EV55" s="306"/>
      <c r="EW55" s="306"/>
      <c r="EX55" s="306"/>
      <c r="EY55" s="306"/>
      <c r="EZ55" s="306"/>
      <c r="FA55" s="306"/>
      <c r="FB55" s="306"/>
      <c r="FC55" s="306"/>
      <c r="FD55" s="306"/>
      <c r="FE55" s="306"/>
      <c r="FF55" s="306"/>
      <c r="FG55" s="306"/>
      <c r="FH55" s="306"/>
      <c r="FI55" s="306"/>
      <c r="FJ55" s="306"/>
      <c r="FK55" s="306"/>
      <c r="FL55" s="306"/>
      <c r="FM55" s="306"/>
      <c r="FN55" s="306"/>
      <c r="FO55" s="306"/>
      <c r="FP55" s="306"/>
      <c r="FQ55" s="306"/>
      <c r="FR55" s="306"/>
      <c r="FS55" s="306"/>
      <c r="FT55" s="306"/>
      <c r="FU55" s="306"/>
      <c r="FV55" s="306"/>
      <c r="FW55" s="306"/>
      <c r="FX55" s="306"/>
      <c r="FY55" s="306"/>
      <c r="FZ55" s="306"/>
      <c r="GA55" s="306"/>
      <c r="GB55" s="306"/>
      <c r="GC55" s="306"/>
      <c r="GD55" s="306"/>
      <c r="GE55" s="306"/>
      <c r="GF55" s="306"/>
      <c r="GG55" s="306"/>
      <c r="GH55" s="306"/>
      <c r="GI55" s="306"/>
      <c r="GJ55" s="306"/>
      <c r="GK55" s="306"/>
      <c r="GL55" s="306"/>
      <c r="GM55" s="306"/>
      <c r="GN55" s="306"/>
      <c r="GO55" s="306"/>
      <c r="GP55" s="306"/>
      <c r="GQ55" s="306"/>
      <c r="GR55" s="306"/>
      <c r="GS55" s="306"/>
      <c r="GT55" s="306"/>
      <c r="GU55" s="306"/>
      <c r="GV55" s="306"/>
      <c r="GW55" s="306"/>
      <c r="GX55" s="306"/>
      <c r="GY55" s="306"/>
      <c r="GZ55" s="306"/>
      <c r="HA55" s="306"/>
      <c r="HB55" s="306"/>
      <c r="HC55" s="306"/>
      <c r="HD55" s="306"/>
      <c r="HE55" s="306"/>
      <c r="HF55" s="261"/>
      <c r="HG55" s="261"/>
      <c r="HH55" s="261"/>
      <c r="HI55" s="261"/>
      <c r="HJ55" s="261"/>
      <c r="HK55" s="261"/>
      <c r="HL55" s="261"/>
    </row>
    <row r="56" spans="1:220" ht="18" x14ac:dyDescent="0.25">
      <c r="A56" s="577" t="s">
        <v>378</v>
      </c>
      <c r="B56" s="577" t="s">
        <v>394</v>
      </c>
      <c r="C56" s="577" t="s">
        <v>394</v>
      </c>
      <c r="D56" s="577" t="s">
        <v>361</v>
      </c>
      <c r="E56" s="577" t="s">
        <v>369</v>
      </c>
      <c r="F56" s="577"/>
      <c r="G56" s="578"/>
      <c r="H56" s="578"/>
      <c r="I56" s="608"/>
      <c r="J56" s="608"/>
      <c r="K56" s="608"/>
      <c r="L56" s="608"/>
      <c r="M56" s="608"/>
      <c r="N56" s="579"/>
      <c r="O56" s="579"/>
      <c r="P56" s="627"/>
      <c r="Q56" s="580" t="s">
        <v>904</v>
      </c>
      <c r="R56" s="843"/>
      <c r="S56" s="843"/>
      <c r="T56" s="879">
        <f t="shared" si="3"/>
        <v>0</v>
      </c>
      <c r="U56" s="259">
        <f t="shared" si="6"/>
        <v>0</v>
      </c>
      <c r="V56" s="582"/>
      <c r="W56" s="582"/>
      <c r="X56" s="582"/>
      <c r="Y56" s="582"/>
      <c r="Z56" s="582"/>
      <c r="AA56" s="593"/>
      <c r="AB56" s="582"/>
      <c r="AC56" s="582"/>
      <c r="AD56" s="582"/>
      <c r="AE56" s="582"/>
      <c r="AF56" s="582"/>
      <c r="AG56" s="582"/>
      <c r="AH56" s="582"/>
      <c r="AI56" s="582"/>
      <c r="AJ56" s="582"/>
      <c r="AK56" s="582"/>
      <c r="AL56" s="582"/>
      <c r="AM56" s="582"/>
      <c r="AN56" s="593"/>
      <c r="AO56" s="593"/>
      <c r="AP56" s="582"/>
      <c r="AQ56" s="582"/>
      <c r="AR56" s="582"/>
      <c r="AS56" s="582"/>
      <c r="AT56" s="582"/>
      <c r="AU56" s="582"/>
      <c r="AV56" s="582"/>
      <c r="AW56" s="582"/>
      <c r="AX56" s="582"/>
      <c r="AY56" s="582"/>
      <c r="AZ56" s="582"/>
      <c r="BA56" s="582"/>
      <c r="BB56" s="582"/>
      <c r="BC56" s="582"/>
      <c r="BD56" s="582"/>
      <c r="BE56" s="582"/>
      <c r="BF56" s="305"/>
      <c r="BG56" s="305"/>
      <c r="BH56" s="305"/>
      <c r="BI56" s="582"/>
      <c r="BJ56" s="582"/>
      <c r="BK56" s="582"/>
      <c r="BL56" s="582"/>
      <c r="BM56" s="582"/>
      <c r="BN56" s="582"/>
      <c r="BO56" s="582"/>
      <c r="BP56" s="582"/>
      <c r="BQ56" s="582"/>
      <c r="BR56" s="593"/>
      <c r="BS56" s="582"/>
      <c r="BT56" s="582"/>
      <c r="BU56" s="582"/>
      <c r="BV56" s="582"/>
      <c r="BW56" s="582"/>
      <c r="BX56" s="582"/>
      <c r="BY56" s="582"/>
      <c r="BZ56" s="639"/>
      <c r="CA56" s="656"/>
      <c r="CB56" s="656"/>
      <c r="CC56" s="656"/>
      <c r="CD56" s="656"/>
      <c r="CE56" s="656"/>
      <c r="CF56" s="656"/>
      <c r="CG56" s="656"/>
      <c r="CH56" s="656"/>
      <c r="CI56" s="656"/>
      <c r="CJ56" s="656"/>
      <c r="CK56" s="656"/>
      <c r="CL56" s="656"/>
      <c r="CM56" s="656"/>
      <c r="CN56" s="656"/>
      <c r="CO56" s="656"/>
      <c r="CP56" s="656"/>
      <c r="CQ56" s="807">
        <f t="shared" si="7"/>
        <v>0</v>
      </c>
      <c r="CR56" s="807">
        <f t="shared" si="8"/>
        <v>0</v>
      </c>
      <c r="CS56" s="306"/>
      <c r="CT56" s="306"/>
      <c r="CU56" s="306"/>
      <c r="CV56" s="306"/>
      <c r="CW56" s="306"/>
      <c r="CX56" s="306"/>
      <c r="CY56" s="306"/>
      <c r="CZ56" s="306"/>
      <c r="DA56" s="306"/>
      <c r="DB56" s="306"/>
      <c r="DC56" s="306"/>
      <c r="DD56" s="306"/>
      <c r="DE56" s="306"/>
      <c r="DF56" s="306"/>
      <c r="DG56" s="306"/>
      <c r="DH56" s="306"/>
      <c r="DI56" s="306"/>
      <c r="DJ56" s="306"/>
      <c r="DK56" s="306"/>
      <c r="DL56" s="306"/>
      <c r="DM56" s="306"/>
      <c r="DN56" s="306"/>
      <c r="DO56" s="306"/>
      <c r="DP56" s="306"/>
      <c r="DQ56" s="306"/>
      <c r="DR56" s="306"/>
      <c r="DS56" s="306"/>
      <c r="DT56" s="306"/>
      <c r="DU56" s="306"/>
      <c r="DV56" s="306"/>
      <c r="DW56" s="306"/>
      <c r="DX56" s="306"/>
      <c r="DY56" s="306"/>
      <c r="DZ56" s="306"/>
      <c r="EA56" s="306"/>
      <c r="EB56" s="306"/>
      <c r="EC56" s="306"/>
      <c r="ED56" s="306"/>
      <c r="EE56" s="306"/>
      <c r="EF56" s="306"/>
      <c r="EG56" s="306"/>
      <c r="EH56" s="306"/>
      <c r="EI56" s="306"/>
      <c r="EJ56" s="306"/>
      <c r="EK56" s="306"/>
      <c r="EL56" s="306"/>
      <c r="EM56" s="306"/>
      <c r="EN56" s="306"/>
      <c r="EO56" s="306"/>
      <c r="EP56" s="306"/>
      <c r="EQ56" s="306"/>
      <c r="ER56" s="306"/>
      <c r="ES56" s="306"/>
      <c r="ET56" s="306"/>
      <c r="EU56" s="306"/>
      <c r="EV56" s="306"/>
      <c r="EW56" s="306"/>
      <c r="EX56" s="306"/>
      <c r="EY56" s="306"/>
      <c r="EZ56" s="306"/>
      <c r="FA56" s="306"/>
      <c r="FB56" s="306"/>
      <c r="FC56" s="306"/>
      <c r="FD56" s="306"/>
      <c r="FE56" s="306"/>
      <c r="FF56" s="306"/>
      <c r="FG56" s="306"/>
      <c r="FH56" s="306"/>
      <c r="FI56" s="306"/>
      <c r="FJ56" s="306"/>
      <c r="FK56" s="306"/>
      <c r="FL56" s="306"/>
      <c r="FM56" s="306"/>
      <c r="FN56" s="306"/>
      <c r="FO56" s="306"/>
      <c r="FP56" s="306"/>
      <c r="FQ56" s="306"/>
      <c r="FR56" s="306"/>
      <c r="FS56" s="306"/>
      <c r="FT56" s="306"/>
      <c r="FU56" s="306"/>
      <c r="FV56" s="306"/>
      <c r="FW56" s="306"/>
      <c r="FX56" s="306"/>
      <c r="FY56" s="306"/>
      <c r="FZ56" s="306"/>
      <c r="GA56" s="306"/>
      <c r="GB56" s="306"/>
      <c r="GC56" s="306"/>
      <c r="GD56" s="306"/>
      <c r="GE56" s="306"/>
      <c r="GF56" s="306"/>
      <c r="GG56" s="306"/>
      <c r="GH56" s="306"/>
      <c r="GI56" s="306"/>
      <c r="GJ56" s="306"/>
      <c r="GK56" s="306"/>
      <c r="GL56" s="306"/>
      <c r="GM56" s="306"/>
      <c r="GN56" s="306"/>
      <c r="GO56" s="306"/>
      <c r="GP56" s="306"/>
      <c r="GQ56" s="306"/>
      <c r="GR56" s="306"/>
      <c r="GS56" s="306"/>
      <c r="GT56" s="306"/>
      <c r="GU56" s="306"/>
      <c r="GV56" s="306"/>
      <c r="GW56" s="306"/>
      <c r="GX56" s="306"/>
      <c r="GY56" s="306"/>
      <c r="GZ56" s="306"/>
      <c r="HA56" s="306"/>
      <c r="HB56" s="306"/>
      <c r="HC56" s="306"/>
      <c r="HD56" s="306"/>
      <c r="HE56" s="306"/>
      <c r="HF56" s="261"/>
      <c r="HG56" s="261"/>
      <c r="HH56" s="261"/>
      <c r="HI56" s="261"/>
      <c r="HJ56" s="261"/>
      <c r="HK56" s="261"/>
      <c r="HL56" s="261"/>
    </row>
    <row r="57" spans="1:220" ht="18" x14ac:dyDescent="0.25">
      <c r="A57" s="290" t="s">
        <v>378</v>
      </c>
      <c r="B57" s="290" t="s">
        <v>394</v>
      </c>
      <c r="C57" s="290" t="s">
        <v>394</v>
      </c>
      <c r="D57" s="290" t="s">
        <v>361</v>
      </c>
      <c r="E57" s="574" t="s">
        <v>369</v>
      </c>
      <c r="F57" s="290" t="s">
        <v>437</v>
      </c>
      <c r="G57" s="291"/>
      <c r="H57" s="291"/>
      <c r="I57" s="614"/>
      <c r="J57" s="614"/>
      <c r="K57" s="614"/>
      <c r="L57" s="614"/>
      <c r="M57" s="614"/>
      <c r="N57" s="292"/>
      <c r="O57" s="292"/>
      <c r="P57" s="630"/>
      <c r="Q57" s="293" t="s">
        <v>903</v>
      </c>
      <c r="R57" s="849"/>
      <c r="S57" s="849"/>
      <c r="T57" s="882">
        <f t="shared" si="3"/>
        <v>0</v>
      </c>
      <c r="U57" s="259">
        <f t="shared" si="6"/>
        <v>0</v>
      </c>
      <c r="V57" s="305"/>
      <c r="W57" s="305"/>
      <c r="X57" s="305"/>
      <c r="Y57" s="305"/>
      <c r="Z57" s="305"/>
      <c r="AA57" s="593"/>
      <c r="AB57" s="305"/>
      <c r="AC57" s="305"/>
      <c r="AD57" s="305"/>
      <c r="AE57" s="305"/>
      <c r="AF57" s="305"/>
      <c r="AG57" s="305"/>
      <c r="AH57" s="305"/>
      <c r="AI57" s="305"/>
      <c r="AJ57" s="305"/>
      <c r="AK57" s="305"/>
      <c r="AL57" s="305"/>
      <c r="AM57" s="305"/>
      <c r="AN57" s="593"/>
      <c r="AO57" s="593"/>
      <c r="AP57" s="305"/>
      <c r="AQ57" s="305"/>
      <c r="AR57" s="305"/>
      <c r="AS57" s="305"/>
      <c r="AT57" s="305"/>
      <c r="AU57" s="305"/>
      <c r="AV57" s="305"/>
      <c r="AW57" s="305"/>
      <c r="AX57" s="305"/>
      <c r="AY57" s="305"/>
      <c r="AZ57" s="305"/>
      <c r="BA57" s="305"/>
      <c r="BB57" s="305"/>
      <c r="BC57" s="305"/>
      <c r="BD57" s="305"/>
      <c r="BE57" s="305"/>
      <c r="BF57" s="305"/>
      <c r="BG57" s="305"/>
      <c r="BH57" s="305"/>
      <c r="BI57" s="305"/>
      <c r="BJ57" s="582"/>
      <c r="BK57" s="305"/>
      <c r="BL57" s="305"/>
      <c r="BM57" s="305"/>
      <c r="BN57" s="305"/>
      <c r="BO57" s="305"/>
      <c r="BP57" s="305"/>
      <c r="BQ57" s="305"/>
      <c r="BR57" s="593"/>
      <c r="BS57" s="305"/>
      <c r="BT57" s="305"/>
      <c r="BU57" s="305"/>
      <c r="BV57" s="305"/>
      <c r="BW57" s="305"/>
      <c r="BX57" s="305"/>
      <c r="BY57" s="305"/>
      <c r="BZ57" s="639"/>
      <c r="CA57" s="656"/>
      <c r="CB57" s="656"/>
      <c r="CC57" s="656"/>
      <c r="CD57" s="656"/>
      <c r="CE57" s="656"/>
      <c r="CF57" s="656"/>
      <c r="CG57" s="656"/>
      <c r="CH57" s="656"/>
      <c r="CI57" s="656"/>
      <c r="CJ57" s="656"/>
      <c r="CK57" s="656"/>
      <c r="CL57" s="656"/>
      <c r="CM57" s="656"/>
      <c r="CN57" s="656"/>
      <c r="CO57" s="656"/>
      <c r="CP57" s="656"/>
      <c r="CQ57" s="807">
        <f t="shared" si="7"/>
        <v>0</v>
      </c>
      <c r="CR57" s="807">
        <f t="shared" si="8"/>
        <v>0</v>
      </c>
      <c r="CS57" s="306"/>
      <c r="CT57" s="306"/>
      <c r="CU57" s="306"/>
      <c r="CV57" s="306"/>
      <c r="CW57" s="306"/>
      <c r="CX57" s="306"/>
      <c r="CY57" s="306"/>
      <c r="CZ57" s="306"/>
      <c r="DA57" s="306"/>
      <c r="DB57" s="306"/>
      <c r="DC57" s="306"/>
      <c r="DD57" s="306"/>
      <c r="DE57" s="306"/>
      <c r="DF57" s="306"/>
      <c r="DG57" s="306"/>
      <c r="DH57" s="306"/>
      <c r="DI57" s="306"/>
      <c r="DJ57" s="306"/>
      <c r="DK57" s="306"/>
      <c r="DL57" s="306"/>
      <c r="DM57" s="306"/>
      <c r="DN57" s="306"/>
      <c r="DO57" s="306"/>
      <c r="DP57" s="306"/>
      <c r="DQ57" s="306"/>
      <c r="DR57" s="306"/>
      <c r="DS57" s="306"/>
      <c r="DT57" s="306"/>
      <c r="DU57" s="306"/>
      <c r="DV57" s="306"/>
      <c r="DW57" s="306"/>
      <c r="DX57" s="306"/>
      <c r="DY57" s="306"/>
      <c r="DZ57" s="306"/>
      <c r="EA57" s="306"/>
      <c r="EB57" s="306"/>
      <c r="EC57" s="306"/>
      <c r="ED57" s="306"/>
      <c r="EE57" s="306"/>
      <c r="EF57" s="306"/>
      <c r="EG57" s="306"/>
      <c r="EH57" s="306"/>
      <c r="EI57" s="306"/>
      <c r="EJ57" s="306"/>
      <c r="EK57" s="306"/>
      <c r="EL57" s="306"/>
      <c r="EM57" s="306"/>
      <c r="EN57" s="306"/>
      <c r="EO57" s="306"/>
      <c r="EP57" s="306"/>
      <c r="EQ57" s="306"/>
      <c r="ER57" s="306"/>
      <c r="ES57" s="306"/>
      <c r="ET57" s="306"/>
      <c r="EU57" s="306"/>
      <c r="EV57" s="306"/>
      <c r="EW57" s="306"/>
      <c r="EX57" s="306"/>
      <c r="EY57" s="306"/>
      <c r="EZ57" s="306"/>
      <c r="FA57" s="306"/>
      <c r="FB57" s="306"/>
      <c r="FC57" s="306"/>
      <c r="FD57" s="306"/>
      <c r="FE57" s="306"/>
      <c r="FF57" s="306"/>
      <c r="FG57" s="306"/>
      <c r="FH57" s="306"/>
      <c r="FI57" s="306"/>
      <c r="FJ57" s="306"/>
      <c r="FK57" s="306"/>
      <c r="FL57" s="306"/>
      <c r="FM57" s="306"/>
      <c r="FN57" s="306"/>
      <c r="FO57" s="306"/>
      <c r="FP57" s="306"/>
      <c r="FQ57" s="306"/>
      <c r="FR57" s="306"/>
      <c r="FS57" s="306"/>
      <c r="FT57" s="306"/>
      <c r="FU57" s="306"/>
      <c r="FV57" s="306"/>
      <c r="FW57" s="306"/>
      <c r="FX57" s="306"/>
      <c r="FY57" s="306"/>
      <c r="FZ57" s="306"/>
      <c r="GA57" s="306"/>
      <c r="GB57" s="306"/>
      <c r="GC57" s="306"/>
      <c r="GD57" s="306"/>
      <c r="GE57" s="306"/>
      <c r="GF57" s="306"/>
      <c r="GG57" s="306"/>
      <c r="GH57" s="306"/>
      <c r="GI57" s="306"/>
      <c r="GJ57" s="306"/>
      <c r="GK57" s="306"/>
      <c r="GL57" s="306"/>
      <c r="GM57" s="306"/>
      <c r="GN57" s="306"/>
      <c r="GO57" s="306"/>
      <c r="GP57" s="306"/>
      <c r="GQ57" s="306"/>
      <c r="GR57" s="306"/>
      <c r="GS57" s="306"/>
      <c r="GT57" s="306"/>
      <c r="GU57" s="306"/>
      <c r="GV57" s="306"/>
      <c r="GW57" s="306"/>
      <c r="GX57" s="306"/>
      <c r="GY57" s="306"/>
      <c r="GZ57" s="306"/>
      <c r="HA57" s="306"/>
      <c r="HB57" s="306"/>
      <c r="HC57" s="306"/>
      <c r="HD57" s="306"/>
      <c r="HE57" s="306"/>
      <c r="HF57" s="254"/>
      <c r="HG57" s="254"/>
      <c r="HH57" s="254"/>
      <c r="HI57" s="254"/>
      <c r="HJ57" s="254"/>
      <c r="HK57" s="254"/>
      <c r="HL57" s="254"/>
    </row>
    <row r="58" spans="1:220" s="280" customFormat="1" ht="99.95" customHeight="1" x14ac:dyDescent="0.25">
      <c r="A58" s="619" t="s">
        <v>378</v>
      </c>
      <c r="B58" s="619" t="s">
        <v>394</v>
      </c>
      <c r="C58" s="619" t="s">
        <v>394</v>
      </c>
      <c r="D58" s="619" t="s">
        <v>361</v>
      </c>
      <c r="E58" s="619" t="s">
        <v>369</v>
      </c>
      <c r="F58" s="619" t="s">
        <v>437</v>
      </c>
      <c r="G58" s="912">
        <v>2013000100294</v>
      </c>
      <c r="H58" s="609"/>
      <c r="I58" s="609" t="s">
        <v>901</v>
      </c>
      <c r="J58" s="609" t="s">
        <v>902</v>
      </c>
      <c r="K58" s="609">
        <v>200</v>
      </c>
      <c r="L58" s="609" t="s">
        <v>781</v>
      </c>
      <c r="M58" s="609" t="s">
        <v>835</v>
      </c>
      <c r="N58" s="619" t="s">
        <v>666</v>
      </c>
      <c r="O58" s="619" t="s">
        <v>390</v>
      </c>
      <c r="P58" s="619"/>
      <c r="Q58" s="949" t="s">
        <v>891</v>
      </c>
      <c r="R58" s="853">
        <v>1200000000</v>
      </c>
      <c r="S58" s="853"/>
      <c r="T58" s="851">
        <f t="shared" si="3"/>
        <v>1200000000</v>
      </c>
      <c r="U58" s="259">
        <f t="shared" si="6"/>
        <v>1200000000</v>
      </c>
      <c r="V58" s="594">
        <v>220000000</v>
      </c>
      <c r="W58" s="594">
        <v>500000</v>
      </c>
      <c r="X58" s="594">
        <v>1000</v>
      </c>
      <c r="Y58" s="594">
        <v>100000</v>
      </c>
      <c r="Z58" s="594">
        <v>50000</v>
      </c>
      <c r="AA58" s="594"/>
      <c r="AB58" s="594"/>
      <c r="AC58" s="594"/>
      <c r="AD58" s="594"/>
      <c r="AE58" s="594">
        <v>9765732</v>
      </c>
      <c r="AF58" s="594">
        <v>863426776.08999991</v>
      </c>
      <c r="AG58" s="594">
        <v>10350000</v>
      </c>
      <c r="AH58" s="594">
        <v>95806491.910000086</v>
      </c>
      <c r="AI58" s="594"/>
      <c r="AJ58" s="594"/>
      <c r="AK58" s="594"/>
      <c r="AL58" s="594"/>
      <c r="AM58" s="594"/>
      <c r="AN58" s="594"/>
      <c r="AO58" s="594"/>
      <c r="AP58" s="594"/>
      <c r="AQ58" s="594"/>
      <c r="AR58" s="594"/>
      <c r="AS58" s="594"/>
      <c r="AT58" s="594"/>
      <c r="AU58" s="594"/>
      <c r="AV58" s="594"/>
      <c r="AW58" s="594"/>
      <c r="AX58" s="594"/>
      <c r="AY58" s="594"/>
      <c r="AZ58" s="594"/>
      <c r="BA58" s="594"/>
      <c r="BB58" s="594"/>
      <c r="BC58" s="594"/>
      <c r="BD58" s="594"/>
      <c r="BE58" s="594"/>
      <c r="BF58" s="594"/>
      <c r="BG58" s="594"/>
      <c r="BH58" s="594"/>
      <c r="BI58" s="594"/>
      <c r="BJ58" s="594"/>
      <c r="BK58" s="594"/>
      <c r="BL58" s="594"/>
      <c r="BM58" s="594"/>
      <c r="BN58" s="594"/>
      <c r="BO58" s="594"/>
      <c r="BP58" s="594"/>
      <c r="BQ58" s="594"/>
      <c r="BR58" s="594"/>
      <c r="BS58" s="594"/>
      <c r="BT58" s="594"/>
      <c r="BU58" s="594"/>
      <c r="BV58" s="594"/>
      <c r="BW58" s="594"/>
      <c r="BX58" s="594"/>
      <c r="BY58" s="594"/>
      <c r="BZ58" s="637"/>
      <c r="CA58" s="657"/>
      <c r="CB58" s="663"/>
      <c r="CC58" s="663"/>
      <c r="CD58" s="660"/>
      <c r="CE58" s="661"/>
      <c r="CF58" s="662"/>
      <c r="CG58" s="652"/>
      <c r="CH58" s="652"/>
      <c r="CI58" s="652"/>
      <c r="CJ58" s="652"/>
      <c r="CK58" s="652"/>
      <c r="CL58" s="652"/>
      <c r="CM58" s="652"/>
      <c r="CN58" s="652"/>
      <c r="CO58" s="652"/>
      <c r="CP58" s="652"/>
      <c r="CQ58" s="807">
        <f t="shared" si="7"/>
        <v>1200000000</v>
      </c>
      <c r="CR58" s="807">
        <f t="shared" si="8"/>
        <v>0</v>
      </c>
      <c r="CS58" s="278"/>
      <c r="CT58" s="278"/>
      <c r="CU58" s="278"/>
      <c r="CV58" s="278"/>
      <c r="CW58" s="278"/>
      <c r="CX58" s="278"/>
      <c r="CY58" s="278"/>
      <c r="CZ58" s="278"/>
      <c r="DA58" s="278"/>
      <c r="DB58" s="278"/>
      <c r="DC58" s="278"/>
      <c r="DD58" s="278"/>
      <c r="DE58" s="278"/>
      <c r="DF58" s="278"/>
      <c r="DG58" s="278"/>
      <c r="DH58" s="278"/>
      <c r="DI58" s="278"/>
      <c r="DJ58" s="278"/>
      <c r="DK58" s="278"/>
      <c r="DL58" s="278"/>
      <c r="DM58" s="278"/>
      <c r="DN58" s="278"/>
      <c r="DO58" s="278"/>
      <c r="DP58" s="278"/>
      <c r="DQ58" s="278"/>
      <c r="DR58" s="278"/>
      <c r="DS58" s="278"/>
      <c r="DT58" s="278"/>
      <c r="DU58" s="278"/>
      <c r="DV58" s="278"/>
      <c r="DW58" s="278"/>
      <c r="DX58" s="278"/>
      <c r="DY58" s="278"/>
      <c r="DZ58" s="278"/>
      <c r="EA58" s="278"/>
      <c r="EB58" s="278"/>
      <c r="EC58" s="278"/>
      <c r="ED58" s="278"/>
      <c r="EE58" s="278"/>
      <c r="EF58" s="278"/>
      <c r="EG58" s="278"/>
      <c r="EH58" s="278"/>
      <c r="EI58" s="278"/>
      <c r="EJ58" s="278"/>
      <c r="EK58" s="278"/>
      <c r="EL58" s="278"/>
      <c r="EM58" s="278"/>
      <c r="EN58" s="278"/>
      <c r="EO58" s="278"/>
      <c r="EP58" s="278"/>
      <c r="EQ58" s="278"/>
      <c r="ER58" s="278"/>
      <c r="ES58" s="278"/>
      <c r="ET58" s="278"/>
      <c r="EU58" s="278"/>
      <c r="EV58" s="278"/>
      <c r="EW58" s="278"/>
      <c r="EX58" s="278"/>
      <c r="EY58" s="278"/>
      <c r="EZ58" s="278"/>
      <c r="FA58" s="278"/>
      <c r="FB58" s="278"/>
      <c r="FC58" s="278"/>
      <c r="FD58" s="278"/>
      <c r="FE58" s="278"/>
      <c r="FF58" s="278"/>
      <c r="FG58" s="278"/>
      <c r="FH58" s="278"/>
      <c r="FI58" s="278"/>
      <c r="FJ58" s="278"/>
      <c r="FK58" s="278"/>
      <c r="FL58" s="278"/>
      <c r="FM58" s="278"/>
      <c r="FN58" s="278"/>
      <c r="FO58" s="278"/>
      <c r="FP58" s="278"/>
      <c r="FQ58" s="278"/>
      <c r="FR58" s="278"/>
      <c r="FS58" s="278"/>
      <c r="FT58" s="278"/>
      <c r="FU58" s="278"/>
      <c r="FV58" s="278"/>
      <c r="FW58" s="278"/>
      <c r="FX58" s="278"/>
      <c r="FY58" s="278"/>
      <c r="FZ58" s="278"/>
      <c r="GA58" s="278"/>
      <c r="GB58" s="278"/>
      <c r="GC58" s="278"/>
      <c r="GD58" s="278"/>
      <c r="GE58" s="278"/>
      <c r="GF58" s="278"/>
      <c r="GG58" s="278"/>
      <c r="GH58" s="278"/>
      <c r="GI58" s="278"/>
      <c r="GJ58" s="278"/>
      <c r="GK58" s="278"/>
      <c r="GL58" s="278"/>
      <c r="GM58" s="278"/>
      <c r="GN58" s="278"/>
      <c r="GO58" s="278"/>
      <c r="GP58" s="278"/>
      <c r="GQ58" s="278"/>
      <c r="GR58" s="278"/>
      <c r="GS58" s="278"/>
      <c r="GT58" s="278"/>
      <c r="GU58" s="278"/>
      <c r="GV58" s="278"/>
      <c r="GW58" s="278"/>
      <c r="GX58" s="278"/>
      <c r="GY58" s="278"/>
      <c r="GZ58" s="278"/>
      <c r="HA58" s="278"/>
      <c r="HB58" s="278"/>
      <c r="HC58" s="278"/>
      <c r="HD58" s="278"/>
      <c r="HE58" s="278"/>
      <c r="HF58" s="279"/>
      <c r="HG58" s="279"/>
      <c r="HH58" s="279"/>
      <c r="HI58" s="279"/>
      <c r="HJ58" s="279"/>
      <c r="HK58" s="279"/>
      <c r="HL58" s="279"/>
    </row>
    <row r="59" spans="1:220" ht="18" x14ac:dyDescent="0.25">
      <c r="A59" s="255" t="s">
        <v>378</v>
      </c>
      <c r="B59" s="255" t="s">
        <v>375</v>
      </c>
      <c r="C59" s="255"/>
      <c r="D59" s="255"/>
      <c r="E59" s="569"/>
      <c r="F59" s="255"/>
      <c r="G59" s="294"/>
      <c r="H59" s="294"/>
      <c r="I59" s="616"/>
      <c r="J59" s="616"/>
      <c r="K59" s="616"/>
      <c r="L59" s="616"/>
      <c r="M59" s="616"/>
      <c r="N59" s="257"/>
      <c r="O59" s="257"/>
      <c r="P59" s="624"/>
      <c r="Q59" s="258" t="s">
        <v>384</v>
      </c>
      <c r="R59" s="840"/>
      <c r="S59" s="840"/>
      <c r="T59" s="876">
        <f t="shared" si="3"/>
        <v>0</v>
      </c>
      <c r="U59" s="259">
        <f t="shared" si="6"/>
        <v>0</v>
      </c>
      <c r="V59" s="269"/>
      <c r="W59" s="269"/>
      <c r="X59" s="269"/>
      <c r="Y59" s="269"/>
      <c r="Z59" s="269"/>
      <c r="AA59" s="595"/>
      <c r="AB59" s="269"/>
      <c r="AC59" s="269"/>
      <c r="AD59" s="269"/>
      <c r="AE59" s="269"/>
      <c r="AF59" s="269"/>
      <c r="AG59" s="269"/>
      <c r="AH59" s="269"/>
      <c r="AI59" s="269"/>
      <c r="AJ59" s="269"/>
      <c r="AK59" s="269"/>
      <c r="AL59" s="269"/>
      <c r="AM59" s="269"/>
      <c r="AN59" s="595"/>
      <c r="AO59" s="595"/>
      <c r="AP59" s="269"/>
      <c r="AQ59" s="269"/>
      <c r="AR59" s="269"/>
      <c r="AS59" s="269"/>
      <c r="AT59" s="269"/>
      <c r="AU59" s="269"/>
      <c r="AV59" s="269"/>
      <c r="AW59" s="269"/>
      <c r="AX59" s="269"/>
      <c r="AY59" s="269"/>
      <c r="AZ59" s="269"/>
      <c r="BA59" s="269"/>
      <c r="BB59" s="269"/>
      <c r="BC59" s="269"/>
      <c r="BD59" s="269"/>
      <c r="BE59" s="269"/>
      <c r="BF59" s="269"/>
      <c r="BG59" s="269"/>
      <c r="BH59" s="269"/>
      <c r="BI59" s="269"/>
      <c r="BJ59" s="576"/>
      <c r="BK59" s="269"/>
      <c r="BL59" s="269"/>
      <c r="BM59" s="269"/>
      <c r="BN59" s="269"/>
      <c r="BO59" s="269"/>
      <c r="BP59" s="269"/>
      <c r="BQ59" s="269"/>
      <c r="BR59" s="595"/>
      <c r="BS59" s="269"/>
      <c r="BT59" s="269"/>
      <c r="BU59" s="269"/>
      <c r="BV59" s="269"/>
      <c r="BW59" s="269"/>
      <c r="BX59" s="269"/>
      <c r="BY59" s="269"/>
      <c r="BZ59" s="636"/>
      <c r="CA59" s="651"/>
      <c r="CB59" s="651"/>
      <c r="CC59" s="651"/>
      <c r="CD59" s="651"/>
      <c r="CE59" s="651"/>
      <c r="CF59" s="651"/>
      <c r="CG59" s="651"/>
      <c r="CH59" s="651"/>
      <c r="CI59" s="651"/>
      <c r="CJ59" s="651"/>
      <c r="CK59" s="651"/>
      <c r="CL59" s="651"/>
      <c r="CM59" s="651"/>
      <c r="CN59" s="651"/>
      <c r="CO59" s="651"/>
      <c r="CP59" s="651"/>
      <c r="CQ59" s="807">
        <f t="shared" si="7"/>
        <v>0</v>
      </c>
      <c r="CR59" s="807">
        <f t="shared" si="8"/>
        <v>0</v>
      </c>
      <c r="CS59" s="270"/>
      <c r="CT59" s="270"/>
      <c r="CU59" s="270"/>
      <c r="CV59" s="270"/>
      <c r="CW59" s="270"/>
      <c r="CX59" s="270"/>
      <c r="CY59" s="270"/>
      <c r="CZ59" s="270"/>
      <c r="DA59" s="270"/>
      <c r="DB59" s="270"/>
      <c r="DC59" s="270"/>
      <c r="DD59" s="270"/>
      <c r="DE59" s="270"/>
      <c r="DF59" s="270"/>
      <c r="DG59" s="270"/>
      <c r="DH59" s="270"/>
      <c r="DI59" s="270"/>
      <c r="DJ59" s="270"/>
      <c r="DK59" s="270"/>
      <c r="DL59" s="270"/>
      <c r="DM59" s="270"/>
      <c r="DN59" s="270"/>
      <c r="DO59" s="270"/>
      <c r="DP59" s="270"/>
      <c r="DQ59" s="270"/>
      <c r="DR59" s="270"/>
      <c r="DS59" s="270"/>
      <c r="DT59" s="270"/>
      <c r="DU59" s="270"/>
      <c r="DV59" s="270"/>
      <c r="DW59" s="270"/>
      <c r="DX59" s="270"/>
      <c r="DY59" s="270"/>
      <c r="DZ59" s="270"/>
      <c r="EA59" s="270"/>
      <c r="EB59" s="270"/>
      <c r="EC59" s="270"/>
      <c r="ED59" s="270"/>
      <c r="EE59" s="270"/>
      <c r="EF59" s="270"/>
      <c r="EG59" s="270"/>
      <c r="EH59" s="270"/>
      <c r="EI59" s="270"/>
      <c r="EJ59" s="270"/>
      <c r="EK59" s="270"/>
      <c r="EL59" s="270"/>
      <c r="EM59" s="270"/>
      <c r="EN59" s="270"/>
      <c r="EO59" s="270"/>
      <c r="EP59" s="270"/>
      <c r="EQ59" s="270"/>
      <c r="ER59" s="270"/>
      <c r="ES59" s="270"/>
      <c r="ET59" s="270"/>
      <c r="EU59" s="270"/>
      <c r="EV59" s="270"/>
      <c r="EW59" s="270"/>
      <c r="EX59" s="270"/>
      <c r="EY59" s="270"/>
      <c r="EZ59" s="270"/>
      <c r="FA59" s="270"/>
      <c r="FB59" s="270"/>
      <c r="FC59" s="270"/>
      <c r="FD59" s="270"/>
      <c r="FE59" s="270"/>
      <c r="FF59" s="270"/>
      <c r="FG59" s="270"/>
      <c r="FH59" s="270"/>
      <c r="FI59" s="270"/>
      <c r="FJ59" s="270"/>
      <c r="FK59" s="270"/>
      <c r="FL59" s="270"/>
      <c r="FM59" s="270"/>
      <c r="FN59" s="270"/>
      <c r="FO59" s="270"/>
      <c r="FP59" s="270"/>
      <c r="FQ59" s="270"/>
      <c r="FR59" s="270"/>
      <c r="FS59" s="270"/>
      <c r="FT59" s="270"/>
      <c r="FU59" s="270"/>
      <c r="FV59" s="270"/>
      <c r="FW59" s="270"/>
      <c r="FX59" s="270"/>
      <c r="FY59" s="270"/>
      <c r="FZ59" s="270"/>
      <c r="GA59" s="270"/>
      <c r="GB59" s="270"/>
      <c r="GC59" s="270"/>
      <c r="GD59" s="270"/>
      <c r="GE59" s="270"/>
      <c r="GF59" s="270"/>
      <c r="GG59" s="270"/>
      <c r="GH59" s="270"/>
      <c r="GI59" s="270"/>
      <c r="GJ59" s="270"/>
      <c r="GK59" s="270"/>
      <c r="GL59" s="270"/>
      <c r="GM59" s="270"/>
      <c r="GN59" s="270"/>
      <c r="GO59" s="270"/>
      <c r="GP59" s="270"/>
      <c r="GQ59" s="270"/>
      <c r="GR59" s="270"/>
      <c r="GS59" s="270"/>
      <c r="GT59" s="270"/>
      <c r="GU59" s="270"/>
      <c r="GV59" s="270"/>
      <c r="GW59" s="270"/>
      <c r="GX59" s="270"/>
      <c r="GY59" s="270"/>
      <c r="GZ59" s="270"/>
      <c r="HA59" s="270"/>
      <c r="HB59" s="270"/>
      <c r="HC59" s="270"/>
      <c r="HD59" s="270"/>
      <c r="HE59" s="270"/>
      <c r="HF59" s="261"/>
      <c r="HG59" s="261"/>
      <c r="HH59" s="261"/>
      <c r="HI59" s="261"/>
      <c r="HJ59" s="261"/>
      <c r="HK59" s="261"/>
      <c r="HL59" s="261"/>
    </row>
    <row r="60" spans="1:220" ht="18" x14ac:dyDescent="0.25">
      <c r="A60" s="262" t="s">
        <v>378</v>
      </c>
      <c r="B60" s="262" t="s">
        <v>375</v>
      </c>
      <c r="C60" s="262" t="s">
        <v>361</v>
      </c>
      <c r="D60" s="262"/>
      <c r="E60" s="570"/>
      <c r="F60" s="262"/>
      <c r="G60" s="263"/>
      <c r="H60" s="263"/>
      <c r="I60" s="606"/>
      <c r="J60" s="606"/>
      <c r="K60" s="606"/>
      <c r="L60" s="606"/>
      <c r="M60" s="606"/>
      <c r="N60" s="262"/>
      <c r="O60" s="264"/>
      <c r="P60" s="625"/>
      <c r="Q60" s="265" t="s">
        <v>385</v>
      </c>
      <c r="R60" s="841"/>
      <c r="S60" s="841"/>
      <c r="T60" s="877">
        <f t="shared" si="3"/>
        <v>0</v>
      </c>
      <c r="U60" s="259">
        <f t="shared" si="6"/>
        <v>0</v>
      </c>
      <c r="V60" s="269"/>
      <c r="W60" s="269"/>
      <c r="X60" s="269"/>
      <c r="Y60" s="269"/>
      <c r="Z60" s="269"/>
      <c r="AA60" s="595"/>
      <c r="AB60" s="269"/>
      <c r="AC60" s="269"/>
      <c r="AD60" s="269"/>
      <c r="AE60" s="269"/>
      <c r="AF60" s="269"/>
      <c r="AG60" s="269"/>
      <c r="AH60" s="269"/>
      <c r="AI60" s="269"/>
      <c r="AJ60" s="269"/>
      <c r="AK60" s="269"/>
      <c r="AL60" s="269"/>
      <c r="AM60" s="269"/>
      <c r="AN60" s="595"/>
      <c r="AO60" s="595"/>
      <c r="AP60" s="269"/>
      <c r="AQ60" s="269"/>
      <c r="AR60" s="269"/>
      <c r="AS60" s="269"/>
      <c r="AT60" s="269"/>
      <c r="AU60" s="269"/>
      <c r="AV60" s="269"/>
      <c r="AW60" s="269"/>
      <c r="AX60" s="269"/>
      <c r="AY60" s="269"/>
      <c r="AZ60" s="269"/>
      <c r="BA60" s="269"/>
      <c r="BB60" s="269"/>
      <c r="BC60" s="269"/>
      <c r="BD60" s="269"/>
      <c r="BE60" s="269"/>
      <c r="BF60" s="269"/>
      <c r="BG60" s="269"/>
      <c r="BH60" s="269"/>
      <c r="BI60" s="269"/>
      <c r="BJ60" s="576"/>
      <c r="BK60" s="269"/>
      <c r="BL60" s="269"/>
      <c r="BM60" s="269"/>
      <c r="BN60" s="269"/>
      <c r="BO60" s="269"/>
      <c r="BP60" s="269"/>
      <c r="BQ60" s="269"/>
      <c r="BR60" s="595"/>
      <c r="BS60" s="269"/>
      <c r="BT60" s="269"/>
      <c r="BU60" s="269"/>
      <c r="BV60" s="269"/>
      <c r="BW60" s="269"/>
      <c r="BX60" s="269"/>
      <c r="BY60" s="269"/>
      <c r="BZ60" s="636"/>
      <c r="CA60" s="651"/>
      <c r="CB60" s="651"/>
      <c r="CC60" s="651"/>
      <c r="CD60" s="651"/>
      <c r="CE60" s="651"/>
      <c r="CF60" s="651"/>
      <c r="CG60" s="651"/>
      <c r="CH60" s="651"/>
      <c r="CI60" s="651"/>
      <c r="CJ60" s="651"/>
      <c r="CK60" s="651"/>
      <c r="CL60" s="651"/>
      <c r="CM60" s="651"/>
      <c r="CN60" s="651"/>
      <c r="CO60" s="651"/>
      <c r="CP60" s="651"/>
      <c r="CQ60" s="807">
        <f t="shared" si="7"/>
        <v>0</v>
      </c>
      <c r="CR60" s="807">
        <f t="shared" si="8"/>
        <v>0</v>
      </c>
      <c r="CS60" s="270"/>
      <c r="CT60" s="270"/>
      <c r="CU60" s="270"/>
      <c r="CV60" s="270"/>
      <c r="CW60" s="270"/>
      <c r="CX60" s="270"/>
      <c r="CY60" s="270"/>
      <c r="CZ60" s="270"/>
      <c r="DA60" s="270"/>
      <c r="DB60" s="270"/>
      <c r="DC60" s="270"/>
      <c r="DD60" s="270"/>
      <c r="DE60" s="270"/>
      <c r="DF60" s="270"/>
      <c r="DG60" s="270"/>
      <c r="DH60" s="270"/>
      <c r="DI60" s="270"/>
      <c r="DJ60" s="270"/>
      <c r="DK60" s="270"/>
      <c r="DL60" s="270"/>
      <c r="DM60" s="270"/>
      <c r="DN60" s="270"/>
      <c r="DO60" s="270"/>
      <c r="DP60" s="270"/>
      <c r="DQ60" s="270"/>
      <c r="DR60" s="270"/>
      <c r="DS60" s="270"/>
      <c r="DT60" s="270"/>
      <c r="DU60" s="270"/>
      <c r="DV60" s="270"/>
      <c r="DW60" s="270"/>
      <c r="DX60" s="270"/>
      <c r="DY60" s="270"/>
      <c r="DZ60" s="270"/>
      <c r="EA60" s="270"/>
      <c r="EB60" s="270"/>
      <c r="EC60" s="270"/>
      <c r="ED60" s="270"/>
      <c r="EE60" s="270"/>
      <c r="EF60" s="270"/>
      <c r="EG60" s="270"/>
      <c r="EH60" s="270"/>
      <c r="EI60" s="270"/>
      <c r="EJ60" s="270"/>
      <c r="EK60" s="270"/>
      <c r="EL60" s="270"/>
      <c r="EM60" s="270"/>
      <c r="EN60" s="270"/>
      <c r="EO60" s="270"/>
      <c r="EP60" s="270"/>
      <c r="EQ60" s="270"/>
      <c r="ER60" s="270"/>
      <c r="ES60" s="270"/>
      <c r="ET60" s="270"/>
      <c r="EU60" s="270"/>
      <c r="EV60" s="270"/>
      <c r="EW60" s="270"/>
      <c r="EX60" s="270"/>
      <c r="EY60" s="270"/>
      <c r="EZ60" s="270"/>
      <c r="FA60" s="270"/>
      <c r="FB60" s="270"/>
      <c r="FC60" s="270"/>
      <c r="FD60" s="270"/>
      <c r="FE60" s="270"/>
      <c r="FF60" s="270"/>
      <c r="FG60" s="270"/>
      <c r="FH60" s="270"/>
      <c r="FI60" s="270"/>
      <c r="FJ60" s="270"/>
      <c r="FK60" s="270"/>
      <c r="FL60" s="270"/>
      <c r="FM60" s="270"/>
      <c r="FN60" s="270"/>
      <c r="FO60" s="270"/>
      <c r="FP60" s="270"/>
      <c r="FQ60" s="270"/>
      <c r="FR60" s="270"/>
      <c r="FS60" s="270"/>
      <c r="FT60" s="270"/>
      <c r="FU60" s="270"/>
      <c r="FV60" s="270"/>
      <c r="FW60" s="270"/>
      <c r="FX60" s="270"/>
      <c r="FY60" s="270"/>
      <c r="FZ60" s="270"/>
      <c r="GA60" s="270"/>
      <c r="GB60" s="270"/>
      <c r="GC60" s="270"/>
      <c r="GD60" s="270"/>
      <c r="GE60" s="270"/>
      <c r="GF60" s="270"/>
      <c r="GG60" s="270"/>
      <c r="GH60" s="270"/>
      <c r="GI60" s="270"/>
      <c r="GJ60" s="270"/>
      <c r="GK60" s="270"/>
      <c r="GL60" s="270"/>
      <c r="GM60" s="270"/>
      <c r="GN60" s="270"/>
      <c r="GO60" s="270"/>
      <c r="GP60" s="270"/>
      <c r="GQ60" s="270"/>
      <c r="GR60" s="270"/>
      <c r="GS60" s="270"/>
      <c r="GT60" s="270"/>
      <c r="GU60" s="270"/>
      <c r="GV60" s="270"/>
      <c r="GW60" s="270"/>
      <c r="GX60" s="270"/>
      <c r="GY60" s="270"/>
      <c r="GZ60" s="270"/>
      <c r="HA60" s="270"/>
      <c r="HB60" s="270"/>
      <c r="HC60" s="270"/>
      <c r="HD60" s="270"/>
      <c r="HE60" s="270"/>
      <c r="HF60" s="261"/>
      <c r="HG60" s="261"/>
      <c r="HH60" s="261"/>
      <c r="HI60" s="261"/>
      <c r="HJ60" s="261"/>
      <c r="HK60" s="261"/>
      <c r="HL60" s="261"/>
    </row>
    <row r="61" spans="1:220" ht="18" x14ac:dyDescent="0.25">
      <c r="A61" s="286" t="s">
        <v>378</v>
      </c>
      <c r="B61" s="286" t="s">
        <v>375</v>
      </c>
      <c r="C61" s="286" t="s">
        <v>361</v>
      </c>
      <c r="D61" s="286" t="s">
        <v>399</v>
      </c>
      <c r="E61" s="573"/>
      <c r="F61" s="286"/>
      <c r="G61" s="287"/>
      <c r="H61" s="287"/>
      <c r="I61" s="613"/>
      <c r="J61" s="613"/>
      <c r="K61" s="613"/>
      <c r="L61" s="613"/>
      <c r="M61" s="613"/>
      <c r="N61" s="288"/>
      <c r="O61" s="288"/>
      <c r="P61" s="629"/>
      <c r="Q61" s="296" t="s">
        <v>400</v>
      </c>
      <c r="R61" s="848"/>
      <c r="S61" s="848"/>
      <c r="T61" s="881">
        <f t="shared" si="3"/>
        <v>0</v>
      </c>
      <c r="U61" s="259">
        <f t="shared" si="6"/>
        <v>0</v>
      </c>
      <c r="V61" s="305"/>
      <c r="W61" s="305"/>
      <c r="X61" s="305"/>
      <c r="Y61" s="305"/>
      <c r="Z61" s="305"/>
      <c r="AA61" s="593"/>
      <c r="AB61" s="305"/>
      <c r="AC61" s="305"/>
      <c r="AD61" s="305"/>
      <c r="AE61" s="305"/>
      <c r="AF61" s="305"/>
      <c r="AG61" s="305"/>
      <c r="AH61" s="305"/>
      <c r="AI61" s="305"/>
      <c r="AJ61" s="305"/>
      <c r="AK61" s="305"/>
      <c r="AL61" s="305"/>
      <c r="AM61" s="305"/>
      <c r="AN61" s="593"/>
      <c r="AO61" s="593"/>
      <c r="AP61" s="305"/>
      <c r="AQ61" s="305"/>
      <c r="AR61" s="305"/>
      <c r="AS61" s="305"/>
      <c r="AT61" s="305"/>
      <c r="AU61" s="305"/>
      <c r="AV61" s="305"/>
      <c r="AW61" s="305"/>
      <c r="AX61" s="305"/>
      <c r="AY61" s="305"/>
      <c r="AZ61" s="305"/>
      <c r="BA61" s="305"/>
      <c r="BB61" s="305"/>
      <c r="BC61" s="305"/>
      <c r="BD61" s="305"/>
      <c r="BE61" s="305"/>
      <c r="BF61" s="305"/>
      <c r="BG61" s="305"/>
      <c r="BH61" s="305"/>
      <c r="BI61" s="305"/>
      <c r="BJ61" s="582"/>
      <c r="BK61" s="305"/>
      <c r="BL61" s="305"/>
      <c r="BM61" s="305"/>
      <c r="BN61" s="305"/>
      <c r="BO61" s="305"/>
      <c r="BP61" s="305"/>
      <c r="BQ61" s="305"/>
      <c r="BR61" s="593"/>
      <c r="BS61" s="305"/>
      <c r="BT61" s="305"/>
      <c r="BU61" s="305"/>
      <c r="BV61" s="305"/>
      <c r="BW61" s="305"/>
      <c r="BX61" s="305"/>
      <c r="BY61" s="305"/>
      <c r="BZ61" s="639"/>
      <c r="CA61" s="656"/>
      <c r="CB61" s="656"/>
      <c r="CC61" s="656"/>
      <c r="CD61" s="656"/>
      <c r="CE61" s="656"/>
      <c r="CF61" s="656"/>
      <c r="CG61" s="656"/>
      <c r="CH61" s="656"/>
      <c r="CI61" s="656"/>
      <c r="CJ61" s="656"/>
      <c r="CK61" s="656"/>
      <c r="CL61" s="656"/>
      <c r="CM61" s="656"/>
      <c r="CN61" s="656"/>
      <c r="CO61" s="656"/>
      <c r="CP61" s="656"/>
      <c r="CQ61" s="807">
        <f t="shared" si="7"/>
        <v>0</v>
      </c>
      <c r="CR61" s="807">
        <f t="shared" si="8"/>
        <v>0</v>
      </c>
      <c r="CS61" s="306"/>
      <c r="CT61" s="306"/>
      <c r="CU61" s="306"/>
      <c r="CV61" s="306"/>
      <c r="CW61" s="306"/>
      <c r="CX61" s="306"/>
      <c r="CY61" s="306"/>
      <c r="CZ61" s="306"/>
      <c r="DA61" s="306"/>
      <c r="DB61" s="306"/>
      <c r="DC61" s="306"/>
      <c r="DD61" s="306"/>
      <c r="DE61" s="306"/>
      <c r="DF61" s="306"/>
      <c r="DG61" s="306"/>
      <c r="DH61" s="306"/>
      <c r="DI61" s="306"/>
      <c r="DJ61" s="306"/>
      <c r="DK61" s="306"/>
      <c r="DL61" s="306"/>
      <c r="DM61" s="306"/>
      <c r="DN61" s="306"/>
      <c r="DO61" s="306"/>
      <c r="DP61" s="306"/>
      <c r="DQ61" s="306"/>
      <c r="DR61" s="306"/>
      <c r="DS61" s="306"/>
      <c r="DT61" s="306"/>
      <c r="DU61" s="306"/>
      <c r="DV61" s="306"/>
      <c r="DW61" s="306"/>
      <c r="DX61" s="306"/>
      <c r="DY61" s="306"/>
      <c r="DZ61" s="306"/>
      <c r="EA61" s="306"/>
      <c r="EB61" s="306"/>
      <c r="EC61" s="306"/>
      <c r="ED61" s="306"/>
      <c r="EE61" s="306"/>
      <c r="EF61" s="306"/>
      <c r="EG61" s="306"/>
      <c r="EH61" s="306"/>
      <c r="EI61" s="306"/>
      <c r="EJ61" s="306"/>
      <c r="EK61" s="306"/>
      <c r="EL61" s="306"/>
      <c r="EM61" s="306"/>
      <c r="EN61" s="306"/>
      <c r="EO61" s="306"/>
      <c r="EP61" s="306"/>
      <c r="EQ61" s="306"/>
      <c r="ER61" s="306"/>
      <c r="ES61" s="306"/>
      <c r="ET61" s="306"/>
      <c r="EU61" s="306"/>
      <c r="EV61" s="306"/>
      <c r="EW61" s="306"/>
      <c r="EX61" s="306"/>
      <c r="EY61" s="306"/>
      <c r="EZ61" s="306"/>
      <c r="FA61" s="306"/>
      <c r="FB61" s="306"/>
      <c r="FC61" s="306"/>
      <c r="FD61" s="306"/>
      <c r="FE61" s="306"/>
      <c r="FF61" s="306"/>
      <c r="FG61" s="306"/>
      <c r="FH61" s="306"/>
      <c r="FI61" s="306"/>
      <c r="FJ61" s="306"/>
      <c r="FK61" s="306"/>
      <c r="FL61" s="306"/>
      <c r="FM61" s="306"/>
      <c r="FN61" s="306"/>
      <c r="FO61" s="306"/>
      <c r="FP61" s="306"/>
      <c r="FQ61" s="306"/>
      <c r="FR61" s="306"/>
      <c r="FS61" s="306"/>
      <c r="FT61" s="306"/>
      <c r="FU61" s="306"/>
      <c r="FV61" s="306"/>
      <c r="FW61" s="306"/>
      <c r="FX61" s="306"/>
      <c r="FY61" s="306"/>
      <c r="FZ61" s="306"/>
      <c r="GA61" s="306"/>
      <c r="GB61" s="306"/>
      <c r="GC61" s="306"/>
      <c r="GD61" s="306"/>
      <c r="GE61" s="306"/>
      <c r="GF61" s="306"/>
      <c r="GG61" s="306"/>
      <c r="GH61" s="306"/>
      <c r="GI61" s="306"/>
      <c r="GJ61" s="306"/>
      <c r="GK61" s="306"/>
      <c r="GL61" s="306"/>
      <c r="GM61" s="306"/>
      <c r="GN61" s="306"/>
      <c r="GO61" s="306"/>
      <c r="GP61" s="306"/>
      <c r="GQ61" s="306"/>
      <c r="GR61" s="306"/>
      <c r="GS61" s="306"/>
      <c r="GT61" s="306"/>
      <c r="GU61" s="306"/>
      <c r="GV61" s="306"/>
      <c r="GW61" s="306"/>
      <c r="GX61" s="306"/>
      <c r="GY61" s="306"/>
      <c r="GZ61" s="306"/>
      <c r="HA61" s="306"/>
      <c r="HB61" s="306"/>
      <c r="HC61" s="306"/>
      <c r="HD61" s="306"/>
      <c r="HE61" s="306"/>
      <c r="HF61" s="261"/>
      <c r="HG61" s="261"/>
      <c r="HH61" s="261"/>
      <c r="HI61" s="261"/>
      <c r="HJ61" s="261"/>
      <c r="HK61" s="261"/>
      <c r="HL61" s="261"/>
    </row>
    <row r="62" spans="1:220" ht="18" x14ac:dyDescent="0.25">
      <c r="A62" s="577" t="s">
        <v>378</v>
      </c>
      <c r="B62" s="577" t="s">
        <v>375</v>
      </c>
      <c r="C62" s="577" t="s">
        <v>361</v>
      </c>
      <c r="D62" s="577" t="s">
        <v>399</v>
      </c>
      <c r="E62" s="577" t="s">
        <v>693</v>
      </c>
      <c r="F62" s="577"/>
      <c r="G62" s="578"/>
      <c r="H62" s="578"/>
      <c r="I62" s="608"/>
      <c r="J62" s="608"/>
      <c r="K62" s="608"/>
      <c r="L62" s="608"/>
      <c r="M62" s="608"/>
      <c r="N62" s="579"/>
      <c r="O62" s="579"/>
      <c r="P62" s="627"/>
      <c r="Q62" s="580" t="s">
        <v>994</v>
      </c>
      <c r="R62" s="843"/>
      <c r="S62" s="843"/>
      <c r="T62" s="879">
        <f t="shared" si="3"/>
        <v>0</v>
      </c>
      <c r="U62" s="259">
        <f t="shared" si="6"/>
        <v>0</v>
      </c>
      <c r="V62" s="582"/>
      <c r="W62" s="582"/>
      <c r="X62" s="582"/>
      <c r="Y62" s="582"/>
      <c r="Z62" s="582"/>
      <c r="AA62" s="593"/>
      <c r="AB62" s="582"/>
      <c r="AC62" s="582"/>
      <c r="AD62" s="582"/>
      <c r="AE62" s="582"/>
      <c r="AF62" s="582"/>
      <c r="AG62" s="582"/>
      <c r="AH62" s="582"/>
      <c r="AI62" s="582"/>
      <c r="AJ62" s="582"/>
      <c r="AK62" s="582"/>
      <c r="AL62" s="582"/>
      <c r="AM62" s="582"/>
      <c r="AN62" s="593"/>
      <c r="AO62" s="593"/>
      <c r="AP62" s="582"/>
      <c r="AQ62" s="582"/>
      <c r="AR62" s="582"/>
      <c r="AS62" s="582"/>
      <c r="AT62" s="582"/>
      <c r="AU62" s="582"/>
      <c r="AV62" s="582"/>
      <c r="AW62" s="582"/>
      <c r="AX62" s="582"/>
      <c r="AY62" s="582"/>
      <c r="AZ62" s="582"/>
      <c r="BA62" s="582"/>
      <c r="BB62" s="582"/>
      <c r="BC62" s="582"/>
      <c r="BD62" s="582"/>
      <c r="BE62" s="582"/>
      <c r="BF62" s="305"/>
      <c r="BG62" s="305"/>
      <c r="BH62" s="305"/>
      <c r="BI62" s="582"/>
      <c r="BJ62" s="582"/>
      <c r="BK62" s="582"/>
      <c r="BL62" s="582"/>
      <c r="BM62" s="582"/>
      <c r="BN62" s="582"/>
      <c r="BO62" s="582"/>
      <c r="BP62" s="582"/>
      <c r="BQ62" s="582"/>
      <c r="BR62" s="593"/>
      <c r="BS62" s="582"/>
      <c r="BT62" s="582"/>
      <c r="BU62" s="582"/>
      <c r="BV62" s="582"/>
      <c r="BW62" s="582"/>
      <c r="BX62" s="582"/>
      <c r="BY62" s="582"/>
      <c r="BZ62" s="639"/>
      <c r="CA62" s="656"/>
      <c r="CB62" s="656"/>
      <c r="CC62" s="656"/>
      <c r="CD62" s="656"/>
      <c r="CE62" s="656"/>
      <c r="CF62" s="656"/>
      <c r="CG62" s="656"/>
      <c r="CH62" s="656"/>
      <c r="CI62" s="656"/>
      <c r="CJ62" s="656"/>
      <c r="CK62" s="656"/>
      <c r="CL62" s="656"/>
      <c r="CM62" s="656"/>
      <c r="CN62" s="656"/>
      <c r="CO62" s="656"/>
      <c r="CP62" s="656"/>
      <c r="CQ62" s="807">
        <f t="shared" si="7"/>
        <v>0</v>
      </c>
      <c r="CR62" s="807">
        <f t="shared" si="8"/>
        <v>0</v>
      </c>
      <c r="CS62" s="306"/>
      <c r="CT62" s="306"/>
      <c r="CU62" s="306"/>
      <c r="CV62" s="306"/>
      <c r="CW62" s="306"/>
      <c r="CX62" s="306"/>
      <c r="CY62" s="306"/>
      <c r="CZ62" s="306"/>
      <c r="DA62" s="306"/>
      <c r="DB62" s="306"/>
      <c r="DC62" s="306"/>
      <c r="DD62" s="306"/>
      <c r="DE62" s="306"/>
      <c r="DF62" s="306"/>
      <c r="DG62" s="306"/>
      <c r="DH62" s="306"/>
      <c r="DI62" s="306"/>
      <c r="DJ62" s="306"/>
      <c r="DK62" s="306"/>
      <c r="DL62" s="306"/>
      <c r="DM62" s="306"/>
      <c r="DN62" s="306"/>
      <c r="DO62" s="306"/>
      <c r="DP62" s="306"/>
      <c r="DQ62" s="306"/>
      <c r="DR62" s="306"/>
      <c r="DS62" s="306"/>
      <c r="DT62" s="306"/>
      <c r="DU62" s="306"/>
      <c r="DV62" s="306"/>
      <c r="DW62" s="306"/>
      <c r="DX62" s="306"/>
      <c r="DY62" s="306"/>
      <c r="DZ62" s="306"/>
      <c r="EA62" s="306"/>
      <c r="EB62" s="306"/>
      <c r="EC62" s="306"/>
      <c r="ED62" s="306"/>
      <c r="EE62" s="306"/>
      <c r="EF62" s="306"/>
      <c r="EG62" s="306"/>
      <c r="EH62" s="306"/>
      <c r="EI62" s="306"/>
      <c r="EJ62" s="306"/>
      <c r="EK62" s="306"/>
      <c r="EL62" s="306"/>
      <c r="EM62" s="306"/>
      <c r="EN62" s="306"/>
      <c r="EO62" s="306"/>
      <c r="EP62" s="306"/>
      <c r="EQ62" s="306"/>
      <c r="ER62" s="306"/>
      <c r="ES62" s="306"/>
      <c r="ET62" s="306"/>
      <c r="EU62" s="306"/>
      <c r="EV62" s="306"/>
      <c r="EW62" s="306"/>
      <c r="EX62" s="306"/>
      <c r="EY62" s="306"/>
      <c r="EZ62" s="306"/>
      <c r="FA62" s="306"/>
      <c r="FB62" s="306"/>
      <c r="FC62" s="306"/>
      <c r="FD62" s="306"/>
      <c r="FE62" s="306"/>
      <c r="FF62" s="306"/>
      <c r="FG62" s="306"/>
      <c r="FH62" s="306"/>
      <c r="FI62" s="306"/>
      <c r="FJ62" s="306"/>
      <c r="FK62" s="306"/>
      <c r="FL62" s="306"/>
      <c r="FM62" s="306"/>
      <c r="FN62" s="306"/>
      <c r="FO62" s="306"/>
      <c r="FP62" s="306"/>
      <c r="FQ62" s="306"/>
      <c r="FR62" s="306"/>
      <c r="FS62" s="306"/>
      <c r="FT62" s="306"/>
      <c r="FU62" s="306"/>
      <c r="FV62" s="306"/>
      <c r="FW62" s="306"/>
      <c r="FX62" s="306"/>
      <c r="FY62" s="306"/>
      <c r="FZ62" s="306"/>
      <c r="GA62" s="306"/>
      <c r="GB62" s="306"/>
      <c r="GC62" s="306"/>
      <c r="GD62" s="306"/>
      <c r="GE62" s="306"/>
      <c r="GF62" s="306"/>
      <c r="GG62" s="306"/>
      <c r="GH62" s="306"/>
      <c r="GI62" s="306"/>
      <c r="GJ62" s="306"/>
      <c r="GK62" s="306"/>
      <c r="GL62" s="306"/>
      <c r="GM62" s="306"/>
      <c r="GN62" s="306"/>
      <c r="GO62" s="306"/>
      <c r="GP62" s="306"/>
      <c r="GQ62" s="306"/>
      <c r="GR62" s="306"/>
      <c r="GS62" s="306"/>
      <c r="GT62" s="306"/>
      <c r="GU62" s="306"/>
      <c r="GV62" s="306"/>
      <c r="GW62" s="306"/>
      <c r="GX62" s="306"/>
      <c r="GY62" s="306"/>
      <c r="GZ62" s="306"/>
      <c r="HA62" s="306"/>
      <c r="HB62" s="306"/>
      <c r="HC62" s="306"/>
      <c r="HD62" s="306"/>
      <c r="HE62" s="306"/>
      <c r="HF62" s="261"/>
      <c r="HG62" s="261"/>
      <c r="HH62" s="261"/>
      <c r="HI62" s="261"/>
      <c r="HJ62" s="261"/>
      <c r="HK62" s="261"/>
      <c r="HL62" s="261"/>
    </row>
    <row r="63" spans="1:220" ht="18" x14ac:dyDescent="0.25">
      <c r="A63" s="290" t="s">
        <v>378</v>
      </c>
      <c r="B63" s="290" t="s">
        <v>375</v>
      </c>
      <c r="C63" s="290" t="s">
        <v>361</v>
      </c>
      <c r="D63" s="290" t="s">
        <v>399</v>
      </c>
      <c r="E63" s="574" t="s">
        <v>693</v>
      </c>
      <c r="F63" s="290" t="s">
        <v>401</v>
      </c>
      <c r="G63" s="291"/>
      <c r="H63" s="291"/>
      <c r="I63" s="614"/>
      <c r="J63" s="614"/>
      <c r="K63" s="614"/>
      <c r="L63" s="614"/>
      <c r="M63" s="614"/>
      <c r="N63" s="292"/>
      <c r="O63" s="292"/>
      <c r="P63" s="630"/>
      <c r="Q63" s="293" t="s">
        <v>402</v>
      </c>
      <c r="R63" s="849"/>
      <c r="S63" s="849"/>
      <c r="T63" s="882">
        <f t="shared" si="3"/>
        <v>0</v>
      </c>
      <c r="U63" s="259">
        <f t="shared" si="6"/>
        <v>0</v>
      </c>
      <c r="V63" s="305"/>
      <c r="W63" s="305"/>
      <c r="X63" s="305"/>
      <c r="Y63" s="305"/>
      <c r="Z63" s="305"/>
      <c r="AA63" s="593"/>
      <c r="AB63" s="305"/>
      <c r="AC63" s="305"/>
      <c r="AD63" s="305"/>
      <c r="AE63" s="305"/>
      <c r="AF63" s="305"/>
      <c r="AG63" s="305"/>
      <c r="AH63" s="305"/>
      <c r="AI63" s="305"/>
      <c r="AJ63" s="305"/>
      <c r="AK63" s="305"/>
      <c r="AL63" s="305"/>
      <c r="AM63" s="305"/>
      <c r="AN63" s="593"/>
      <c r="AO63" s="593"/>
      <c r="AP63" s="305"/>
      <c r="AQ63" s="305"/>
      <c r="AR63" s="305"/>
      <c r="AS63" s="305"/>
      <c r="AT63" s="305"/>
      <c r="AU63" s="305"/>
      <c r="AV63" s="305"/>
      <c r="AW63" s="305"/>
      <c r="AX63" s="305"/>
      <c r="AY63" s="305"/>
      <c r="AZ63" s="305"/>
      <c r="BA63" s="305"/>
      <c r="BB63" s="305"/>
      <c r="BC63" s="305"/>
      <c r="BD63" s="305"/>
      <c r="BE63" s="305"/>
      <c r="BF63" s="305"/>
      <c r="BG63" s="305"/>
      <c r="BH63" s="305"/>
      <c r="BI63" s="305"/>
      <c r="BJ63" s="582"/>
      <c r="BK63" s="305"/>
      <c r="BL63" s="305"/>
      <c r="BM63" s="305"/>
      <c r="BN63" s="305"/>
      <c r="BO63" s="305"/>
      <c r="BP63" s="305"/>
      <c r="BQ63" s="305"/>
      <c r="BR63" s="593"/>
      <c r="BS63" s="305"/>
      <c r="BT63" s="305"/>
      <c r="BU63" s="305"/>
      <c r="BV63" s="305"/>
      <c r="BW63" s="305"/>
      <c r="BX63" s="305"/>
      <c r="BY63" s="305"/>
      <c r="BZ63" s="639"/>
      <c r="CA63" s="656"/>
      <c r="CB63" s="656"/>
      <c r="CC63" s="656"/>
      <c r="CD63" s="656"/>
      <c r="CE63" s="656"/>
      <c r="CF63" s="656"/>
      <c r="CG63" s="656"/>
      <c r="CH63" s="656"/>
      <c r="CI63" s="656"/>
      <c r="CJ63" s="656"/>
      <c r="CK63" s="656"/>
      <c r="CL63" s="656"/>
      <c r="CM63" s="656"/>
      <c r="CN63" s="656"/>
      <c r="CO63" s="656"/>
      <c r="CP63" s="656"/>
      <c r="CQ63" s="807">
        <f t="shared" si="7"/>
        <v>0</v>
      </c>
      <c r="CR63" s="807">
        <f t="shared" si="8"/>
        <v>0</v>
      </c>
      <c r="CS63" s="306"/>
      <c r="CT63" s="306"/>
      <c r="CU63" s="306"/>
      <c r="CV63" s="306"/>
      <c r="CW63" s="306"/>
      <c r="CX63" s="306"/>
      <c r="CY63" s="306"/>
      <c r="CZ63" s="306"/>
      <c r="DA63" s="306"/>
      <c r="DB63" s="306"/>
      <c r="DC63" s="306"/>
      <c r="DD63" s="306"/>
      <c r="DE63" s="306"/>
      <c r="DF63" s="306"/>
      <c r="DG63" s="306"/>
      <c r="DH63" s="306"/>
      <c r="DI63" s="306"/>
      <c r="DJ63" s="306"/>
      <c r="DK63" s="306"/>
      <c r="DL63" s="306"/>
      <c r="DM63" s="306"/>
      <c r="DN63" s="306"/>
      <c r="DO63" s="306"/>
      <c r="DP63" s="306"/>
      <c r="DQ63" s="306"/>
      <c r="DR63" s="306"/>
      <c r="DS63" s="306"/>
      <c r="DT63" s="306"/>
      <c r="DU63" s="306"/>
      <c r="DV63" s="306"/>
      <c r="DW63" s="306"/>
      <c r="DX63" s="306"/>
      <c r="DY63" s="306"/>
      <c r="DZ63" s="306"/>
      <c r="EA63" s="306"/>
      <c r="EB63" s="306"/>
      <c r="EC63" s="306"/>
      <c r="ED63" s="306"/>
      <c r="EE63" s="306"/>
      <c r="EF63" s="306"/>
      <c r="EG63" s="306"/>
      <c r="EH63" s="306"/>
      <c r="EI63" s="306"/>
      <c r="EJ63" s="306"/>
      <c r="EK63" s="306"/>
      <c r="EL63" s="306"/>
      <c r="EM63" s="306"/>
      <c r="EN63" s="306"/>
      <c r="EO63" s="306"/>
      <c r="EP63" s="306"/>
      <c r="EQ63" s="306"/>
      <c r="ER63" s="306"/>
      <c r="ES63" s="306"/>
      <c r="ET63" s="306"/>
      <c r="EU63" s="306"/>
      <c r="EV63" s="306"/>
      <c r="EW63" s="306"/>
      <c r="EX63" s="306"/>
      <c r="EY63" s="306"/>
      <c r="EZ63" s="306"/>
      <c r="FA63" s="306"/>
      <c r="FB63" s="306"/>
      <c r="FC63" s="306"/>
      <c r="FD63" s="306"/>
      <c r="FE63" s="306"/>
      <c r="FF63" s="306"/>
      <c r="FG63" s="306"/>
      <c r="FH63" s="306"/>
      <c r="FI63" s="306"/>
      <c r="FJ63" s="306"/>
      <c r="FK63" s="306"/>
      <c r="FL63" s="306"/>
      <c r="FM63" s="306"/>
      <c r="FN63" s="306"/>
      <c r="FO63" s="306"/>
      <c r="FP63" s="306"/>
      <c r="FQ63" s="306"/>
      <c r="FR63" s="306"/>
      <c r="FS63" s="306"/>
      <c r="FT63" s="306"/>
      <c r="FU63" s="306"/>
      <c r="FV63" s="306"/>
      <c r="FW63" s="306"/>
      <c r="FX63" s="306"/>
      <c r="FY63" s="306"/>
      <c r="FZ63" s="306"/>
      <c r="GA63" s="306"/>
      <c r="GB63" s="306"/>
      <c r="GC63" s="306"/>
      <c r="GD63" s="306"/>
      <c r="GE63" s="306"/>
      <c r="GF63" s="306"/>
      <c r="GG63" s="306"/>
      <c r="GH63" s="306"/>
      <c r="GI63" s="306"/>
      <c r="GJ63" s="306"/>
      <c r="GK63" s="306"/>
      <c r="GL63" s="306"/>
      <c r="GM63" s="306"/>
      <c r="GN63" s="306"/>
      <c r="GO63" s="306"/>
      <c r="GP63" s="306"/>
      <c r="GQ63" s="306"/>
      <c r="GR63" s="306"/>
      <c r="GS63" s="306"/>
      <c r="GT63" s="306"/>
      <c r="GU63" s="306"/>
      <c r="GV63" s="306"/>
      <c r="GW63" s="306"/>
      <c r="GX63" s="306"/>
      <c r="GY63" s="306"/>
      <c r="GZ63" s="306"/>
      <c r="HA63" s="306"/>
      <c r="HB63" s="306"/>
      <c r="HC63" s="306"/>
      <c r="HD63" s="306"/>
      <c r="HE63" s="306"/>
      <c r="HF63" s="254"/>
      <c r="HG63" s="254"/>
      <c r="HH63" s="254"/>
      <c r="HI63" s="254"/>
      <c r="HJ63" s="254"/>
      <c r="HK63" s="254"/>
      <c r="HL63" s="254"/>
    </row>
    <row r="64" spans="1:220" s="280" customFormat="1" ht="75" x14ac:dyDescent="0.25">
      <c r="A64" s="276" t="s">
        <v>378</v>
      </c>
      <c r="B64" s="276" t="s">
        <v>375</v>
      </c>
      <c r="C64" s="276" t="s">
        <v>361</v>
      </c>
      <c r="D64" s="914" t="s">
        <v>399</v>
      </c>
      <c r="E64" s="915" t="s">
        <v>693</v>
      </c>
      <c r="F64" s="914" t="s">
        <v>401</v>
      </c>
      <c r="G64" s="275">
        <v>2021005810162</v>
      </c>
      <c r="H64" s="926" t="s">
        <v>962</v>
      </c>
      <c r="I64" s="609" t="s">
        <v>992</v>
      </c>
      <c r="J64" s="609" t="s">
        <v>993</v>
      </c>
      <c r="K64" s="609">
        <v>1</v>
      </c>
      <c r="L64" s="609" t="s">
        <v>776</v>
      </c>
      <c r="M64" s="609" t="s">
        <v>802</v>
      </c>
      <c r="N64" s="276" t="s">
        <v>1006</v>
      </c>
      <c r="O64" s="276" t="s">
        <v>390</v>
      </c>
      <c r="P64" s="619" t="s">
        <v>701</v>
      </c>
      <c r="Q64" s="927" t="s">
        <v>944</v>
      </c>
      <c r="R64" s="869">
        <v>329994700</v>
      </c>
      <c r="S64" s="852"/>
      <c r="T64" s="884">
        <f t="shared" si="3"/>
        <v>329994700</v>
      </c>
      <c r="U64" s="259">
        <f t="shared" si="6"/>
        <v>329994700</v>
      </c>
      <c r="V64" s="277"/>
      <c r="W64" s="277"/>
      <c r="X64" s="277"/>
      <c r="Y64" s="277"/>
      <c r="Z64" s="277"/>
      <c r="AA64" s="594"/>
      <c r="AB64" s="277"/>
      <c r="AC64" s="277"/>
      <c r="AD64" s="277"/>
      <c r="AE64" s="277"/>
      <c r="AF64" s="277"/>
      <c r="AG64" s="277"/>
      <c r="AH64" s="277"/>
      <c r="AI64" s="277"/>
      <c r="AJ64" s="277"/>
      <c r="AK64" s="277"/>
      <c r="AL64" s="277"/>
      <c r="AM64" s="277"/>
      <c r="AN64" s="594"/>
      <c r="AO64" s="594">
        <v>329994700</v>
      </c>
      <c r="AP64" s="277"/>
      <c r="AQ64" s="277"/>
      <c r="AR64" s="277"/>
      <c r="AS64" s="277"/>
      <c r="AT64" s="277"/>
      <c r="AU64" s="277"/>
      <c r="AV64" s="277"/>
      <c r="AW64" s="277"/>
      <c r="AX64" s="277"/>
      <c r="AY64" s="277"/>
      <c r="AZ64" s="277"/>
      <c r="BA64" s="277"/>
      <c r="BB64" s="277"/>
      <c r="BC64" s="277"/>
      <c r="BD64" s="277"/>
      <c r="BE64" s="277"/>
      <c r="BF64" s="277"/>
      <c r="BG64" s="277"/>
      <c r="BH64" s="277"/>
      <c r="BI64" s="277"/>
      <c r="BJ64" s="381"/>
      <c r="BK64" s="277"/>
      <c r="BL64" s="277"/>
      <c r="BM64" s="277"/>
      <c r="BN64" s="277"/>
      <c r="BO64" s="277"/>
      <c r="BP64" s="277"/>
      <c r="BQ64" s="277"/>
      <c r="BR64" s="594"/>
      <c r="BS64" s="277"/>
      <c r="BT64" s="277"/>
      <c r="BU64" s="277"/>
      <c r="BV64" s="277"/>
      <c r="BW64" s="277"/>
      <c r="BX64" s="277"/>
      <c r="BY64" s="277"/>
      <c r="BZ64" s="637"/>
      <c r="CA64" s="657"/>
      <c r="CB64" s="663"/>
      <c r="CC64" s="659"/>
      <c r="CD64" s="660"/>
      <c r="CE64" s="661"/>
      <c r="CF64" s="662"/>
      <c r="CG64" s="652"/>
      <c r="CH64" s="652"/>
      <c r="CI64" s="652"/>
      <c r="CJ64" s="652"/>
      <c r="CK64" s="652"/>
      <c r="CL64" s="652"/>
      <c r="CM64" s="652"/>
      <c r="CN64" s="652"/>
      <c r="CO64" s="652"/>
      <c r="CP64" s="652"/>
      <c r="CQ64" s="807">
        <f t="shared" si="7"/>
        <v>329994700</v>
      </c>
      <c r="CR64" s="807">
        <f t="shared" si="8"/>
        <v>0</v>
      </c>
      <c r="CS64" s="278"/>
      <c r="CT64" s="278"/>
      <c r="CU64" s="278"/>
      <c r="CV64" s="278"/>
      <c r="CW64" s="278"/>
      <c r="CX64" s="278"/>
      <c r="CY64" s="278"/>
      <c r="CZ64" s="278"/>
      <c r="DA64" s="278"/>
      <c r="DB64" s="278"/>
      <c r="DC64" s="278"/>
      <c r="DD64" s="278"/>
      <c r="DE64" s="278"/>
      <c r="DF64" s="278"/>
      <c r="DG64" s="278"/>
      <c r="DH64" s="278"/>
      <c r="DI64" s="278"/>
      <c r="DJ64" s="278"/>
      <c r="DK64" s="278"/>
      <c r="DL64" s="278"/>
      <c r="DM64" s="278"/>
      <c r="DN64" s="278"/>
      <c r="DO64" s="278"/>
      <c r="DP64" s="278"/>
      <c r="DQ64" s="278"/>
      <c r="DR64" s="278"/>
      <c r="DS64" s="278"/>
      <c r="DT64" s="278"/>
      <c r="DU64" s="278"/>
      <c r="DV64" s="278"/>
      <c r="DW64" s="278"/>
      <c r="DX64" s="278"/>
      <c r="DY64" s="278"/>
      <c r="DZ64" s="278"/>
      <c r="EA64" s="278"/>
      <c r="EB64" s="278"/>
      <c r="EC64" s="278"/>
      <c r="ED64" s="278"/>
      <c r="EE64" s="278"/>
      <c r="EF64" s="278"/>
      <c r="EG64" s="278"/>
      <c r="EH64" s="278"/>
      <c r="EI64" s="278"/>
      <c r="EJ64" s="278"/>
      <c r="EK64" s="278"/>
      <c r="EL64" s="278"/>
      <c r="EM64" s="278"/>
      <c r="EN64" s="278"/>
      <c r="EO64" s="278"/>
      <c r="EP64" s="278"/>
      <c r="EQ64" s="278"/>
      <c r="ER64" s="278"/>
      <c r="ES64" s="278"/>
      <c r="ET64" s="278"/>
      <c r="EU64" s="278"/>
      <c r="EV64" s="278"/>
      <c r="EW64" s="278"/>
      <c r="EX64" s="278"/>
      <c r="EY64" s="278"/>
      <c r="EZ64" s="278"/>
      <c r="FA64" s="278"/>
      <c r="FB64" s="278"/>
      <c r="FC64" s="278"/>
      <c r="FD64" s="278"/>
      <c r="FE64" s="278"/>
      <c r="FF64" s="278"/>
      <c r="FG64" s="278"/>
      <c r="FH64" s="278"/>
      <c r="FI64" s="278"/>
      <c r="FJ64" s="278"/>
      <c r="FK64" s="278"/>
      <c r="FL64" s="278"/>
      <c r="FM64" s="278"/>
      <c r="FN64" s="278"/>
      <c r="FO64" s="278"/>
      <c r="FP64" s="278"/>
      <c r="FQ64" s="278"/>
      <c r="FR64" s="278"/>
      <c r="FS64" s="278"/>
      <c r="FT64" s="278"/>
      <c r="FU64" s="278"/>
      <c r="FV64" s="278"/>
      <c r="FW64" s="278"/>
      <c r="FX64" s="278"/>
      <c r="FY64" s="278"/>
      <c r="FZ64" s="278"/>
      <c r="GA64" s="278"/>
      <c r="GB64" s="278"/>
      <c r="GC64" s="278"/>
      <c r="GD64" s="278"/>
      <c r="GE64" s="278"/>
      <c r="GF64" s="278"/>
      <c r="GG64" s="278"/>
      <c r="GH64" s="278"/>
      <c r="GI64" s="278"/>
      <c r="GJ64" s="278"/>
      <c r="GK64" s="278"/>
      <c r="GL64" s="278"/>
      <c r="GM64" s="278"/>
      <c r="GN64" s="278"/>
      <c r="GO64" s="278"/>
      <c r="GP64" s="278"/>
      <c r="GQ64" s="278"/>
      <c r="GR64" s="278"/>
      <c r="GS64" s="278"/>
      <c r="GT64" s="278"/>
      <c r="GU64" s="278"/>
      <c r="GV64" s="278"/>
      <c r="GW64" s="278"/>
      <c r="GX64" s="278"/>
      <c r="GY64" s="278"/>
      <c r="GZ64" s="278"/>
      <c r="HA64" s="278"/>
      <c r="HB64" s="278"/>
      <c r="HC64" s="278"/>
      <c r="HD64" s="278"/>
      <c r="HE64" s="278"/>
      <c r="HF64" s="279"/>
      <c r="HG64" s="279"/>
      <c r="HH64" s="279"/>
      <c r="HI64" s="279"/>
      <c r="HJ64" s="279"/>
      <c r="HK64" s="279"/>
      <c r="HL64" s="279"/>
    </row>
    <row r="65" spans="1:220" s="280" customFormat="1" ht="75" x14ac:dyDescent="0.25">
      <c r="A65" s="276" t="s">
        <v>378</v>
      </c>
      <c r="B65" s="276" t="s">
        <v>375</v>
      </c>
      <c r="C65" s="276" t="s">
        <v>361</v>
      </c>
      <c r="D65" s="276" t="s">
        <v>399</v>
      </c>
      <c r="E65" s="380" t="s">
        <v>693</v>
      </c>
      <c r="F65" s="276" t="s">
        <v>401</v>
      </c>
      <c r="G65" s="275">
        <v>2021005810181</v>
      </c>
      <c r="H65" s="930"/>
      <c r="I65" s="609" t="s">
        <v>800</v>
      </c>
      <c r="J65" s="609" t="s">
        <v>801</v>
      </c>
      <c r="K65" s="609">
        <v>1</v>
      </c>
      <c r="L65" s="609" t="s">
        <v>776</v>
      </c>
      <c r="M65" s="609" t="s">
        <v>802</v>
      </c>
      <c r="N65" s="276" t="s">
        <v>666</v>
      </c>
      <c r="O65" s="276" t="s">
        <v>390</v>
      </c>
      <c r="P65" s="619" t="s">
        <v>701</v>
      </c>
      <c r="Q65" s="931" t="s">
        <v>799</v>
      </c>
      <c r="R65" s="852">
        <v>150000000</v>
      </c>
      <c r="S65" s="852"/>
      <c r="T65" s="884">
        <f t="shared" si="3"/>
        <v>150000000</v>
      </c>
      <c r="U65" s="259">
        <f t="shared" si="6"/>
        <v>150000000</v>
      </c>
      <c r="V65" s="277"/>
      <c r="W65" s="277"/>
      <c r="X65" s="277"/>
      <c r="Y65" s="277"/>
      <c r="Z65" s="277"/>
      <c r="AA65" s="594"/>
      <c r="AB65" s="277"/>
      <c r="AC65" s="277"/>
      <c r="AD65" s="277"/>
      <c r="AE65" s="277"/>
      <c r="AF65" s="277"/>
      <c r="AG65" s="277"/>
      <c r="AH65" s="277">
        <v>150000000</v>
      </c>
      <c r="AI65" s="277"/>
      <c r="AJ65" s="277"/>
      <c r="AK65" s="277"/>
      <c r="AL65" s="277"/>
      <c r="AM65" s="277"/>
      <c r="AN65" s="594"/>
      <c r="AO65" s="594"/>
      <c r="AP65" s="277"/>
      <c r="AQ65" s="277"/>
      <c r="AR65" s="277"/>
      <c r="AS65" s="277"/>
      <c r="AT65" s="277"/>
      <c r="AU65" s="277"/>
      <c r="AV65" s="277"/>
      <c r="AW65" s="277"/>
      <c r="AX65" s="277"/>
      <c r="AY65" s="277"/>
      <c r="AZ65" s="277"/>
      <c r="BA65" s="277"/>
      <c r="BB65" s="277"/>
      <c r="BC65" s="277"/>
      <c r="BD65" s="277"/>
      <c r="BE65" s="277"/>
      <c r="BF65" s="277"/>
      <c r="BG65" s="277"/>
      <c r="BH65" s="277"/>
      <c r="BI65" s="277"/>
      <c r="BJ65" s="381"/>
      <c r="BK65" s="277"/>
      <c r="BL65" s="277"/>
      <c r="BM65" s="277"/>
      <c r="BN65" s="277"/>
      <c r="BO65" s="277"/>
      <c r="BP65" s="277"/>
      <c r="BQ65" s="277"/>
      <c r="BR65" s="594"/>
      <c r="BS65" s="277"/>
      <c r="BT65" s="277"/>
      <c r="BU65" s="277"/>
      <c r="BV65" s="277"/>
      <c r="BW65" s="277"/>
      <c r="BX65" s="277"/>
      <c r="BY65" s="277"/>
      <c r="BZ65" s="637"/>
      <c r="CA65" s="657"/>
      <c r="CB65" s="663"/>
      <c r="CC65" s="659"/>
      <c r="CD65" s="660"/>
      <c r="CE65" s="661"/>
      <c r="CF65" s="662"/>
      <c r="CG65" s="652"/>
      <c r="CH65" s="652"/>
      <c r="CI65" s="652"/>
      <c r="CJ65" s="652"/>
      <c r="CK65" s="652"/>
      <c r="CL65" s="652"/>
      <c r="CM65" s="652"/>
      <c r="CN65" s="652"/>
      <c r="CO65" s="652"/>
      <c r="CP65" s="652"/>
      <c r="CQ65" s="807">
        <f t="shared" si="7"/>
        <v>150000000</v>
      </c>
      <c r="CR65" s="807">
        <f t="shared" si="8"/>
        <v>0</v>
      </c>
      <c r="CS65" s="278"/>
      <c r="CT65" s="278"/>
      <c r="CU65" s="278"/>
      <c r="CV65" s="278"/>
      <c r="CW65" s="278"/>
      <c r="CX65" s="278"/>
      <c r="CY65" s="278"/>
      <c r="CZ65" s="278"/>
      <c r="DA65" s="278"/>
      <c r="DB65" s="278"/>
      <c r="DC65" s="278"/>
      <c r="DD65" s="278"/>
      <c r="DE65" s="278"/>
      <c r="DF65" s="278"/>
      <c r="DG65" s="278"/>
      <c r="DH65" s="278"/>
      <c r="DI65" s="278"/>
      <c r="DJ65" s="278"/>
      <c r="DK65" s="278"/>
      <c r="DL65" s="278"/>
      <c r="DM65" s="278"/>
      <c r="DN65" s="278"/>
      <c r="DO65" s="278"/>
      <c r="DP65" s="278"/>
      <c r="DQ65" s="278"/>
      <c r="DR65" s="278"/>
      <c r="DS65" s="278"/>
      <c r="DT65" s="278"/>
      <c r="DU65" s="278"/>
      <c r="DV65" s="278"/>
      <c r="DW65" s="278"/>
      <c r="DX65" s="278"/>
      <c r="DY65" s="278"/>
      <c r="DZ65" s="278"/>
      <c r="EA65" s="278"/>
      <c r="EB65" s="278"/>
      <c r="EC65" s="278"/>
      <c r="ED65" s="278"/>
      <c r="EE65" s="278"/>
      <c r="EF65" s="278"/>
      <c r="EG65" s="278"/>
      <c r="EH65" s="278"/>
      <c r="EI65" s="278"/>
      <c r="EJ65" s="278"/>
      <c r="EK65" s="278"/>
      <c r="EL65" s="278"/>
      <c r="EM65" s="278"/>
      <c r="EN65" s="278"/>
      <c r="EO65" s="278"/>
      <c r="EP65" s="278"/>
      <c r="EQ65" s="278"/>
      <c r="ER65" s="278"/>
      <c r="ES65" s="278"/>
      <c r="ET65" s="278"/>
      <c r="EU65" s="278"/>
      <c r="EV65" s="278"/>
      <c r="EW65" s="278"/>
      <c r="EX65" s="278"/>
      <c r="EY65" s="278"/>
      <c r="EZ65" s="278"/>
      <c r="FA65" s="278"/>
      <c r="FB65" s="278"/>
      <c r="FC65" s="278"/>
      <c r="FD65" s="278"/>
      <c r="FE65" s="278"/>
      <c r="FF65" s="278"/>
      <c r="FG65" s="278"/>
      <c r="FH65" s="278"/>
      <c r="FI65" s="278"/>
      <c r="FJ65" s="278"/>
      <c r="FK65" s="278"/>
      <c r="FL65" s="278"/>
      <c r="FM65" s="278"/>
      <c r="FN65" s="278"/>
      <c r="FO65" s="278"/>
      <c r="FP65" s="278"/>
      <c r="FQ65" s="278"/>
      <c r="FR65" s="278"/>
      <c r="FS65" s="278"/>
      <c r="FT65" s="278"/>
      <c r="FU65" s="278"/>
      <c r="FV65" s="278"/>
      <c r="FW65" s="278"/>
      <c r="FX65" s="278"/>
      <c r="FY65" s="278"/>
      <c r="FZ65" s="278"/>
      <c r="GA65" s="278"/>
      <c r="GB65" s="278"/>
      <c r="GC65" s="278"/>
      <c r="GD65" s="278"/>
      <c r="GE65" s="278"/>
      <c r="GF65" s="278"/>
      <c r="GG65" s="278"/>
      <c r="GH65" s="278"/>
      <c r="GI65" s="278"/>
      <c r="GJ65" s="278"/>
      <c r="GK65" s="278"/>
      <c r="GL65" s="278"/>
      <c r="GM65" s="278"/>
      <c r="GN65" s="278"/>
      <c r="GO65" s="278"/>
      <c r="GP65" s="278"/>
      <c r="GQ65" s="278"/>
      <c r="GR65" s="278"/>
      <c r="GS65" s="278"/>
      <c r="GT65" s="278"/>
      <c r="GU65" s="278"/>
      <c r="GV65" s="278"/>
      <c r="GW65" s="278"/>
      <c r="GX65" s="278"/>
      <c r="GY65" s="278"/>
      <c r="GZ65" s="278"/>
      <c r="HA65" s="278"/>
      <c r="HB65" s="278"/>
      <c r="HC65" s="278"/>
      <c r="HD65" s="278"/>
      <c r="HE65" s="278"/>
      <c r="HF65" s="279"/>
      <c r="HG65" s="279"/>
      <c r="HH65" s="279"/>
      <c r="HI65" s="279"/>
      <c r="HJ65" s="279"/>
      <c r="HK65" s="279"/>
      <c r="HL65" s="279"/>
    </row>
    <row r="66" spans="1:220" s="280" customFormat="1" ht="18" x14ac:dyDescent="0.25">
      <c r="A66" s="255" t="s">
        <v>378</v>
      </c>
      <c r="B66" s="255" t="s">
        <v>361</v>
      </c>
      <c r="C66" s="255"/>
      <c r="D66" s="255"/>
      <c r="E66" s="569"/>
      <c r="F66" s="255"/>
      <c r="G66" s="294"/>
      <c r="H66" s="294"/>
      <c r="I66" s="616"/>
      <c r="J66" s="616"/>
      <c r="K66" s="616"/>
      <c r="L66" s="616"/>
      <c r="M66" s="616"/>
      <c r="N66" s="257"/>
      <c r="O66" s="257"/>
      <c r="P66" s="624"/>
      <c r="Q66" s="258" t="s">
        <v>377</v>
      </c>
      <c r="R66" s="840"/>
      <c r="S66" s="840"/>
      <c r="T66" s="876">
        <f t="shared" si="3"/>
        <v>0</v>
      </c>
      <c r="U66" s="259">
        <f t="shared" si="6"/>
        <v>0</v>
      </c>
      <c r="V66" s="277"/>
      <c r="W66" s="277"/>
      <c r="X66" s="277"/>
      <c r="Y66" s="277"/>
      <c r="Z66" s="277"/>
      <c r="AA66" s="594"/>
      <c r="AB66" s="277"/>
      <c r="AC66" s="277"/>
      <c r="AD66" s="277"/>
      <c r="AE66" s="277"/>
      <c r="AF66" s="277"/>
      <c r="AG66" s="277"/>
      <c r="AH66" s="277"/>
      <c r="AI66" s="277"/>
      <c r="AJ66" s="277"/>
      <c r="AK66" s="277"/>
      <c r="AL66" s="277"/>
      <c r="AM66" s="277"/>
      <c r="AN66" s="594"/>
      <c r="AO66" s="594"/>
      <c r="AP66" s="277"/>
      <c r="AQ66" s="277"/>
      <c r="AR66" s="277"/>
      <c r="AS66" s="277"/>
      <c r="AT66" s="277"/>
      <c r="AU66" s="277"/>
      <c r="AV66" s="277"/>
      <c r="AW66" s="277"/>
      <c r="AX66" s="277"/>
      <c r="AY66" s="277"/>
      <c r="AZ66" s="277"/>
      <c r="BA66" s="277"/>
      <c r="BB66" s="277"/>
      <c r="BC66" s="277"/>
      <c r="BD66" s="277"/>
      <c r="BE66" s="277"/>
      <c r="BF66" s="277"/>
      <c r="BG66" s="277"/>
      <c r="BH66" s="277"/>
      <c r="BI66" s="277"/>
      <c r="BJ66" s="381"/>
      <c r="BK66" s="277"/>
      <c r="BL66" s="277"/>
      <c r="BM66" s="277"/>
      <c r="BN66" s="277"/>
      <c r="BO66" s="277"/>
      <c r="BP66" s="277"/>
      <c r="BQ66" s="277"/>
      <c r="BR66" s="594"/>
      <c r="BS66" s="277"/>
      <c r="BT66" s="277"/>
      <c r="BU66" s="277"/>
      <c r="BV66" s="307"/>
      <c r="BW66" s="277"/>
      <c r="BX66" s="277"/>
      <c r="BY66" s="277"/>
      <c r="BZ66" s="637"/>
      <c r="CA66" s="652"/>
      <c r="CB66" s="652"/>
      <c r="CC66" s="652"/>
      <c r="CD66" s="652"/>
      <c r="CE66" s="652"/>
      <c r="CF66" s="652"/>
      <c r="CG66" s="652"/>
      <c r="CH66" s="652"/>
      <c r="CI66" s="652"/>
      <c r="CJ66" s="652"/>
      <c r="CK66" s="652"/>
      <c r="CL66" s="652"/>
      <c r="CM66" s="652"/>
      <c r="CN66" s="652"/>
      <c r="CO66" s="652"/>
      <c r="CP66" s="652"/>
      <c r="CQ66" s="807">
        <f t="shared" si="7"/>
        <v>0</v>
      </c>
      <c r="CR66" s="807">
        <f t="shared" si="8"/>
        <v>0</v>
      </c>
      <c r="CS66" s="278"/>
      <c r="CT66" s="278"/>
      <c r="CU66" s="278"/>
      <c r="CV66" s="278"/>
      <c r="CW66" s="278"/>
      <c r="CX66" s="278"/>
      <c r="CY66" s="278"/>
      <c r="CZ66" s="278"/>
      <c r="DA66" s="278"/>
      <c r="DB66" s="278"/>
      <c r="DC66" s="278"/>
      <c r="DD66" s="278"/>
      <c r="DE66" s="278"/>
      <c r="DF66" s="278"/>
      <c r="DG66" s="278"/>
      <c r="DH66" s="278"/>
      <c r="DI66" s="278"/>
      <c r="DJ66" s="278"/>
      <c r="DK66" s="278"/>
      <c r="DL66" s="278"/>
      <c r="DM66" s="278"/>
      <c r="DN66" s="278"/>
      <c r="DO66" s="278"/>
      <c r="DP66" s="278"/>
      <c r="DQ66" s="278"/>
      <c r="DR66" s="278"/>
      <c r="DS66" s="278"/>
      <c r="DT66" s="278"/>
      <c r="DU66" s="278"/>
      <c r="DV66" s="278"/>
      <c r="DW66" s="278"/>
      <c r="DX66" s="278"/>
      <c r="DY66" s="278"/>
      <c r="DZ66" s="278"/>
      <c r="EA66" s="278"/>
      <c r="EB66" s="278"/>
      <c r="EC66" s="278"/>
      <c r="ED66" s="278"/>
      <c r="EE66" s="278"/>
      <c r="EF66" s="278"/>
      <c r="EG66" s="278"/>
      <c r="EH66" s="278"/>
      <c r="EI66" s="278"/>
      <c r="EJ66" s="278"/>
      <c r="EK66" s="278"/>
      <c r="EL66" s="278"/>
      <c r="EM66" s="278"/>
      <c r="EN66" s="278"/>
      <c r="EO66" s="278"/>
      <c r="EP66" s="278"/>
      <c r="EQ66" s="278"/>
      <c r="ER66" s="278"/>
      <c r="ES66" s="278"/>
      <c r="ET66" s="278"/>
      <c r="EU66" s="278"/>
      <c r="EV66" s="278"/>
      <c r="EW66" s="278"/>
      <c r="EX66" s="278"/>
      <c r="EY66" s="278"/>
      <c r="EZ66" s="278"/>
      <c r="FA66" s="278"/>
      <c r="FB66" s="278"/>
      <c r="FC66" s="278"/>
      <c r="FD66" s="278"/>
      <c r="FE66" s="278"/>
      <c r="FF66" s="278"/>
      <c r="FG66" s="278"/>
      <c r="FH66" s="278"/>
      <c r="FI66" s="278"/>
      <c r="FJ66" s="278"/>
      <c r="FK66" s="278"/>
      <c r="FL66" s="278"/>
      <c r="FM66" s="278"/>
      <c r="FN66" s="278"/>
      <c r="FO66" s="278"/>
      <c r="FP66" s="278"/>
      <c r="FQ66" s="278"/>
      <c r="FR66" s="278"/>
      <c r="FS66" s="278"/>
      <c r="FT66" s="278"/>
      <c r="FU66" s="278"/>
      <c r="FV66" s="278"/>
      <c r="FW66" s="278"/>
      <c r="FX66" s="278"/>
      <c r="FY66" s="278"/>
      <c r="FZ66" s="278"/>
      <c r="GA66" s="278"/>
      <c r="GB66" s="278"/>
      <c r="GC66" s="278"/>
      <c r="GD66" s="278"/>
      <c r="GE66" s="278"/>
      <c r="GF66" s="278"/>
      <c r="GG66" s="278"/>
      <c r="GH66" s="278"/>
      <c r="GI66" s="278"/>
      <c r="GJ66" s="278"/>
      <c r="GK66" s="278"/>
      <c r="GL66" s="278"/>
      <c r="GM66" s="278"/>
      <c r="GN66" s="278"/>
      <c r="GO66" s="278"/>
      <c r="GP66" s="278"/>
      <c r="GQ66" s="278"/>
      <c r="GR66" s="278"/>
      <c r="GS66" s="278"/>
      <c r="GT66" s="278"/>
      <c r="GU66" s="278"/>
      <c r="GV66" s="278"/>
      <c r="GW66" s="278"/>
      <c r="GX66" s="278"/>
      <c r="GY66" s="278"/>
      <c r="GZ66" s="278"/>
      <c r="HA66" s="278"/>
      <c r="HB66" s="278"/>
      <c r="HC66" s="278"/>
      <c r="HD66" s="278"/>
      <c r="HE66" s="278"/>
      <c r="HF66" s="279"/>
      <c r="HG66" s="279"/>
      <c r="HH66" s="279"/>
      <c r="HI66" s="279"/>
      <c r="HJ66" s="279"/>
      <c r="HK66" s="279"/>
      <c r="HL66" s="279"/>
    </row>
    <row r="67" spans="1:220" s="280" customFormat="1" ht="18" x14ac:dyDescent="0.25">
      <c r="A67" s="262" t="s">
        <v>378</v>
      </c>
      <c r="B67" s="262" t="s">
        <v>361</v>
      </c>
      <c r="C67" s="262" t="s">
        <v>371</v>
      </c>
      <c r="D67" s="262"/>
      <c r="E67" s="570"/>
      <c r="F67" s="262"/>
      <c r="G67" s="263"/>
      <c r="H67" s="263"/>
      <c r="I67" s="606"/>
      <c r="J67" s="606"/>
      <c r="K67" s="606"/>
      <c r="L67" s="606"/>
      <c r="M67" s="606"/>
      <c r="N67" s="262"/>
      <c r="O67" s="264"/>
      <c r="P67" s="625"/>
      <c r="Q67" s="265" t="s">
        <v>372</v>
      </c>
      <c r="R67" s="841"/>
      <c r="S67" s="841"/>
      <c r="T67" s="877">
        <f t="shared" si="3"/>
        <v>0</v>
      </c>
      <c r="U67" s="259">
        <f t="shared" si="6"/>
        <v>0</v>
      </c>
      <c r="V67" s="277"/>
      <c r="W67" s="277"/>
      <c r="X67" s="277"/>
      <c r="Y67" s="277"/>
      <c r="Z67" s="277"/>
      <c r="AA67" s="594"/>
      <c r="AB67" s="277"/>
      <c r="AC67" s="277"/>
      <c r="AD67" s="277"/>
      <c r="AE67" s="277"/>
      <c r="AF67" s="277"/>
      <c r="AG67" s="277"/>
      <c r="AH67" s="277"/>
      <c r="AI67" s="277"/>
      <c r="AJ67" s="277"/>
      <c r="AK67" s="277"/>
      <c r="AL67" s="277"/>
      <c r="AM67" s="277"/>
      <c r="AN67" s="594"/>
      <c r="AO67" s="594"/>
      <c r="AP67" s="277"/>
      <c r="AQ67" s="277"/>
      <c r="AR67" s="277"/>
      <c r="AS67" s="277"/>
      <c r="AT67" s="277"/>
      <c r="AU67" s="277"/>
      <c r="AV67" s="277"/>
      <c r="AW67" s="277"/>
      <c r="AX67" s="277"/>
      <c r="AY67" s="277"/>
      <c r="AZ67" s="277"/>
      <c r="BA67" s="277"/>
      <c r="BB67" s="277"/>
      <c r="BC67" s="277"/>
      <c r="BD67" s="277"/>
      <c r="BE67" s="277"/>
      <c r="BF67" s="277"/>
      <c r="BG67" s="277"/>
      <c r="BH67" s="277"/>
      <c r="BI67" s="277"/>
      <c r="BJ67" s="381"/>
      <c r="BK67" s="277"/>
      <c r="BL67" s="277"/>
      <c r="BM67" s="277"/>
      <c r="BN67" s="277"/>
      <c r="BO67" s="277"/>
      <c r="BP67" s="277"/>
      <c r="BQ67" s="277"/>
      <c r="BR67" s="594"/>
      <c r="BS67" s="277"/>
      <c r="BT67" s="277"/>
      <c r="BU67" s="277"/>
      <c r="BV67" s="307"/>
      <c r="BW67" s="277"/>
      <c r="BX67" s="277"/>
      <c r="BY67" s="277"/>
      <c r="BZ67" s="637"/>
      <c r="CA67" s="652"/>
      <c r="CB67" s="652"/>
      <c r="CC67" s="652"/>
      <c r="CD67" s="652"/>
      <c r="CE67" s="652"/>
      <c r="CF67" s="652"/>
      <c r="CG67" s="652"/>
      <c r="CH67" s="652"/>
      <c r="CI67" s="652"/>
      <c r="CJ67" s="652"/>
      <c r="CK67" s="652"/>
      <c r="CL67" s="652"/>
      <c r="CM67" s="652"/>
      <c r="CN67" s="652"/>
      <c r="CO67" s="652"/>
      <c r="CP67" s="652"/>
      <c r="CQ67" s="807">
        <f t="shared" si="7"/>
        <v>0</v>
      </c>
      <c r="CR67" s="807">
        <f t="shared" si="8"/>
        <v>0</v>
      </c>
      <c r="CS67" s="278"/>
      <c r="CT67" s="278"/>
      <c r="CU67" s="278"/>
      <c r="CV67" s="278"/>
      <c r="CW67" s="278"/>
      <c r="CX67" s="278"/>
      <c r="CY67" s="278"/>
      <c r="CZ67" s="278"/>
      <c r="DA67" s="278"/>
      <c r="DB67" s="278"/>
      <c r="DC67" s="278"/>
      <c r="DD67" s="278"/>
      <c r="DE67" s="278"/>
      <c r="DF67" s="278"/>
      <c r="DG67" s="278"/>
      <c r="DH67" s="278"/>
      <c r="DI67" s="278"/>
      <c r="DJ67" s="278"/>
      <c r="DK67" s="278"/>
      <c r="DL67" s="278"/>
      <c r="DM67" s="278"/>
      <c r="DN67" s="278"/>
      <c r="DO67" s="278"/>
      <c r="DP67" s="278"/>
      <c r="DQ67" s="278"/>
      <c r="DR67" s="278"/>
      <c r="DS67" s="278"/>
      <c r="DT67" s="278"/>
      <c r="DU67" s="278"/>
      <c r="DV67" s="278"/>
      <c r="DW67" s="278"/>
      <c r="DX67" s="278"/>
      <c r="DY67" s="278"/>
      <c r="DZ67" s="278"/>
      <c r="EA67" s="278"/>
      <c r="EB67" s="278"/>
      <c r="EC67" s="278"/>
      <c r="ED67" s="278"/>
      <c r="EE67" s="278"/>
      <c r="EF67" s="278"/>
      <c r="EG67" s="278"/>
      <c r="EH67" s="278"/>
      <c r="EI67" s="278"/>
      <c r="EJ67" s="278"/>
      <c r="EK67" s="278"/>
      <c r="EL67" s="278"/>
      <c r="EM67" s="278"/>
      <c r="EN67" s="278"/>
      <c r="EO67" s="278"/>
      <c r="EP67" s="278"/>
      <c r="EQ67" s="278"/>
      <c r="ER67" s="278"/>
      <c r="ES67" s="278"/>
      <c r="ET67" s="278"/>
      <c r="EU67" s="278"/>
      <c r="EV67" s="278"/>
      <c r="EW67" s="278"/>
      <c r="EX67" s="278"/>
      <c r="EY67" s="278"/>
      <c r="EZ67" s="278"/>
      <c r="FA67" s="278"/>
      <c r="FB67" s="278"/>
      <c r="FC67" s="278"/>
      <c r="FD67" s="278"/>
      <c r="FE67" s="278"/>
      <c r="FF67" s="278"/>
      <c r="FG67" s="278"/>
      <c r="FH67" s="278"/>
      <c r="FI67" s="278"/>
      <c r="FJ67" s="278"/>
      <c r="FK67" s="278"/>
      <c r="FL67" s="278"/>
      <c r="FM67" s="278"/>
      <c r="FN67" s="278"/>
      <c r="FO67" s="278"/>
      <c r="FP67" s="278"/>
      <c r="FQ67" s="278"/>
      <c r="FR67" s="278"/>
      <c r="FS67" s="278"/>
      <c r="FT67" s="278"/>
      <c r="FU67" s="278"/>
      <c r="FV67" s="278"/>
      <c r="FW67" s="278"/>
      <c r="FX67" s="278"/>
      <c r="FY67" s="278"/>
      <c r="FZ67" s="278"/>
      <c r="GA67" s="278"/>
      <c r="GB67" s="278"/>
      <c r="GC67" s="278"/>
      <c r="GD67" s="278"/>
      <c r="GE67" s="278"/>
      <c r="GF67" s="278"/>
      <c r="GG67" s="278"/>
      <c r="GH67" s="278"/>
      <c r="GI67" s="278"/>
      <c r="GJ67" s="278"/>
      <c r="GK67" s="278"/>
      <c r="GL67" s="278"/>
      <c r="GM67" s="278"/>
      <c r="GN67" s="278"/>
      <c r="GO67" s="278"/>
      <c r="GP67" s="278"/>
      <c r="GQ67" s="278"/>
      <c r="GR67" s="278"/>
      <c r="GS67" s="278"/>
      <c r="GT67" s="278"/>
      <c r="GU67" s="278"/>
      <c r="GV67" s="278"/>
      <c r="GW67" s="278"/>
      <c r="GX67" s="278"/>
      <c r="GY67" s="278"/>
      <c r="GZ67" s="278"/>
      <c r="HA67" s="278"/>
      <c r="HB67" s="278"/>
      <c r="HC67" s="278"/>
      <c r="HD67" s="278"/>
      <c r="HE67" s="278"/>
      <c r="HF67" s="279"/>
      <c r="HG67" s="279"/>
      <c r="HH67" s="279"/>
      <c r="HI67" s="279"/>
      <c r="HJ67" s="279"/>
      <c r="HK67" s="279"/>
      <c r="HL67" s="279"/>
    </row>
    <row r="68" spans="1:220" s="280" customFormat="1" ht="18" x14ac:dyDescent="0.25">
      <c r="A68" s="286" t="s">
        <v>378</v>
      </c>
      <c r="B68" s="286" t="s">
        <v>361</v>
      </c>
      <c r="C68" s="286" t="s">
        <v>371</v>
      </c>
      <c r="D68" s="286" t="s">
        <v>373</v>
      </c>
      <c r="E68" s="573"/>
      <c r="F68" s="286"/>
      <c r="G68" s="287"/>
      <c r="H68" s="287"/>
      <c r="I68" s="613"/>
      <c r="J68" s="613"/>
      <c r="K68" s="613"/>
      <c r="L68" s="613"/>
      <c r="M68" s="613"/>
      <c r="N68" s="288"/>
      <c r="O68" s="288"/>
      <c r="P68" s="629"/>
      <c r="Q68" s="289" t="s">
        <v>374</v>
      </c>
      <c r="R68" s="854"/>
      <c r="S68" s="854"/>
      <c r="T68" s="886">
        <f t="shared" si="3"/>
        <v>0</v>
      </c>
      <c r="U68" s="259">
        <f t="shared" si="6"/>
        <v>0</v>
      </c>
      <c r="V68" s="277"/>
      <c r="W68" s="277"/>
      <c r="X68" s="277"/>
      <c r="Y68" s="277"/>
      <c r="Z68" s="277"/>
      <c r="AA68" s="594"/>
      <c r="AB68" s="277"/>
      <c r="AC68" s="277"/>
      <c r="AD68" s="277"/>
      <c r="AE68" s="277"/>
      <c r="AF68" s="277"/>
      <c r="AG68" s="277"/>
      <c r="AH68" s="277"/>
      <c r="AI68" s="277"/>
      <c r="AJ68" s="277"/>
      <c r="AK68" s="277"/>
      <c r="AL68" s="277"/>
      <c r="AM68" s="277"/>
      <c r="AN68" s="594"/>
      <c r="AO68" s="594"/>
      <c r="AP68" s="277"/>
      <c r="AQ68" s="277"/>
      <c r="AR68" s="277"/>
      <c r="AS68" s="277"/>
      <c r="AT68" s="277"/>
      <c r="AU68" s="277"/>
      <c r="AV68" s="277"/>
      <c r="AW68" s="277"/>
      <c r="AX68" s="277"/>
      <c r="AY68" s="277"/>
      <c r="AZ68" s="277"/>
      <c r="BA68" s="277"/>
      <c r="BB68" s="277"/>
      <c r="BC68" s="277"/>
      <c r="BD68" s="277"/>
      <c r="BE68" s="277"/>
      <c r="BF68" s="277"/>
      <c r="BG68" s="277"/>
      <c r="BH68" s="277"/>
      <c r="BI68" s="277"/>
      <c r="BJ68" s="381"/>
      <c r="BK68" s="277"/>
      <c r="BL68" s="277"/>
      <c r="BM68" s="277"/>
      <c r="BN68" s="277"/>
      <c r="BO68" s="277"/>
      <c r="BP68" s="277"/>
      <c r="BQ68" s="277"/>
      <c r="BR68" s="594"/>
      <c r="BS68" s="277"/>
      <c r="BT68" s="277"/>
      <c r="BU68" s="277"/>
      <c r="BV68" s="307"/>
      <c r="BW68" s="277"/>
      <c r="BX68" s="277"/>
      <c r="BY68" s="277"/>
      <c r="BZ68" s="637"/>
      <c r="CA68" s="652"/>
      <c r="CB68" s="652"/>
      <c r="CC68" s="652"/>
      <c r="CD68" s="652"/>
      <c r="CE68" s="652"/>
      <c r="CF68" s="652"/>
      <c r="CG68" s="652"/>
      <c r="CH68" s="652"/>
      <c r="CI68" s="652"/>
      <c r="CJ68" s="652"/>
      <c r="CK68" s="652"/>
      <c r="CL68" s="652"/>
      <c r="CM68" s="652"/>
      <c r="CN68" s="652"/>
      <c r="CO68" s="652"/>
      <c r="CP68" s="652"/>
      <c r="CQ68" s="807">
        <f t="shared" si="7"/>
        <v>0</v>
      </c>
      <c r="CR68" s="807">
        <f t="shared" si="8"/>
        <v>0</v>
      </c>
      <c r="CS68" s="278"/>
      <c r="CT68" s="278"/>
      <c r="CU68" s="278"/>
      <c r="CV68" s="278"/>
      <c r="CW68" s="278"/>
      <c r="CX68" s="278"/>
      <c r="CY68" s="278"/>
      <c r="CZ68" s="278"/>
      <c r="DA68" s="278"/>
      <c r="DB68" s="278"/>
      <c r="DC68" s="278"/>
      <c r="DD68" s="278"/>
      <c r="DE68" s="278"/>
      <c r="DF68" s="278"/>
      <c r="DG68" s="278"/>
      <c r="DH68" s="278"/>
      <c r="DI68" s="278"/>
      <c r="DJ68" s="278"/>
      <c r="DK68" s="278"/>
      <c r="DL68" s="278"/>
      <c r="DM68" s="278"/>
      <c r="DN68" s="278"/>
      <c r="DO68" s="278"/>
      <c r="DP68" s="278"/>
      <c r="DQ68" s="278"/>
      <c r="DR68" s="278"/>
      <c r="DS68" s="278"/>
      <c r="DT68" s="278"/>
      <c r="DU68" s="278"/>
      <c r="DV68" s="278"/>
      <c r="DW68" s="278"/>
      <c r="DX68" s="278"/>
      <c r="DY68" s="278"/>
      <c r="DZ68" s="278"/>
      <c r="EA68" s="278"/>
      <c r="EB68" s="278"/>
      <c r="EC68" s="278"/>
      <c r="ED68" s="278"/>
      <c r="EE68" s="278"/>
      <c r="EF68" s="278"/>
      <c r="EG68" s="278"/>
      <c r="EH68" s="278"/>
      <c r="EI68" s="278"/>
      <c r="EJ68" s="278"/>
      <c r="EK68" s="278"/>
      <c r="EL68" s="278"/>
      <c r="EM68" s="278"/>
      <c r="EN68" s="278"/>
      <c r="EO68" s="278"/>
      <c r="EP68" s="278"/>
      <c r="EQ68" s="278"/>
      <c r="ER68" s="278"/>
      <c r="ES68" s="278"/>
      <c r="ET68" s="278"/>
      <c r="EU68" s="278"/>
      <c r="EV68" s="278"/>
      <c r="EW68" s="278"/>
      <c r="EX68" s="278"/>
      <c r="EY68" s="278"/>
      <c r="EZ68" s="278"/>
      <c r="FA68" s="278"/>
      <c r="FB68" s="278"/>
      <c r="FC68" s="278"/>
      <c r="FD68" s="278"/>
      <c r="FE68" s="278"/>
      <c r="FF68" s="278"/>
      <c r="FG68" s="278"/>
      <c r="FH68" s="278"/>
      <c r="FI68" s="278"/>
      <c r="FJ68" s="278"/>
      <c r="FK68" s="278"/>
      <c r="FL68" s="278"/>
      <c r="FM68" s="278"/>
      <c r="FN68" s="278"/>
      <c r="FO68" s="278"/>
      <c r="FP68" s="278"/>
      <c r="FQ68" s="278"/>
      <c r="FR68" s="278"/>
      <c r="FS68" s="278"/>
      <c r="FT68" s="278"/>
      <c r="FU68" s="278"/>
      <c r="FV68" s="278"/>
      <c r="FW68" s="278"/>
      <c r="FX68" s="278"/>
      <c r="FY68" s="278"/>
      <c r="FZ68" s="278"/>
      <c r="GA68" s="278"/>
      <c r="GB68" s="278"/>
      <c r="GC68" s="278"/>
      <c r="GD68" s="278"/>
      <c r="GE68" s="278"/>
      <c r="GF68" s="278"/>
      <c r="GG68" s="278"/>
      <c r="GH68" s="278"/>
      <c r="GI68" s="278"/>
      <c r="GJ68" s="278"/>
      <c r="GK68" s="278"/>
      <c r="GL68" s="278"/>
      <c r="GM68" s="278"/>
      <c r="GN68" s="278"/>
      <c r="GO68" s="278"/>
      <c r="GP68" s="278"/>
      <c r="GQ68" s="278"/>
      <c r="GR68" s="278"/>
      <c r="GS68" s="278"/>
      <c r="GT68" s="278"/>
      <c r="GU68" s="278"/>
      <c r="GV68" s="278"/>
      <c r="GW68" s="278"/>
      <c r="GX68" s="278"/>
      <c r="GY68" s="278"/>
      <c r="GZ68" s="278"/>
      <c r="HA68" s="278"/>
      <c r="HB68" s="278"/>
      <c r="HC68" s="278"/>
      <c r="HD68" s="278"/>
      <c r="HE68" s="278"/>
      <c r="HF68" s="279"/>
      <c r="HG68" s="279"/>
      <c r="HH68" s="279"/>
      <c r="HI68" s="279"/>
      <c r="HJ68" s="279"/>
      <c r="HK68" s="279"/>
      <c r="HL68" s="279"/>
    </row>
    <row r="69" spans="1:220" s="280" customFormat="1" ht="18" x14ac:dyDescent="0.25">
      <c r="A69" s="577" t="s">
        <v>378</v>
      </c>
      <c r="B69" s="577" t="s">
        <v>361</v>
      </c>
      <c r="C69" s="577" t="s">
        <v>371</v>
      </c>
      <c r="D69" s="577" t="s">
        <v>373</v>
      </c>
      <c r="E69" s="577" t="s">
        <v>428</v>
      </c>
      <c r="F69" s="577"/>
      <c r="G69" s="578"/>
      <c r="H69" s="578"/>
      <c r="I69" s="608"/>
      <c r="J69" s="608"/>
      <c r="K69" s="608"/>
      <c r="L69" s="608"/>
      <c r="M69" s="608"/>
      <c r="N69" s="579"/>
      <c r="O69" s="579"/>
      <c r="P69" s="627"/>
      <c r="Q69" s="580" t="s">
        <v>690</v>
      </c>
      <c r="R69" s="843"/>
      <c r="S69" s="843"/>
      <c r="T69" s="879">
        <f t="shared" si="3"/>
        <v>0</v>
      </c>
      <c r="U69" s="259">
        <f t="shared" si="6"/>
        <v>0</v>
      </c>
      <c r="V69" s="381"/>
      <c r="W69" s="381"/>
      <c r="X69" s="381"/>
      <c r="Y69" s="381"/>
      <c r="Z69" s="381"/>
      <c r="AA69" s="594"/>
      <c r="AB69" s="381"/>
      <c r="AC69" s="381"/>
      <c r="AD69" s="381"/>
      <c r="AE69" s="381"/>
      <c r="AF69" s="381"/>
      <c r="AG69" s="381"/>
      <c r="AH69" s="381"/>
      <c r="AI69" s="381"/>
      <c r="AJ69" s="381"/>
      <c r="AK69" s="381"/>
      <c r="AL69" s="381"/>
      <c r="AM69" s="381"/>
      <c r="AN69" s="594"/>
      <c r="AO69" s="594"/>
      <c r="AP69" s="381"/>
      <c r="AQ69" s="381"/>
      <c r="AR69" s="381"/>
      <c r="AS69" s="381"/>
      <c r="AT69" s="381"/>
      <c r="AU69" s="381"/>
      <c r="AV69" s="381"/>
      <c r="AW69" s="381"/>
      <c r="AX69" s="381"/>
      <c r="AY69" s="381"/>
      <c r="AZ69" s="381"/>
      <c r="BA69" s="381"/>
      <c r="BB69" s="381"/>
      <c r="BC69" s="381"/>
      <c r="BD69" s="381"/>
      <c r="BE69" s="381"/>
      <c r="BF69" s="277"/>
      <c r="BG69" s="277"/>
      <c r="BH69" s="277"/>
      <c r="BI69" s="381"/>
      <c r="BJ69" s="381"/>
      <c r="BK69" s="381"/>
      <c r="BL69" s="381"/>
      <c r="BM69" s="381"/>
      <c r="BN69" s="381"/>
      <c r="BO69" s="381"/>
      <c r="BP69" s="381"/>
      <c r="BQ69" s="381"/>
      <c r="BR69" s="594"/>
      <c r="BS69" s="381"/>
      <c r="BT69" s="381"/>
      <c r="BU69" s="381"/>
      <c r="BV69" s="583"/>
      <c r="BW69" s="381"/>
      <c r="BX69" s="381"/>
      <c r="BY69" s="381"/>
      <c r="BZ69" s="637"/>
      <c r="CA69" s="652"/>
      <c r="CB69" s="652"/>
      <c r="CC69" s="652"/>
      <c r="CD69" s="652"/>
      <c r="CE69" s="652"/>
      <c r="CF69" s="652"/>
      <c r="CG69" s="652"/>
      <c r="CH69" s="652"/>
      <c r="CI69" s="652"/>
      <c r="CJ69" s="652"/>
      <c r="CK69" s="652"/>
      <c r="CL69" s="652"/>
      <c r="CM69" s="652"/>
      <c r="CN69" s="652"/>
      <c r="CO69" s="652"/>
      <c r="CP69" s="652"/>
      <c r="CQ69" s="807">
        <f t="shared" si="7"/>
        <v>0</v>
      </c>
      <c r="CR69" s="807">
        <f t="shared" si="8"/>
        <v>0</v>
      </c>
      <c r="CS69" s="278"/>
      <c r="CT69" s="278"/>
      <c r="CU69" s="278"/>
      <c r="CV69" s="278"/>
      <c r="CW69" s="278"/>
      <c r="CX69" s="278"/>
      <c r="CY69" s="278"/>
      <c r="CZ69" s="278"/>
      <c r="DA69" s="278"/>
      <c r="DB69" s="278"/>
      <c r="DC69" s="278"/>
      <c r="DD69" s="278"/>
      <c r="DE69" s="278"/>
      <c r="DF69" s="278"/>
      <c r="DG69" s="278"/>
      <c r="DH69" s="278"/>
      <c r="DI69" s="278"/>
      <c r="DJ69" s="278"/>
      <c r="DK69" s="278"/>
      <c r="DL69" s="278"/>
      <c r="DM69" s="278"/>
      <c r="DN69" s="278"/>
      <c r="DO69" s="278"/>
      <c r="DP69" s="278"/>
      <c r="DQ69" s="278"/>
      <c r="DR69" s="278"/>
      <c r="DS69" s="278"/>
      <c r="DT69" s="278"/>
      <c r="DU69" s="278"/>
      <c r="DV69" s="278"/>
      <c r="DW69" s="278"/>
      <c r="DX69" s="278"/>
      <c r="DY69" s="278"/>
      <c r="DZ69" s="278"/>
      <c r="EA69" s="278"/>
      <c r="EB69" s="278"/>
      <c r="EC69" s="278"/>
      <c r="ED69" s="278"/>
      <c r="EE69" s="278"/>
      <c r="EF69" s="278"/>
      <c r="EG69" s="278"/>
      <c r="EH69" s="278"/>
      <c r="EI69" s="278"/>
      <c r="EJ69" s="278"/>
      <c r="EK69" s="278"/>
      <c r="EL69" s="278"/>
      <c r="EM69" s="278"/>
      <c r="EN69" s="278"/>
      <c r="EO69" s="278"/>
      <c r="EP69" s="278"/>
      <c r="EQ69" s="278"/>
      <c r="ER69" s="278"/>
      <c r="ES69" s="278"/>
      <c r="ET69" s="278"/>
      <c r="EU69" s="278"/>
      <c r="EV69" s="278"/>
      <c r="EW69" s="278"/>
      <c r="EX69" s="278"/>
      <c r="EY69" s="278"/>
      <c r="EZ69" s="278"/>
      <c r="FA69" s="278"/>
      <c r="FB69" s="278"/>
      <c r="FC69" s="278"/>
      <c r="FD69" s="278"/>
      <c r="FE69" s="278"/>
      <c r="FF69" s="278"/>
      <c r="FG69" s="278"/>
      <c r="FH69" s="278"/>
      <c r="FI69" s="278"/>
      <c r="FJ69" s="278"/>
      <c r="FK69" s="278"/>
      <c r="FL69" s="278"/>
      <c r="FM69" s="278"/>
      <c r="FN69" s="278"/>
      <c r="FO69" s="278"/>
      <c r="FP69" s="278"/>
      <c r="FQ69" s="278"/>
      <c r="FR69" s="278"/>
      <c r="FS69" s="278"/>
      <c r="FT69" s="278"/>
      <c r="FU69" s="278"/>
      <c r="FV69" s="278"/>
      <c r="FW69" s="278"/>
      <c r="FX69" s="278"/>
      <c r="FY69" s="278"/>
      <c r="FZ69" s="278"/>
      <c r="GA69" s="278"/>
      <c r="GB69" s="278"/>
      <c r="GC69" s="278"/>
      <c r="GD69" s="278"/>
      <c r="GE69" s="278"/>
      <c r="GF69" s="278"/>
      <c r="GG69" s="278"/>
      <c r="GH69" s="278"/>
      <c r="GI69" s="278"/>
      <c r="GJ69" s="278"/>
      <c r="GK69" s="278"/>
      <c r="GL69" s="278"/>
      <c r="GM69" s="278"/>
      <c r="GN69" s="278"/>
      <c r="GO69" s="278"/>
      <c r="GP69" s="278"/>
      <c r="GQ69" s="278"/>
      <c r="GR69" s="278"/>
      <c r="GS69" s="278"/>
      <c r="GT69" s="278"/>
      <c r="GU69" s="278"/>
      <c r="GV69" s="278"/>
      <c r="GW69" s="278"/>
      <c r="GX69" s="278"/>
      <c r="GY69" s="278"/>
      <c r="GZ69" s="278"/>
      <c r="HA69" s="278"/>
      <c r="HB69" s="278"/>
      <c r="HC69" s="278"/>
      <c r="HD69" s="278"/>
      <c r="HE69" s="278"/>
      <c r="HF69" s="279"/>
      <c r="HG69" s="279"/>
      <c r="HH69" s="279"/>
      <c r="HI69" s="279"/>
      <c r="HJ69" s="279"/>
      <c r="HK69" s="279"/>
      <c r="HL69" s="279"/>
    </row>
    <row r="70" spans="1:220" s="280" customFormat="1" ht="31.5" x14ac:dyDescent="0.25">
      <c r="A70" s="290" t="s">
        <v>378</v>
      </c>
      <c r="B70" s="290" t="s">
        <v>361</v>
      </c>
      <c r="C70" s="290" t="s">
        <v>371</v>
      </c>
      <c r="D70" s="290" t="s">
        <v>373</v>
      </c>
      <c r="E70" s="574" t="s">
        <v>428</v>
      </c>
      <c r="F70" s="290" t="s">
        <v>381</v>
      </c>
      <c r="G70" s="291"/>
      <c r="H70" s="291"/>
      <c r="I70" s="614"/>
      <c r="J70" s="614"/>
      <c r="K70" s="614"/>
      <c r="L70" s="614"/>
      <c r="M70" s="614"/>
      <c r="N70" s="292"/>
      <c r="O70" s="292"/>
      <c r="P70" s="630"/>
      <c r="Q70" s="293" t="s">
        <v>382</v>
      </c>
      <c r="R70" s="849"/>
      <c r="S70" s="849"/>
      <c r="T70" s="882">
        <f t="shared" si="3"/>
        <v>0</v>
      </c>
      <c r="U70" s="259">
        <f t="shared" si="6"/>
        <v>0</v>
      </c>
      <c r="V70" s="277"/>
      <c r="W70" s="277"/>
      <c r="X70" s="277"/>
      <c r="Y70" s="277"/>
      <c r="Z70" s="277"/>
      <c r="AA70" s="594"/>
      <c r="AB70" s="277"/>
      <c r="AC70" s="277"/>
      <c r="AD70" s="277"/>
      <c r="AE70" s="277"/>
      <c r="AF70" s="277"/>
      <c r="AG70" s="277"/>
      <c r="AH70" s="277"/>
      <c r="AI70" s="277"/>
      <c r="AJ70" s="277"/>
      <c r="AK70" s="277"/>
      <c r="AL70" s="277"/>
      <c r="AM70" s="277"/>
      <c r="AN70" s="594"/>
      <c r="AO70" s="594"/>
      <c r="AP70" s="277"/>
      <c r="AQ70" s="277"/>
      <c r="AR70" s="277"/>
      <c r="AS70" s="277"/>
      <c r="AT70" s="277"/>
      <c r="AU70" s="277"/>
      <c r="AV70" s="277"/>
      <c r="AW70" s="277"/>
      <c r="AX70" s="277"/>
      <c r="AY70" s="277"/>
      <c r="AZ70" s="277"/>
      <c r="BA70" s="277"/>
      <c r="BB70" s="277"/>
      <c r="BC70" s="277"/>
      <c r="BD70" s="277"/>
      <c r="BE70" s="277"/>
      <c r="BF70" s="277"/>
      <c r="BG70" s="277"/>
      <c r="BH70" s="277"/>
      <c r="BI70" s="277"/>
      <c r="BJ70" s="381"/>
      <c r="BK70" s="277"/>
      <c r="BL70" s="277"/>
      <c r="BM70" s="277"/>
      <c r="BN70" s="277"/>
      <c r="BO70" s="277"/>
      <c r="BP70" s="277"/>
      <c r="BQ70" s="277"/>
      <c r="BR70" s="594"/>
      <c r="BS70" s="277"/>
      <c r="BT70" s="277"/>
      <c r="BU70" s="277"/>
      <c r="BV70" s="307"/>
      <c r="BW70" s="277"/>
      <c r="BX70" s="277"/>
      <c r="BY70" s="277"/>
      <c r="BZ70" s="637"/>
      <c r="CA70" s="652"/>
      <c r="CB70" s="652"/>
      <c r="CC70" s="652"/>
      <c r="CD70" s="652"/>
      <c r="CE70" s="652"/>
      <c r="CF70" s="652"/>
      <c r="CG70" s="652"/>
      <c r="CH70" s="652"/>
      <c r="CI70" s="652"/>
      <c r="CJ70" s="652"/>
      <c r="CK70" s="652"/>
      <c r="CL70" s="652"/>
      <c r="CM70" s="652"/>
      <c r="CN70" s="652"/>
      <c r="CO70" s="652"/>
      <c r="CP70" s="652"/>
      <c r="CQ70" s="807">
        <f t="shared" si="7"/>
        <v>0</v>
      </c>
      <c r="CR70" s="807">
        <f t="shared" si="8"/>
        <v>0</v>
      </c>
      <c r="CS70" s="278"/>
      <c r="CT70" s="278"/>
      <c r="CU70" s="278"/>
      <c r="CV70" s="278"/>
      <c r="CW70" s="278"/>
      <c r="CX70" s="278"/>
      <c r="CY70" s="278"/>
      <c r="CZ70" s="278"/>
      <c r="DA70" s="278"/>
      <c r="DB70" s="278"/>
      <c r="DC70" s="278"/>
      <c r="DD70" s="278"/>
      <c r="DE70" s="278"/>
      <c r="DF70" s="278"/>
      <c r="DG70" s="278"/>
      <c r="DH70" s="278"/>
      <c r="DI70" s="278"/>
      <c r="DJ70" s="278"/>
      <c r="DK70" s="278"/>
      <c r="DL70" s="278"/>
      <c r="DM70" s="278"/>
      <c r="DN70" s="278"/>
      <c r="DO70" s="278"/>
      <c r="DP70" s="278"/>
      <c r="DQ70" s="278"/>
      <c r="DR70" s="278"/>
      <c r="DS70" s="278"/>
      <c r="DT70" s="278"/>
      <c r="DU70" s="278"/>
      <c r="DV70" s="278"/>
      <c r="DW70" s="278"/>
      <c r="DX70" s="278"/>
      <c r="DY70" s="278"/>
      <c r="DZ70" s="278"/>
      <c r="EA70" s="278"/>
      <c r="EB70" s="278"/>
      <c r="EC70" s="278"/>
      <c r="ED70" s="278"/>
      <c r="EE70" s="278"/>
      <c r="EF70" s="278"/>
      <c r="EG70" s="278"/>
      <c r="EH70" s="278"/>
      <c r="EI70" s="278"/>
      <c r="EJ70" s="278"/>
      <c r="EK70" s="278"/>
      <c r="EL70" s="278"/>
      <c r="EM70" s="278"/>
      <c r="EN70" s="278"/>
      <c r="EO70" s="278"/>
      <c r="EP70" s="278"/>
      <c r="EQ70" s="278"/>
      <c r="ER70" s="278"/>
      <c r="ES70" s="278"/>
      <c r="ET70" s="278"/>
      <c r="EU70" s="278"/>
      <c r="EV70" s="278"/>
      <c r="EW70" s="278"/>
      <c r="EX70" s="278"/>
      <c r="EY70" s="278"/>
      <c r="EZ70" s="278"/>
      <c r="FA70" s="278"/>
      <c r="FB70" s="278"/>
      <c r="FC70" s="278"/>
      <c r="FD70" s="278"/>
      <c r="FE70" s="278"/>
      <c r="FF70" s="278"/>
      <c r="FG70" s="278"/>
      <c r="FH70" s="278"/>
      <c r="FI70" s="278"/>
      <c r="FJ70" s="278"/>
      <c r="FK70" s="278"/>
      <c r="FL70" s="278"/>
      <c r="FM70" s="278"/>
      <c r="FN70" s="278"/>
      <c r="FO70" s="278"/>
      <c r="FP70" s="278"/>
      <c r="FQ70" s="278"/>
      <c r="FR70" s="278"/>
      <c r="FS70" s="278"/>
      <c r="FT70" s="278"/>
      <c r="FU70" s="278"/>
      <c r="FV70" s="278"/>
      <c r="FW70" s="278"/>
      <c r="FX70" s="278"/>
      <c r="FY70" s="278"/>
      <c r="FZ70" s="278"/>
      <c r="GA70" s="278"/>
      <c r="GB70" s="278"/>
      <c r="GC70" s="278"/>
      <c r="GD70" s="278"/>
      <c r="GE70" s="278"/>
      <c r="GF70" s="278"/>
      <c r="GG70" s="278"/>
      <c r="GH70" s="278"/>
      <c r="GI70" s="278"/>
      <c r="GJ70" s="278"/>
      <c r="GK70" s="278"/>
      <c r="GL70" s="278"/>
      <c r="GM70" s="278"/>
      <c r="GN70" s="278"/>
      <c r="GO70" s="278"/>
      <c r="GP70" s="278"/>
      <c r="GQ70" s="278"/>
      <c r="GR70" s="278"/>
      <c r="GS70" s="278"/>
      <c r="GT70" s="278"/>
      <c r="GU70" s="278"/>
      <c r="GV70" s="278"/>
      <c r="GW70" s="278"/>
      <c r="GX70" s="278"/>
      <c r="GY70" s="278"/>
      <c r="GZ70" s="278"/>
      <c r="HA70" s="278"/>
      <c r="HB70" s="278"/>
      <c r="HC70" s="278"/>
      <c r="HD70" s="278"/>
      <c r="HE70" s="278"/>
      <c r="HF70" s="279"/>
      <c r="HG70" s="279"/>
      <c r="HH70" s="279"/>
      <c r="HI70" s="279"/>
      <c r="HJ70" s="279"/>
      <c r="HK70" s="279"/>
      <c r="HL70" s="279"/>
    </row>
    <row r="71" spans="1:220" s="280" customFormat="1" ht="75" x14ac:dyDescent="0.25">
      <c r="A71" s="619" t="s">
        <v>378</v>
      </c>
      <c r="B71" s="619" t="s">
        <v>361</v>
      </c>
      <c r="C71" s="619" t="s">
        <v>371</v>
      </c>
      <c r="D71" s="619" t="s">
        <v>373</v>
      </c>
      <c r="E71" s="619" t="s">
        <v>428</v>
      </c>
      <c r="F71" s="619" t="s">
        <v>381</v>
      </c>
      <c r="G71" s="609">
        <v>2021005810150</v>
      </c>
      <c r="H71" s="926" t="s">
        <v>962</v>
      </c>
      <c r="I71" s="609"/>
      <c r="J71" s="609"/>
      <c r="K71" s="609"/>
      <c r="L71" s="609"/>
      <c r="M71" s="609"/>
      <c r="N71" s="619" t="s">
        <v>935</v>
      </c>
      <c r="O71" s="619" t="s">
        <v>366</v>
      </c>
      <c r="P71" s="619"/>
      <c r="Q71" s="925" t="s">
        <v>971</v>
      </c>
      <c r="R71" s="870">
        <v>214735000</v>
      </c>
      <c r="S71" s="853"/>
      <c r="T71" s="851">
        <f t="shared" si="3"/>
        <v>214735000</v>
      </c>
      <c r="U71" s="259">
        <f t="shared" si="6"/>
        <v>214735000</v>
      </c>
      <c r="V71" s="594"/>
      <c r="W71" s="594"/>
      <c r="X71" s="594"/>
      <c r="Y71" s="594"/>
      <c r="Z71" s="594"/>
      <c r="AA71" s="594"/>
      <c r="AB71" s="594"/>
      <c r="AC71" s="594"/>
      <c r="AD71" s="594"/>
      <c r="AE71" s="594"/>
      <c r="AF71" s="594"/>
      <c r="AG71" s="594"/>
      <c r="AH71" s="594"/>
      <c r="AI71" s="594"/>
      <c r="AJ71" s="594"/>
      <c r="AK71" s="594"/>
      <c r="AL71" s="594"/>
      <c r="AM71" s="594"/>
      <c r="AN71" s="594"/>
      <c r="AO71" s="594">
        <v>214735000</v>
      </c>
      <c r="AP71" s="594"/>
      <c r="AQ71" s="594"/>
      <c r="AR71" s="594"/>
      <c r="AS71" s="594"/>
      <c r="AT71" s="594"/>
      <c r="AU71" s="594"/>
      <c r="AV71" s="594"/>
      <c r="AW71" s="594"/>
      <c r="AX71" s="594"/>
      <c r="AY71" s="594"/>
      <c r="AZ71" s="594"/>
      <c r="BA71" s="594"/>
      <c r="BB71" s="594"/>
      <c r="BC71" s="594"/>
      <c r="BD71" s="594"/>
      <c r="BE71" s="594"/>
      <c r="BF71" s="594"/>
      <c r="BG71" s="594"/>
      <c r="BH71" s="594"/>
      <c r="BI71" s="594"/>
      <c r="BJ71" s="594"/>
      <c r="BK71" s="594"/>
      <c r="BL71" s="594"/>
      <c r="BM71" s="594"/>
      <c r="BN71" s="594"/>
      <c r="BO71" s="594"/>
      <c r="BP71" s="594"/>
      <c r="BQ71" s="594"/>
      <c r="BR71" s="594"/>
      <c r="BS71" s="594"/>
      <c r="BT71" s="594"/>
      <c r="BU71" s="594"/>
      <c r="BV71" s="818"/>
      <c r="BW71" s="594"/>
      <c r="BX71" s="594"/>
      <c r="BY71" s="594"/>
      <c r="BZ71" s="637"/>
      <c r="CA71" s="658"/>
      <c r="CB71" s="663"/>
      <c r="CC71" s="659"/>
      <c r="CD71" s="665"/>
      <c r="CE71" s="666"/>
      <c r="CF71" s="667"/>
      <c r="CG71" s="652"/>
      <c r="CH71" s="652"/>
      <c r="CI71" s="652"/>
      <c r="CJ71" s="652"/>
      <c r="CK71" s="652"/>
      <c r="CL71" s="652"/>
      <c r="CM71" s="652"/>
      <c r="CN71" s="652"/>
      <c r="CO71" s="652"/>
      <c r="CP71" s="652"/>
      <c r="CQ71" s="807">
        <f t="shared" si="7"/>
        <v>214735000</v>
      </c>
      <c r="CR71" s="807">
        <f t="shared" si="8"/>
        <v>0</v>
      </c>
      <c r="CS71" s="278"/>
      <c r="CT71" s="278"/>
      <c r="CU71" s="278"/>
      <c r="CV71" s="278"/>
      <c r="CW71" s="278"/>
      <c r="CX71" s="278"/>
      <c r="CY71" s="278"/>
      <c r="CZ71" s="278"/>
      <c r="DA71" s="278"/>
      <c r="DB71" s="278"/>
      <c r="DC71" s="278"/>
      <c r="DD71" s="278"/>
      <c r="DE71" s="278"/>
      <c r="DF71" s="278"/>
      <c r="DG71" s="278"/>
      <c r="DH71" s="278"/>
      <c r="DI71" s="278"/>
      <c r="DJ71" s="278"/>
      <c r="DK71" s="278"/>
      <c r="DL71" s="278"/>
      <c r="DM71" s="278"/>
      <c r="DN71" s="278"/>
      <c r="DO71" s="278"/>
      <c r="DP71" s="278"/>
      <c r="DQ71" s="278"/>
      <c r="DR71" s="278"/>
      <c r="DS71" s="278"/>
      <c r="DT71" s="278"/>
      <c r="DU71" s="278"/>
      <c r="DV71" s="278"/>
      <c r="DW71" s="278"/>
      <c r="DX71" s="278"/>
      <c r="DY71" s="278"/>
      <c r="DZ71" s="278"/>
      <c r="EA71" s="278"/>
      <c r="EB71" s="278"/>
      <c r="EC71" s="278"/>
      <c r="ED71" s="278"/>
      <c r="EE71" s="278"/>
      <c r="EF71" s="278"/>
      <c r="EG71" s="278"/>
      <c r="EH71" s="278"/>
      <c r="EI71" s="278"/>
      <c r="EJ71" s="278"/>
      <c r="EK71" s="278"/>
      <c r="EL71" s="278"/>
      <c r="EM71" s="278"/>
      <c r="EN71" s="278"/>
      <c r="EO71" s="278"/>
      <c r="EP71" s="278"/>
      <c r="EQ71" s="278"/>
      <c r="ER71" s="278"/>
      <c r="ES71" s="278"/>
      <c r="ET71" s="278"/>
      <c r="EU71" s="278"/>
      <c r="EV71" s="278"/>
      <c r="EW71" s="278"/>
      <c r="EX71" s="278"/>
      <c r="EY71" s="278"/>
      <c r="EZ71" s="278"/>
      <c r="FA71" s="278"/>
      <c r="FB71" s="278"/>
      <c r="FC71" s="278"/>
      <c r="FD71" s="278"/>
      <c r="FE71" s="278"/>
      <c r="FF71" s="278"/>
      <c r="FG71" s="278"/>
      <c r="FH71" s="278"/>
      <c r="FI71" s="278"/>
      <c r="FJ71" s="278"/>
      <c r="FK71" s="278"/>
      <c r="FL71" s="278"/>
      <c r="FM71" s="278"/>
      <c r="FN71" s="278"/>
      <c r="FO71" s="278"/>
      <c r="FP71" s="278"/>
      <c r="FQ71" s="278"/>
      <c r="FR71" s="278"/>
      <c r="FS71" s="278"/>
      <c r="FT71" s="278"/>
      <c r="FU71" s="278"/>
      <c r="FV71" s="278"/>
      <c r="FW71" s="278"/>
      <c r="FX71" s="278"/>
      <c r="FY71" s="278"/>
      <c r="FZ71" s="278"/>
      <c r="GA71" s="278"/>
      <c r="GB71" s="278"/>
      <c r="GC71" s="278"/>
      <c r="GD71" s="278"/>
      <c r="GE71" s="278"/>
      <c r="GF71" s="278"/>
      <c r="GG71" s="278"/>
      <c r="GH71" s="278"/>
      <c r="GI71" s="278"/>
      <c r="GJ71" s="278"/>
      <c r="GK71" s="278"/>
      <c r="GL71" s="278"/>
      <c r="GM71" s="278"/>
      <c r="GN71" s="278"/>
      <c r="GO71" s="278"/>
      <c r="GP71" s="278"/>
      <c r="GQ71" s="278"/>
      <c r="GR71" s="278"/>
      <c r="GS71" s="278"/>
      <c r="GT71" s="278"/>
      <c r="GU71" s="278"/>
      <c r="GV71" s="278"/>
      <c r="GW71" s="278"/>
      <c r="GX71" s="278"/>
      <c r="GY71" s="278"/>
      <c r="GZ71" s="278"/>
      <c r="HA71" s="278"/>
      <c r="HB71" s="278"/>
      <c r="HC71" s="278"/>
      <c r="HD71" s="278"/>
      <c r="HE71" s="278"/>
      <c r="HF71" s="279"/>
      <c r="HG71" s="279"/>
      <c r="HH71" s="279"/>
      <c r="HI71" s="279"/>
      <c r="HJ71" s="279"/>
      <c r="HK71" s="279"/>
      <c r="HL71" s="279"/>
    </row>
    <row r="72" spans="1:220" s="310" customFormat="1" ht="75" x14ac:dyDescent="0.25">
      <c r="A72" s="276" t="s">
        <v>378</v>
      </c>
      <c r="B72" s="276" t="s">
        <v>361</v>
      </c>
      <c r="C72" s="276" t="s">
        <v>371</v>
      </c>
      <c r="D72" s="276" t="s">
        <v>373</v>
      </c>
      <c r="E72" s="380" t="s">
        <v>428</v>
      </c>
      <c r="F72" s="276" t="s">
        <v>381</v>
      </c>
      <c r="G72" s="275">
        <v>2021005810265</v>
      </c>
      <c r="H72" s="275"/>
      <c r="I72" s="609" t="s">
        <v>743</v>
      </c>
      <c r="J72" s="609" t="s">
        <v>744</v>
      </c>
      <c r="K72" s="609">
        <v>1</v>
      </c>
      <c r="L72" s="609" t="s">
        <v>746</v>
      </c>
      <c r="M72" s="609" t="s">
        <v>745</v>
      </c>
      <c r="N72" s="276" t="s">
        <v>666</v>
      </c>
      <c r="O72" s="276" t="s">
        <v>366</v>
      </c>
      <c r="P72" s="619" t="s">
        <v>701</v>
      </c>
      <c r="Q72" s="619" t="s">
        <v>953</v>
      </c>
      <c r="R72" s="852">
        <v>350000000</v>
      </c>
      <c r="S72" s="852"/>
      <c r="T72" s="884">
        <f t="shared" si="3"/>
        <v>350000000</v>
      </c>
      <c r="U72" s="259">
        <f t="shared" si="6"/>
        <v>350000000</v>
      </c>
      <c r="V72" s="277"/>
      <c r="W72" s="277"/>
      <c r="X72" s="277"/>
      <c r="Y72" s="277"/>
      <c r="Z72" s="277"/>
      <c r="AA72" s="594"/>
      <c r="AB72" s="277"/>
      <c r="AC72" s="277"/>
      <c r="AD72" s="277"/>
      <c r="AE72" s="277"/>
      <c r="AF72" s="277"/>
      <c r="AG72" s="277"/>
      <c r="AH72" s="277">
        <v>66763508.090000004</v>
      </c>
      <c r="AI72" s="277">
        <v>77625000</v>
      </c>
      <c r="AJ72" s="277">
        <v>1171200</v>
      </c>
      <c r="AK72" s="277">
        <v>1006500.000000001</v>
      </c>
      <c r="AL72" s="277">
        <v>38812500</v>
      </c>
      <c r="AM72" s="277">
        <v>4440000</v>
      </c>
      <c r="AN72" s="594">
        <v>160181291.91</v>
      </c>
      <c r="AO72" s="594"/>
      <c r="AP72" s="277"/>
      <c r="AQ72" s="277"/>
      <c r="AR72" s="277"/>
      <c r="AS72" s="277"/>
      <c r="AT72" s="277"/>
      <c r="AU72" s="277"/>
      <c r="AV72" s="277"/>
      <c r="AW72" s="277"/>
      <c r="AX72" s="277"/>
      <c r="AY72" s="277"/>
      <c r="AZ72" s="277"/>
      <c r="BA72" s="277"/>
      <c r="BB72" s="277"/>
      <c r="BC72" s="277"/>
      <c r="BD72" s="277"/>
      <c r="BE72" s="277"/>
      <c r="BF72" s="277"/>
      <c r="BG72" s="277"/>
      <c r="BH72" s="277"/>
      <c r="BI72" s="277"/>
      <c r="BJ72" s="381"/>
      <c r="BK72" s="277"/>
      <c r="BL72" s="277"/>
      <c r="BM72" s="277"/>
      <c r="BN72" s="277"/>
      <c r="BO72" s="277"/>
      <c r="BP72" s="277"/>
      <c r="BQ72" s="277"/>
      <c r="BR72" s="594"/>
      <c r="BS72" s="277"/>
      <c r="BT72" s="277"/>
      <c r="BU72" s="277"/>
      <c r="BV72" s="277"/>
      <c r="BW72" s="277"/>
      <c r="BX72" s="277"/>
      <c r="BY72" s="277"/>
      <c r="BZ72" s="637"/>
      <c r="CA72" s="658"/>
      <c r="CB72" s="663"/>
      <c r="CC72" s="664"/>
      <c r="CD72" s="665"/>
      <c r="CE72" s="668"/>
      <c r="CF72" s="667"/>
      <c r="CG72" s="652"/>
      <c r="CH72" s="652"/>
      <c r="CI72" s="652"/>
      <c r="CJ72" s="652"/>
      <c r="CK72" s="652"/>
      <c r="CL72" s="652"/>
      <c r="CM72" s="652"/>
      <c r="CN72" s="652"/>
      <c r="CO72" s="652"/>
      <c r="CP72" s="652"/>
      <c r="CQ72" s="807">
        <f t="shared" si="7"/>
        <v>350000000</v>
      </c>
      <c r="CR72" s="807">
        <f t="shared" si="8"/>
        <v>0</v>
      </c>
      <c r="CS72" s="278"/>
      <c r="CT72" s="278"/>
      <c r="CU72" s="278"/>
      <c r="CV72" s="278"/>
      <c r="CW72" s="278"/>
      <c r="CX72" s="278"/>
      <c r="CY72" s="278"/>
      <c r="CZ72" s="278"/>
      <c r="DA72" s="278"/>
      <c r="DB72" s="278"/>
      <c r="DC72" s="278"/>
      <c r="DD72" s="278"/>
      <c r="DE72" s="278"/>
      <c r="DF72" s="278"/>
      <c r="DG72" s="278"/>
      <c r="DH72" s="278"/>
      <c r="DI72" s="278"/>
      <c r="DJ72" s="278"/>
      <c r="DK72" s="278"/>
      <c r="DL72" s="278"/>
      <c r="DM72" s="278"/>
      <c r="DN72" s="278"/>
      <c r="DO72" s="278"/>
      <c r="DP72" s="278"/>
      <c r="DQ72" s="278"/>
      <c r="DR72" s="278"/>
      <c r="DS72" s="278"/>
      <c r="DT72" s="278"/>
      <c r="DU72" s="278"/>
      <c r="DV72" s="278"/>
      <c r="DW72" s="278"/>
      <c r="DX72" s="278"/>
      <c r="DY72" s="278"/>
      <c r="DZ72" s="278"/>
      <c r="EA72" s="278"/>
      <c r="EB72" s="278"/>
      <c r="EC72" s="278"/>
      <c r="ED72" s="278"/>
      <c r="EE72" s="278"/>
      <c r="EF72" s="278"/>
      <c r="EG72" s="278"/>
      <c r="EH72" s="278"/>
      <c r="EI72" s="278"/>
      <c r="EJ72" s="278"/>
      <c r="EK72" s="278"/>
      <c r="EL72" s="278"/>
      <c r="EM72" s="278"/>
      <c r="EN72" s="278"/>
      <c r="EO72" s="278"/>
      <c r="EP72" s="278"/>
      <c r="EQ72" s="278"/>
      <c r="ER72" s="278"/>
      <c r="ES72" s="278"/>
      <c r="ET72" s="278"/>
      <c r="EU72" s="278"/>
      <c r="EV72" s="278"/>
      <c r="EW72" s="278"/>
      <c r="EX72" s="278"/>
      <c r="EY72" s="278"/>
      <c r="EZ72" s="278"/>
      <c r="FA72" s="278"/>
      <c r="FB72" s="278"/>
      <c r="FC72" s="278"/>
      <c r="FD72" s="278"/>
      <c r="FE72" s="278"/>
      <c r="FF72" s="278"/>
      <c r="FG72" s="278"/>
      <c r="FH72" s="278"/>
      <c r="FI72" s="278"/>
      <c r="FJ72" s="278"/>
      <c r="FK72" s="278"/>
      <c r="FL72" s="278"/>
      <c r="FM72" s="278"/>
      <c r="FN72" s="278"/>
      <c r="FO72" s="278"/>
      <c r="FP72" s="278"/>
      <c r="FQ72" s="278"/>
      <c r="FR72" s="278"/>
      <c r="FS72" s="278"/>
      <c r="FT72" s="278"/>
      <c r="FU72" s="278"/>
      <c r="FV72" s="278"/>
      <c r="FW72" s="278"/>
      <c r="FX72" s="278"/>
      <c r="FY72" s="278"/>
      <c r="FZ72" s="278"/>
      <c r="GA72" s="278"/>
      <c r="GB72" s="278"/>
      <c r="GC72" s="278"/>
      <c r="GD72" s="278"/>
      <c r="GE72" s="278"/>
      <c r="GF72" s="278"/>
      <c r="GG72" s="278"/>
      <c r="GH72" s="278"/>
      <c r="GI72" s="278"/>
      <c r="GJ72" s="278"/>
      <c r="GK72" s="278"/>
      <c r="GL72" s="278"/>
      <c r="GM72" s="278"/>
      <c r="GN72" s="278"/>
      <c r="GO72" s="278"/>
      <c r="GP72" s="278"/>
      <c r="GQ72" s="278"/>
      <c r="GR72" s="278"/>
      <c r="GS72" s="278"/>
      <c r="GT72" s="278"/>
      <c r="GU72" s="278"/>
      <c r="GV72" s="278"/>
      <c r="GW72" s="278"/>
      <c r="GX72" s="278"/>
      <c r="GY72" s="278"/>
      <c r="GZ72" s="278"/>
      <c r="HA72" s="278"/>
      <c r="HB72" s="278"/>
      <c r="HC72" s="278"/>
      <c r="HD72" s="278"/>
      <c r="HE72" s="278"/>
      <c r="HF72" s="278"/>
      <c r="HG72" s="278"/>
      <c r="HH72" s="278"/>
      <c r="HI72" s="278"/>
      <c r="HJ72" s="278"/>
      <c r="HK72" s="278"/>
      <c r="HL72" s="278"/>
    </row>
    <row r="73" spans="1:220" s="309" customFormat="1" ht="75" x14ac:dyDescent="0.25">
      <c r="A73" s="276" t="s">
        <v>378</v>
      </c>
      <c r="B73" s="276" t="s">
        <v>361</v>
      </c>
      <c r="C73" s="276" t="s">
        <v>371</v>
      </c>
      <c r="D73" s="276" t="s">
        <v>373</v>
      </c>
      <c r="E73" s="380" t="s">
        <v>428</v>
      </c>
      <c r="F73" s="276" t="s">
        <v>381</v>
      </c>
      <c r="G73" s="275">
        <v>2021005810007</v>
      </c>
      <c r="H73" s="926" t="s">
        <v>962</v>
      </c>
      <c r="I73" s="609" t="s">
        <v>738</v>
      </c>
      <c r="J73" s="609" t="s">
        <v>906</v>
      </c>
      <c r="K73" s="609">
        <v>1</v>
      </c>
      <c r="L73" s="609" t="s">
        <v>741</v>
      </c>
      <c r="M73" s="609" t="s">
        <v>740</v>
      </c>
      <c r="N73" s="276" t="s">
        <v>929</v>
      </c>
      <c r="O73" s="276" t="s">
        <v>366</v>
      </c>
      <c r="P73" s="619" t="s">
        <v>701</v>
      </c>
      <c r="Q73" s="928" t="s">
        <v>972</v>
      </c>
      <c r="R73" s="869">
        <v>60000000</v>
      </c>
      <c r="S73" s="852"/>
      <c r="T73" s="884">
        <f t="shared" si="3"/>
        <v>60000000</v>
      </c>
      <c r="U73" s="259">
        <f t="shared" si="6"/>
        <v>60000000</v>
      </c>
      <c r="V73" s="277"/>
      <c r="W73" s="277"/>
      <c r="X73" s="277"/>
      <c r="Y73" s="277"/>
      <c r="Z73" s="277"/>
      <c r="AA73" s="594"/>
      <c r="AB73" s="277"/>
      <c r="AC73" s="277"/>
      <c r="AD73" s="277"/>
      <c r="AE73" s="277"/>
      <c r="AF73" s="277"/>
      <c r="AG73" s="277"/>
      <c r="AH73" s="277"/>
      <c r="AI73" s="277"/>
      <c r="AJ73" s="277"/>
      <c r="AK73" s="277"/>
      <c r="AL73" s="277"/>
      <c r="AM73" s="277"/>
      <c r="AN73" s="594"/>
      <c r="AO73" s="594">
        <v>60000000</v>
      </c>
      <c r="AP73" s="277"/>
      <c r="AQ73" s="277"/>
      <c r="AR73" s="277"/>
      <c r="AS73" s="277"/>
      <c r="AT73" s="277"/>
      <c r="AU73" s="277"/>
      <c r="AV73" s="277"/>
      <c r="AW73" s="277"/>
      <c r="AX73" s="277"/>
      <c r="AY73" s="277"/>
      <c r="AZ73" s="277"/>
      <c r="BA73" s="277"/>
      <c r="BB73" s="277"/>
      <c r="BC73" s="277"/>
      <c r="BD73" s="277"/>
      <c r="BE73" s="277"/>
      <c r="BF73" s="277"/>
      <c r="BG73" s="277"/>
      <c r="BH73" s="277"/>
      <c r="BI73" s="277"/>
      <c r="BJ73" s="381"/>
      <c r="BK73" s="277"/>
      <c r="BL73" s="277"/>
      <c r="BM73" s="277"/>
      <c r="BN73" s="277"/>
      <c r="BO73" s="277"/>
      <c r="BP73" s="277"/>
      <c r="BQ73" s="277"/>
      <c r="BR73" s="594"/>
      <c r="BS73" s="277"/>
      <c r="BT73" s="277"/>
      <c r="BU73" s="277"/>
      <c r="BV73" s="277"/>
      <c r="BW73" s="277"/>
      <c r="BX73" s="277"/>
      <c r="BY73" s="277"/>
      <c r="BZ73" s="637"/>
      <c r="CA73" s="658"/>
      <c r="CB73" s="663"/>
      <c r="CC73" s="664"/>
      <c r="CD73" s="665"/>
      <c r="CE73" s="668"/>
      <c r="CF73" s="667"/>
      <c r="CG73" s="652"/>
      <c r="CH73" s="652"/>
      <c r="CI73" s="652"/>
      <c r="CJ73" s="652"/>
      <c r="CK73" s="652"/>
      <c r="CL73" s="652"/>
      <c r="CM73" s="652"/>
      <c r="CN73" s="652"/>
      <c r="CO73" s="652"/>
      <c r="CP73" s="652"/>
      <c r="CQ73" s="807">
        <f t="shared" si="7"/>
        <v>60000000</v>
      </c>
      <c r="CR73" s="807">
        <f t="shared" si="8"/>
        <v>0</v>
      </c>
      <c r="CS73" s="308"/>
      <c r="CT73" s="308"/>
      <c r="CU73" s="308"/>
      <c r="CV73" s="308"/>
      <c r="CW73" s="308"/>
      <c r="CX73" s="308"/>
      <c r="CY73" s="308"/>
      <c r="CZ73" s="308"/>
      <c r="DA73" s="308"/>
      <c r="DB73" s="308"/>
      <c r="DC73" s="308"/>
      <c r="DD73" s="308"/>
      <c r="DE73" s="308"/>
      <c r="DF73" s="308"/>
      <c r="DG73" s="308"/>
      <c r="DH73" s="308"/>
      <c r="DI73" s="308"/>
      <c r="DJ73" s="308"/>
      <c r="DK73" s="308"/>
      <c r="DL73" s="308"/>
      <c r="DM73" s="308"/>
      <c r="DN73" s="308"/>
      <c r="DO73" s="308"/>
      <c r="DP73" s="308"/>
      <c r="DQ73" s="308"/>
      <c r="DR73" s="308"/>
      <c r="DS73" s="308"/>
      <c r="DT73" s="308"/>
      <c r="DU73" s="308"/>
      <c r="DV73" s="308"/>
      <c r="DW73" s="308"/>
      <c r="DX73" s="308"/>
      <c r="DY73" s="308"/>
      <c r="DZ73" s="308"/>
      <c r="EA73" s="308"/>
      <c r="EB73" s="308"/>
      <c r="EC73" s="308"/>
      <c r="ED73" s="308"/>
      <c r="EE73" s="308"/>
      <c r="EF73" s="308"/>
      <c r="EG73" s="308"/>
      <c r="EH73" s="308"/>
      <c r="EI73" s="308"/>
      <c r="EJ73" s="308"/>
      <c r="EK73" s="308"/>
      <c r="EL73" s="308"/>
      <c r="EM73" s="308"/>
      <c r="EN73" s="308"/>
      <c r="EO73" s="308"/>
      <c r="EP73" s="308"/>
      <c r="EQ73" s="308"/>
      <c r="ER73" s="308"/>
      <c r="ES73" s="308"/>
      <c r="ET73" s="308"/>
      <c r="EU73" s="308"/>
      <c r="EV73" s="308"/>
      <c r="EW73" s="308"/>
      <c r="EX73" s="308"/>
      <c r="EY73" s="308"/>
      <c r="EZ73" s="308"/>
      <c r="FA73" s="308"/>
      <c r="FB73" s="308"/>
      <c r="FC73" s="308"/>
      <c r="FD73" s="308"/>
      <c r="FE73" s="308"/>
      <c r="FF73" s="308"/>
      <c r="FG73" s="308"/>
      <c r="FH73" s="308"/>
      <c r="FI73" s="308"/>
      <c r="FJ73" s="308"/>
      <c r="FK73" s="308"/>
      <c r="FL73" s="308"/>
      <c r="FM73" s="308"/>
      <c r="FN73" s="308"/>
      <c r="FO73" s="308"/>
      <c r="FP73" s="308"/>
      <c r="FQ73" s="308"/>
      <c r="FR73" s="308"/>
      <c r="FS73" s="308"/>
      <c r="FT73" s="308"/>
      <c r="FU73" s="308"/>
      <c r="FV73" s="308"/>
      <c r="FW73" s="308"/>
      <c r="FX73" s="308"/>
      <c r="FY73" s="308"/>
      <c r="FZ73" s="308"/>
      <c r="GA73" s="308"/>
      <c r="GB73" s="308"/>
      <c r="GC73" s="308"/>
      <c r="GD73" s="308"/>
      <c r="GE73" s="308"/>
      <c r="GF73" s="308"/>
      <c r="GG73" s="308"/>
      <c r="GH73" s="308"/>
      <c r="GI73" s="308"/>
      <c r="GJ73" s="308"/>
      <c r="GK73" s="308"/>
      <c r="GL73" s="308"/>
      <c r="GM73" s="308"/>
      <c r="GN73" s="308"/>
      <c r="GO73" s="308"/>
      <c r="GP73" s="308"/>
      <c r="GQ73" s="308"/>
      <c r="GR73" s="308"/>
      <c r="GS73" s="308"/>
      <c r="GT73" s="308"/>
      <c r="GU73" s="308"/>
      <c r="GV73" s="308"/>
      <c r="GW73" s="308"/>
      <c r="GX73" s="308"/>
      <c r="GY73" s="308"/>
      <c r="GZ73" s="308"/>
      <c r="HA73" s="308"/>
      <c r="HB73" s="308"/>
      <c r="HC73" s="308"/>
      <c r="HD73" s="308"/>
      <c r="HE73" s="308"/>
      <c r="HF73" s="308"/>
      <c r="HG73" s="308"/>
      <c r="HH73" s="308"/>
      <c r="HI73" s="308"/>
      <c r="HJ73" s="308"/>
      <c r="HK73" s="308"/>
      <c r="HL73" s="308"/>
    </row>
    <row r="74" spans="1:220" ht="18" x14ac:dyDescent="0.25">
      <c r="A74" s="246" t="s">
        <v>363</v>
      </c>
      <c r="B74" s="246"/>
      <c r="C74" s="246"/>
      <c r="D74" s="246"/>
      <c r="E74" s="568"/>
      <c r="F74" s="246"/>
      <c r="G74" s="285"/>
      <c r="H74" s="285"/>
      <c r="I74" s="612"/>
      <c r="J74" s="612"/>
      <c r="K74" s="612"/>
      <c r="L74" s="612"/>
      <c r="M74" s="612"/>
      <c r="N74" s="248"/>
      <c r="O74" s="248"/>
      <c r="P74" s="623"/>
      <c r="Q74" s="249" t="s">
        <v>403</v>
      </c>
      <c r="R74" s="839"/>
      <c r="S74" s="839"/>
      <c r="T74" s="875">
        <f t="shared" si="3"/>
        <v>0</v>
      </c>
      <c r="U74" s="259">
        <f t="shared" si="6"/>
        <v>0</v>
      </c>
      <c r="V74" s="260"/>
      <c r="W74" s="260"/>
      <c r="X74" s="260"/>
      <c r="Y74" s="260"/>
      <c r="Z74" s="260"/>
      <c r="AA74" s="596"/>
      <c r="AB74" s="260"/>
      <c r="AC74" s="260"/>
      <c r="AD74" s="260"/>
      <c r="AE74" s="260"/>
      <c r="AF74" s="260"/>
      <c r="AG74" s="260"/>
      <c r="AH74" s="260"/>
      <c r="AI74" s="260"/>
      <c r="AJ74" s="260"/>
      <c r="AK74" s="260"/>
      <c r="AL74" s="260"/>
      <c r="AM74" s="260"/>
      <c r="AN74" s="596"/>
      <c r="AO74" s="596"/>
      <c r="AP74" s="260"/>
      <c r="AQ74" s="260"/>
      <c r="AR74" s="260"/>
      <c r="AS74" s="260"/>
      <c r="AT74" s="260"/>
      <c r="AU74" s="260"/>
      <c r="AV74" s="260"/>
      <c r="AW74" s="260"/>
      <c r="AX74" s="260"/>
      <c r="AY74" s="260"/>
      <c r="AZ74" s="260"/>
      <c r="BA74" s="260"/>
      <c r="BB74" s="260"/>
      <c r="BC74" s="260"/>
      <c r="BD74" s="260"/>
      <c r="BE74" s="260"/>
      <c r="BF74" s="260"/>
      <c r="BG74" s="260"/>
      <c r="BH74" s="260"/>
      <c r="BI74" s="260"/>
      <c r="BJ74" s="581"/>
      <c r="BK74" s="260"/>
      <c r="BL74" s="260"/>
      <c r="BM74" s="260"/>
      <c r="BN74" s="260"/>
      <c r="BO74" s="260"/>
      <c r="BP74" s="260"/>
      <c r="BQ74" s="260"/>
      <c r="BR74" s="596"/>
      <c r="BS74" s="260"/>
      <c r="BT74" s="260"/>
      <c r="BU74" s="260"/>
      <c r="BV74" s="260"/>
      <c r="BW74" s="260"/>
      <c r="BX74" s="260"/>
      <c r="BY74" s="260"/>
      <c r="BZ74" s="635"/>
      <c r="CA74" s="650"/>
      <c r="CB74" s="650"/>
      <c r="CC74" s="650"/>
      <c r="CD74" s="650"/>
      <c r="CE74" s="650"/>
      <c r="CF74" s="650"/>
      <c r="CG74" s="650"/>
      <c r="CH74" s="650"/>
      <c r="CI74" s="650"/>
      <c r="CJ74" s="650"/>
      <c r="CK74" s="650"/>
      <c r="CL74" s="650"/>
      <c r="CM74" s="650"/>
      <c r="CN74" s="650"/>
      <c r="CO74" s="650"/>
      <c r="CP74" s="650"/>
      <c r="CQ74" s="807">
        <f t="shared" si="7"/>
        <v>0</v>
      </c>
      <c r="CR74" s="807">
        <f t="shared" si="8"/>
        <v>0</v>
      </c>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54"/>
      <c r="HG74" s="254"/>
      <c r="HH74" s="254"/>
      <c r="HI74" s="254"/>
      <c r="HJ74" s="254"/>
      <c r="HK74" s="254"/>
      <c r="HL74" s="254"/>
    </row>
    <row r="75" spans="1:220" ht="18" x14ac:dyDescent="0.25">
      <c r="A75" s="255" t="s">
        <v>363</v>
      </c>
      <c r="B75" s="255" t="s">
        <v>394</v>
      </c>
      <c r="C75" s="255"/>
      <c r="D75" s="255"/>
      <c r="E75" s="569"/>
      <c r="F75" s="255"/>
      <c r="G75" s="256"/>
      <c r="H75" s="256"/>
      <c r="I75" s="605"/>
      <c r="J75" s="605"/>
      <c r="K75" s="605"/>
      <c r="L75" s="605"/>
      <c r="M75" s="605"/>
      <c r="N75" s="257"/>
      <c r="O75" s="257"/>
      <c r="P75" s="624"/>
      <c r="Q75" s="258" t="s">
        <v>404</v>
      </c>
      <c r="R75" s="840"/>
      <c r="S75" s="840"/>
      <c r="T75" s="876">
        <f t="shared" si="3"/>
        <v>0</v>
      </c>
      <c r="U75" s="259">
        <f t="shared" si="6"/>
        <v>0</v>
      </c>
      <c r="V75" s="260"/>
      <c r="W75" s="260"/>
      <c r="X75" s="260"/>
      <c r="Y75" s="260"/>
      <c r="Z75" s="260"/>
      <c r="AA75" s="596"/>
      <c r="AB75" s="260"/>
      <c r="AC75" s="260"/>
      <c r="AD75" s="260"/>
      <c r="AE75" s="260"/>
      <c r="AF75" s="260"/>
      <c r="AG75" s="260"/>
      <c r="AH75" s="260"/>
      <c r="AI75" s="260"/>
      <c r="AJ75" s="260"/>
      <c r="AK75" s="260"/>
      <c r="AL75" s="260"/>
      <c r="AM75" s="260"/>
      <c r="AN75" s="596"/>
      <c r="AO75" s="596"/>
      <c r="AP75" s="260"/>
      <c r="AQ75" s="260"/>
      <c r="AR75" s="260"/>
      <c r="AS75" s="260"/>
      <c r="AT75" s="260"/>
      <c r="AU75" s="260"/>
      <c r="AV75" s="260"/>
      <c r="AW75" s="260"/>
      <c r="AX75" s="260"/>
      <c r="AY75" s="260"/>
      <c r="AZ75" s="260"/>
      <c r="BA75" s="260"/>
      <c r="BB75" s="260"/>
      <c r="BC75" s="260"/>
      <c r="BD75" s="260"/>
      <c r="BE75" s="260"/>
      <c r="BF75" s="260"/>
      <c r="BG75" s="260"/>
      <c r="BH75" s="260"/>
      <c r="BI75" s="260"/>
      <c r="BJ75" s="581"/>
      <c r="BK75" s="260"/>
      <c r="BL75" s="260"/>
      <c r="BM75" s="260"/>
      <c r="BN75" s="260"/>
      <c r="BO75" s="260"/>
      <c r="BP75" s="260"/>
      <c r="BQ75" s="260"/>
      <c r="BR75" s="596"/>
      <c r="BS75" s="260"/>
      <c r="BT75" s="260"/>
      <c r="BU75" s="260"/>
      <c r="BV75" s="260"/>
      <c r="BW75" s="260"/>
      <c r="BX75" s="260"/>
      <c r="BY75" s="260"/>
      <c r="BZ75" s="635"/>
      <c r="CA75" s="650"/>
      <c r="CB75" s="650"/>
      <c r="CC75" s="650"/>
      <c r="CD75" s="650"/>
      <c r="CE75" s="650"/>
      <c r="CF75" s="650"/>
      <c r="CG75" s="650"/>
      <c r="CH75" s="650"/>
      <c r="CI75" s="650"/>
      <c r="CJ75" s="650"/>
      <c r="CK75" s="650"/>
      <c r="CL75" s="650"/>
      <c r="CM75" s="650"/>
      <c r="CN75" s="650"/>
      <c r="CO75" s="650"/>
      <c r="CP75" s="650"/>
      <c r="CQ75" s="807">
        <f t="shared" si="7"/>
        <v>0</v>
      </c>
      <c r="CR75" s="807">
        <f t="shared" si="8"/>
        <v>0</v>
      </c>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54"/>
      <c r="HG75" s="254"/>
      <c r="HH75" s="254"/>
      <c r="HI75" s="254"/>
      <c r="HJ75" s="254"/>
      <c r="HK75" s="254"/>
      <c r="HL75" s="254"/>
    </row>
    <row r="76" spans="1:220" ht="18" x14ac:dyDescent="0.25">
      <c r="A76" s="262" t="s">
        <v>363</v>
      </c>
      <c r="B76" s="262" t="s">
        <v>394</v>
      </c>
      <c r="C76" s="262" t="s">
        <v>394</v>
      </c>
      <c r="D76" s="262"/>
      <c r="E76" s="570"/>
      <c r="F76" s="262"/>
      <c r="G76" s="263"/>
      <c r="H76" s="263"/>
      <c r="I76" s="606"/>
      <c r="J76" s="606"/>
      <c r="K76" s="606"/>
      <c r="L76" s="606"/>
      <c r="M76" s="606"/>
      <c r="N76" s="262"/>
      <c r="O76" s="264"/>
      <c r="P76" s="625"/>
      <c r="Q76" s="265" t="s">
        <v>405</v>
      </c>
      <c r="R76" s="841"/>
      <c r="S76" s="841"/>
      <c r="T76" s="877">
        <f t="shared" si="3"/>
        <v>0</v>
      </c>
      <c r="U76" s="259">
        <f t="shared" si="6"/>
        <v>0</v>
      </c>
      <c r="V76" s="260"/>
      <c r="W76" s="260"/>
      <c r="X76" s="260"/>
      <c r="Y76" s="260"/>
      <c r="Z76" s="260"/>
      <c r="AA76" s="596"/>
      <c r="AB76" s="260"/>
      <c r="AC76" s="260"/>
      <c r="AD76" s="260"/>
      <c r="AE76" s="260"/>
      <c r="AF76" s="260"/>
      <c r="AG76" s="260"/>
      <c r="AH76" s="260"/>
      <c r="AI76" s="260"/>
      <c r="AJ76" s="260"/>
      <c r="AK76" s="260"/>
      <c r="AL76" s="260"/>
      <c r="AM76" s="260"/>
      <c r="AN76" s="596"/>
      <c r="AO76" s="596"/>
      <c r="AP76" s="260"/>
      <c r="AQ76" s="260"/>
      <c r="AR76" s="260"/>
      <c r="AS76" s="260"/>
      <c r="AT76" s="260"/>
      <c r="AU76" s="260"/>
      <c r="AV76" s="260"/>
      <c r="AW76" s="260"/>
      <c r="AX76" s="260"/>
      <c r="AY76" s="260"/>
      <c r="AZ76" s="260"/>
      <c r="BA76" s="260"/>
      <c r="BB76" s="260"/>
      <c r="BC76" s="260"/>
      <c r="BD76" s="260"/>
      <c r="BE76" s="260"/>
      <c r="BF76" s="260"/>
      <c r="BG76" s="260"/>
      <c r="BH76" s="260"/>
      <c r="BI76" s="260"/>
      <c r="BJ76" s="581"/>
      <c r="BK76" s="260"/>
      <c r="BL76" s="260"/>
      <c r="BM76" s="260"/>
      <c r="BN76" s="260"/>
      <c r="BO76" s="260"/>
      <c r="BP76" s="260"/>
      <c r="BQ76" s="260"/>
      <c r="BR76" s="596"/>
      <c r="BS76" s="260"/>
      <c r="BT76" s="260"/>
      <c r="BU76" s="260"/>
      <c r="BV76" s="260"/>
      <c r="BW76" s="260"/>
      <c r="BX76" s="260"/>
      <c r="BY76" s="260"/>
      <c r="BZ76" s="635"/>
      <c r="CA76" s="650"/>
      <c r="CB76" s="650"/>
      <c r="CC76" s="650"/>
      <c r="CD76" s="650"/>
      <c r="CE76" s="650"/>
      <c r="CF76" s="650"/>
      <c r="CG76" s="650"/>
      <c r="CH76" s="650"/>
      <c r="CI76" s="650"/>
      <c r="CJ76" s="650"/>
      <c r="CK76" s="650"/>
      <c r="CL76" s="650"/>
      <c r="CM76" s="650"/>
      <c r="CN76" s="650"/>
      <c r="CO76" s="650"/>
      <c r="CP76" s="650"/>
      <c r="CQ76" s="807">
        <f t="shared" si="7"/>
        <v>0</v>
      </c>
      <c r="CR76" s="807">
        <f t="shared" si="8"/>
        <v>0</v>
      </c>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54"/>
      <c r="HG76" s="254"/>
      <c r="HH76" s="254"/>
      <c r="HI76" s="254"/>
      <c r="HJ76" s="254"/>
      <c r="HK76" s="254"/>
      <c r="HL76" s="254"/>
    </row>
    <row r="77" spans="1:220" ht="18" x14ac:dyDescent="0.25">
      <c r="A77" s="286" t="s">
        <v>363</v>
      </c>
      <c r="B77" s="286" t="s">
        <v>394</v>
      </c>
      <c r="C77" s="286" t="s">
        <v>394</v>
      </c>
      <c r="D77" s="286" t="s">
        <v>359</v>
      </c>
      <c r="E77" s="573"/>
      <c r="F77" s="286"/>
      <c r="G77" s="287"/>
      <c r="H77" s="287"/>
      <c r="I77" s="613"/>
      <c r="J77" s="613"/>
      <c r="K77" s="613"/>
      <c r="L77" s="613"/>
      <c r="M77" s="613"/>
      <c r="N77" s="288"/>
      <c r="O77" s="288"/>
      <c r="P77" s="629"/>
      <c r="Q77" s="296" t="s">
        <v>289</v>
      </c>
      <c r="R77" s="848"/>
      <c r="S77" s="848"/>
      <c r="T77" s="881">
        <f t="shared" si="3"/>
        <v>0</v>
      </c>
      <c r="U77" s="259">
        <f t="shared" si="6"/>
        <v>0</v>
      </c>
      <c r="V77" s="269"/>
      <c r="W77" s="269"/>
      <c r="X77" s="269"/>
      <c r="Y77" s="269"/>
      <c r="Z77" s="269"/>
      <c r="AA77" s="595"/>
      <c r="AB77" s="269"/>
      <c r="AC77" s="269"/>
      <c r="AD77" s="269"/>
      <c r="AE77" s="269"/>
      <c r="AF77" s="269"/>
      <c r="AG77" s="269"/>
      <c r="AH77" s="269"/>
      <c r="AI77" s="269"/>
      <c r="AJ77" s="269"/>
      <c r="AK77" s="269"/>
      <c r="AL77" s="269"/>
      <c r="AM77" s="269"/>
      <c r="AN77" s="595"/>
      <c r="AO77" s="595"/>
      <c r="AP77" s="269"/>
      <c r="AQ77" s="269"/>
      <c r="AR77" s="269"/>
      <c r="AS77" s="269"/>
      <c r="AT77" s="269"/>
      <c r="AU77" s="269"/>
      <c r="AV77" s="269"/>
      <c r="AW77" s="269"/>
      <c r="AX77" s="269"/>
      <c r="AY77" s="269"/>
      <c r="AZ77" s="269"/>
      <c r="BA77" s="269"/>
      <c r="BB77" s="269"/>
      <c r="BC77" s="269"/>
      <c r="BD77" s="269"/>
      <c r="BE77" s="269"/>
      <c r="BF77" s="269"/>
      <c r="BG77" s="269"/>
      <c r="BH77" s="269"/>
      <c r="BI77" s="269"/>
      <c r="BJ77" s="576"/>
      <c r="BK77" s="269"/>
      <c r="BL77" s="269"/>
      <c r="BM77" s="269"/>
      <c r="BN77" s="269"/>
      <c r="BO77" s="269"/>
      <c r="BP77" s="269"/>
      <c r="BQ77" s="269"/>
      <c r="BR77" s="595"/>
      <c r="BS77" s="269"/>
      <c r="BT77" s="269"/>
      <c r="BU77" s="269"/>
      <c r="BV77" s="269"/>
      <c r="BW77" s="269"/>
      <c r="BX77" s="269"/>
      <c r="BY77" s="269"/>
      <c r="BZ77" s="636"/>
      <c r="CA77" s="651"/>
      <c r="CB77" s="651"/>
      <c r="CC77" s="651"/>
      <c r="CD77" s="651"/>
      <c r="CE77" s="651"/>
      <c r="CF77" s="651"/>
      <c r="CG77" s="651"/>
      <c r="CH77" s="651"/>
      <c r="CI77" s="651"/>
      <c r="CJ77" s="651"/>
      <c r="CK77" s="651"/>
      <c r="CL77" s="651"/>
      <c r="CM77" s="651"/>
      <c r="CN77" s="651"/>
      <c r="CO77" s="651"/>
      <c r="CP77" s="651"/>
      <c r="CQ77" s="807">
        <f t="shared" si="7"/>
        <v>0</v>
      </c>
      <c r="CR77" s="807">
        <f t="shared" si="8"/>
        <v>0</v>
      </c>
      <c r="CS77" s="270"/>
      <c r="CT77" s="270"/>
      <c r="CU77" s="270"/>
      <c r="CV77" s="270"/>
      <c r="CW77" s="270"/>
      <c r="CX77" s="270"/>
      <c r="CY77" s="270"/>
      <c r="CZ77" s="270"/>
      <c r="DA77" s="270"/>
      <c r="DB77" s="270"/>
      <c r="DC77" s="270"/>
      <c r="DD77" s="270"/>
      <c r="DE77" s="270"/>
      <c r="DF77" s="270"/>
      <c r="DG77" s="270"/>
      <c r="DH77" s="270"/>
      <c r="DI77" s="270"/>
      <c r="DJ77" s="270"/>
      <c r="DK77" s="270"/>
      <c r="DL77" s="270"/>
      <c r="DM77" s="270"/>
      <c r="DN77" s="270"/>
      <c r="DO77" s="270"/>
      <c r="DP77" s="270"/>
      <c r="DQ77" s="270"/>
      <c r="DR77" s="270"/>
      <c r="DS77" s="270"/>
      <c r="DT77" s="270"/>
      <c r="DU77" s="270"/>
      <c r="DV77" s="270"/>
      <c r="DW77" s="270"/>
      <c r="DX77" s="270"/>
      <c r="DY77" s="270"/>
      <c r="DZ77" s="270"/>
      <c r="EA77" s="270"/>
      <c r="EB77" s="270"/>
      <c r="EC77" s="270"/>
      <c r="ED77" s="270"/>
      <c r="EE77" s="270"/>
      <c r="EF77" s="270"/>
      <c r="EG77" s="270"/>
      <c r="EH77" s="270"/>
      <c r="EI77" s="270"/>
      <c r="EJ77" s="270"/>
      <c r="EK77" s="270"/>
      <c r="EL77" s="270"/>
      <c r="EM77" s="270"/>
      <c r="EN77" s="270"/>
      <c r="EO77" s="270"/>
      <c r="EP77" s="270"/>
      <c r="EQ77" s="270"/>
      <c r="ER77" s="270"/>
      <c r="ES77" s="270"/>
      <c r="ET77" s="270"/>
      <c r="EU77" s="270"/>
      <c r="EV77" s="270"/>
      <c r="EW77" s="270"/>
      <c r="EX77" s="270"/>
      <c r="EY77" s="270"/>
      <c r="EZ77" s="270"/>
      <c r="FA77" s="270"/>
      <c r="FB77" s="270"/>
      <c r="FC77" s="270"/>
      <c r="FD77" s="270"/>
      <c r="FE77" s="270"/>
      <c r="FF77" s="270"/>
      <c r="FG77" s="270"/>
      <c r="FH77" s="270"/>
      <c r="FI77" s="270"/>
      <c r="FJ77" s="270"/>
      <c r="FK77" s="270"/>
      <c r="FL77" s="270"/>
      <c r="FM77" s="270"/>
      <c r="FN77" s="270"/>
      <c r="FO77" s="270"/>
      <c r="FP77" s="270"/>
      <c r="FQ77" s="270"/>
      <c r="FR77" s="270"/>
      <c r="FS77" s="270"/>
      <c r="FT77" s="270"/>
      <c r="FU77" s="270"/>
      <c r="FV77" s="270"/>
      <c r="FW77" s="270"/>
      <c r="FX77" s="270"/>
      <c r="FY77" s="270"/>
      <c r="FZ77" s="270"/>
      <c r="GA77" s="270"/>
      <c r="GB77" s="270"/>
      <c r="GC77" s="270"/>
      <c r="GD77" s="270"/>
      <c r="GE77" s="270"/>
      <c r="GF77" s="270"/>
      <c r="GG77" s="270"/>
      <c r="GH77" s="270"/>
      <c r="GI77" s="270"/>
      <c r="GJ77" s="270"/>
      <c r="GK77" s="270"/>
      <c r="GL77" s="270"/>
      <c r="GM77" s="270"/>
      <c r="GN77" s="270"/>
      <c r="GO77" s="270"/>
      <c r="GP77" s="270"/>
      <c r="GQ77" s="270"/>
      <c r="GR77" s="270"/>
      <c r="GS77" s="270"/>
      <c r="GT77" s="270"/>
      <c r="GU77" s="270"/>
      <c r="GV77" s="270"/>
      <c r="GW77" s="270"/>
      <c r="GX77" s="270"/>
      <c r="GY77" s="270"/>
      <c r="GZ77" s="270"/>
      <c r="HA77" s="270"/>
      <c r="HB77" s="270"/>
      <c r="HC77" s="270"/>
      <c r="HD77" s="270"/>
      <c r="HE77" s="270"/>
      <c r="HF77" s="261"/>
      <c r="HG77" s="261"/>
      <c r="HH77" s="261"/>
      <c r="HI77" s="261"/>
      <c r="HJ77" s="261"/>
      <c r="HK77" s="261"/>
      <c r="HL77" s="261"/>
    </row>
    <row r="78" spans="1:220" ht="18" x14ac:dyDescent="0.25">
      <c r="A78" s="577" t="s">
        <v>363</v>
      </c>
      <c r="B78" s="577" t="s">
        <v>394</v>
      </c>
      <c r="C78" s="577" t="s">
        <v>394</v>
      </c>
      <c r="D78" s="577" t="s">
        <v>359</v>
      </c>
      <c r="E78" s="577" t="s">
        <v>446</v>
      </c>
      <c r="F78" s="577"/>
      <c r="G78" s="578"/>
      <c r="H78" s="578"/>
      <c r="I78" s="608"/>
      <c r="J78" s="608"/>
      <c r="K78" s="608"/>
      <c r="L78" s="608"/>
      <c r="M78" s="608"/>
      <c r="N78" s="579"/>
      <c r="O78" s="579"/>
      <c r="P78" s="627"/>
      <c r="Q78" s="580" t="s">
        <v>691</v>
      </c>
      <c r="R78" s="843"/>
      <c r="S78" s="843"/>
      <c r="T78" s="879">
        <f t="shared" si="3"/>
        <v>0</v>
      </c>
      <c r="U78" s="259">
        <f t="shared" si="6"/>
        <v>0</v>
      </c>
      <c r="V78" s="576"/>
      <c r="W78" s="576"/>
      <c r="X78" s="576"/>
      <c r="Y78" s="576"/>
      <c r="Z78" s="576"/>
      <c r="AA78" s="595"/>
      <c r="AB78" s="576"/>
      <c r="AC78" s="576"/>
      <c r="AD78" s="576"/>
      <c r="AE78" s="576"/>
      <c r="AF78" s="576"/>
      <c r="AG78" s="576"/>
      <c r="AH78" s="576"/>
      <c r="AI78" s="576"/>
      <c r="AJ78" s="576"/>
      <c r="AK78" s="576"/>
      <c r="AL78" s="576"/>
      <c r="AM78" s="576"/>
      <c r="AN78" s="595"/>
      <c r="AO78" s="595"/>
      <c r="AP78" s="576"/>
      <c r="AQ78" s="576"/>
      <c r="AR78" s="576"/>
      <c r="AS78" s="576"/>
      <c r="AT78" s="576"/>
      <c r="AU78" s="576"/>
      <c r="AV78" s="576"/>
      <c r="AW78" s="576"/>
      <c r="AX78" s="576"/>
      <c r="AY78" s="576"/>
      <c r="AZ78" s="576"/>
      <c r="BA78" s="576"/>
      <c r="BB78" s="576"/>
      <c r="BC78" s="576"/>
      <c r="BD78" s="576"/>
      <c r="BE78" s="576"/>
      <c r="BF78" s="269"/>
      <c r="BG78" s="269"/>
      <c r="BH78" s="269"/>
      <c r="BI78" s="576"/>
      <c r="BJ78" s="576"/>
      <c r="BK78" s="576"/>
      <c r="BL78" s="576"/>
      <c r="BM78" s="576"/>
      <c r="BN78" s="576"/>
      <c r="BO78" s="576"/>
      <c r="BP78" s="576"/>
      <c r="BQ78" s="576"/>
      <c r="BR78" s="595"/>
      <c r="BS78" s="576"/>
      <c r="BT78" s="576"/>
      <c r="BU78" s="576"/>
      <c r="BV78" s="576"/>
      <c r="BW78" s="576"/>
      <c r="BX78" s="576"/>
      <c r="BY78" s="576"/>
      <c r="BZ78" s="636"/>
      <c r="CA78" s="651"/>
      <c r="CB78" s="651"/>
      <c r="CC78" s="651"/>
      <c r="CD78" s="651"/>
      <c r="CE78" s="651"/>
      <c r="CF78" s="651"/>
      <c r="CG78" s="651"/>
      <c r="CH78" s="651"/>
      <c r="CI78" s="651"/>
      <c r="CJ78" s="651"/>
      <c r="CK78" s="651"/>
      <c r="CL78" s="651"/>
      <c r="CM78" s="651"/>
      <c r="CN78" s="651"/>
      <c r="CO78" s="651"/>
      <c r="CP78" s="651"/>
      <c r="CQ78" s="807">
        <f t="shared" si="7"/>
        <v>0</v>
      </c>
      <c r="CR78" s="807">
        <f t="shared" si="8"/>
        <v>0</v>
      </c>
      <c r="CS78" s="270"/>
      <c r="CT78" s="270"/>
      <c r="CU78" s="270"/>
      <c r="CV78" s="270"/>
      <c r="CW78" s="270"/>
      <c r="CX78" s="270"/>
      <c r="CY78" s="270"/>
      <c r="CZ78" s="270"/>
      <c r="DA78" s="270"/>
      <c r="DB78" s="270"/>
      <c r="DC78" s="270"/>
      <c r="DD78" s="270"/>
      <c r="DE78" s="270"/>
      <c r="DF78" s="270"/>
      <c r="DG78" s="270"/>
      <c r="DH78" s="270"/>
      <c r="DI78" s="270"/>
      <c r="DJ78" s="270"/>
      <c r="DK78" s="270"/>
      <c r="DL78" s="270"/>
      <c r="DM78" s="270"/>
      <c r="DN78" s="270"/>
      <c r="DO78" s="270"/>
      <c r="DP78" s="270"/>
      <c r="DQ78" s="270"/>
      <c r="DR78" s="270"/>
      <c r="DS78" s="270"/>
      <c r="DT78" s="270"/>
      <c r="DU78" s="270"/>
      <c r="DV78" s="270"/>
      <c r="DW78" s="270"/>
      <c r="DX78" s="270"/>
      <c r="DY78" s="270"/>
      <c r="DZ78" s="270"/>
      <c r="EA78" s="270"/>
      <c r="EB78" s="270"/>
      <c r="EC78" s="270"/>
      <c r="ED78" s="270"/>
      <c r="EE78" s="270"/>
      <c r="EF78" s="270"/>
      <c r="EG78" s="270"/>
      <c r="EH78" s="270"/>
      <c r="EI78" s="270"/>
      <c r="EJ78" s="270"/>
      <c r="EK78" s="270"/>
      <c r="EL78" s="270"/>
      <c r="EM78" s="270"/>
      <c r="EN78" s="270"/>
      <c r="EO78" s="270"/>
      <c r="EP78" s="270"/>
      <c r="EQ78" s="270"/>
      <c r="ER78" s="270"/>
      <c r="ES78" s="270"/>
      <c r="ET78" s="270"/>
      <c r="EU78" s="270"/>
      <c r="EV78" s="270"/>
      <c r="EW78" s="270"/>
      <c r="EX78" s="270"/>
      <c r="EY78" s="270"/>
      <c r="EZ78" s="270"/>
      <c r="FA78" s="270"/>
      <c r="FB78" s="270"/>
      <c r="FC78" s="270"/>
      <c r="FD78" s="270"/>
      <c r="FE78" s="270"/>
      <c r="FF78" s="270"/>
      <c r="FG78" s="270"/>
      <c r="FH78" s="270"/>
      <c r="FI78" s="270"/>
      <c r="FJ78" s="270"/>
      <c r="FK78" s="270"/>
      <c r="FL78" s="270"/>
      <c r="FM78" s="270"/>
      <c r="FN78" s="270"/>
      <c r="FO78" s="270"/>
      <c r="FP78" s="270"/>
      <c r="FQ78" s="270"/>
      <c r="FR78" s="270"/>
      <c r="FS78" s="270"/>
      <c r="FT78" s="270"/>
      <c r="FU78" s="270"/>
      <c r="FV78" s="270"/>
      <c r="FW78" s="270"/>
      <c r="FX78" s="270"/>
      <c r="FY78" s="270"/>
      <c r="FZ78" s="270"/>
      <c r="GA78" s="270"/>
      <c r="GB78" s="270"/>
      <c r="GC78" s="270"/>
      <c r="GD78" s="270"/>
      <c r="GE78" s="270"/>
      <c r="GF78" s="270"/>
      <c r="GG78" s="270"/>
      <c r="GH78" s="270"/>
      <c r="GI78" s="270"/>
      <c r="GJ78" s="270"/>
      <c r="GK78" s="270"/>
      <c r="GL78" s="270"/>
      <c r="GM78" s="270"/>
      <c r="GN78" s="270"/>
      <c r="GO78" s="270"/>
      <c r="GP78" s="270"/>
      <c r="GQ78" s="270"/>
      <c r="GR78" s="270"/>
      <c r="GS78" s="270"/>
      <c r="GT78" s="270"/>
      <c r="GU78" s="270"/>
      <c r="GV78" s="270"/>
      <c r="GW78" s="270"/>
      <c r="GX78" s="270"/>
      <c r="GY78" s="270"/>
      <c r="GZ78" s="270"/>
      <c r="HA78" s="270"/>
      <c r="HB78" s="270"/>
      <c r="HC78" s="270"/>
      <c r="HD78" s="270"/>
      <c r="HE78" s="270"/>
      <c r="HF78" s="261"/>
      <c r="HG78" s="261"/>
      <c r="HH78" s="261"/>
      <c r="HI78" s="261"/>
      <c r="HJ78" s="261"/>
      <c r="HK78" s="261"/>
      <c r="HL78" s="261"/>
    </row>
    <row r="79" spans="1:220" ht="31.5" x14ac:dyDescent="0.25">
      <c r="A79" s="290" t="s">
        <v>363</v>
      </c>
      <c r="B79" s="290" t="s">
        <v>394</v>
      </c>
      <c r="C79" s="290" t="s">
        <v>394</v>
      </c>
      <c r="D79" s="290" t="s">
        <v>359</v>
      </c>
      <c r="E79" s="574" t="s">
        <v>446</v>
      </c>
      <c r="F79" s="290" t="s">
        <v>361</v>
      </c>
      <c r="G79" s="291"/>
      <c r="H79" s="291"/>
      <c r="I79" s="614"/>
      <c r="J79" s="614"/>
      <c r="K79" s="614"/>
      <c r="L79" s="614"/>
      <c r="M79" s="614"/>
      <c r="N79" s="292"/>
      <c r="O79" s="292"/>
      <c r="P79" s="630"/>
      <c r="Q79" s="293" t="s">
        <v>406</v>
      </c>
      <c r="R79" s="849"/>
      <c r="S79" s="849"/>
      <c r="T79" s="882">
        <f t="shared" ref="T79:T136" si="9">R79+S79</f>
        <v>0</v>
      </c>
      <c r="U79" s="259">
        <f t="shared" si="6"/>
        <v>0</v>
      </c>
      <c r="V79" s="269"/>
      <c r="W79" s="269"/>
      <c r="X79" s="269"/>
      <c r="Y79" s="269"/>
      <c r="Z79" s="269"/>
      <c r="AA79" s="595"/>
      <c r="AB79" s="269"/>
      <c r="AC79" s="269"/>
      <c r="AD79" s="269"/>
      <c r="AE79" s="269"/>
      <c r="AF79" s="269"/>
      <c r="AG79" s="269"/>
      <c r="AH79" s="269"/>
      <c r="AI79" s="269"/>
      <c r="AJ79" s="269"/>
      <c r="AK79" s="269"/>
      <c r="AL79" s="269"/>
      <c r="AM79" s="269"/>
      <c r="AN79" s="595"/>
      <c r="AO79" s="595"/>
      <c r="AP79" s="269"/>
      <c r="AQ79" s="269"/>
      <c r="AR79" s="269"/>
      <c r="AS79" s="269"/>
      <c r="AT79" s="269"/>
      <c r="AU79" s="269"/>
      <c r="AV79" s="269"/>
      <c r="AW79" s="269"/>
      <c r="AX79" s="269"/>
      <c r="AY79" s="269"/>
      <c r="AZ79" s="269"/>
      <c r="BA79" s="269"/>
      <c r="BB79" s="269"/>
      <c r="BC79" s="269"/>
      <c r="BD79" s="269"/>
      <c r="BE79" s="269"/>
      <c r="BF79" s="269"/>
      <c r="BG79" s="269"/>
      <c r="BH79" s="269"/>
      <c r="BI79" s="269"/>
      <c r="BJ79" s="576"/>
      <c r="BK79" s="269"/>
      <c r="BL79" s="269"/>
      <c r="BM79" s="269"/>
      <c r="BN79" s="269"/>
      <c r="BO79" s="269"/>
      <c r="BP79" s="269"/>
      <c r="BQ79" s="269"/>
      <c r="BR79" s="595"/>
      <c r="BS79" s="269"/>
      <c r="BT79" s="269"/>
      <c r="BU79" s="269"/>
      <c r="BV79" s="269"/>
      <c r="BW79" s="269"/>
      <c r="BX79" s="269"/>
      <c r="BY79" s="269"/>
      <c r="BZ79" s="636"/>
      <c r="CA79" s="651"/>
      <c r="CB79" s="651"/>
      <c r="CC79" s="651"/>
      <c r="CD79" s="651"/>
      <c r="CE79" s="651"/>
      <c r="CF79" s="651"/>
      <c r="CG79" s="651"/>
      <c r="CH79" s="651"/>
      <c r="CI79" s="651"/>
      <c r="CJ79" s="651"/>
      <c r="CK79" s="651"/>
      <c r="CL79" s="651"/>
      <c r="CM79" s="651"/>
      <c r="CN79" s="651"/>
      <c r="CO79" s="651"/>
      <c r="CP79" s="651"/>
      <c r="CQ79" s="807">
        <f t="shared" si="7"/>
        <v>0</v>
      </c>
      <c r="CR79" s="807">
        <f t="shared" si="8"/>
        <v>0</v>
      </c>
      <c r="CS79" s="270"/>
      <c r="CT79" s="270"/>
      <c r="CU79" s="270"/>
      <c r="CV79" s="270"/>
      <c r="CW79" s="270"/>
      <c r="CX79" s="270"/>
      <c r="CY79" s="270"/>
      <c r="CZ79" s="270"/>
      <c r="DA79" s="270"/>
      <c r="DB79" s="270"/>
      <c r="DC79" s="270"/>
      <c r="DD79" s="270"/>
      <c r="DE79" s="270"/>
      <c r="DF79" s="270"/>
      <c r="DG79" s="270"/>
      <c r="DH79" s="270"/>
      <c r="DI79" s="270"/>
      <c r="DJ79" s="270"/>
      <c r="DK79" s="270"/>
      <c r="DL79" s="270"/>
      <c r="DM79" s="270"/>
      <c r="DN79" s="270"/>
      <c r="DO79" s="270"/>
      <c r="DP79" s="270"/>
      <c r="DQ79" s="270"/>
      <c r="DR79" s="270"/>
      <c r="DS79" s="270"/>
      <c r="DT79" s="270"/>
      <c r="DU79" s="270"/>
      <c r="DV79" s="270"/>
      <c r="DW79" s="270"/>
      <c r="DX79" s="270"/>
      <c r="DY79" s="270"/>
      <c r="DZ79" s="270"/>
      <c r="EA79" s="270"/>
      <c r="EB79" s="270"/>
      <c r="EC79" s="270"/>
      <c r="ED79" s="270"/>
      <c r="EE79" s="270"/>
      <c r="EF79" s="270"/>
      <c r="EG79" s="270"/>
      <c r="EH79" s="270"/>
      <c r="EI79" s="270"/>
      <c r="EJ79" s="270"/>
      <c r="EK79" s="270"/>
      <c r="EL79" s="270"/>
      <c r="EM79" s="270"/>
      <c r="EN79" s="270"/>
      <c r="EO79" s="270"/>
      <c r="EP79" s="270"/>
      <c r="EQ79" s="270"/>
      <c r="ER79" s="270"/>
      <c r="ES79" s="270"/>
      <c r="ET79" s="270"/>
      <c r="EU79" s="270"/>
      <c r="EV79" s="270"/>
      <c r="EW79" s="270"/>
      <c r="EX79" s="270"/>
      <c r="EY79" s="270"/>
      <c r="EZ79" s="270"/>
      <c r="FA79" s="270"/>
      <c r="FB79" s="270"/>
      <c r="FC79" s="270"/>
      <c r="FD79" s="270"/>
      <c r="FE79" s="270"/>
      <c r="FF79" s="270"/>
      <c r="FG79" s="270"/>
      <c r="FH79" s="270"/>
      <c r="FI79" s="270"/>
      <c r="FJ79" s="270"/>
      <c r="FK79" s="270"/>
      <c r="FL79" s="270"/>
      <c r="FM79" s="270"/>
      <c r="FN79" s="270"/>
      <c r="FO79" s="270"/>
      <c r="FP79" s="270"/>
      <c r="FQ79" s="270"/>
      <c r="FR79" s="270"/>
      <c r="FS79" s="270"/>
      <c r="FT79" s="270"/>
      <c r="FU79" s="270"/>
      <c r="FV79" s="270"/>
      <c r="FW79" s="270"/>
      <c r="FX79" s="270"/>
      <c r="FY79" s="270"/>
      <c r="FZ79" s="270"/>
      <c r="GA79" s="270"/>
      <c r="GB79" s="270"/>
      <c r="GC79" s="270"/>
      <c r="GD79" s="270"/>
      <c r="GE79" s="270"/>
      <c r="GF79" s="270"/>
      <c r="GG79" s="270"/>
      <c r="GH79" s="270"/>
      <c r="GI79" s="270"/>
      <c r="GJ79" s="270"/>
      <c r="GK79" s="270"/>
      <c r="GL79" s="270"/>
      <c r="GM79" s="270"/>
      <c r="GN79" s="270"/>
      <c r="GO79" s="270"/>
      <c r="GP79" s="270"/>
      <c r="GQ79" s="270"/>
      <c r="GR79" s="270"/>
      <c r="GS79" s="270"/>
      <c r="GT79" s="270"/>
      <c r="GU79" s="270"/>
      <c r="GV79" s="270"/>
      <c r="GW79" s="270"/>
      <c r="GX79" s="270"/>
      <c r="GY79" s="270"/>
      <c r="GZ79" s="270"/>
      <c r="HA79" s="270"/>
      <c r="HB79" s="270"/>
      <c r="HC79" s="270"/>
      <c r="HD79" s="270"/>
      <c r="HE79" s="270"/>
      <c r="HF79" s="254"/>
      <c r="HG79" s="254"/>
      <c r="HH79" s="254"/>
      <c r="HI79" s="254"/>
      <c r="HJ79" s="254"/>
      <c r="HK79" s="254"/>
      <c r="HL79" s="254"/>
    </row>
    <row r="80" spans="1:220" s="280" customFormat="1" ht="75" x14ac:dyDescent="0.25">
      <c r="A80" s="276" t="s">
        <v>363</v>
      </c>
      <c r="B80" s="276" t="s">
        <v>394</v>
      </c>
      <c r="C80" s="276" t="s">
        <v>394</v>
      </c>
      <c r="D80" s="276" t="s">
        <v>359</v>
      </c>
      <c r="E80" s="380" t="s">
        <v>446</v>
      </c>
      <c r="F80" s="276" t="s">
        <v>361</v>
      </c>
      <c r="G80" s="275">
        <v>2021005810183</v>
      </c>
      <c r="H80" s="930"/>
      <c r="I80" s="609" t="s">
        <v>749</v>
      </c>
      <c r="J80" s="609" t="s">
        <v>750</v>
      </c>
      <c r="K80" s="609">
        <v>10</v>
      </c>
      <c r="L80" s="609" t="s">
        <v>752</v>
      </c>
      <c r="M80" s="609" t="s">
        <v>751</v>
      </c>
      <c r="N80" s="276" t="s">
        <v>666</v>
      </c>
      <c r="O80" s="276" t="s">
        <v>390</v>
      </c>
      <c r="P80" s="619" t="s">
        <v>701</v>
      </c>
      <c r="Q80" s="619" t="s">
        <v>954</v>
      </c>
      <c r="R80" s="855"/>
      <c r="S80" s="855">
        <f>897600000-150000000-250700000+58914000+10000000</f>
        <v>565814000</v>
      </c>
      <c r="T80" s="887">
        <f t="shared" si="9"/>
        <v>565814000</v>
      </c>
      <c r="U80" s="259">
        <f t="shared" si="6"/>
        <v>565814000</v>
      </c>
      <c r="V80" s="277"/>
      <c r="W80" s="277"/>
      <c r="X80" s="277"/>
      <c r="Y80" s="277"/>
      <c r="Z80" s="277"/>
      <c r="AA80" s="594"/>
      <c r="AB80" s="277"/>
      <c r="AC80" s="277"/>
      <c r="AD80" s="277"/>
      <c r="AE80" s="277"/>
      <c r="AF80" s="277"/>
      <c r="AG80" s="277"/>
      <c r="AH80" s="277"/>
      <c r="AI80" s="277"/>
      <c r="AJ80" s="277"/>
      <c r="AK80" s="277"/>
      <c r="AL80" s="277"/>
      <c r="AM80" s="277"/>
      <c r="AN80" s="594"/>
      <c r="AO80" s="594"/>
      <c r="AP80" s="277"/>
      <c r="AQ80" s="277"/>
      <c r="AR80" s="277"/>
      <c r="AS80" s="277"/>
      <c r="AT80" s="277"/>
      <c r="AU80" s="277"/>
      <c r="AV80" s="277"/>
      <c r="AW80" s="277"/>
      <c r="AX80" s="277"/>
      <c r="AY80" s="277"/>
      <c r="AZ80" s="277"/>
      <c r="BA80" s="277"/>
      <c r="BB80" s="277">
        <f>496900000+58914000</f>
        <v>555814000</v>
      </c>
      <c r="BC80" s="277">
        <v>10000000</v>
      </c>
      <c r="BD80" s="277"/>
      <c r="BE80" s="277"/>
      <c r="BF80" s="277"/>
      <c r="BG80" s="277"/>
      <c r="BH80" s="277"/>
      <c r="BI80" s="277"/>
      <c r="BJ80" s="381"/>
      <c r="BK80" s="277"/>
      <c r="BL80" s="277"/>
      <c r="BM80" s="277"/>
      <c r="BN80" s="277"/>
      <c r="BO80" s="277"/>
      <c r="BP80" s="277"/>
      <c r="BQ80" s="277"/>
      <c r="BR80" s="594"/>
      <c r="BS80" s="277"/>
      <c r="BT80" s="277"/>
      <c r="BU80" s="277"/>
      <c r="BV80" s="277"/>
      <c r="BW80" s="277"/>
      <c r="BX80" s="277"/>
      <c r="BY80" s="277"/>
      <c r="BZ80" s="637"/>
      <c r="CA80" s="652"/>
      <c r="CB80" s="652"/>
      <c r="CC80" s="652"/>
      <c r="CD80" s="652"/>
      <c r="CE80" s="652"/>
      <c r="CF80" s="652"/>
      <c r="CG80" s="652"/>
      <c r="CH80" s="652"/>
      <c r="CI80" s="652"/>
      <c r="CJ80" s="652"/>
      <c r="CK80" s="652"/>
      <c r="CL80" s="652"/>
      <c r="CM80" s="652"/>
      <c r="CN80" s="652"/>
      <c r="CO80" s="652"/>
      <c r="CP80" s="652"/>
      <c r="CQ80" s="807">
        <f t="shared" ref="CQ80:CQ111" si="10">R80+S80</f>
        <v>565814000</v>
      </c>
      <c r="CR80" s="807">
        <f t="shared" ref="CR80:CR111" si="11">T80-CQ80</f>
        <v>0</v>
      </c>
      <c r="CS80" s="279"/>
      <c r="CT80" s="279"/>
      <c r="CU80" s="279"/>
      <c r="CV80" s="279"/>
      <c r="CW80" s="279"/>
      <c r="CX80" s="279"/>
      <c r="CY80" s="279"/>
      <c r="CZ80" s="279"/>
      <c r="DA80" s="279"/>
      <c r="DB80" s="279"/>
      <c r="DC80" s="279"/>
      <c r="DD80" s="279"/>
      <c r="DE80" s="279"/>
      <c r="DF80" s="279"/>
      <c r="DG80" s="279"/>
      <c r="DH80" s="279"/>
      <c r="DI80" s="279"/>
      <c r="DJ80" s="279"/>
      <c r="DK80" s="279"/>
      <c r="DL80" s="279"/>
      <c r="DM80" s="279"/>
      <c r="DN80" s="279"/>
      <c r="DO80" s="279"/>
      <c r="DP80" s="279"/>
      <c r="DQ80" s="279"/>
      <c r="DR80" s="279"/>
      <c r="DS80" s="279"/>
      <c r="DT80" s="279"/>
      <c r="DU80" s="279"/>
      <c r="DV80" s="279"/>
      <c r="DW80" s="279"/>
      <c r="DX80" s="279"/>
      <c r="DY80" s="279"/>
      <c r="DZ80" s="279"/>
      <c r="EA80" s="279"/>
      <c r="EB80" s="279"/>
      <c r="EC80" s="279"/>
      <c r="ED80" s="279"/>
      <c r="EE80" s="279"/>
      <c r="EF80" s="279"/>
      <c r="EG80" s="279"/>
      <c r="EH80" s="279"/>
      <c r="EI80" s="279"/>
      <c r="EJ80" s="279"/>
      <c r="EK80" s="279"/>
      <c r="EL80" s="279"/>
      <c r="EM80" s="279"/>
      <c r="EN80" s="279"/>
      <c r="EO80" s="279"/>
      <c r="EP80" s="279"/>
      <c r="EQ80" s="279"/>
      <c r="ER80" s="279"/>
      <c r="ES80" s="279"/>
      <c r="ET80" s="279"/>
      <c r="EU80" s="279"/>
      <c r="EV80" s="279"/>
      <c r="EW80" s="279"/>
      <c r="EX80" s="279"/>
      <c r="EY80" s="279"/>
      <c r="EZ80" s="279"/>
      <c r="FA80" s="279"/>
      <c r="FB80" s="279"/>
      <c r="FC80" s="279"/>
      <c r="FD80" s="279"/>
      <c r="FE80" s="279"/>
      <c r="FF80" s="279"/>
      <c r="FG80" s="279"/>
      <c r="FH80" s="279"/>
      <c r="FI80" s="279"/>
      <c r="FJ80" s="279"/>
      <c r="FK80" s="279"/>
      <c r="FL80" s="279"/>
      <c r="FM80" s="279"/>
      <c r="FN80" s="279"/>
      <c r="FO80" s="279"/>
      <c r="FP80" s="279"/>
      <c r="FQ80" s="279"/>
      <c r="FR80" s="279"/>
      <c r="FS80" s="279"/>
      <c r="FT80" s="279"/>
      <c r="FU80" s="279"/>
      <c r="FV80" s="279"/>
      <c r="FW80" s="279"/>
      <c r="FX80" s="279"/>
      <c r="FY80" s="279"/>
      <c r="FZ80" s="279"/>
      <c r="GA80" s="279"/>
      <c r="GB80" s="279"/>
      <c r="GC80" s="279"/>
      <c r="GD80" s="279"/>
      <c r="GE80" s="279"/>
      <c r="GF80" s="279"/>
      <c r="GG80" s="279"/>
      <c r="GH80" s="279"/>
      <c r="GI80" s="279"/>
      <c r="GJ80" s="279"/>
      <c r="GK80" s="279"/>
      <c r="GL80" s="279"/>
      <c r="GM80" s="279"/>
      <c r="GN80" s="279"/>
      <c r="GO80" s="279"/>
      <c r="GP80" s="279"/>
      <c r="GQ80" s="279"/>
      <c r="GR80" s="279"/>
      <c r="GS80" s="279"/>
      <c r="GT80" s="279"/>
      <c r="GU80" s="279"/>
      <c r="GV80" s="279"/>
      <c r="GW80" s="279"/>
      <c r="GX80" s="279"/>
      <c r="GY80" s="279"/>
      <c r="GZ80" s="279"/>
      <c r="HA80" s="279"/>
      <c r="HB80" s="279"/>
      <c r="HC80" s="279"/>
      <c r="HD80" s="279"/>
      <c r="HE80" s="279"/>
      <c r="HF80" s="279"/>
      <c r="HG80" s="279"/>
      <c r="HH80" s="279"/>
      <c r="HI80" s="279"/>
      <c r="HJ80" s="279"/>
      <c r="HK80" s="279"/>
      <c r="HL80" s="279"/>
    </row>
    <row r="81" spans="1:220" s="280" customFormat="1" ht="75" x14ac:dyDescent="0.25">
      <c r="A81" s="276" t="s">
        <v>363</v>
      </c>
      <c r="B81" s="276" t="s">
        <v>394</v>
      </c>
      <c r="C81" s="276" t="s">
        <v>394</v>
      </c>
      <c r="D81" s="276" t="s">
        <v>359</v>
      </c>
      <c r="E81" s="380" t="s">
        <v>446</v>
      </c>
      <c r="F81" s="276" t="s">
        <v>361</v>
      </c>
      <c r="G81" s="275">
        <v>2020005810158</v>
      </c>
      <c r="H81" s="930"/>
      <c r="I81" s="609" t="s">
        <v>753</v>
      </c>
      <c r="J81" s="609" t="s">
        <v>754</v>
      </c>
      <c r="K81" s="609">
        <v>5000</v>
      </c>
      <c r="L81" s="609" t="s">
        <v>752</v>
      </c>
      <c r="M81" s="609" t="s">
        <v>751</v>
      </c>
      <c r="N81" s="276" t="s">
        <v>666</v>
      </c>
      <c r="O81" s="276" t="s">
        <v>390</v>
      </c>
      <c r="P81" s="619" t="s">
        <v>701</v>
      </c>
      <c r="Q81" s="950" t="s">
        <v>747</v>
      </c>
      <c r="R81" s="855"/>
      <c r="S81" s="855">
        <v>150000000</v>
      </c>
      <c r="T81" s="887">
        <f t="shared" si="9"/>
        <v>150000000</v>
      </c>
      <c r="U81" s="259">
        <f t="shared" ref="U81:U136" si="12">SUM(V81:BZ81)</f>
        <v>150000000</v>
      </c>
      <c r="V81" s="277"/>
      <c r="W81" s="277"/>
      <c r="X81" s="277"/>
      <c r="Y81" s="277"/>
      <c r="Z81" s="277"/>
      <c r="AA81" s="594"/>
      <c r="AB81" s="277"/>
      <c r="AC81" s="277"/>
      <c r="AD81" s="277"/>
      <c r="AE81" s="277"/>
      <c r="AF81" s="277"/>
      <c r="AG81" s="277"/>
      <c r="AH81" s="277"/>
      <c r="AI81" s="277"/>
      <c r="AJ81" s="277"/>
      <c r="AK81" s="277"/>
      <c r="AL81" s="277"/>
      <c r="AM81" s="277"/>
      <c r="AN81" s="594"/>
      <c r="AO81" s="594"/>
      <c r="AP81" s="277"/>
      <c r="AQ81" s="277"/>
      <c r="AR81" s="277"/>
      <c r="AS81" s="277"/>
      <c r="AT81" s="277"/>
      <c r="AU81" s="277"/>
      <c r="AV81" s="277"/>
      <c r="AW81" s="277"/>
      <c r="AX81" s="277"/>
      <c r="AY81" s="277"/>
      <c r="AZ81" s="277"/>
      <c r="BA81" s="277"/>
      <c r="BB81" s="908">
        <v>150000000</v>
      </c>
      <c r="BC81" s="277"/>
      <c r="BD81" s="277"/>
      <c r="BE81" s="277"/>
      <c r="BF81" s="277"/>
      <c r="BG81" s="277"/>
      <c r="BH81" s="277"/>
      <c r="BI81" s="277"/>
      <c r="BJ81" s="381"/>
      <c r="BK81" s="277"/>
      <c r="BL81" s="277"/>
      <c r="BM81" s="277"/>
      <c r="BN81" s="277"/>
      <c r="BO81" s="277"/>
      <c r="BP81" s="277"/>
      <c r="BQ81" s="277"/>
      <c r="BR81" s="594"/>
      <c r="BS81" s="277"/>
      <c r="BT81" s="277"/>
      <c r="BU81" s="277"/>
      <c r="BV81" s="277"/>
      <c r="BW81" s="277"/>
      <c r="BX81" s="277"/>
      <c r="BY81" s="277"/>
      <c r="BZ81" s="637"/>
      <c r="CA81" s="652"/>
      <c r="CB81" s="652"/>
      <c r="CC81" s="652"/>
      <c r="CD81" s="652"/>
      <c r="CE81" s="652"/>
      <c r="CF81" s="652"/>
      <c r="CG81" s="652"/>
      <c r="CH81" s="652"/>
      <c r="CI81" s="652"/>
      <c r="CJ81" s="652"/>
      <c r="CK81" s="652"/>
      <c r="CL81" s="652"/>
      <c r="CM81" s="652"/>
      <c r="CN81" s="652"/>
      <c r="CO81" s="652"/>
      <c r="CP81" s="652"/>
      <c r="CQ81" s="807">
        <f t="shared" si="10"/>
        <v>150000000</v>
      </c>
      <c r="CR81" s="807">
        <f t="shared" si="11"/>
        <v>0</v>
      </c>
      <c r="CS81" s="279"/>
      <c r="CT81" s="279"/>
      <c r="CU81" s="279"/>
      <c r="CV81" s="279"/>
      <c r="CW81" s="279"/>
      <c r="CX81" s="279"/>
      <c r="CY81" s="279"/>
      <c r="CZ81" s="279"/>
      <c r="DA81" s="279"/>
      <c r="DB81" s="279"/>
      <c r="DC81" s="279"/>
      <c r="DD81" s="279"/>
      <c r="DE81" s="279"/>
      <c r="DF81" s="279"/>
      <c r="DG81" s="279"/>
      <c r="DH81" s="279"/>
      <c r="DI81" s="279"/>
      <c r="DJ81" s="279"/>
      <c r="DK81" s="279"/>
      <c r="DL81" s="279"/>
      <c r="DM81" s="279"/>
      <c r="DN81" s="279"/>
      <c r="DO81" s="279"/>
      <c r="DP81" s="279"/>
      <c r="DQ81" s="279"/>
      <c r="DR81" s="279"/>
      <c r="DS81" s="279"/>
      <c r="DT81" s="279"/>
      <c r="DU81" s="279"/>
      <c r="DV81" s="279"/>
      <c r="DW81" s="279"/>
      <c r="DX81" s="279"/>
      <c r="DY81" s="279"/>
      <c r="DZ81" s="279"/>
      <c r="EA81" s="279"/>
      <c r="EB81" s="279"/>
      <c r="EC81" s="279"/>
      <c r="ED81" s="279"/>
      <c r="EE81" s="279"/>
      <c r="EF81" s="279"/>
      <c r="EG81" s="279"/>
      <c r="EH81" s="279"/>
      <c r="EI81" s="279"/>
      <c r="EJ81" s="279"/>
      <c r="EK81" s="279"/>
      <c r="EL81" s="279"/>
      <c r="EM81" s="279"/>
      <c r="EN81" s="279"/>
      <c r="EO81" s="279"/>
      <c r="EP81" s="279"/>
      <c r="EQ81" s="279"/>
      <c r="ER81" s="279"/>
      <c r="ES81" s="279"/>
      <c r="ET81" s="279"/>
      <c r="EU81" s="279"/>
      <c r="EV81" s="279"/>
      <c r="EW81" s="279"/>
      <c r="EX81" s="279"/>
      <c r="EY81" s="279"/>
      <c r="EZ81" s="279"/>
      <c r="FA81" s="279"/>
      <c r="FB81" s="279"/>
      <c r="FC81" s="279"/>
      <c r="FD81" s="279"/>
      <c r="FE81" s="279"/>
      <c r="FF81" s="279"/>
      <c r="FG81" s="279"/>
      <c r="FH81" s="279"/>
      <c r="FI81" s="279"/>
      <c r="FJ81" s="279"/>
      <c r="FK81" s="279"/>
      <c r="FL81" s="279"/>
      <c r="FM81" s="279"/>
      <c r="FN81" s="279"/>
      <c r="FO81" s="279"/>
      <c r="FP81" s="279"/>
      <c r="FQ81" s="279"/>
      <c r="FR81" s="279"/>
      <c r="FS81" s="279"/>
      <c r="FT81" s="279"/>
      <c r="FU81" s="279"/>
      <c r="FV81" s="279"/>
      <c r="FW81" s="279"/>
      <c r="FX81" s="279"/>
      <c r="FY81" s="279"/>
      <c r="FZ81" s="279"/>
      <c r="GA81" s="279"/>
      <c r="GB81" s="279"/>
      <c r="GC81" s="279"/>
      <c r="GD81" s="279"/>
      <c r="GE81" s="279"/>
      <c r="GF81" s="279"/>
      <c r="GG81" s="279"/>
      <c r="GH81" s="279"/>
      <c r="GI81" s="279"/>
      <c r="GJ81" s="279"/>
      <c r="GK81" s="279"/>
      <c r="GL81" s="279"/>
      <c r="GM81" s="279"/>
      <c r="GN81" s="279"/>
      <c r="GO81" s="279"/>
      <c r="GP81" s="279"/>
      <c r="GQ81" s="279"/>
      <c r="GR81" s="279"/>
      <c r="GS81" s="279"/>
      <c r="GT81" s="279"/>
      <c r="GU81" s="279"/>
      <c r="GV81" s="279"/>
      <c r="GW81" s="279"/>
      <c r="GX81" s="279"/>
      <c r="GY81" s="279"/>
      <c r="GZ81" s="279"/>
      <c r="HA81" s="279"/>
      <c r="HB81" s="279"/>
      <c r="HC81" s="279"/>
      <c r="HD81" s="279"/>
      <c r="HE81" s="279"/>
      <c r="HF81" s="279"/>
      <c r="HG81" s="279"/>
      <c r="HH81" s="279"/>
      <c r="HI81" s="279"/>
      <c r="HJ81" s="279"/>
      <c r="HK81" s="279"/>
      <c r="HL81" s="279"/>
    </row>
    <row r="82" spans="1:220" s="280" customFormat="1" ht="75" x14ac:dyDescent="0.25">
      <c r="A82" s="276" t="s">
        <v>363</v>
      </c>
      <c r="B82" s="276" t="s">
        <v>394</v>
      </c>
      <c r="C82" s="276" t="s">
        <v>394</v>
      </c>
      <c r="D82" s="276" t="s">
        <v>359</v>
      </c>
      <c r="E82" s="380" t="s">
        <v>446</v>
      </c>
      <c r="F82" s="276" t="s">
        <v>361</v>
      </c>
      <c r="G82" s="275">
        <v>2021005810169</v>
      </c>
      <c r="H82" s="930"/>
      <c r="I82" s="609" t="s">
        <v>749</v>
      </c>
      <c r="J82" s="609" t="s">
        <v>750</v>
      </c>
      <c r="K82" s="609">
        <v>10</v>
      </c>
      <c r="L82" s="609" t="s">
        <v>752</v>
      </c>
      <c r="M82" s="609" t="s">
        <v>751</v>
      </c>
      <c r="N82" s="276" t="s">
        <v>666</v>
      </c>
      <c r="O82" s="276" t="s">
        <v>390</v>
      </c>
      <c r="P82" s="619" t="s">
        <v>701</v>
      </c>
      <c r="Q82" s="950" t="s">
        <v>748</v>
      </c>
      <c r="R82" s="855"/>
      <c r="S82" s="855">
        <v>247500000</v>
      </c>
      <c r="T82" s="887">
        <f t="shared" si="9"/>
        <v>247500000</v>
      </c>
      <c r="U82" s="259">
        <f t="shared" si="12"/>
        <v>247500000</v>
      </c>
      <c r="V82" s="277"/>
      <c r="W82" s="277"/>
      <c r="X82" s="277"/>
      <c r="Y82" s="277"/>
      <c r="Z82" s="277"/>
      <c r="AA82" s="594"/>
      <c r="AB82" s="277"/>
      <c r="AC82" s="277"/>
      <c r="AD82" s="277"/>
      <c r="AE82" s="277"/>
      <c r="AF82" s="277"/>
      <c r="AG82" s="277"/>
      <c r="AH82" s="277"/>
      <c r="AI82" s="277"/>
      <c r="AJ82" s="277"/>
      <c r="AK82" s="277"/>
      <c r="AL82" s="277"/>
      <c r="AM82" s="277"/>
      <c r="AN82" s="594"/>
      <c r="AO82" s="594"/>
      <c r="AP82" s="277"/>
      <c r="AQ82" s="277"/>
      <c r="AR82" s="277"/>
      <c r="AS82" s="277"/>
      <c r="AT82" s="277"/>
      <c r="AU82" s="277"/>
      <c r="AV82" s="277"/>
      <c r="AW82" s="277"/>
      <c r="AX82" s="277"/>
      <c r="AY82" s="277"/>
      <c r="AZ82" s="277"/>
      <c r="BA82" s="277"/>
      <c r="BB82" s="277">
        <v>247500000</v>
      </c>
      <c r="BC82" s="277"/>
      <c r="BD82" s="277"/>
      <c r="BE82" s="277"/>
      <c r="BF82" s="277"/>
      <c r="BG82" s="277"/>
      <c r="BH82" s="277"/>
      <c r="BI82" s="277"/>
      <c r="BJ82" s="381"/>
      <c r="BK82" s="277"/>
      <c r="BL82" s="277"/>
      <c r="BM82" s="277"/>
      <c r="BN82" s="277"/>
      <c r="BO82" s="277"/>
      <c r="BP82" s="277"/>
      <c r="BQ82" s="277"/>
      <c r="BR82" s="594"/>
      <c r="BS82" s="277"/>
      <c r="BT82" s="277"/>
      <c r="BU82" s="277"/>
      <c r="BV82" s="277"/>
      <c r="BW82" s="277"/>
      <c r="BX82" s="277"/>
      <c r="BY82" s="277"/>
      <c r="BZ82" s="637"/>
      <c r="CA82" s="652"/>
      <c r="CB82" s="652"/>
      <c r="CC82" s="652"/>
      <c r="CD82" s="652"/>
      <c r="CE82" s="652"/>
      <c r="CF82" s="652"/>
      <c r="CG82" s="652"/>
      <c r="CH82" s="652"/>
      <c r="CI82" s="652"/>
      <c r="CJ82" s="652"/>
      <c r="CK82" s="652"/>
      <c r="CL82" s="652"/>
      <c r="CM82" s="652"/>
      <c r="CN82" s="652"/>
      <c r="CO82" s="652"/>
      <c r="CP82" s="652"/>
      <c r="CQ82" s="807">
        <f t="shared" si="10"/>
        <v>247500000</v>
      </c>
      <c r="CR82" s="807">
        <f t="shared" si="11"/>
        <v>0</v>
      </c>
      <c r="CS82" s="279"/>
      <c r="CT82" s="279"/>
      <c r="CU82" s="279"/>
      <c r="CV82" s="279"/>
      <c r="CW82" s="279"/>
      <c r="CX82" s="279"/>
      <c r="CY82" s="279"/>
      <c r="CZ82" s="279"/>
      <c r="DA82" s="279"/>
      <c r="DB82" s="279"/>
      <c r="DC82" s="279"/>
      <c r="DD82" s="279"/>
      <c r="DE82" s="279"/>
      <c r="DF82" s="279"/>
      <c r="DG82" s="279"/>
      <c r="DH82" s="279"/>
      <c r="DI82" s="279"/>
      <c r="DJ82" s="279"/>
      <c r="DK82" s="279"/>
      <c r="DL82" s="279"/>
      <c r="DM82" s="279"/>
      <c r="DN82" s="279"/>
      <c r="DO82" s="279"/>
      <c r="DP82" s="279"/>
      <c r="DQ82" s="279"/>
      <c r="DR82" s="279"/>
      <c r="DS82" s="279"/>
      <c r="DT82" s="279"/>
      <c r="DU82" s="279"/>
      <c r="DV82" s="279"/>
      <c r="DW82" s="279"/>
      <c r="DX82" s="279"/>
      <c r="DY82" s="279"/>
      <c r="DZ82" s="279"/>
      <c r="EA82" s="279"/>
      <c r="EB82" s="279"/>
      <c r="EC82" s="279"/>
      <c r="ED82" s="279"/>
      <c r="EE82" s="279"/>
      <c r="EF82" s="279"/>
      <c r="EG82" s="279"/>
      <c r="EH82" s="279"/>
      <c r="EI82" s="279"/>
      <c r="EJ82" s="279"/>
      <c r="EK82" s="279"/>
      <c r="EL82" s="279"/>
      <c r="EM82" s="279"/>
      <c r="EN82" s="279"/>
      <c r="EO82" s="279"/>
      <c r="EP82" s="279"/>
      <c r="EQ82" s="279"/>
      <c r="ER82" s="279"/>
      <c r="ES82" s="279"/>
      <c r="ET82" s="279"/>
      <c r="EU82" s="279"/>
      <c r="EV82" s="279"/>
      <c r="EW82" s="279"/>
      <c r="EX82" s="279"/>
      <c r="EY82" s="279"/>
      <c r="EZ82" s="279"/>
      <c r="FA82" s="279"/>
      <c r="FB82" s="279"/>
      <c r="FC82" s="279"/>
      <c r="FD82" s="279"/>
      <c r="FE82" s="279"/>
      <c r="FF82" s="279"/>
      <c r="FG82" s="279"/>
      <c r="FH82" s="279"/>
      <c r="FI82" s="279"/>
      <c r="FJ82" s="279"/>
      <c r="FK82" s="279"/>
      <c r="FL82" s="279"/>
      <c r="FM82" s="279"/>
      <c r="FN82" s="279"/>
      <c r="FO82" s="279"/>
      <c r="FP82" s="279"/>
      <c r="FQ82" s="279"/>
      <c r="FR82" s="279"/>
      <c r="FS82" s="279"/>
      <c r="FT82" s="279"/>
      <c r="FU82" s="279"/>
      <c r="FV82" s="279"/>
      <c r="FW82" s="279"/>
      <c r="FX82" s="279"/>
      <c r="FY82" s="279"/>
      <c r="FZ82" s="279"/>
      <c r="GA82" s="279"/>
      <c r="GB82" s="279"/>
      <c r="GC82" s="279"/>
      <c r="GD82" s="279"/>
      <c r="GE82" s="279"/>
      <c r="GF82" s="279"/>
      <c r="GG82" s="279"/>
      <c r="GH82" s="279"/>
      <c r="GI82" s="279"/>
      <c r="GJ82" s="279"/>
      <c r="GK82" s="279"/>
      <c r="GL82" s="279"/>
      <c r="GM82" s="279"/>
      <c r="GN82" s="279"/>
      <c r="GO82" s="279"/>
      <c r="GP82" s="279"/>
      <c r="GQ82" s="279"/>
      <c r="GR82" s="279"/>
      <c r="GS82" s="279"/>
      <c r="GT82" s="279"/>
      <c r="GU82" s="279"/>
      <c r="GV82" s="279"/>
      <c r="GW82" s="279"/>
      <c r="GX82" s="279"/>
      <c r="GY82" s="279"/>
      <c r="GZ82" s="279"/>
      <c r="HA82" s="279"/>
      <c r="HB82" s="279"/>
      <c r="HC82" s="279"/>
      <c r="HD82" s="279"/>
      <c r="HE82" s="279"/>
      <c r="HF82" s="279"/>
      <c r="HG82" s="279"/>
      <c r="HH82" s="279"/>
      <c r="HI82" s="279"/>
      <c r="HJ82" s="279"/>
      <c r="HK82" s="279"/>
      <c r="HL82" s="279"/>
    </row>
    <row r="83" spans="1:220" s="280" customFormat="1" ht="60" x14ac:dyDescent="0.25">
      <c r="A83" s="276" t="s">
        <v>363</v>
      </c>
      <c r="B83" s="276" t="s">
        <v>394</v>
      </c>
      <c r="C83" s="276" t="s">
        <v>394</v>
      </c>
      <c r="D83" s="276" t="s">
        <v>359</v>
      </c>
      <c r="E83" s="380" t="s">
        <v>446</v>
      </c>
      <c r="F83" s="276" t="s">
        <v>361</v>
      </c>
      <c r="G83" s="609">
        <v>2021005810197</v>
      </c>
      <c r="H83" s="941"/>
      <c r="I83" s="609" t="s">
        <v>907</v>
      </c>
      <c r="J83" s="609" t="s">
        <v>908</v>
      </c>
      <c r="K83" s="609">
        <v>50</v>
      </c>
      <c r="L83" s="609" t="s">
        <v>752</v>
      </c>
      <c r="M83" s="609" t="s">
        <v>751</v>
      </c>
      <c r="N83" s="276" t="s">
        <v>666</v>
      </c>
      <c r="O83" s="276" t="s">
        <v>390</v>
      </c>
      <c r="P83" s="619" t="s">
        <v>701</v>
      </c>
      <c r="Q83" s="951" t="s">
        <v>878</v>
      </c>
      <c r="R83" s="853"/>
      <c r="S83" s="853">
        <v>100000000</v>
      </c>
      <c r="T83" s="851">
        <f t="shared" si="9"/>
        <v>100000000</v>
      </c>
      <c r="U83" s="259">
        <f t="shared" si="12"/>
        <v>100000000</v>
      </c>
      <c r="V83" s="594"/>
      <c r="W83" s="594"/>
      <c r="X83" s="594"/>
      <c r="Y83" s="594"/>
      <c r="Z83" s="594"/>
      <c r="AA83" s="594"/>
      <c r="AB83" s="594"/>
      <c r="AC83" s="594"/>
      <c r="AD83" s="594"/>
      <c r="AE83" s="594"/>
      <c r="AF83" s="594"/>
      <c r="AG83" s="594"/>
      <c r="AH83" s="594"/>
      <c r="AI83" s="594"/>
      <c r="AJ83" s="594"/>
      <c r="AK83" s="594"/>
      <c r="AL83" s="594"/>
      <c r="AM83" s="594"/>
      <c r="AN83" s="594"/>
      <c r="AO83" s="594"/>
      <c r="AP83" s="594"/>
      <c r="AQ83" s="594"/>
      <c r="AR83" s="594"/>
      <c r="AS83" s="594"/>
      <c r="AT83" s="594"/>
      <c r="AU83" s="594"/>
      <c r="AV83" s="594"/>
      <c r="AW83" s="594"/>
      <c r="AX83" s="594"/>
      <c r="AY83" s="594"/>
      <c r="AZ83" s="594"/>
      <c r="BA83" s="594"/>
      <c r="BB83" s="594">
        <v>100000000</v>
      </c>
      <c r="BC83" s="594"/>
      <c r="BD83" s="594"/>
      <c r="BE83" s="594"/>
      <c r="BF83" s="594"/>
      <c r="BG83" s="594"/>
      <c r="BH83" s="594"/>
      <c r="BI83" s="594"/>
      <c r="BJ83" s="594"/>
      <c r="BK83" s="594"/>
      <c r="BL83" s="594"/>
      <c r="BM83" s="594"/>
      <c r="BN83" s="594"/>
      <c r="BO83" s="594"/>
      <c r="BP83" s="594"/>
      <c r="BQ83" s="594"/>
      <c r="BR83" s="594"/>
      <c r="BS83" s="594"/>
      <c r="BT83" s="594"/>
      <c r="BU83" s="594"/>
      <c r="BV83" s="594"/>
      <c r="BW83" s="594"/>
      <c r="BX83" s="594"/>
      <c r="BY83" s="594"/>
      <c r="BZ83" s="637"/>
      <c r="CA83" s="652"/>
      <c r="CB83" s="652"/>
      <c r="CC83" s="652"/>
      <c r="CD83" s="652"/>
      <c r="CE83" s="652"/>
      <c r="CF83" s="652"/>
      <c r="CG83" s="652"/>
      <c r="CH83" s="652"/>
      <c r="CI83" s="652"/>
      <c r="CJ83" s="652"/>
      <c r="CK83" s="652"/>
      <c r="CL83" s="652"/>
      <c r="CM83" s="652"/>
      <c r="CN83" s="652"/>
      <c r="CO83" s="652"/>
      <c r="CP83" s="652"/>
      <c r="CQ83" s="807">
        <f t="shared" si="10"/>
        <v>100000000</v>
      </c>
      <c r="CR83" s="807">
        <f t="shared" si="11"/>
        <v>0</v>
      </c>
      <c r="CS83" s="279"/>
      <c r="CT83" s="279"/>
      <c r="CU83" s="279"/>
      <c r="CV83" s="279"/>
      <c r="CW83" s="279"/>
      <c r="CX83" s="279"/>
      <c r="CY83" s="279"/>
      <c r="CZ83" s="279"/>
      <c r="DA83" s="279"/>
      <c r="DB83" s="279"/>
      <c r="DC83" s="279"/>
      <c r="DD83" s="279"/>
      <c r="DE83" s="279"/>
      <c r="DF83" s="279"/>
      <c r="DG83" s="279"/>
      <c r="DH83" s="279"/>
      <c r="DI83" s="279"/>
      <c r="DJ83" s="279"/>
      <c r="DK83" s="279"/>
      <c r="DL83" s="279"/>
      <c r="DM83" s="279"/>
      <c r="DN83" s="279"/>
      <c r="DO83" s="279"/>
      <c r="DP83" s="279"/>
      <c r="DQ83" s="279"/>
      <c r="DR83" s="279"/>
      <c r="DS83" s="279"/>
      <c r="DT83" s="279"/>
      <c r="DU83" s="279"/>
      <c r="DV83" s="279"/>
      <c r="DW83" s="279"/>
      <c r="DX83" s="279"/>
      <c r="DY83" s="279"/>
      <c r="DZ83" s="279"/>
      <c r="EA83" s="279"/>
      <c r="EB83" s="279"/>
      <c r="EC83" s="279"/>
      <c r="ED83" s="279"/>
      <c r="EE83" s="279"/>
      <c r="EF83" s="279"/>
      <c r="EG83" s="279"/>
      <c r="EH83" s="279"/>
      <c r="EI83" s="279"/>
      <c r="EJ83" s="279"/>
      <c r="EK83" s="279"/>
      <c r="EL83" s="279"/>
      <c r="EM83" s="279"/>
      <c r="EN83" s="279"/>
      <c r="EO83" s="279"/>
      <c r="EP83" s="279"/>
      <c r="EQ83" s="279"/>
      <c r="ER83" s="279"/>
      <c r="ES83" s="279"/>
      <c r="ET83" s="279"/>
      <c r="EU83" s="279"/>
      <c r="EV83" s="279"/>
      <c r="EW83" s="279"/>
      <c r="EX83" s="279"/>
      <c r="EY83" s="279"/>
      <c r="EZ83" s="279"/>
      <c r="FA83" s="279"/>
      <c r="FB83" s="279"/>
      <c r="FC83" s="279"/>
      <c r="FD83" s="279"/>
      <c r="FE83" s="279"/>
      <c r="FF83" s="279"/>
      <c r="FG83" s="279"/>
      <c r="FH83" s="279"/>
      <c r="FI83" s="279"/>
      <c r="FJ83" s="279"/>
      <c r="FK83" s="279"/>
      <c r="FL83" s="279"/>
      <c r="FM83" s="279"/>
      <c r="FN83" s="279"/>
      <c r="FO83" s="279"/>
      <c r="FP83" s="279"/>
      <c r="FQ83" s="279"/>
      <c r="FR83" s="279"/>
      <c r="FS83" s="279"/>
      <c r="FT83" s="279"/>
      <c r="FU83" s="279"/>
      <c r="FV83" s="279"/>
      <c r="FW83" s="279"/>
      <c r="FX83" s="279"/>
      <c r="FY83" s="279"/>
      <c r="FZ83" s="279"/>
      <c r="GA83" s="279"/>
      <c r="GB83" s="279"/>
      <c r="GC83" s="279"/>
      <c r="GD83" s="279"/>
      <c r="GE83" s="279"/>
      <c r="GF83" s="279"/>
      <c r="GG83" s="279"/>
      <c r="GH83" s="279"/>
      <c r="GI83" s="279"/>
      <c r="GJ83" s="279"/>
      <c r="GK83" s="279"/>
      <c r="GL83" s="279"/>
      <c r="GM83" s="279"/>
      <c r="GN83" s="279"/>
      <c r="GO83" s="279"/>
      <c r="GP83" s="279"/>
      <c r="GQ83" s="279"/>
      <c r="GR83" s="279"/>
      <c r="GS83" s="279"/>
      <c r="GT83" s="279"/>
      <c r="GU83" s="279"/>
      <c r="GV83" s="279"/>
      <c r="GW83" s="279"/>
      <c r="GX83" s="279"/>
      <c r="GY83" s="279"/>
      <c r="GZ83" s="279"/>
      <c r="HA83" s="279"/>
      <c r="HB83" s="279"/>
      <c r="HC83" s="279"/>
      <c r="HD83" s="279"/>
      <c r="HE83" s="279"/>
      <c r="HF83" s="279"/>
      <c r="HG83" s="279"/>
      <c r="HH83" s="279"/>
      <c r="HI83" s="279"/>
      <c r="HJ83" s="279"/>
      <c r="HK83" s="279"/>
      <c r="HL83" s="279"/>
    </row>
    <row r="84" spans="1:220" s="280" customFormat="1" ht="75" x14ac:dyDescent="0.25">
      <c r="A84" s="276" t="s">
        <v>363</v>
      </c>
      <c r="B84" s="276" t="s">
        <v>394</v>
      </c>
      <c r="C84" s="276" t="s">
        <v>394</v>
      </c>
      <c r="D84" s="276" t="s">
        <v>359</v>
      </c>
      <c r="E84" s="380" t="s">
        <v>446</v>
      </c>
      <c r="F84" s="276" t="s">
        <v>361</v>
      </c>
      <c r="G84" s="609">
        <v>2021005810199</v>
      </c>
      <c r="H84" s="941"/>
      <c r="I84" s="609" t="s">
        <v>749</v>
      </c>
      <c r="J84" s="609" t="s">
        <v>909</v>
      </c>
      <c r="K84" s="609">
        <v>3</v>
      </c>
      <c r="L84" s="609" t="s">
        <v>752</v>
      </c>
      <c r="M84" s="609" t="s">
        <v>751</v>
      </c>
      <c r="N84" s="276" t="s">
        <v>666</v>
      </c>
      <c r="O84" s="276" t="s">
        <v>390</v>
      </c>
      <c r="P84" s="619" t="s">
        <v>701</v>
      </c>
      <c r="Q84" s="951" t="s">
        <v>880</v>
      </c>
      <c r="R84" s="853"/>
      <c r="S84" s="853">
        <v>100000000</v>
      </c>
      <c r="T84" s="851">
        <f t="shared" si="9"/>
        <v>100000000</v>
      </c>
      <c r="U84" s="259">
        <f t="shared" si="12"/>
        <v>100000000</v>
      </c>
      <c r="V84" s="594"/>
      <c r="W84" s="594"/>
      <c r="X84" s="594"/>
      <c r="Y84" s="594"/>
      <c r="Z84" s="594"/>
      <c r="AA84" s="594"/>
      <c r="AB84" s="594"/>
      <c r="AC84" s="594"/>
      <c r="AD84" s="594"/>
      <c r="AE84" s="594"/>
      <c r="AF84" s="594"/>
      <c r="AG84" s="594"/>
      <c r="AH84" s="594"/>
      <c r="AI84" s="594"/>
      <c r="AJ84" s="594"/>
      <c r="AK84" s="594"/>
      <c r="AL84" s="594"/>
      <c r="AM84" s="594"/>
      <c r="AN84" s="594"/>
      <c r="AO84" s="594"/>
      <c r="AP84" s="594"/>
      <c r="AQ84" s="594"/>
      <c r="AR84" s="594"/>
      <c r="AS84" s="594"/>
      <c r="AT84" s="594"/>
      <c r="AU84" s="594"/>
      <c r="AV84" s="594"/>
      <c r="AW84" s="594"/>
      <c r="AX84" s="594"/>
      <c r="AY84" s="594"/>
      <c r="AZ84" s="594"/>
      <c r="BA84" s="594"/>
      <c r="BB84" s="594">
        <v>100000000</v>
      </c>
      <c r="BC84" s="594"/>
      <c r="BD84" s="594"/>
      <c r="BE84" s="594"/>
      <c r="BF84" s="594"/>
      <c r="BG84" s="594"/>
      <c r="BH84" s="594"/>
      <c r="BI84" s="594"/>
      <c r="BJ84" s="594"/>
      <c r="BK84" s="594"/>
      <c r="BL84" s="594"/>
      <c r="BM84" s="594"/>
      <c r="BN84" s="594"/>
      <c r="BO84" s="594"/>
      <c r="BP84" s="594"/>
      <c r="BQ84" s="594"/>
      <c r="BR84" s="594"/>
      <c r="BS84" s="594"/>
      <c r="BT84" s="594"/>
      <c r="BU84" s="594"/>
      <c r="BV84" s="594"/>
      <c r="BW84" s="594"/>
      <c r="BX84" s="594"/>
      <c r="BY84" s="594"/>
      <c r="BZ84" s="637"/>
      <c r="CA84" s="652"/>
      <c r="CB84" s="652"/>
      <c r="CC84" s="652"/>
      <c r="CD84" s="652"/>
      <c r="CE84" s="652"/>
      <c r="CF84" s="652"/>
      <c r="CG84" s="652"/>
      <c r="CH84" s="652"/>
      <c r="CI84" s="652"/>
      <c r="CJ84" s="652"/>
      <c r="CK84" s="652"/>
      <c r="CL84" s="652"/>
      <c r="CM84" s="652"/>
      <c r="CN84" s="652"/>
      <c r="CO84" s="652"/>
      <c r="CP84" s="652"/>
      <c r="CQ84" s="807">
        <f t="shared" si="10"/>
        <v>100000000</v>
      </c>
      <c r="CR84" s="807">
        <f t="shared" si="11"/>
        <v>0</v>
      </c>
      <c r="CS84" s="279"/>
      <c r="CT84" s="279"/>
      <c r="CU84" s="279"/>
      <c r="CV84" s="279"/>
      <c r="CW84" s="279"/>
      <c r="CX84" s="279"/>
      <c r="CY84" s="279"/>
      <c r="CZ84" s="279"/>
      <c r="DA84" s="279"/>
      <c r="DB84" s="279"/>
      <c r="DC84" s="279"/>
      <c r="DD84" s="279"/>
      <c r="DE84" s="279"/>
      <c r="DF84" s="279"/>
      <c r="DG84" s="279"/>
      <c r="DH84" s="279"/>
      <c r="DI84" s="279"/>
      <c r="DJ84" s="279"/>
      <c r="DK84" s="279"/>
      <c r="DL84" s="279"/>
      <c r="DM84" s="279"/>
      <c r="DN84" s="279"/>
      <c r="DO84" s="279"/>
      <c r="DP84" s="279"/>
      <c r="DQ84" s="279"/>
      <c r="DR84" s="279"/>
      <c r="DS84" s="279"/>
      <c r="DT84" s="279"/>
      <c r="DU84" s="279"/>
      <c r="DV84" s="279"/>
      <c r="DW84" s="279"/>
      <c r="DX84" s="279"/>
      <c r="DY84" s="279"/>
      <c r="DZ84" s="279"/>
      <c r="EA84" s="279"/>
      <c r="EB84" s="279"/>
      <c r="EC84" s="279"/>
      <c r="ED84" s="279"/>
      <c r="EE84" s="279"/>
      <c r="EF84" s="279"/>
      <c r="EG84" s="279"/>
      <c r="EH84" s="279"/>
      <c r="EI84" s="279"/>
      <c r="EJ84" s="279"/>
      <c r="EK84" s="279"/>
      <c r="EL84" s="279"/>
      <c r="EM84" s="279"/>
      <c r="EN84" s="279"/>
      <c r="EO84" s="279"/>
      <c r="EP84" s="279"/>
      <c r="EQ84" s="279"/>
      <c r="ER84" s="279"/>
      <c r="ES84" s="279"/>
      <c r="ET84" s="279"/>
      <c r="EU84" s="279"/>
      <c r="EV84" s="279"/>
      <c r="EW84" s="279"/>
      <c r="EX84" s="279"/>
      <c r="EY84" s="279"/>
      <c r="EZ84" s="279"/>
      <c r="FA84" s="279"/>
      <c r="FB84" s="279"/>
      <c r="FC84" s="279"/>
      <c r="FD84" s="279"/>
      <c r="FE84" s="279"/>
      <c r="FF84" s="279"/>
      <c r="FG84" s="279"/>
      <c r="FH84" s="279"/>
      <c r="FI84" s="279"/>
      <c r="FJ84" s="279"/>
      <c r="FK84" s="279"/>
      <c r="FL84" s="279"/>
      <c r="FM84" s="279"/>
      <c r="FN84" s="279"/>
      <c r="FO84" s="279"/>
      <c r="FP84" s="279"/>
      <c r="FQ84" s="279"/>
      <c r="FR84" s="279"/>
      <c r="FS84" s="279"/>
      <c r="FT84" s="279"/>
      <c r="FU84" s="279"/>
      <c r="FV84" s="279"/>
      <c r="FW84" s="279"/>
      <c r="FX84" s="279"/>
      <c r="FY84" s="279"/>
      <c r="FZ84" s="279"/>
      <c r="GA84" s="279"/>
      <c r="GB84" s="279"/>
      <c r="GC84" s="279"/>
      <c r="GD84" s="279"/>
      <c r="GE84" s="279"/>
      <c r="GF84" s="279"/>
      <c r="GG84" s="279"/>
      <c r="GH84" s="279"/>
      <c r="GI84" s="279"/>
      <c r="GJ84" s="279"/>
      <c r="GK84" s="279"/>
      <c r="GL84" s="279"/>
      <c r="GM84" s="279"/>
      <c r="GN84" s="279"/>
      <c r="GO84" s="279"/>
      <c r="GP84" s="279"/>
      <c r="GQ84" s="279"/>
      <c r="GR84" s="279"/>
      <c r="GS84" s="279"/>
      <c r="GT84" s="279"/>
      <c r="GU84" s="279"/>
      <c r="GV84" s="279"/>
      <c r="GW84" s="279"/>
      <c r="GX84" s="279"/>
      <c r="GY84" s="279"/>
      <c r="GZ84" s="279"/>
      <c r="HA84" s="279"/>
      <c r="HB84" s="279"/>
      <c r="HC84" s="279"/>
      <c r="HD84" s="279"/>
      <c r="HE84" s="279"/>
      <c r="HF84" s="279"/>
      <c r="HG84" s="279"/>
      <c r="HH84" s="279"/>
      <c r="HI84" s="279"/>
      <c r="HJ84" s="279"/>
      <c r="HK84" s="279"/>
      <c r="HL84" s="279"/>
    </row>
    <row r="85" spans="1:220" s="280" customFormat="1" ht="60.95" customHeight="1" x14ac:dyDescent="0.25">
      <c r="A85" s="916" t="s">
        <v>363</v>
      </c>
      <c r="B85" s="916" t="s">
        <v>394</v>
      </c>
      <c r="C85" s="916" t="s">
        <v>394</v>
      </c>
      <c r="D85" s="916" t="s">
        <v>359</v>
      </c>
      <c r="E85" s="916" t="s">
        <v>446</v>
      </c>
      <c r="F85" s="916" t="s">
        <v>361</v>
      </c>
      <c r="G85" s="609">
        <v>2021005810065</v>
      </c>
      <c r="H85" s="926" t="s">
        <v>962</v>
      </c>
      <c r="I85" s="609" t="s">
        <v>749</v>
      </c>
      <c r="J85" s="609" t="s">
        <v>909</v>
      </c>
      <c r="K85" s="609">
        <v>3</v>
      </c>
      <c r="L85" s="609" t="s">
        <v>752</v>
      </c>
      <c r="M85" s="609" t="s">
        <v>751</v>
      </c>
      <c r="N85" s="619" t="s">
        <v>936</v>
      </c>
      <c r="O85" s="619" t="s">
        <v>390</v>
      </c>
      <c r="P85" s="619"/>
      <c r="Q85" s="810" t="s">
        <v>973</v>
      </c>
      <c r="R85" s="853"/>
      <c r="S85" s="853">
        <v>111086000</v>
      </c>
      <c r="T85" s="851">
        <f t="shared" si="9"/>
        <v>111086000</v>
      </c>
      <c r="U85" s="259">
        <f t="shared" si="12"/>
        <v>111086000</v>
      </c>
      <c r="V85" s="594"/>
      <c r="W85" s="594"/>
      <c r="X85" s="594"/>
      <c r="Y85" s="594"/>
      <c r="Z85" s="594"/>
      <c r="AA85" s="594"/>
      <c r="AB85" s="594"/>
      <c r="AC85" s="594"/>
      <c r="AD85" s="594"/>
      <c r="AE85" s="594"/>
      <c r="AF85" s="594"/>
      <c r="AG85" s="594"/>
      <c r="AH85" s="594"/>
      <c r="AI85" s="594"/>
      <c r="AJ85" s="594"/>
      <c r="AK85" s="594"/>
      <c r="AL85" s="594"/>
      <c r="AM85" s="594"/>
      <c r="AN85" s="594"/>
      <c r="AO85" s="594"/>
      <c r="AP85" s="594"/>
      <c r="AQ85" s="594"/>
      <c r="AR85" s="594"/>
      <c r="AS85" s="594"/>
      <c r="AT85" s="594"/>
      <c r="AU85" s="594"/>
      <c r="AV85" s="594"/>
      <c r="AW85" s="594"/>
      <c r="AX85" s="594"/>
      <c r="AY85" s="594"/>
      <c r="AZ85" s="594"/>
      <c r="BA85" s="594"/>
      <c r="BB85" s="789">
        <v>111086000</v>
      </c>
      <c r="BC85" s="594"/>
      <c r="BD85" s="594"/>
      <c r="BE85" s="594"/>
      <c r="BF85" s="594"/>
      <c r="BG85" s="594"/>
      <c r="BH85" s="594"/>
      <c r="BI85" s="594"/>
      <c r="BJ85" s="594"/>
      <c r="BK85" s="594"/>
      <c r="BL85" s="594"/>
      <c r="BM85" s="594"/>
      <c r="BN85" s="594"/>
      <c r="BO85" s="594"/>
      <c r="BP85" s="594"/>
      <c r="BQ85" s="594"/>
      <c r="BR85" s="594"/>
      <c r="BS85" s="594"/>
      <c r="BT85" s="594"/>
      <c r="BU85" s="594"/>
      <c r="BV85" s="594"/>
      <c r="BW85" s="594"/>
      <c r="BX85" s="594"/>
      <c r="BY85" s="594"/>
      <c r="BZ85" s="637"/>
      <c r="CA85" s="652"/>
      <c r="CB85" s="652"/>
      <c r="CC85" s="652"/>
      <c r="CD85" s="652"/>
      <c r="CE85" s="652"/>
      <c r="CF85" s="652"/>
      <c r="CG85" s="652"/>
      <c r="CH85" s="652"/>
      <c r="CI85" s="652"/>
      <c r="CJ85" s="652"/>
      <c r="CK85" s="652"/>
      <c r="CL85" s="652"/>
      <c r="CM85" s="652"/>
      <c r="CN85" s="652"/>
      <c r="CO85" s="652"/>
      <c r="CP85" s="652"/>
      <c r="CQ85" s="807">
        <f t="shared" si="10"/>
        <v>111086000</v>
      </c>
      <c r="CR85" s="807">
        <f t="shared" si="11"/>
        <v>0</v>
      </c>
      <c r="CS85" s="279"/>
      <c r="CT85" s="279"/>
      <c r="CU85" s="279"/>
      <c r="CV85" s="279"/>
      <c r="CW85" s="279"/>
      <c r="CX85" s="279"/>
      <c r="CY85" s="279"/>
      <c r="CZ85" s="279"/>
      <c r="DA85" s="279"/>
      <c r="DB85" s="279"/>
      <c r="DC85" s="279"/>
      <c r="DD85" s="279"/>
      <c r="DE85" s="279"/>
      <c r="DF85" s="279"/>
      <c r="DG85" s="279"/>
      <c r="DH85" s="279"/>
      <c r="DI85" s="279"/>
      <c r="DJ85" s="279"/>
      <c r="DK85" s="279"/>
      <c r="DL85" s="279"/>
      <c r="DM85" s="279"/>
      <c r="DN85" s="279"/>
      <c r="DO85" s="279"/>
      <c r="DP85" s="279"/>
      <c r="DQ85" s="279"/>
      <c r="DR85" s="279"/>
      <c r="DS85" s="279"/>
      <c r="DT85" s="279"/>
      <c r="DU85" s="279"/>
      <c r="DV85" s="279"/>
      <c r="DW85" s="279"/>
      <c r="DX85" s="279"/>
      <c r="DY85" s="279"/>
      <c r="DZ85" s="279"/>
      <c r="EA85" s="279"/>
      <c r="EB85" s="279"/>
      <c r="EC85" s="279"/>
      <c r="ED85" s="279"/>
      <c r="EE85" s="279"/>
      <c r="EF85" s="279"/>
      <c r="EG85" s="279"/>
      <c r="EH85" s="279"/>
      <c r="EI85" s="279"/>
      <c r="EJ85" s="279"/>
      <c r="EK85" s="279"/>
      <c r="EL85" s="279"/>
      <c r="EM85" s="279"/>
      <c r="EN85" s="279"/>
      <c r="EO85" s="279"/>
      <c r="EP85" s="279"/>
      <c r="EQ85" s="279"/>
      <c r="ER85" s="279"/>
      <c r="ES85" s="279"/>
      <c r="ET85" s="279"/>
      <c r="EU85" s="279"/>
      <c r="EV85" s="279"/>
      <c r="EW85" s="279"/>
      <c r="EX85" s="279"/>
      <c r="EY85" s="279"/>
      <c r="EZ85" s="279"/>
      <c r="FA85" s="279"/>
      <c r="FB85" s="279"/>
      <c r="FC85" s="279"/>
      <c r="FD85" s="279"/>
      <c r="FE85" s="279"/>
      <c r="FF85" s="279"/>
      <c r="FG85" s="279"/>
      <c r="FH85" s="279"/>
      <c r="FI85" s="279"/>
      <c r="FJ85" s="279"/>
      <c r="FK85" s="279"/>
      <c r="FL85" s="279"/>
      <c r="FM85" s="279"/>
      <c r="FN85" s="279"/>
      <c r="FO85" s="279"/>
      <c r="FP85" s="279"/>
      <c r="FQ85" s="279"/>
      <c r="FR85" s="279"/>
      <c r="FS85" s="279"/>
      <c r="FT85" s="279"/>
      <c r="FU85" s="279"/>
      <c r="FV85" s="279"/>
      <c r="FW85" s="279"/>
      <c r="FX85" s="279"/>
      <c r="FY85" s="279"/>
      <c r="FZ85" s="279"/>
      <c r="GA85" s="279"/>
      <c r="GB85" s="279"/>
      <c r="GC85" s="279"/>
      <c r="GD85" s="279"/>
      <c r="GE85" s="279"/>
      <c r="GF85" s="279"/>
      <c r="GG85" s="279"/>
      <c r="GH85" s="279"/>
      <c r="GI85" s="279"/>
      <c r="GJ85" s="279"/>
      <c r="GK85" s="279"/>
      <c r="GL85" s="279"/>
      <c r="GM85" s="279"/>
      <c r="GN85" s="279"/>
      <c r="GO85" s="279"/>
      <c r="GP85" s="279"/>
      <c r="GQ85" s="279"/>
      <c r="GR85" s="279"/>
      <c r="GS85" s="279"/>
      <c r="GT85" s="279"/>
      <c r="GU85" s="279"/>
      <c r="GV85" s="279"/>
      <c r="GW85" s="279"/>
      <c r="GX85" s="279"/>
      <c r="GY85" s="279"/>
      <c r="GZ85" s="279"/>
      <c r="HA85" s="279"/>
      <c r="HB85" s="279"/>
      <c r="HC85" s="279"/>
      <c r="HD85" s="279"/>
      <c r="HE85" s="279"/>
      <c r="HF85" s="279"/>
      <c r="HG85" s="279"/>
      <c r="HH85" s="279"/>
      <c r="HI85" s="279"/>
      <c r="HJ85" s="279"/>
      <c r="HK85" s="279"/>
      <c r="HL85" s="279"/>
    </row>
    <row r="86" spans="1:220" s="280" customFormat="1" ht="75" x14ac:dyDescent="0.25">
      <c r="A86" s="276" t="s">
        <v>363</v>
      </c>
      <c r="B86" s="276" t="s">
        <v>394</v>
      </c>
      <c r="C86" s="276" t="s">
        <v>394</v>
      </c>
      <c r="D86" s="276" t="s">
        <v>359</v>
      </c>
      <c r="E86" s="380" t="s">
        <v>446</v>
      </c>
      <c r="F86" s="276" t="s">
        <v>361</v>
      </c>
      <c r="G86" s="609">
        <v>2021005810076</v>
      </c>
      <c r="H86" s="941"/>
      <c r="I86" s="609" t="s">
        <v>749</v>
      </c>
      <c r="J86" s="609" t="s">
        <v>750</v>
      </c>
      <c r="K86" s="609">
        <v>10</v>
      </c>
      <c r="L86" s="609" t="s">
        <v>752</v>
      </c>
      <c r="M86" s="609" t="s">
        <v>751</v>
      </c>
      <c r="N86" s="276" t="s">
        <v>666</v>
      </c>
      <c r="O86" s="276" t="s">
        <v>390</v>
      </c>
      <c r="P86" s="619" t="s">
        <v>701</v>
      </c>
      <c r="Q86" s="951" t="s">
        <v>879</v>
      </c>
      <c r="R86" s="853"/>
      <c r="S86" s="853">
        <v>100000000</v>
      </c>
      <c r="T86" s="851">
        <f t="shared" si="9"/>
        <v>100000000</v>
      </c>
      <c r="U86" s="259">
        <f t="shared" si="12"/>
        <v>100000000</v>
      </c>
      <c r="V86" s="594"/>
      <c r="W86" s="594"/>
      <c r="X86" s="594"/>
      <c r="Y86" s="594"/>
      <c r="Z86" s="594"/>
      <c r="AA86" s="594"/>
      <c r="AB86" s="594"/>
      <c r="AC86" s="594"/>
      <c r="AD86" s="594"/>
      <c r="AE86" s="594"/>
      <c r="AF86" s="594"/>
      <c r="AG86" s="594"/>
      <c r="AH86" s="594"/>
      <c r="AI86" s="594"/>
      <c r="AJ86" s="594"/>
      <c r="AK86" s="594"/>
      <c r="AL86" s="594"/>
      <c r="AM86" s="594"/>
      <c r="AN86" s="594"/>
      <c r="AO86" s="594"/>
      <c r="AP86" s="594"/>
      <c r="AQ86" s="594"/>
      <c r="AR86" s="594"/>
      <c r="AS86" s="594"/>
      <c r="AT86" s="594"/>
      <c r="AU86" s="594"/>
      <c r="AV86" s="594"/>
      <c r="AW86" s="594"/>
      <c r="AX86" s="594"/>
      <c r="AY86" s="594"/>
      <c r="AZ86" s="594"/>
      <c r="BA86" s="594"/>
      <c r="BB86" s="594">
        <v>100000000</v>
      </c>
      <c r="BC86" s="594"/>
      <c r="BD86" s="594"/>
      <c r="BE86" s="594"/>
      <c r="BF86" s="594"/>
      <c r="BG86" s="594"/>
      <c r="BH86" s="594"/>
      <c r="BI86" s="594"/>
      <c r="BJ86" s="594"/>
      <c r="BK86" s="594"/>
      <c r="BL86" s="594"/>
      <c r="BM86" s="594"/>
      <c r="BN86" s="594"/>
      <c r="BO86" s="594"/>
      <c r="BP86" s="594"/>
      <c r="BQ86" s="594"/>
      <c r="BR86" s="594"/>
      <c r="BS86" s="594"/>
      <c r="BT86" s="594"/>
      <c r="BU86" s="594"/>
      <c r="BV86" s="594"/>
      <c r="BW86" s="594"/>
      <c r="BX86" s="594"/>
      <c r="BY86" s="594"/>
      <c r="BZ86" s="637"/>
      <c r="CA86" s="652"/>
      <c r="CB86" s="652"/>
      <c r="CC86" s="652"/>
      <c r="CD86" s="652"/>
      <c r="CE86" s="652"/>
      <c r="CF86" s="652"/>
      <c r="CG86" s="652"/>
      <c r="CH86" s="652"/>
      <c r="CI86" s="652"/>
      <c r="CJ86" s="652"/>
      <c r="CK86" s="652"/>
      <c r="CL86" s="652"/>
      <c r="CM86" s="652"/>
      <c r="CN86" s="652"/>
      <c r="CO86" s="652"/>
      <c r="CP86" s="652"/>
      <c r="CQ86" s="807">
        <f t="shared" si="10"/>
        <v>100000000</v>
      </c>
      <c r="CR86" s="807">
        <f t="shared" si="11"/>
        <v>0</v>
      </c>
      <c r="CS86" s="279"/>
      <c r="CT86" s="279"/>
      <c r="CU86" s="279"/>
      <c r="CV86" s="279"/>
      <c r="CW86" s="279"/>
      <c r="CX86" s="279"/>
      <c r="CY86" s="279"/>
      <c r="CZ86" s="279"/>
      <c r="DA86" s="279"/>
      <c r="DB86" s="279"/>
      <c r="DC86" s="279"/>
      <c r="DD86" s="279"/>
      <c r="DE86" s="279"/>
      <c r="DF86" s="279"/>
      <c r="DG86" s="279"/>
      <c r="DH86" s="279"/>
      <c r="DI86" s="279"/>
      <c r="DJ86" s="279"/>
      <c r="DK86" s="279"/>
      <c r="DL86" s="279"/>
      <c r="DM86" s="279"/>
      <c r="DN86" s="279"/>
      <c r="DO86" s="279"/>
      <c r="DP86" s="279"/>
      <c r="DQ86" s="279"/>
      <c r="DR86" s="279"/>
      <c r="DS86" s="279"/>
      <c r="DT86" s="279"/>
      <c r="DU86" s="279"/>
      <c r="DV86" s="279"/>
      <c r="DW86" s="279"/>
      <c r="DX86" s="279"/>
      <c r="DY86" s="279"/>
      <c r="DZ86" s="279"/>
      <c r="EA86" s="279"/>
      <c r="EB86" s="279"/>
      <c r="EC86" s="279"/>
      <c r="ED86" s="279"/>
      <c r="EE86" s="279"/>
      <c r="EF86" s="279"/>
      <c r="EG86" s="279"/>
      <c r="EH86" s="279"/>
      <c r="EI86" s="279"/>
      <c r="EJ86" s="279"/>
      <c r="EK86" s="279"/>
      <c r="EL86" s="279"/>
      <c r="EM86" s="279"/>
      <c r="EN86" s="279"/>
      <c r="EO86" s="279"/>
      <c r="EP86" s="279"/>
      <c r="EQ86" s="279"/>
      <c r="ER86" s="279"/>
      <c r="ES86" s="279"/>
      <c r="ET86" s="279"/>
      <c r="EU86" s="279"/>
      <c r="EV86" s="279"/>
      <c r="EW86" s="279"/>
      <c r="EX86" s="279"/>
      <c r="EY86" s="279"/>
      <c r="EZ86" s="279"/>
      <c r="FA86" s="279"/>
      <c r="FB86" s="279"/>
      <c r="FC86" s="279"/>
      <c r="FD86" s="279"/>
      <c r="FE86" s="279"/>
      <c r="FF86" s="279"/>
      <c r="FG86" s="279"/>
      <c r="FH86" s="279"/>
      <c r="FI86" s="279"/>
      <c r="FJ86" s="279"/>
      <c r="FK86" s="279"/>
      <c r="FL86" s="279"/>
      <c r="FM86" s="279"/>
      <c r="FN86" s="279"/>
      <c r="FO86" s="279"/>
      <c r="FP86" s="279"/>
      <c r="FQ86" s="279"/>
      <c r="FR86" s="279"/>
      <c r="FS86" s="279"/>
      <c r="FT86" s="279"/>
      <c r="FU86" s="279"/>
      <c r="FV86" s="279"/>
      <c r="FW86" s="279"/>
      <c r="FX86" s="279"/>
      <c r="FY86" s="279"/>
      <c r="FZ86" s="279"/>
      <c r="GA86" s="279"/>
      <c r="GB86" s="279"/>
      <c r="GC86" s="279"/>
      <c r="GD86" s="279"/>
      <c r="GE86" s="279"/>
      <c r="GF86" s="279"/>
      <c r="GG86" s="279"/>
      <c r="GH86" s="279"/>
      <c r="GI86" s="279"/>
      <c r="GJ86" s="279"/>
      <c r="GK86" s="279"/>
      <c r="GL86" s="279"/>
      <c r="GM86" s="279"/>
      <c r="GN86" s="279"/>
      <c r="GO86" s="279"/>
      <c r="GP86" s="279"/>
      <c r="GQ86" s="279"/>
      <c r="GR86" s="279"/>
      <c r="GS86" s="279"/>
      <c r="GT86" s="279"/>
      <c r="GU86" s="279"/>
      <c r="GV86" s="279"/>
      <c r="GW86" s="279"/>
      <c r="GX86" s="279"/>
      <c r="GY86" s="279"/>
      <c r="GZ86" s="279"/>
      <c r="HA86" s="279"/>
      <c r="HB86" s="279"/>
      <c r="HC86" s="279"/>
      <c r="HD86" s="279"/>
      <c r="HE86" s="279"/>
      <c r="HF86" s="279"/>
      <c r="HG86" s="279"/>
      <c r="HH86" s="279"/>
      <c r="HI86" s="279"/>
      <c r="HJ86" s="279"/>
      <c r="HK86" s="279"/>
      <c r="HL86" s="279"/>
    </row>
    <row r="87" spans="1:220" s="280" customFormat="1" ht="90" x14ac:dyDescent="0.25">
      <c r="A87" s="276" t="s">
        <v>363</v>
      </c>
      <c r="B87" s="276" t="s">
        <v>394</v>
      </c>
      <c r="C87" s="276" t="s">
        <v>394</v>
      </c>
      <c r="D87" s="276" t="s">
        <v>359</v>
      </c>
      <c r="E87" s="380" t="s">
        <v>446</v>
      </c>
      <c r="F87" s="276" t="s">
        <v>361</v>
      </c>
      <c r="G87" s="275">
        <v>2021005810071</v>
      </c>
      <c r="H87" s="930"/>
      <c r="I87" s="609" t="s">
        <v>753</v>
      </c>
      <c r="J87" s="609" t="s">
        <v>754</v>
      </c>
      <c r="K87" s="609">
        <v>5000</v>
      </c>
      <c r="L87" s="609" t="s">
        <v>752</v>
      </c>
      <c r="M87" s="609" t="s">
        <v>751</v>
      </c>
      <c r="N87" s="276" t="s">
        <v>666</v>
      </c>
      <c r="O87" s="276" t="s">
        <v>390</v>
      </c>
      <c r="P87" s="619" t="s">
        <v>701</v>
      </c>
      <c r="Q87" s="950" t="s">
        <v>883</v>
      </c>
      <c r="R87" s="855"/>
      <c r="S87" s="855">
        <f>625650000-S81</f>
        <v>475650000</v>
      </c>
      <c r="T87" s="887">
        <f t="shared" si="9"/>
        <v>475650000</v>
      </c>
      <c r="U87" s="259">
        <f t="shared" si="12"/>
        <v>475650000</v>
      </c>
      <c r="V87" s="277"/>
      <c r="W87" s="277"/>
      <c r="X87" s="277"/>
      <c r="Y87" s="277"/>
      <c r="Z87" s="277"/>
      <c r="AA87" s="594"/>
      <c r="AB87" s="277"/>
      <c r="AC87" s="277"/>
      <c r="AD87" s="277"/>
      <c r="AE87" s="277"/>
      <c r="AF87" s="277"/>
      <c r="AG87" s="277"/>
      <c r="AH87" s="277"/>
      <c r="AI87" s="277"/>
      <c r="AJ87" s="277"/>
      <c r="AK87" s="277"/>
      <c r="AL87" s="277"/>
      <c r="AM87" s="277"/>
      <c r="AN87" s="594"/>
      <c r="AO87" s="594"/>
      <c r="AP87" s="277"/>
      <c r="AQ87" s="277"/>
      <c r="AR87" s="277"/>
      <c r="AS87" s="277"/>
      <c r="AT87" s="277"/>
      <c r="AU87" s="277"/>
      <c r="AV87" s="277"/>
      <c r="AW87" s="277"/>
      <c r="AX87" s="277">
        <v>80000000</v>
      </c>
      <c r="AY87" s="277">
        <v>750000</v>
      </c>
      <c r="AZ87" s="277"/>
      <c r="BA87" s="277"/>
      <c r="BB87" s="908">
        <v>392900000</v>
      </c>
      <c r="BC87" s="277"/>
      <c r="BD87" s="277">
        <v>2000000</v>
      </c>
      <c r="BE87" s="277"/>
      <c r="BF87" s="277"/>
      <c r="BG87" s="277"/>
      <c r="BH87" s="277"/>
      <c r="BI87" s="277"/>
      <c r="BJ87" s="381"/>
      <c r="BK87" s="277"/>
      <c r="BL87" s="277"/>
      <c r="BM87" s="277"/>
      <c r="BN87" s="277"/>
      <c r="BO87" s="277"/>
      <c r="BP87" s="277"/>
      <c r="BQ87" s="277"/>
      <c r="BR87" s="594"/>
      <c r="BS87" s="277"/>
      <c r="BT87" s="277"/>
      <c r="BU87" s="277"/>
      <c r="BV87" s="277"/>
      <c r="BW87" s="277"/>
      <c r="BX87" s="277"/>
      <c r="BY87" s="277"/>
      <c r="BZ87" s="637"/>
      <c r="CA87" s="652"/>
      <c r="CB87" s="652"/>
      <c r="CC87" s="652"/>
      <c r="CD87" s="652"/>
      <c r="CE87" s="652"/>
      <c r="CF87" s="652"/>
      <c r="CG87" s="652"/>
      <c r="CH87" s="652"/>
      <c r="CI87" s="652"/>
      <c r="CJ87" s="652"/>
      <c r="CK87" s="652"/>
      <c r="CL87" s="652"/>
      <c r="CM87" s="652"/>
      <c r="CN87" s="652"/>
      <c r="CO87" s="652"/>
      <c r="CP87" s="652"/>
      <c r="CQ87" s="807">
        <f t="shared" si="10"/>
        <v>475650000</v>
      </c>
      <c r="CR87" s="807">
        <f t="shared" si="11"/>
        <v>0</v>
      </c>
      <c r="CS87" s="279"/>
      <c r="CT87" s="279"/>
      <c r="CU87" s="279"/>
      <c r="CV87" s="279"/>
      <c r="CW87" s="279"/>
      <c r="CX87" s="279"/>
      <c r="CY87" s="279"/>
      <c r="CZ87" s="279"/>
      <c r="DA87" s="279"/>
      <c r="DB87" s="279"/>
      <c r="DC87" s="279"/>
      <c r="DD87" s="279"/>
      <c r="DE87" s="279"/>
      <c r="DF87" s="279"/>
      <c r="DG87" s="279"/>
      <c r="DH87" s="279"/>
      <c r="DI87" s="279"/>
      <c r="DJ87" s="279"/>
      <c r="DK87" s="279"/>
      <c r="DL87" s="279"/>
      <c r="DM87" s="279"/>
      <c r="DN87" s="279"/>
      <c r="DO87" s="279"/>
      <c r="DP87" s="279"/>
      <c r="DQ87" s="279"/>
      <c r="DR87" s="279"/>
      <c r="DS87" s="279"/>
      <c r="DT87" s="279"/>
      <c r="DU87" s="279"/>
      <c r="DV87" s="279"/>
      <c r="DW87" s="279"/>
      <c r="DX87" s="279"/>
      <c r="DY87" s="279"/>
      <c r="DZ87" s="279"/>
      <c r="EA87" s="279"/>
      <c r="EB87" s="279"/>
      <c r="EC87" s="279"/>
      <c r="ED87" s="279"/>
      <c r="EE87" s="279"/>
      <c r="EF87" s="279"/>
      <c r="EG87" s="279"/>
      <c r="EH87" s="279"/>
      <c r="EI87" s="279"/>
      <c r="EJ87" s="279"/>
      <c r="EK87" s="279"/>
      <c r="EL87" s="279"/>
      <c r="EM87" s="279"/>
      <c r="EN87" s="279"/>
      <c r="EO87" s="279"/>
      <c r="EP87" s="279"/>
      <c r="EQ87" s="279"/>
      <c r="ER87" s="279"/>
      <c r="ES87" s="279"/>
      <c r="ET87" s="279"/>
      <c r="EU87" s="279"/>
      <c r="EV87" s="279"/>
      <c r="EW87" s="279"/>
      <c r="EX87" s="279"/>
      <c r="EY87" s="279"/>
      <c r="EZ87" s="279"/>
      <c r="FA87" s="279"/>
      <c r="FB87" s="279"/>
      <c r="FC87" s="279"/>
      <c r="FD87" s="279"/>
      <c r="FE87" s="279"/>
      <c r="FF87" s="279"/>
      <c r="FG87" s="279"/>
      <c r="FH87" s="279"/>
      <c r="FI87" s="279"/>
      <c r="FJ87" s="279"/>
      <c r="FK87" s="279"/>
      <c r="FL87" s="279"/>
      <c r="FM87" s="279"/>
      <c r="FN87" s="279"/>
      <c r="FO87" s="279"/>
      <c r="FP87" s="279"/>
      <c r="FQ87" s="279"/>
      <c r="FR87" s="279"/>
      <c r="FS87" s="279"/>
      <c r="FT87" s="279"/>
      <c r="FU87" s="279"/>
      <c r="FV87" s="279"/>
      <c r="FW87" s="279"/>
      <c r="FX87" s="279"/>
      <c r="FY87" s="279"/>
      <c r="FZ87" s="279"/>
      <c r="GA87" s="279"/>
      <c r="GB87" s="279"/>
      <c r="GC87" s="279"/>
      <c r="GD87" s="279"/>
      <c r="GE87" s="279"/>
      <c r="GF87" s="279"/>
      <c r="GG87" s="279"/>
      <c r="GH87" s="279"/>
      <c r="GI87" s="279"/>
      <c r="GJ87" s="279"/>
      <c r="GK87" s="279"/>
      <c r="GL87" s="279"/>
      <c r="GM87" s="279"/>
      <c r="GN87" s="279"/>
      <c r="GO87" s="279"/>
      <c r="GP87" s="279"/>
      <c r="GQ87" s="279"/>
      <c r="GR87" s="279"/>
      <c r="GS87" s="279"/>
      <c r="GT87" s="279"/>
      <c r="GU87" s="279"/>
      <c r="GV87" s="279"/>
      <c r="GW87" s="279"/>
      <c r="GX87" s="279"/>
      <c r="GY87" s="279"/>
      <c r="GZ87" s="279"/>
      <c r="HA87" s="279"/>
      <c r="HB87" s="279"/>
      <c r="HC87" s="279"/>
      <c r="HD87" s="279"/>
      <c r="HE87" s="279"/>
      <c r="HF87" s="279"/>
      <c r="HG87" s="279"/>
      <c r="HH87" s="279"/>
      <c r="HI87" s="279"/>
      <c r="HJ87" s="279"/>
      <c r="HK87" s="279"/>
      <c r="HL87" s="279"/>
    </row>
    <row r="88" spans="1:220" s="280" customFormat="1" ht="72" customHeight="1" x14ac:dyDescent="0.25">
      <c r="A88" s="276" t="s">
        <v>363</v>
      </c>
      <c r="B88" s="276" t="s">
        <v>394</v>
      </c>
      <c r="C88" s="276" t="s">
        <v>394</v>
      </c>
      <c r="D88" s="276" t="s">
        <v>359</v>
      </c>
      <c r="E88" s="380" t="s">
        <v>446</v>
      </c>
      <c r="F88" s="276" t="s">
        <v>361</v>
      </c>
      <c r="G88" s="609">
        <v>2021005810195</v>
      </c>
      <c r="H88" s="941"/>
      <c r="I88" s="609" t="s">
        <v>910</v>
      </c>
      <c r="J88" s="609" t="s">
        <v>911</v>
      </c>
      <c r="K88" s="609">
        <v>300</v>
      </c>
      <c r="L88" s="609" t="s">
        <v>752</v>
      </c>
      <c r="M88" s="609" t="s">
        <v>751</v>
      </c>
      <c r="N88" s="619" t="s">
        <v>666</v>
      </c>
      <c r="O88" s="619" t="s">
        <v>390</v>
      </c>
      <c r="P88" s="619" t="s">
        <v>701</v>
      </c>
      <c r="Q88" s="619" t="s">
        <v>955</v>
      </c>
      <c r="R88" s="853"/>
      <c r="S88" s="853">
        <v>400000000</v>
      </c>
      <c r="T88" s="851">
        <f t="shared" si="9"/>
        <v>400000000</v>
      </c>
      <c r="U88" s="259">
        <f t="shared" si="12"/>
        <v>400000000</v>
      </c>
      <c r="V88" s="594"/>
      <c r="W88" s="594"/>
      <c r="X88" s="594"/>
      <c r="Y88" s="594"/>
      <c r="Z88" s="594"/>
      <c r="AA88" s="594"/>
      <c r="AB88" s="594"/>
      <c r="AC88" s="594"/>
      <c r="AD88" s="594"/>
      <c r="AE88" s="594"/>
      <c r="AF88" s="594"/>
      <c r="AG88" s="594"/>
      <c r="AH88" s="594"/>
      <c r="AI88" s="594"/>
      <c r="AJ88" s="594"/>
      <c r="AK88" s="594"/>
      <c r="AL88" s="594"/>
      <c r="AM88" s="594"/>
      <c r="AN88" s="594"/>
      <c r="AO88" s="594"/>
      <c r="AP88" s="594"/>
      <c r="AQ88" s="594"/>
      <c r="AR88" s="594"/>
      <c r="AS88" s="594"/>
      <c r="AT88" s="594"/>
      <c r="AU88" s="594"/>
      <c r="AV88" s="594"/>
      <c r="AW88" s="594"/>
      <c r="AX88" s="594"/>
      <c r="AY88" s="594"/>
      <c r="AZ88" s="594"/>
      <c r="BA88" s="594"/>
      <c r="BB88" s="594">
        <v>400000000</v>
      </c>
      <c r="BC88" s="594"/>
      <c r="BD88" s="594"/>
      <c r="BE88" s="594"/>
      <c r="BF88" s="594"/>
      <c r="BG88" s="594"/>
      <c r="BH88" s="594"/>
      <c r="BI88" s="594"/>
      <c r="BJ88" s="594"/>
      <c r="BK88" s="594"/>
      <c r="BL88" s="594"/>
      <c r="BM88" s="594"/>
      <c r="BN88" s="594"/>
      <c r="BO88" s="594"/>
      <c r="BP88" s="594"/>
      <c r="BQ88" s="594"/>
      <c r="BR88" s="594"/>
      <c r="BS88" s="594"/>
      <c r="BT88" s="594"/>
      <c r="BU88" s="594"/>
      <c r="BV88" s="594"/>
      <c r="BW88" s="594"/>
      <c r="BX88" s="594"/>
      <c r="BY88" s="594"/>
      <c r="BZ88" s="637"/>
      <c r="CA88" s="652"/>
      <c r="CB88" s="652"/>
      <c r="CC88" s="652"/>
      <c r="CD88" s="652"/>
      <c r="CE88" s="652"/>
      <c r="CF88" s="652"/>
      <c r="CG88" s="652"/>
      <c r="CH88" s="652"/>
      <c r="CI88" s="652"/>
      <c r="CJ88" s="652"/>
      <c r="CK88" s="652"/>
      <c r="CL88" s="652"/>
      <c r="CM88" s="652"/>
      <c r="CN88" s="652"/>
      <c r="CO88" s="652"/>
      <c r="CP88" s="652"/>
      <c r="CQ88" s="807">
        <f t="shared" si="10"/>
        <v>400000000</v>
      </c>
      <c r="CR88" s="807">
        <f t="shared" si="11"/>
        <v>0</v>
      </c>
      <c r="CS88" s="279"/>
      <c r="CT88" s="279"/>
      <c r="CU88" s="279"/>
      <c r="CV88" s="279"/>
      <c r="CW88" s="279"/>
      <c r="CX88" s="279"/>
      <c r="CY88" s="279"/>
      <c r="CZ88" s="279"/>
      <c r="DA88" s="279"/>
      <c r="DB88" s="279"/>
      <c r="DC88" s="279"/>
      <c r="DD88" s="279"/>
      <c r="DE88" s="279"/>
      <c r="DF88" s="279"/>
      <c r="DG88" s="279"/>
      <c r="DH88" s="279"/>
      <c r="DI88" s="279"/>
      <c r="DJ88" s="279"/>
      <c r="DK88" s="279"/>
      <c r="DL88" s="279"/>
      <c r="DM88" s="279"/>
      <c r="DN88" s="279"/>
      <c r="DO88" s="279"/>
      <c r="DP88" s="279"/>
      <c r="DQ88" s="279"/>
      <c r="DR88" s="279"/>
      <c r="DS88" s="279"/>
      <c r="DT88" s="279"/>
      <c r="DU88" s="279"/>
      <c r="DV88" s="279"/>
      <c r="DW88" s="279"/>
      <c r="DX88" s="279"/>
      <c r="DY88" s="279"/>
      <c r="DZ88" s="279"/>
      <c r="EA88" s="279"/>
      <c r="EB88" s="279"/>
      <c r="EC88" s="279"/>
      <c r="ED88" s="279"/>
      <c r="EE88" s="279"/>
      <c r="EF88" s="279"/>
      <c r="EG88" s="279"/>
      <c r="EH88" s="279"/>
      <c r="EI88" s="279"/>
      <c r="EJ88" s="279"/>
      <c r="EK88" s="279"/>
      <c r="EL88" s="279"/>
      <c r="EM88" s="279"/>
      <c r="EN88" s="279"/>
      <c r="EO88" s="279"/>
      <c r="EP88" s="279"/>
      <c r="EQ88" s="279"/>
      <c r="ER88" s="279"/>
      <c r="ES88" s="279"/>
      <c r="ET88" s="279"/>
      <c r="EU88" s="279"/>
      <c r="EV88" s="279"/>
      <c r="EW88" s="279"/>
      <c r="EX88" s="279"/>
      <c r="EY88" s="279"/>
      <c r="EZ88" s="279"/>
      <c r="FA88" s="279"/>
      <c r="FB88" s="279"/>
      <c r="FC88" s="279"/>
      <c r="FD88" s="279"/>
      <c r="FE88" s="279"/>
      <c r="FF88" s="279"/>
      <c r="FG88" s="279"/>
      <c r="FH88" s="279"/>
      <c r="FI88" s="279"/>
      <c r="FJ88" s="279"/>
      <c r="FK88" s="279"/>
      <c r="FL88" s="279"/>
      <c r="FM88" s="279"/>
      <c r="FN88" s="279"/>
      <c r="FO88" s="279"/>
      <c r="FP88" s="279"/>
      <c r="FQ88" s="279"/>
      <c r="FR88" s="279"/>
      <c r="FS88" s="279"/>
      <c r="FT88" s="279"/>
      <c r="FU88" s="279"/>
      <c r="FV88" s="279"/>
      <c r="FW88" s="279"/>
      <c r="FX88" s="279"/>
      <c r="FY88" s="279"/>
      <c r="FZ88" s="279"/>
      <c r="GA88" s="279"/>
      <c r="GB88" s="279"/>
      <c r="GC88" s="279"/>
      <c r="GD88" s="279"/>
      <c r="GE88" s="279"/>
      <c r="GF88" s="279"/>
      <c r="GG88" s="279"/>
      <c r="GH88" s="279"/>
      <c r="GI88" s="279"/>
      <c r="GJ88" s="279"/>
      <c r="GK88" s="279"/>
      <c r="GL88" s="279"/>
      <c r="GM88" s="279"/>
      <c r="GN88" s="279"/>
      <c r="GO88" s="279"/>
      <c r="GP88" s="279"/>
      <c r="GQ88" s="279"/>
      <c r="GR88" s="279"/>
      <c r="GS88" s="279"/>
      <c r="GT88" s="279"/>
      <c r="GU88" s="279"/>
      <c r="GV88" s="279"/>
      <c r="GW88" s="279"/>
      <c r="GX88" s="279"/>
      <c r="GY88" s="279"/>
      <c r="GZ88" s="279"/>
      <c r="HA88" s="279"/>
      <c r="HB88" s="279"/>
      <c r="HC88" s="279"/>
      <c r="HD88" s="279"/>
      <c r="HE88" s="279"/>
      <c r="HF88" s="279"/>
      <c r="HG88" s="279"/>
      <c r="HH88" s="279"/>
      <c r="HI88" s="279"/>
      <c r="HJ88" s="279"/>
      <c r="HK88" s="279"/>
      <c r="HL88" s="279"/>
    </row>
    <row r="89" spans="1:220" s="280" customFormat="1" ht="75" x14ac:dyDescent="0.25">
      <c r="A89" s="276" t="s">
        <v>363</v>
      </c>
      <c r="B89" s="276" t="s">
        <v>394</v>
      </c>
      <c r="C89" s="276" t="s">
        <v>394</v>
      </c>
      <c r="D89" s="276" t="s">
        <v>359</v>
      </c>
      <c r="E89" s="380" t="s">
        <v>446</v>
      </c>
      <c r="F89" s="276" t="s">
        <v>361</v>
      </c>
      <c r="G89" s="609">
        <v>2021005810246</v>
      </c>
      <c r="H89" s="941"/>
      <c r="I89" s="609" t="s">
        <v>749</v>
      </c>
      <c r="J89" s="609" t="s">
        <v>909</v>
      </c>
      <c r="K89" s="609">
        <v>3</v>
      </c>
      <c r="L89" s="609" t="s">
        <v>752</v>
      </c>
      <c r="M89" s="609" t="s">
        <v>751</v>
      </c>
      <c r="N89" s="619" t="s">
        <v>666</v>
      </c>
      <c r="O89" s="619" t="s">
        <v>390</v>
      </c>
      <c r="P89" s="619" t="s">
        <v>701</v>
      </c>
      <c r="Q89" s="951" t="s">
        <v>885</v>
      </c>
      <c r="R89" s="853"/>
      <c r="S89" s="853">
        <v>100000000</v>
      </c>
      <c r="T89" s="851">
        <f t="shared" si="9"/>
        <v>100000000</v>
      </c>
      <c r="U89" s="259">
        <f t="shared" si="12"/>
        <v>100000000</v>
      </c>
      <c r="V89" s="594"/>
      <c r="W89" s="594"/>
      <c r="X89" s="594"/>
      <c r="Y89" s="594"/>
      <c r="Z89" s="594"/>
      <c r="AA89" s="594"/>
      <c r="AB89" s="594"/>
      <c r="AC89" s="594"/>
      <c r="AD89" s="594"/>
      <c r="AE89" s="594"/>
      <c r="AF89" s="594"/>
      <c r="AG89" s="594"/>
      <c r="AH89" s="594"/>
      <c r="AI89" s="594"/>
      <c r="AJ89" s="594"/>
      <c r="AK89" s="594"/>
      <c r="AL89" s="594"/>
      <c r="AM89" s="594"/>
      <c r="AN89" s="594"/>
      <c r="AO89" s="594"/>
      <c r="AP89" s="594"/>
      <c r="AQ89" s="594"/>
      <c r="AR89" s="594"/>
      <c r="AS89" s="594"/>
      <c r="AT89" s="594"/>
      <c r="AU89" s="594"/>
      <c r="AV89" s="594"/>
      <c r="AW89" s="594"/>
      <c r="AX89" s="594"/>
      <c r="AY89" s="594"/>
      <c r="AZ89" s="594"/>
      <c r="BA89" s="594"/>
      <c r="BB89" s="594">
        <v>100000000</v>
      </c>
      <c r="BC89" s="594"/>
      <c r="BD89" s="594"/>
      <c r="BE89" s="594"/>
      <c r="BF89" s="594"/>
      <c r="BG89" s="594"/>
      <c r="BH89" s="594"/>
      <c r="BI89" s="594"/>
      <c r="BJ89" s="594"/>
      <c r="BK89" s="594"/>
      <c r="BL89" s="594"/>
      <c r="BM89" s="594"/>
      <c r="BN89" s="594"/>
      <c r="BO89" s="594"/>
      <c r="BP89" s="594"/>
      <c r="BQ89" s="594"/>
      <c r="BR89" s="594"/>
      <c r="BS89" s="594"/>
      <c r="BT89" s="594"/>
      <c r="BU89" s="594"/>
      <c r="BV89" s="594"/>
      <c r="BW89" s="594"/>
      <c r="BX89" s="594"/>
      <c r="BY89" s="594"/>
      <c r="BZ89" s="637"/>
      <c r="CA89" s="652"/>
      <c r="CB89" s="652"/>
      <c r="CC89" s="652"/>
      <c r="CD89" s="652"/>
      <c r="CE89" s="652"/>
      <c r="CF89" s="652"/>
      <c r="CG89" s="652"/>
      <c r="CH89" s="652"/>
      <c r="CI89" s="652"/>
      <c r="CJ89" s="652"/>
      <c r="CK89" s="652"/>
      <c r="CL89" s="652"/>
      <c r="CM89" s="652"/>
      <c r="CN89" s="652"/>
      <c r="CO89" s="652"/>
      <c r="CP89" s="652"/>
      <c r="CQ89" s="807">
        <f t="shared" si="10"/>
        <v>100000000</v>
      </c>
      <c r="CR89" s="807">
        <f t="shared" si="11"/>
        <v>0</v>
      </c>
      <c r="CS89" s="279"/>
      <c r="CT89" s="279"/>
      <c r="CU89" s="279"/>
      <c r="CV89" s="279"/>
      <c r="CW89" s="279"/>
      <c r="CX89" s="279"/>
      <c r="CY89" s="279"/>
      <c r="CZ89" s="279"/>
      <c r="DA89" s="279"/>
      <c r="DB89" s="279"/>
      <c r="DC89" s="279"/>
      <c r="DD89" s="279"/>
      <c r="DE89" s="279"/>
      <c r="DF89" s="279"/>
      <c r="DG89" s="279"/>
      <c r="DH89" s="279"/>
      <c r="DI89" s="279"/>
      <c r="DJ89" s="279"/>
      <c r="DK89" s="279"/>
      <c r="DL89" s="279"/>
      <c r="DM89" s="279"/>
      <c r="DN89" s="279"/>
      <c r="DO89" s="279"/>
      <c r="DP89" s="279"/>
      <c r="DQ89" s="279"/>
      <c r="DR89" s="279"/>
      <c r="DS89" s="279"/>
      <c r="DT89" s="279"/>
      <c r="DU89" s="279"/>
      <c r="DV89" s="279"/>
      <c r="DW89" s="279"/>
      <c r="DX89" s="279"/>
      <c r="DY89" s="279"/>
      <c r="DZ89" s="279"/>
      <c r="EA89" s="279"/>
      <c r="EB89" s="279"/>
      <c r="EC89" s="279"/>
      <c r="ED89" s="279"/>
      <c r="EE89" s="279"/>
      <c r="EF89" s="279"/>
      <c r="EG89" s="279"/>
      <c r="EH89" s="279"/>
      <c r="EI89" s="279"/>
      <c r="EJ89" s="279"/>
      <c r="EK89" s="279"/>
      <c r="EL89" s="279"/>
      <c r="EM89" s="279"/>
      <c r="EN89" s="279"/>
      <c r="EO89" s="279"/>
      <c r="EP89" s="279"/>
      <c r="EQ89" s="279"/>
      <c r="ER89" s="279"/>
      <c r="ES89" s="279"/>
      <c r="ET89" s="279"/>
      <c r="EU89" s="279"/>
      <c r="EV89" s="279"/>
      <c r="EW89" s="279"/>
      <c r="EX89" s="279"/>
      <c r="EY89" s="279"/>
      <c r="EZ89" s="279"/>
      <c r="FA89" s="279"/>
      <c r="FB89" s="279"/>
      <c r="FC89" s="279"/>
      <c r="FD89" s="279"/>
      <c r="FE89" s="279"/>
      <c r="FF89" s="279"/>
      <c r="FG89" s="279"/>
      <c r="FH89" s="279"/>
      <c r="FI89" s="279"/>
      <c r="FJ89" s="279"/>
      <c r="FK89" s="279"/>
      <c r="FL89" s="279"/>
      <c r="FM89" s="279"/>
      <c r="FN89" s="279"/>
      <c r="FO89" s="279"/>
      <c r="FP89" s="279"/>
      <c r="FQ89" s="279"/>
      <c r="FR89" s="279"/>
      <c r="FS89" s="279"/>
      <c r="FT89" s="279"/>
      <c r="FU89" s="279"/>
      <c r="FV89" s="279"/>
      <c r="FW89" s="279"/>
      <c r="FX89" s="279"/>
      <c r="FY89" s="279"/>
      <c r="FZ89" s="279"/>
      <c r="GA89" s="279"/>
      <c r="GB89" s="279"/>
      <c r="GC89" s="279"/>
      <c r="GD89" s="279"/>
      <c r="GE89" s="279"/>
      <c r="GF89" s="279"/>
      <c r="GG89" s="279"/>
      <c r="GH89" s="279"/>
      <c r="GI89" s="279"/>
      <c r="GJ89" s="279"/>
      <c r="GK89" s="279"/>
      <c r="GL89" s="279"/>
      <c r="GM89" s="279"/>
      <c r="GN89" s="279"/>
      <c r="GO89" s="279"/>
      <c r="GP89" s="279"/>
      <c r="GQ89" s="279"/>
      <c r="GR89" s="279"/>
      <c r="GS89" s="279"/>
      <c r="GT89" s="279"/>
      <c r="GU89" s="279"/>
      <c r="GV89" s="279"/>
      <c r="GW89" s="279"/>
      <c r="GX89" s="279"/>
      <c r="GY89" s="279"/>
      <c r="GZ89" s="279"/>
      <c r="HA89" s="279"/>
      <c r="HB89" s="279"/>
      <c r="HC89" s="279"/>
      <c r="HD89" s="279"/>
      <c r="HE89" s="279"/>
      <c r="HF89" s="279"/>
      <c r="HG89" s="279"/>
      <c r="HH89" s="279"/>
      <c r="HI89" s="279"/>
      <c r="HJ89" s="279"/>
      <c r="HK89" s="279"/>
      <c r="HL89" s="279"/>
    </row>
    <row r="90" spans="1:220" s="280" customFormat="1" ht="75" x14ac:dyDescent="0.25">
      <c r="A90" s="276" t="s">
        <v>363</v>
      </c>
      <c r="B90" s="276" t="s">
        <v>394</v>
      </c>
      <c r="C90" s="276" t="s">
        <v>394</v>
      </c>
      <c r="D90" s="276" t="s">
        <v>359</v>
      </c>
      <c r="E90" s="380" t="s">
        <v>446</v>
      </c>
      <c r="F90" s="276" t="s">
        <v>361</v>
      </c>
      <c r="G90" s="609">
        <v>2021005810209</v>
      </c>
      <c r="H90" s="941"/>
      <c r="I90" s="609" t="s">
        <v>749</v>
      </c>
      <c r="J90" s="609" t="s">
        <v>909</v>
      </c>
      <c r="K90" s="609">
        <v>3</v>
      </c>
      <c r="L90" s="609" t="s">
        <v>752</v>
      </c>
      <c r="M90" s="609" t="s">
        <v>751</v>
      </c>
      <c r="N90" s="619" t="s">
        <v>666</v>
      </c>
      <c r="O90" s="619" t="s">
        <v>390</v>
      </c>
      <c r="P90" s="619" t="s">
        <v>701</v>
      </c>
      <c r="Q90" s="951" t="s">
        <v>886</v>
      </c>
      <c r="R90" s="853"/>
      <c r="S90" s="853">
        <v>100000000</v>
      </c>
      <c r="T90" s="851">
        <f t="shared" si="9"/>
        <v>100000000</v>
      </c>
      <c r="U90" s="259">
        <f t="shared" si="12"/>
        <v>100000000</v>
      </c>
      <c r="V90" s="594"/>
      <c r="W90" s="594"/>
      <c r="X90" s="594"/>
      <c r="Y90" s="594"/>
      <c r="Z90" s="594"/>
      <c r="AA90" s="594"/>
      <c r="AB90" s="594"/>
      <c r="AC90" s="594"/>
      <c r="AD90" s="594"/>
      <c r="AE90" s="594"/>
      <c r="AF90" s="594"/>
      <c r="AG90" s="594"/>
      <c r="AH90" s="594"/>
      <c r="AI90" s="594"/>
      <c r="AJ90" s="594"/>
      <c r="AK90" s="594"/>
      <c r="AL90" s="594"/>
      <c r="AM90" s="594"/>
      <c r="AN90" s="594"/>
      <c r="AO90" s="594"/>
      <c r="AP90" s="594"/>
      <c r="AQ90" s="594"/>
      <c r="AR90" s="594"/>
      <c r="AS90" s="594"/>
      <c r="AT90" s="594"/>
      <c r="AU90" s="594"/>
      <c r="AV90" s="594"/>
      <c r="AW90" s="594"/>
      <c r="AX90" s="594"/>
      <c r="AY90" s="594"/>
      <c r="AZ90" s="594"/>
      <c r="BA90" s="594"/>
      <c r="BB90" s="594">
        <v>100000000</v>
      </c>
      <c r="BC90" s="594"/>
      <c r="BD90" s="594"/>
      <c r="BE90" s="594"/>
      <c r="BF90" s="594"/>
      <c r="BG90" s="594"/>
      <c r="BH90" s="594"/>
      <c r="BI90" s="594"/>
      <c r="BJ90" s="594"/>
      <c r="BK90" s="594"/>
      <c r="BL90" s="594"/>
      <c r="BM90" s="594"/>
      <c r="BN90" s="594"/>
      <c r="BO90" s="594"/>
      <c r="BP90" s="594"/>
      <c r="BQ90" s="594"/>
      <c r="BR90" s="594"/>
      <c r="BS90" s="594"/>
      <c r="BT90" s="594"/>
      <c r="BU90" s="594"/>
      <c r="BV90" s="594"/>
      <c r="BW90" s="594"/>
      <c r="BX90" s="594"/>
      <c r="BY90" s="594"/>
      <c r="BZ90" s="637"/>
      <c r="CA90" s="652"/>
      <c r="CB90" s="652"/>
      <c r="CC90" s="652"/>
      <c r="CD90" s="652"/>
      <c r="CE90" s="652"/>
      <c r="CF90" s="652"/>
      <c r="CG90" s="652"/>
      <c r="CH90" s="652"/>
      <c r="CI90" s="652"/>
      <c r="CJ90" s="652"/>
      <c r="CK90" s="652"/>
      <c r="CL90" s="652"/>
      <c r="CM90" s="652"/>
      <c r="CN90" s="652"/>
      <c r="CO90" s="652"/>
      <c r="CP90" s="652"/>
      <c r="CQ90" s="807">
        <f t="shared" si="10"/>
        <v>100000000</v>
      </c>
      <c r="CR90" s="807">
        <f t="shared" si="11"/>
        <v>0</v>
      </c>
      <c r="CS90" s="279"/>
      <c r="CT90" s="279"/>
      <c r="CU90" s="279"/>
      <c r="CV90" s="279"/>
      <c r="CW90" s="279"/>
      <c r="CX90" s="279"/>
      <c r="CY90" s="279"/>
      <c r="CZ90" s="279"/>
      <c r="DA90" s="279"/>
      <c r="DB90" s="279"/>
      <c r="DC90" s="279"/>
      <c r="DD90" s="279"/>
      <c r="DE90" s="279"/>
      <c r="DF90" s="279"/>
      <c r="DG90" s="279"/>
      <c r="DH90" s="279"/>
      <c r="DI90" s="279"/>
      <c r="DJ90" s="279"/>
      <c r="DK90" s="279"/>
      <c r="DL90" s="279"/>
      <c r="DM90" s="279"/>
      <c r="DN90" s="279"/>
      <c r="DO90" s="279"/>
      <c r="DP90" s="279"/>
      <c r="DQ90" s="279"/>
      <c r="DR90" s="279"/>
      <c r="DS90" s="279"/>
      <c r="DT90" s="279"/>
      <c r="DU90" s="279"/>
      <c r="DV90" s="279"/>
      <c r="DW90" s="279"/>
      <c r="DX90" s="279"/>
      <c r="DY90" s="279"/>
      <c r="DZ90" s="279"/>
      <c r="EA90" s="279"/>
      <c r="EB90" s="279"/>
      <c r="EC90" s="279"/>
      <c r="ED90" s="279"/>
      <c r="EE90" s="279"/>
      <c r="EF90" s="279"/>
      <c r="EG90" s="279"/>
      <c r="EH90" s="279"/>
      <c r="EI90" s="279"/>
      <c r="EJ90" s="279"/>
      <c r="EK90" s="279"/>
      <c r="EL90" s="279"/>
      <c r="EM90" s="279"/>
      <c r="EN90" s="279"/>
      <c r="EO90" s="279"/>
      <c r="EP90" s="279"/>
      <c r="EQ90" s="279"/>
      <c r="ER90" s="279"/>
      <c r="ES90" s="279"/>
      <c r="ET90" s="279"/>
      <c r="EU90" s="279"/>
      <c r="EV90" s="279"/>
      <c r="EW90" s="279"/>
      <c r="EX90" s="279"/>
      <c r="EY90" s="279"/>
      <c r="EZ90" s="279"/>
      <c r="FA90" s="279"/>
      <c r="FB90" s="279"/>
      <c r="FC90" s="279"/>
      <c r="FD90" s="279"/>
      <c r="FE90" s="279"/>
      <c r="FF90" s="279"/>
      <c r="FG90" s="279"/>
      <c r="FH90" s="279"/>
      <c r="FI90" s="279"/>
      <c r="FJ90" s="279"/>
      <c r="FK90" s="279"/>
      <c r="FL90" s="279"/>
      <c r="FM90" s="279"/>
      <c r="FN90" s="279"/>
      <c r="FO90" s="279"/>
      <c r="FP90" s="279"/>
      <c r="FQ90" s="279"/>
      <c r="FR90" s="279"/>
      <c r="FS90" s="279"/>
      <c r="FT90" s="279"/>
      <c r="FU90" s="279"/>
      <c r="FV90" s="279"/>
      <c r="FW90" s="279"/>
      <c r="FX90" s="279"/>
      <c r="FY90" s="279"/>
      <c r="FZ90" s="279"/>
      <c r="GA90" s="279"/>
      <c r="GB90" s="279"/>
      <c r="GC90" s="279"/>
      <c r="GD90" s="279"/>
      <c r="GE90" s="279"/>
      <c r="GF90" s="279"/>
      <c r="GG90" s="279"/>
      <c r="GH90" s="279"/>
      <c r="GI90" s="279"/>
      <c r="GJ90" s="279"/>
      <c r="GK90" s="279"/>
      <c r="GL90" s="279"/>
      <c r="GM90" s="279"/>
      <c r="GN90" s="279"/>
      <c r="GO90" s="279"/>
      <c r="GP90" s="279"/>
      <c r="GQ90" s="279"/>
      <c r="GR90" s="279"/>
      <c r="GS90" s="279"/>
      <c r="GT90" s="279"/>
      <c r="GU90" s="279"/>
      <c r="GV90" s="279"/>
      <c r="GW90" s="279"/>
      <c r="GX90" s="279"/>
      <c r="GY90" s="279"/>
      <c r="GZ90" s="279"/>
      <c r="HA90" s="279"/>
      <c r="HB90" s="279"/>
      <c r="HC90" s="279"/>
      <c r="HD90" s="279"/>
      <c r="HE90" s="279"/>
      <c r="HF90" s="279"/>
      <c r="HG90" s="279"/>
      <c r="HH90" s="279"/>
      <c r="HI90" s="279"/>
      <c r="HJ90" s="279"/>
      <c r="HK90" s="279"/>
      <c r="HL90" s="279"/>
    </row>
    <row r="91" spans="1:220" s="280" customFormat="1" ht="75" x14ac:dyDescent="0.25">
      <c r="A91" s="276" t="s">
        <v>363</v>
      </c>
      <c r="B91" s="276" t="s">
        <v>394</v>
      </c>
      <c r="C91" s="276" t="s">
        <v>394</v>
      </c>
      <c r="D91" s="276" t="s">
        <v>359</v>
      </c>
      <c r="E91" s="380" t="s">
        <v>446</v>
      </c>
      <c r="F91" s="276" t="s">
        <v>361</v>
      </c>
      <c r="G91" s="609">
        <v>2021005810204</v>
      </c>
      <c r="H91" s="941"/>
      <c r="I91" s="609" t="s">
        <v>910</v>
      </c>
      <c r="J91" s="609" t="s">
        <v>911</v>
      </c>
      <c r="K91" s="609">
        <v>300</v>
      </c>
      <c r="L91" s="609" t="s">
        <v>752</v>
      </c>
      <c r="M91" s="609" t="s">
        <v>751</v>
      </c>
      <c r="N91" s="619" t="s">
        <v>666</v>
      </c>
      <c r="O91" s="619" t="s">
        <v>390</v>
      </c>
      <c r="P91" s="619" t="s">
        <v>701</v>
      </c>
      <c r="Q91" s="951" t="s">
        <v>913</v>
      </c>
      <c r="R91" s="853"/>
      <c r="S91" s="853">
        <v>100000000</v>
      </c>
      <c r="T91" s="851">
        <f t="shared" si="9"/>
        <v>100000000</v>
      </c>
      <c r="U91" s="259">
        <f t="shared" si="12"/>
        <v>100000000</v>
      </c>
      <c r="V91" s="594"/>
      <c r="W91" s="594"/>
      <c r="X91" s="594"/>
      <c r="Y91" s="594"/>
      <c r="Z91" s="594"/>
      <c r="AA91" s="594"/>
      <c r="AB91" s="594"/>
      <c r="AC91" s="594"/>
      <c r="AD91" s="594"/>
      <c r="AE91" s="594"/>
      <c r="AF91" s="594"/>
      <c r="AG91" s="594"/>
      <c r="AH91" s="594"/>
      <c r="AI91" s="594"/>
      <c r="AJ91" s="594"/>
      <c r="AK91" s="594"/>
      <c r="AL91" s="594"/>
      <c r="AM91" s="594"/>
      <c r="AN91" s="594"/>
      <c r="AO91" s="594"/>
      <c r="AP91" s="594"/>
      <c r="AQ91" s="594"/>
      <c r="AR91" s="594"/>
      <c r="AS91" s="594"/>
      <c r="AT91" s="594"/>
      <c r="AU91" s="594"/>
      <c r="AV91" s="594"/>
      <c r="AW91" s="594"/>
      <c r="AX91" s="594"/>
      <c r="AY91" s="594"/>
      <c r="AZ91" s="594"/>
      <c r="BA91" s="594"/>
      <c r="BB91" s="594">
        <v>100000000</v>
      </c>
      <c r="BC91" s="594"/>
      <c r="BD91" s="594"/>
      <c r="BE91" s="594"/>
      <c r="BF91" s="594"/>
      <c r="BG91" s="594"/>
      <c r="BH91" s="594"/>
      <c r="BI91" s="594"/>
      <c r="BJ91" s="594"/>
      <c r="BK91" s="594"/>
      <c r="BL91" s="594"/>
      <c r="BM91" s="594"/>
      <c r="BN91" s="594"/>
      <c r="BO91" s="594"/>
      <c r="BP91" s="594"/>
      <c r="BQ91" s="594"/>
      <c r="BR91" s="594"/>
      <c r="BS91" s="594"/>
      <c r="BT91" s="594"/>
      <c r="BU91" s="594"/>
      <c r="BV91" s="594"/>
      <c r="BW91" s="594"/>
      <c r="BX91" s="594"/>
      <c r="BY91" s="594"/>
      <c r="BZ91" s="637"/>
      <c r="CA91" s="652"/>
      <c r="CB91" s="652"/>
      <c r="CC91" s="652"/>
      <c r="CD91" s="652"/>
      <c r="CE91" s="652"/>
      <c r="CF91" s="652"/>
      <c r="CG91" s="652"/>
      <c r="CH91" s="652"/>
      <c r="CI91" s="652"/>
      <c r="CJ91" s="652"/>
      <c r="CK91" s="652"/>
      <c r="CL91" s="652"/>
      <c r="CM91" s="652"/>
      <c r="CN91" s="652"/>
      <c r="CO91" s="652"/>
      <c r="CP91" s="652"/>
      <c r="CQ91" s="807">
        <f t="shared" si="10"/>
        <v>100000000</v>
      </c>
      <c r="CR91" s="807">
        <f t="shared" si="11"/>
        <v>0</v>
      </c>
      <c r="CS91" s="279"/>
      <c r="CT91" s="279"/>
      <c r="CU91" s="279"/>
      <c r="CV91" s="279"/>
      <c r="CW91" s="279"/>
      <c r="CX91" s="279"/>
      <c r="CY91" s="279"/>
      <c r="CZ91" s="279"/>
      <c r="DA91" s="279"/>
      <c r="DB91" s="279"/>
      <c r="DC91" s="279"/>
      <c r="DD91" s="279"/>
      <c r="DE91" s="279"/>
      <c r="DF91" s="279"/>
      <c r="DG91" s="279"/>
      <c r="DH91" s="279"/>
      <c r="DI91" s="279"/>
      <c r="DJ91" s="279"/>
      <c r="DK91" s="279"/>
      <c r="DL91" s="279"/>
      <c r="DM91" s="279"/>
      <c r="DN91" s="279"/>
      <c r="DO91" s="279"/>
      <c r="DP91" s="279"/>
      <c r="DQ91" s="279"/>
      <c r="DR91" s="279"/>
      <c r="DS91" s="279"/>
      <c r="DT91" s="279"/>
      <c r="DU91" s="279"/>
      <c r="DV91" s="279"/>
      <c r="DW91" s="279"/>
      <c r="DX91" s="279"/>
      <c r="DY91" s="279"/>
      <c r="DZ91" s="279"/>
      <c r="EA91" s="279"/>
      <c r="EB91" s="279"/>
      <c r="EC91" s="279"/>
      <c r="ED91" s="279"/>
      <c r="EE91" s="279"/>
      <c r="EF91" s="279"/>
      <c r="EG91" s="279"/>
      <c r="EH91" s="279"/>
      <c r="EI91" s="279"/>
      <c r="EJ91" s="279"/>
      <c r="EK91" s="279"/>
      <c r="EL91" s="279"/>
      <c r="EM91" s="279"/>
      <c r="EN91" s="279"/>
      <c r="EO91" s="279"/>
      <c r="EP91" s="279"/>
      <c r="EQ91" s="279"/>
      <c r="ER91" s="279"/>
      <c r="ES91" s="279"/>
      <c r="ET91" s="279"/>
      <c r="EU91" s="279"/>
      <c r="EV91" s="279"/>
      <c r="EW91" s="279"/>
      <c r="EX91" s="279"/>
      <c r="EY91" s="279"/>
      <c r="EZ91" s="279"/>
      <c r="FA91" s="279"/>
      <c r="FB91" s="279"/>
      <c r="FC91" s="279"/>
      <c r="FD91" s="279"/>
      <c r="FE91" s="279"/>
      <c r="FF91" s="279"/>
      <c r="FG91" s="279"/>
      <c r="FH91" s="279"/>
      <c r="FI91" s="279"/>
      <c r="FJ91" s="279"/>
      <c r="FK91" s="279"/>
      <c r="FL91" s="279"/>
      <c r="FM91" s="279"/>
      <c r="FN91" s="279"/>
      <c r="FO91" s="279"/>
      <c r="FP91" s="279"/>
      <c r="FQ91" s="279"/>
      <c r="FR91" s="279"/>
      <c r="FS91" s="279"/>
      <c r="FT91" s="279"/>
      <c r="FU91" s="279"/>
      <c r="FV91" s="279"/>
      <c r="FW91" s="279"/>
      <c r="FX91" s="279"/>
      <c r="FY91" s="279"/>
      <c r="FZ91" s="279"/>
      <c r="GA91" s="279"/>
      <c r="GB91" s="279"/>
      <c r="GC91" s="279"/>
      <c r="GD91" s="279"/>
      <c r="GE91" s="279"/>
      <c r="GF91" s="279"/>
      <c r="GG91" s="279"/>
      <c r="GH91" s="279"/>
      <c r="GI91" s="279"/>
      <c r="GJ91" s="279"/>
      <c r="GK91" s="279"/>
      <c r="GL91" s="279"/>
      <c r="GM91" s="279"/>
      <c r="GN91" s="279"/>
      <c r="GO91" s="279"/>
      <c r="GP91" s="279"/>
      <c r="GQ91" s="279"/>
      <c r="GR91" s="279"/>
      <c r="GS91" s="279"/>
      <c r="GT91" s="279"/>
      <c r="GU91" s="279"/>
      <c r="GV91" s="279"/>
      <c r="GW91" s="279"/>
      <c r="GX91" s="279"/>
      <c r="GY91" s="279"/>
      <c r="GZ91" s="279"/>
      <c r="HA91" s="279"/>
      <c r="HB91" s="279"/>
      <c r="HC91" s="279"/>
      <c r="HD91" s="279"/>
      <c r="HE91" s="279"/>
      <c r="HF91" s="279"/>
      <c r="HG91" s="279"/>
      <c r="HH91" s="279"/>
      <c r="HI91" s="279"/>
      <c r="HJ91" s="279"/>
      <c r="HK91" s="279"/>
      <c r="HL91" s="279"/>
    </row>
    <row r="92" spans="1:220" s="280" customFormat="1" ht="75" x14ac:dyDescent="0.25">
      <c r="A92" s="276" t="s">
        <v>363</v>
      </c>
      <c r="B92" s="276" t="s">
        <v>394</v>
      </c>
      <c r="C92" s="276" t="s">
        <v>394</v>
      </c>
      <c r="D92" s="276" t="s">
        <v>359</v>
      </c>
      <c r="E92" s="380" t="s">
        <v>446</v>
      </c>
      <c r="F92" s="276" t="s">
        <v>361</v>
      </c>
      <c r="G92" s="609">
        <v>2021005810062</v>
      </c>
      <c r="H92" s="941"/>
      <c r="I92" s="609" t="s">
        <v>749</v>
      </c>
      <c r="J92" s="609" t="s">
        <v>909</v>
      </c>
      <c r="K92" s="609">
        <v>3</v>
      </c>
      <c r="L92" s="609" t="s">
        <v>752</v>
      </c>
      <c r="M92" s="609" t="s">
        <v>751</v>
      </c>
      <c r="N92" s="619" t="s">
        <v>666</v>
      </c>
      <c r="O92" s="619" t="s">
        <v>390</v>
      </c>
      <c r="P92" s="619" t="s">
        <v>701</v>
      </c>
      <c r="Q92" s="951" t="s">
        <v>887</v>
      </c>
      <c r="R92" s="853"/>
      <c r="S92" s="853">
        <v>100000000</v>
      </c>
      <c r="T92" s="851">
        <f t="shared" si="9"/>
        <v>100000000</v>
      </c>
      <c r="U92" s="259">
        <f t="shared" si="12"/>
        <v>100000000</v>
      </c>
      <c r="V92" s="594"/>
      <c r="W92" s="594"/>
      <c r="X92" s="594"/>
      <c r="Y92" s="594"/>
      <c r="Z92" s="594"/>
      <c r="AA92" s="594"/>
      <c r="AB92" s="594"/>
      <c r="AC92" s="594"/>
      <c r="AD92" s="594"/>
      <c r="AE92" s="594"/>
      <c r="AF92" s="594"/>
      <c r="AG92" s="594"/>
      <c r="AH92" s="594"/>
      <c r="AI92" s="594"/>
      <c r="AJ92" s="594"/>
      <c r="AK92" s="594"/>
      <c r="AL92" s="594"/>
      <c r="AM92" s="594"/>
      <c r="AN92" s="594"/>
      <c r="AO92" s="594"/>
      <c r="AP92" s="594"/>
      <c r="AQ92" s="594"/>
      <c r="AR92" s="594"/>
      <c r="AS92" s="594"/>
      <c r="AT92" s="594"/>
      <c r="AU92" s="594"/>
      <c r="AV92" s="594"/>
      <c r="AW92" s="594"/>
      <c r="AX92" s="594"/>
      <c r="AY92" s="594"/>
      <c r="AZ92" s="594"/>
      <c r="BA92" s="594"/>
      <c r="BB92" s="594">
        <v>100000000</v>
      </c>
      <c r="BC92" s="594"/>
      <c r="BD92" s="594"/>
      <c r="BE92" s="594"/>
      <c r="BF92" s="594"/>
      <c r="BG92" s="594"/>
      <c r="BH92" s="594"/>
      <c r="BI92" s="594"/>
      <c r="BJ92" s="594"/>
      <c r="BK92" s="594"/>
      <c r="BL92" s="594"/>
      <c r="BM92" s="594"/>
      <c r="BN92" s="594"/>
      <c r="BO92" s="594"/>
      <c r="BP92" s="594"/>
      <c r="BQ92" s="594"/>
      <c r="BR92" s="594"/>
      <c r="BS92" s="594"/>
      <c r="BT92" s="594"/>
      <c r="BU92" s="594"/>
      <c r="BV92" s="594"/>
      <c r="BW92" s="594"/>
      <c r="BX92" s="594"/>
      <c r="BY92" s="594"/>
      <c r="BZ92" s="637"/>
      <c r="CA92" s="652"/>
      <c r="CB92" s="652"/>
      <c r="CC92" s="652"/>
      <c r="CD92" s="652"/>
      <c r="CE92" s="652"/>
      <c r="CF92" s="652"/>
      <c r="CG92" s="652"/>
      <c r="CH92" s="652"/>
      <c r="CI92" s="652"/>
      <c r="CJ92" s="652"/>
      <c r="CK92" s="652"/>
      <c r="CL92" s="652"/>
      <c r="CM92" s="652"/>
      <c r="CN92" s="652"/>
      <c r="CO92" s="652"/>
      <c r="CP92" s="652"/>
      <c r="CQ92" s="807">
        <f t="shared" si="10"/>
        <v>100000000</v>
      </c>
      <c r="CR92" s="807">
        <f t="shared" si="11"/>
        <v>0</v>
      </c>
      <c r="CS92" s="279"/>
      <c r="CT92" s="279"/>
      <c r="CU92" s="279"/>
      <c r="CV92" s="279"/>
      <c r="CW92" s="279"/>
      <c r="CX92" s="279"/>
      <c r="CY92" s="279"/>
      <c r="CZ92" s="279"/>
      <c r="DA92" s="279"/>
      <c r="DB92" s="279"/>
      <c r="DC92" s="279"/>
      <c r="DD92" s="279"/>
      <c r="DE92" s="279"/>
      <c r="DF92" s="279"/>
      <c r="DG92" s="279"/>
      <c r="DH92" s="279"/>
      <c r="DI92" s="279"/>
      <c r="DJ92" s="279"/>
      <c r="DK92" s="279"/>
      <c r="DL92" s="279"/>
      <c r="DM92" s="279"/>
      <c r="DN92" s="279"/>
      <c r="DO92" s="279"/>
      <c r="DP92" s="279"/>
      <c r="DQ92" s="279"/>
      <c r="DR92" s="279"/>
      <c r="DS92" s="279"/>
      <c r="DT92" s="279"/>
      <c r="DU92" s="279"/>
      <c r="DV92" s="279"/>
      <c r="DW92" s="279"/>
      <c r="DX92" s="279"/>
      <c r="DY92" s="279"/>
      <c r="DZ92" s="279"/>
      <c r="EA92" s="279"/>
      <c r="EB92" s="279"/>
      <c r="EC92" s="279"/>
      <c r="ED92" s="279"/>
      <c r="EE92" s="279"/>
      <c r="EF92" s="279"/>
      <c r="EG92" s="279"/>
      <c r="EH92" s="279"/>
      <c r="EI92" s="279"/>
      <c r="EJ92" s="279"/>
      <c r="EK92" s="279"/>
      <c r="EL92" s="279"/>
      <c r="EM92" s="279"/>
      <c r="EN92" s="279"/>
      <c r="EO92" s="279"/>
      <c r="EP92" s="279"/>
      <c r="EQ92" s="279"/>
      <c r="ER92" s="279"/>
      <c r="ES92" s="279"/>
      <c r="ET92" s="279"/>
      <c r="EU92" s="279"/>
      <c r="EV92" s="279"/>
      <c r="EW92" s="279"/>
      <c r="EX92" s="279"/>
      <c r="EY92" s="279"/>
      <c r="EZ92" s="279"/>
      <c r="FA92" s="279"/>
      <c r="FB92" s="279"/>
      <c r="FC92" s="279"/>
      <c r="FD92" s="279"/>
      <c r="FE92" s="279"/>
      <c r="FF92" s="279"/>
      <c r="FG92" s="279"/>
      <c r="FH92" s="279"/>
      <c r="FI92" s="279"/>
      <c r="FJ92" s="279"/>
      <c r="FK92" s="279"/>
      <c r="FL92" s="279"/>
      <c r="FM92" s="279"/>
      <c r="FN92" s="279"/>
      <c r="FO92" s="279"/>
      <c r="FP92" s="279"/>
      <c r="FQ92" s="279"/>
      <c r="FR92" s="279"/>
      <c r="FS92" s="279"/>
      <c r="FT92" s="279"/>
      <c r="FU92" s="279"/>
      <c r="FV92" s="279"/>
      <c r="FW92" s="279"/>
      <c r="FX92" s="279"/>
      <c r="FY92" s="279"/>
      <c r="FZ92" s="279"/>
      <c r="GA92" s="279"/>
      <c r="GB92" s="279"/>
      <c r="GC92" s="279"/>
      <c r="GD92" s="279"/>
      <c r="GE92" s="279"/>
      <c r="GF92" s="279"/>
      <c r="GG92" s="279"/>
      <c r="GH92" s="279"/>
      <c r="GI92" s="279"/>
      <c r="GJ92" s="279"/>
      <c r="GK92" s="279"/>
      <c r="GL92" s="279"/>
      <c r="GM92" s="279"/>
      <c r="GN92" s="279"/>
      <c r="GO92" s="279"/>
      <c r="GP92" s="279"/>
      <c r="GQ92" s="279"/>
      <c r="GR92" s="279"/>
      <c r="GS92" s="279"/>
      <c r="GT92" s="279"/>
      <c r="GU92" s="279"/>
      <c r="GV92" s="279"/>
      <c r="GW92" s="279"/>
      <c r="GX92" s="279"/>
      <c r="GY92" s="279"/>
      <c r="GZ92" s="279"/>
      <c r="HA92" s="279"/>
      <c r="HB92" s="279"/>
      <c r="HC92" s="279"/>
      <c r="HD92" s="279"/>
      <c r="HE92" s="279"/>
      <c r="HF92" s="279"/>
      <c r="HG92" s="279"/>
      <c r="HH92" s="279"/>
      <c r="HI92" s="279"/>
      <c r="HJ92" s="279"/>
      <c r="HK92" s="279"/>
      <c r="HL92" s="279"/>
    </row>
    <row r="93" spans="1:220" s="280" customFormat="1" ht="62.1" customHeight="1" x14ac:dyDescent="0.25">
      <c r="A93" s="276" t="s">
        <v>363</v>
      </c>
      <c r="B93" s="276" t="s">
        <v>394</v>
      </c>
      <c r="C93" s="276" t="s">
        <v>394</v>
      </c>
      <c r="D93" s="276" t="s">
        <v>359</v>
      </c>
      <c r="E93" s="380" t="s">
        <v>446</v>
      </c>
      <c r="F93" s="276" t="s">
        <v>361</v>
      </c>
      <c r="G93" s="609">
        <v>2020005810124</v>
      </c>
      <c r="H93" s="941"/>
      <c r="I93" s="609" t="s">
        <v>910</v>
      </c>
      <c r="J93" s="609" t="s">
        <v>911</v>
      </c>
      <c r="K93" s="609">
        <v>300</v>
      </c>
      <c r="L93" s="609" t="s">
        <v>752</v>
      </c>
      <c r="M93" s="609" t="s">
        <v>751</v>
      </c>
      <c r="N93" s="619" t="s">
        <v>666</v>
      </c>
      <c r="O93" s="619" t="s">
        <v>390</v>
      </c>
      <c r="P93" s="619" t="s">
        <v>701</v>
      </c>
      <c r="Q93" s="619" t="s">
        <v>956</v>
      </c>
      <c r="R93" s="853"/>
      <c r="S93" s="853">
        <v>150000000</v>
      </c>
      <c r="T93" s="851">
        <f t="shared" si="9"/>
        <v>150000000</v>
      </c>
      <c r="U93" s="259">
        <f t="shared" si="12"/>
        <v>150000000</v>
      </c>
      <c r="V93" s="594"/>
      <c r="W93" s="594"/>
      <c r="X93" s="594"/>
      <c r="Y93" s="594"/>
      <c r="Z93" s="594"/>
      <c r="AA93" s="594"/>
      <c r="AB93" s="594"/>
      <c r="AC93" s="594"/>
      <c r="AD93" s="594"/>
      <c r="AE93" s="594"/>
      <c r="AF93" s="594"/>
      <c r="AG93" s="594"/>
      <c r="AH93" s="594"/>
      <c r="AI93" s="594"/>
      <c r="AJ93" s="594"/>
      <c r="AK93" s="594"/>
      <c r="AL93" s="594"/>
      <c r="AM93" s="594"/>
      <c r="AN93" s="594"/>
      <c r="AO93" s="594"/>
      <c r="AP93" s="594"/>
      <c r="AQ93" s="594"/>
      <c r="AR93" s="594"/>
      <c r="AS93" s="594"/>
      <c r="AT93" s="594"/>
      <c r="AU93" s="594"/>
      <c r="AV93" s="594"/>
      <c r="AW93" s="594"/>
      <c r="AX93" s="594"/>
      <c r="AY93" s="594"/>
      <c r="AZ93" s="594"/>
      <c r="BA93" s="594"/>
      <c r="BB93" s="594">
        <v>150000000</v>
      </c>
      <c r="BC93" s="594"/>
      <c r="BD93" s="594"/>
      <c r="BE93" s="594"/>
      <c r="BF93" s="594"/>
      <c r="BG93" s="594"/>
      <c r="BH93" s="594"/>
      <c r="BI93" s="594"/>
      <c r="BJ93" s="594"/>
      <c r="BK93" s="594"/>
      <c r="BL93" s="594"/>
      <c r="BM93" s="594"/>
      <c r="BN93" s="594"/>
      <c r="BO93" s="594"/>
      <c r="BP93" s="594"/>
      <c r="BQ93" s="594"/>
      <c r="BR93" s="594"/>
      <c r="BS93" s="594"/>
      <c r="BT93" s="594"/>
      <c r="BU93" s="594"/>
      <c r="BV93" s="594"/>
      <c r="BW93" s="594"/>
      <c r="BX93" s="594"/>
      <c r="BY93" s="594"/>
      <c r="BZ93" s="637"/>
      <c r="CA93" s="652"/>
      <c r="CB93" s="652"/>
      <c r="CC93" s="652"/>
      <c r="CD93" s="652"/>
      <c r="CE93" s="652"/>
      <c r="CF93" s="652"/>
      <c r="CG93" s="652"/>
      <c r="CH93" s="652"/>
      <c r="CI93" s="652"/>
      <c r="CJ93" s="652"/>
      <c r="CK93" s="652"/>
      <c r="CL93" s="652"/>
      <c r="CM93" s="652"/>
      <c r="CN93" s="652"/>
      <c r="CO93" s="652"/>
      <c r="CP93" s="652"/>
      <c r="CQ93" s="807">
        <f t="shared" si="10"/>
        <v>150000000</v>
      </c>
      <c r="CR93" s="807">
        <f t="shared" si="11"/>
        <v>0</v>
      </c>
      <c r="CS93" s="279"/>
      <c r="CT93" s="279"/>
      <c r="CU93" s="279"/>
      <c r="CV93" s="279"/>
      <c r="CW93" s="279"/>
      <c r="CX93" s="279"/>
      <c r="CY93" s="279"/>
      <c r="CZ93" s="279"/>
      <c r="DA93" s="279"/>
      <c r="DB93" s="279"/>
      <c r="DC93" s="279"/>
      <c r="DD93" s="279"/>
      <c r="DE93" s="279"/>
      <c r="DF93" s="279"/>
      <c r="DG93" s="279"/>
      <c r="DH93" s="279"/>
      <c r="DI93" s="279"/>
      <c r="DJ93" s="279"/>
      <c r="DK93" s="279"/>
      <c r="DL93" s="279"/>
      <c r="DM93" s="279"/>
      <c r="DN93" s="279"/>
      <c r="DO93" s="279"/>
      <c r="DP93" s="279"/>
      <c r="DQ93" s="279"/>
      <c r="DR93" s="279"/>
      <c r="DS93" s="279"/>
      <c r="DT93" s="279"/>
      <c r="DU93" s="279"/>
      <c r="DV93" s="279"/>
      <c r="DW93" s="279"/>
      <c r="DX93" s="279"/>
      <c r="DY93" s="279"/>
      <c r="DZ93" s="279"/>
      <c r="EA93" s="279"/>
      <c r="EB93" s="279"/>
      <c r="EC93" s="279"/>
      <c r="ED93" s="279"/>
      <c r="EE93" s="279"/>
      <c r="EF93" s="279"/>
      <c r="EG93" s="279"/>
      <c r="EH93" s="279"/>
      <c r="EI93" s="279"/>
      <c r="EJ93" s="279"/>
      <c r="EK93" s="279"/>
      <c r="EL93" s="279"/>
      <c r="EM93" s="279"/>
      <c r="EN93" s="279"/>
      <c r="EO93" s="279"/>
      <c r="EP93" s="279"/>
      <c r="EQ93" s="279"/>
      <c r="ER93" s="279"/>
      <c r="ES93" s="279"/>
      <c r="ET93" s="279"/>
      <c r="EU93" s="279"/>
      <c r="EV93" s="279"/>
      <c r="EW93" s="279"/>
      <c r="EX93" s="279"/>
      <c r="EY93" s="279"/>
      <c r="EZ93" s="279"/>
      <c r="FA93" s="279"/>
      <c r="FB93" s="279"/>
      <c r="FC93" s="279"/>
      <c r="FD93" s="279"/>
      <c r="FE93" s="279"/>
      <c r="FF93" s="279"/>
      <c r="FG93" s="279"/>
      <c r="FH93" s="279"/>
      <c r="FI93" s="279"/>
      <c r="FJ93" s="279"/>
      <c r="FK93" s="279"/>
      <c r="FL93" s="279"/>
      <c r="FM93" s="279"/>
      <c r="FN93" s="279"/>
      <c r="FO93" s="279"/>
      <c r="FP93" s="279"/>
      <c r="FQ93" s="279"/>
      <c r="FR93" s="279"/>
      <c r="FS93" s="279"/>
      <c r="FT93" s="279"/>
      <c r="FU93" s="279"/>
      <c r="FV93" s="279"/>
      <c r="FW93" s="279"/>
      <c r="FX93" s="279"/>
      <c r="FY93" s="279"/>
      <c r="FZ93" s="279"/>
      <c r="GA93" s="279"/>
      <c r="GB93" s="279"/>
      <c r="GC93" s="279"/>
      <c r="GD93" s="279"/>
      <c r="GE93" s="279"/>
      <c r="GF93" s="279"/>
      <c r="GG93" s="279"/>
      <c r="GH93" s="279"/>
      <c r="GI93" s="279"/>
      <c r="GJ93" s="279"/>
      <c r="GK93" s="279"/>
      <c r="GL93" s="279"/>
      <c r="GM93" s="279"/>
      <c r="GN93" s="279"/>
      <c r="GO93" s="279"/>
      <c r="GP93" s="279"/>
      <c r="GQ93" s="279"/>
      <c r="GR93" s="279"/>
      <c r="GS93" s="279"/>
      <c r="GT93" s="279"/>
      <c r="GU93" s="279"/>
      <c r="GV93" s="279"/>
      <c r="GW93" s="279"/>
      <c r="GX93" s="279"/>
      <c r="GY93" s="279"/>
      <c r="GZ93" s="279"/>
      <c r="HA93" s="279"/>
      <c r="HB93" s="279"/>
      <c r="HC93" s="279"/>
      <c r="HD93" s="279"/>
      <c r="HE93" s="279"/>
      <c r="HF93" s="279"/>
      <c r="HG93" s="279"/>
      <c r="HH93" s="279"/>
      <c r="HI93" s="279"/>
      <c r="HJ93" s="279"/>
      <c r="HK93" s="279"/>
      <c r="HL93" s="279"/>
    </row>
    <row r="94" spans="1:220" s="280" customFormat="1" ht="45" x14ac:dyDescent="0.25">
      <c r="A94" s="276" t="s">
        <v>363</v>
      </c>
      <c r="B94" s="276" t="s">
        <v>394</v>
      </c>
      <c r="C94" s="276" t="s">
        <v>394</v>
      </c>
      <c r="D94" s="276" t="s">
        <v>359</v>
      </c>
      <c r="E94" s="380" t="s">
        <v>446</v>
      </c>
      <c r="F94" s="276" t="s">
        <v>361</v>
      </c>
      <c r="G94" s="609">
        <v>2021005810273</v>
      </c>
      <c r="H94" s="941"/>
      <c r="I94" s="609" t="s">
        <v>914</v>
      </c>
      <c r="J94" s="609" t="s">
        <v>914</v>
      </c>
      <c r="K94" s="609">
        <v>1</v>
      </c>
      <c r="L94" s="609" t="s">
        <v>752</v>
      </c>
      <c r="M94" s="609" t="s">
        <v>751</v>
      </c>
      <c r="N94" s="619" t="s">
        <v>666</v>
      </c>
      <c r="O94" s="619" t="s">
        <v>390</v>
      </c>
      <c r="P94" s="619" t="s">
        <v>701</v>
      </c>
      <c r="Q94" s="951" t="s">
        <v>888</v>
      </c>
      <c r="R94" s="853"/>
      <c r="S94" s="853">
        <v>250000000</v>
      </c>
      <c r="T94" s="851">
        <f t="shared" si="9"/>
        <v>250000000</v>
      </c>
      <c r="U94" s="259">
        <f t="shared" si="12"/>
        <v>250000000</v>
      </c>
      <c r="V94" s="594"/>
      <c r="W94" s="594"/>
      <c r="X94" s="594"/>
      <c r="Y94" s="594"/>
      <c r="Z94" s="594"/>
      <c r="AA94" s="594"/>
      <c r="AB94" s="594"/>
      <c r="AC94" s="594"/>
      <c r="AD94" s="594"/>
      <c r="AE94" s="594"/>
      <c r="AF94" s="594"/>
      <c r="AG94" s="594"/>
      <c r="AH94" s="594"/>
      <c r="AI94" s="594"/>
      <c r="AJ94" s="594"/>
      <c r="AK94" s="594"/>
      <c r="AL94" s="594"/>
      <c r="AM94" s="594"/>
      <c r="AN94" s="594"/>
      <c r="AO94" s="594"/>
      <c r="AP94" s="594"/>
      <c r="AQ94" s="594"/>
      <c r="AR94" s="594"/>
      <c r="AS94" s="594"/>
      <c r="AT94" s="594"/>
      <c r="AU94" s="594"/>
      <c r="AV94" s="594"/>
      <c r="AW94" s="594"/>
      <c r="AX94" s="594"/>
      <c r="AY94" s="594"/>
      <c r="AZ94" s="594"/>
      <c r="BA94" s="594"/>
      <c r="BB94" s="594">
        <v>250000000</v>
      </c>
      <c r="BC94" s="594"/>
      <c r="BD94" s="594"/>
      <c r="BE94" s="594"/>
      <c r="BF94" s="594"/>
      <c r="BG94" s="594"/>
      <c r="BH94" s="594"/>
      <c r="BI94" s="594"/>
      <c r="BJ94" s="594"/>
      <c r="BK94" s="594"/>
      <c r="BL94" s="594"/>
      <c r="BM94" s="594"/>
      <c r="BN94" s="594"/>
      <c r="BO94" s="594"/>
      <c r="BP94" s="594"/>
      <c r="BQ94" s="594"/>
      <c r="BR94" s="594"/>
      <c r="BS94" s="594"/>
      <c r="BT94" s="594"/>
      <c r="BU94" s="594"/>
      <c r="BV94" s="594"/>
      <c r="BW94" s="594"/>
      <c r="BX94" s="594"/>
      <c r="BY94" s="594"/>
      <c r="BZ94" s="637"/>
      <c r="CA94" s="652"/>
      <c r="CB94" s="652"/>
      <c r="CC94" s="652"/>
      <c r="CD94" s="652"/>
      <c r="CE94" s="652"/>
      <c r="CF94" s="652"/>
      <c r="CG94" s="652"/>
      <c r="CH94" s="652"/>
      <c r="CI94" s="652"/>
      <c r="CJ94" s="652"/>
      <c r="CK94" s="652"/>
      <c r="CL94" s="652"/>
      <c r="CM94" s="652"/>
      <c r="CN94" s="652"/>
      <c r="CO94" s="652"/>
      <c r="CP94" s="652"/>
      <c r="CQ94" s="807">
        <f t="shared" si="10"/>
        <v>250000000</v>
      </c>
      <c r="CR94" s="807">
        <f t="shared" si="11"/>
        <v>0</v>
      </c>
      <c r="CS94" s="279"/>
      <c r="CT94" s="279"/>
      <c r="CU94" s="279"/>
      <c r="CV94" s="279"/>
      <c r="CW94" s="279"/>
      <c r="CX94" s="279"/>
      <c r="CY94" s="279"/>
      <c r="CZ94" s="279"/>
      <c r="DA94" s="279"/>
      <c r="DB94" s="279"/>
      <c r="DC94" s="279"/>
      <c r="DD94" s="279"/>
      <c r="DE94" s="279"/>
      <c r="DF94" s="279"/>
      <c r="DG94" s="279"/>
      <c r="DH94" s="279"/>
      <c r="DI94" s="279"/>
      <c r="DJ94" s="279"/>
      <c r="DK94" s="279"/>
      <c r="DL94" s="279"/>
      <c r="DM94" s="279"/>
      <c r="DN94" s="279"/>
      <c r="DO94" s="279"/>
      <c r="DP94" s="279"/>
      <c r="DQ94" s="279"/>
      <c r="DR94" s="279"/>
      <c r="DS94" s="279"/>
      <c r="DT94" s="279"/>
      <c r="DU94" s="279"/>
      <c r="DV94" s="279"/>
      <c r="DW94" s="279"/>
      <c r="DX94" s="279"/>
      <c r="DY94" s="279"/>
      <c r="DZ94" s="279"/>
      <c r="EA94" s="279"/>
      <c r="EB94" s="279"/>
      <c r="EC94" s="279"/>
      <c r="ED94" s="279"/>
      <c r="EE94" s="279"/>
      <c r="EF94" s="279"/>
      <c r="EG94" s="279"/>
      <c r="EH94" s="279"/>
      <c r="EI94" s="279"/>
      <c r="EJ94" s="279"/>
      <c r="EK94" s="279"/>
      <c r="EL94" s="279"/>
      <c r="EM94" s="279"/>
      <c r="EN94" s="279"/>
      <c r="EO94" s="279"/>
      <c r="EP94" s="279"/>
      <c r="EQ94" s="279"/>
      <c r="ER94" s="279"/>
      <c r="ES94" s="279"/>
      <c r="ET94" s="279"/>
      <c r="EU94" s="279"/>
      <c r="EV94" s="279"/>
      <c r="EW94" s="279"/>
      <c r="EX94" s="279"/>
      <c r="EY94" s="279"/>
      <c r="EZ94" s="279"/>
      <c r="FA94" s="279"/>
      <c r="FB94" s="279"/>
      <c r="FC94" s="279"/>
      <c r="FD94" s="279"/>
      <c r="FE94" s="279"/>
      <c r="FF94" s="279"/>
      <c r="FG94" s="279"/>
      <c r="FH94" s="279"/>
      <c r="FI94" s="279"/>
      <c r="FJ94" s="279"/>
      <c r="FK94" s="279"/>
      <c r="FL94" s="279"/>
      <c r="FM94" s="279"/>
      <c r="FN94" s="279"/>
      <c r="FO94" s="279"/>
      <c r="FP94" s="279"/>
      <c r="FQ94" s="279"/>
      <c r="FR94" s="279"/>
      <c r="FS94" s="279"/>
      <c r="FT94" s="279"/>
      <c r="FU94" s="279"/>
      <c r="FV94" s="279"/>
      <c r="FW94" s="279"/>
      <c r="FX94" s="279"/>
      <c r="FY94" s="279"/>
      <c r="FZ94" s="279"/>
      <c r="GA94" s="279"/>
      <c r="GB94" s="279"/>
      <c r="GC94" s="279"/>
      <c r="GD94" s="279"/>
      <c r="GE94" s="279"/>
      <c r="GF94" s="279"/>
      <c r="GG94" s="279"/>
      <c r="GH94" s="279"/>
      <c r="GI94" s="279"/>
      <c r="GJ94" s="279"/>
      <c r="GK94" s="279"/>
      <c r="GL94" s="279"/>
      <c r="GM94" s="279"/>
      <c r="GN94" s="279"/>
      <c r="GO94" s="279"/>
      <c r="GP94" s="279"/>
      <c r="GQ94" s="279"/>
      <c r="GR94" s="279"/>
      <c r="GS94" s="279"/>
      <c r="GT94" s="279"/>
      <c r="GU94" s="279"/>
      <c r="GV94" s="279"/>
      <c r="GW94" s="279"/>
      <c r="GX94" s="279"/>
      <c r="GY94" s="279"/>
      <c r="GZ94" s="279"/>
      <c r="HA94" s="279"/>
      <c r="HB94" s="279"/>
      <c r="HC94" s="279"/>
      <c r="HD94" s="279"/>
      <c r="HE94" s="279"/>
      <c r="HF94" s="279"/>
      <c r="HG94" s="279"/>
      <c r="HH94" s="279"/>
      <c r="HI94" s="279"/>
      <c r="HJ94" s="279"/>
      <c r="HK94" s="279"/>
      <c r="HL94" s="279"/>
    </row>
    <row r="95" spans="1:220" s="280" customFormat="1" ht="45" x14ac:dyDescent="0.25">
      <c r="A95" s="276" t="s">
        <v>363</v>
      </c>
      <c r="B95" s="276" t="s">
        <v>394</v>
      </c>
      <c r="C95" s="276" t="s">
        <v>394</v>
      </c>
      <c r="D95" s="276" t="s">
        <v>359</v>
      </c>
      <c r="E95" s="380" t="s">
        <v>446</v>
      </c>
      <c r="F95" s="276" t="s">
        <v>361</v>
      </c>
      <c r="G95" s="609">
        <v>2021005810269</v>
      </c>
      <c r="H95" s="941"/>
      <c r="I95" s="609" t="s">
        <v>910</v>
      </c>
      <c r="J95" s="609" t="s">
        <v>911</v>
      </c>
      <c r="K95" s="609">
        <v>300</v>
      </c>
      <c r="L95" s="609" t="s">
        <v>752</v>
      </c>
      <c r="M95" s="609" t="s">
        <v>751</v>
      </c>
      <c r="N95" s="619" t="s">
        <v>666</v>
      </c>
      <c r="O95" s="619" t="s">
        <v>390</v>
      </c>
      <c r="P95" s="619" t="s">
        <v>701</v>
      </c>
      <c r="Q95" s="951" t="s">
        <v>890</v>
      </c>
      <c r="R95" s="853"/>
      <c r="S95" s="853">
        <f>318000000-25000000</f>
        <v>293000000</v>
      </c>
      <c r="T95" s="851">
        <f t="shared" si="9"/>
        <v>293000000</v>
      </c>
      <c r="U95" s="259">
        <f t="shared" si="12"/>
        <v>293000000</v>
      </c>
      <c r="V95" s="594"/>
      <c r="W95" s="594"/>
      <c r="X95" s="594"/>
      <c r="Y95" s="594"/>
      <c r="Z95" s="594"/>
      <c r="AA95" s="594"/>
      <c r="AB95" s="594"/>
      <c r="AC95" s="594"/>
      <c r="AD95" s="594"/>
      <c r="AE95" s="594"/>
      <c r="AF95" s="594"/>
      <c r="AG95" s="594"/>
      <c r="AH95" s="594"/>
      <c r="AI95" s="594"/>
      <c r="AJ95" s="594"/>
      <c r="AK95" s="594"/>
      <c r="AL95" s="594"/>
      <c r="AM95" s="594"/>
      <c r="AN95" s="594"/>
      <c r="AO95" s="594"/>
      <c r="AP95" s="594"/>
      <c r="AQ95" s="594"/>
      <c r="AR95" s="594"/>
      <c r="AS95" s="594"/>
      <c r="AT95" s="594"/>
      <c r="AU95" s="594"/>
      <c r="AV95" s="594"/>
      <c r="AW95" s="594"/>
      <c r="AX95" s="594"/>
      <c r="AY95" s="594"/>
      <c r="AZ95" s="594"/>
      <c r="BA95" s="594"/>
      <c r="BB95" s="594">
        <v>293000000</v>
      </c>
      <c r="BC95" s="594"/>
      <c r="BD95" s="594"/>
      <c r="BE95" s="594"/>
      <c r="BF95" s="594"/>
      <c r="BG95" s="594"/>
      <c r="BH95" s="594"/>
      <c r="BI95" s="594"/>
      <c r="BJ95" s="594"/>
      <c r="BK95" s="594"/>
      <c r="BL95" s="594"/>
      <c r="BM95" s="594"/>
      <c r="BN95" s="594"/>
      <c r="BO95" s="594"/>
      <c r="BP95" s="594"/>
      <c r="BQ95" s="594"/>
      <c r="BR95" s="594"/>
      <c r="BS95" s="594"/>
      <c r="BT95" s="594"/>
      <c r="BU95" s="594"/>
      <c r="BV95" s="594"/>
      <c r="BW95" s="594"/>
      <c r="BX95" s="594"/>
      <c r="BY95" s="594"/>
      <c r="BZ95" s="637"/>
      <c r="CA95" s="652"/>
      <c r="CB95" s="652"/>
      <c r="CC95" s="652"/>
      <c r="CD95" s="652"/>
      <c r="CE95" s="652"/>
      <c r="CF95" s="652"/>
      <c r="CG95" s="652"/>
      <c r="CH95" s="652"/>
      <c r="CI95" s="652"/>
      <c r="CJ95" s="652"/>
      <c r="CK95" s="652"/>
      <c r="CL95" s="652"/>
      <c r="CM95" s="652"/>
      <c r="CN95" s="652"/>
      <c r="CO95" s="652"/>
      <c r="CP95" s="652"/>
      <c r="CQ95" s="807">
        <f t="shared" si="10"/>
        <v>293000000</v>
      </c>
      <c r="CR95" s="807">
        <f t="shared" si="11"/>
        <v>0</v>
      </c>
      <c r="CS95" s="279"/>
      <c r="CT95" s="279"/>
      <c r="CU95" s="279"/>
      <c r="CV95" s="279"/>
      <c r="CW95" s="279"/>
      <c r="CX95" s="279"/>
      <c r="CY95" s="279"/>
      <c r="CZ95" s="279"/>
      <c r="DA95" s="279"/>
      <c r="DB95" s="279"/>
      <c r="DC95" s="279"/>
      <c r="DD95" s="279"/>
      <c r="DE95" s="279"/>
      <c r="DF95" s="279"/>
      <c r="DG95" s="279"/>
      <c r="DH95" s="279"/>
      <c r="DI95" s="279"/>
      <c r="DJ95" s="279"/>
      <c r="DK95" s="279"/>
      <c r="DL95" s="279"/>
      <c r="DM95" s="279"/>
      <c r="DN95" s="279"/>
      <c r="DO95" s="279"/>
      <c r="DP95" s="279"/>
      <c r="DQ95" s="279"/>
      <c r="DR95" s="279"/>
      <c r="DS95" s="279"/>
      <c r="DT95" s="279"/>
      <c r="DU95" s="279"/>
      <c r="DV95" s="279"/>
      <c r="DW95" s="279"/>
      <c r="DX95" s="279"/>
      <c r="DY95" s="279"/>
      <c r="DZ95" s="279"/>
      <c r="EA95" s="279"/>
      <c r="EB95" s="279"/>
      <c r="EC95" s="279"/>
      <c r="ED95" s="279"/>
      <c r="EE95" s="279"/>
      <c r="EF95" s="279"/>
      <c r="EG95" s="279"/>
      <c r="EH95" s="279"/>
      <c r="EI95" s="279"/>
      <c r="EJ95" s="279"/>
      <c r="EK95" s="279"/>
      <c r="EL95" s="279"/>
      <c r="EM95" s="279"/>
      <c r="EN95" s="279"/>
      <c r="EO95" s="279"/>
      <c r="EP95" s="279"/>
      <c r="EQ95" s="279"/>
      <c r="ER95" s="279"/>
      <c r="ES95" s="279"/>
      <c r="ET95" s="279"/>
      <c r="EU95" s="279"/>
      <c r="EV95" s="279"/>
      <c r="EW95" s="279"/>
      <c r="EX95" s="279"/>
      <c r="EY95" s="279"/>
      <c r="EZ95" s="279"/>
      <c r="FA95" s="279"/>
      <c r="FB95" s="279"/>
      <c r="FC95" s="279"/>
      <c r="FD95" s="279"/>
      <c r="FE95" s="279"/>
      <c r="FF95" s="279"/>
      <c r="FG95" s="279"/>
      <c r="FH95" s="279"/>
      <c r="FI95" s="279"/>
      <c r="FJ95" s="279"/>
      <c r="FK95" s="279"/>
      <c r="FL95" s="279"/>
      <c r="FM95" s="279"/>
      <c r="FN95" s="279"/>
      <c r="FO95" s="279"/>
      <c r="FP95" s="279"/>
      <c r="FQ95" s="279"/>
      <c r="FR95" s="279"/>
      <c r="FS95" s="279"/>
      <c r="FT95" s="279"/>
      <c r="FU95" s="279"/>
      <c r="FV95" s="279"/>
      <c r="FW95" s="279"/>
      <c r="FX95" s="279"/>
      <c r="FY95" s="279"/>
      <c r="FZ95" s="279"/>
      <c r="GA95" s="279"/>
      <c r="GB95" s="279"/>
      <c r="GC95" s="279"/>
      <c r="GD95" s="279"/>
      <c r="GE95" s="279"/>
      <c r="GF95" s="279"/>
      <c r="GG95" s="279"/>
      <c r="GH95" s="279"/>
      <c r="GI95" s="279"/>
      <c r="GJ95" s="279"/>
      <c r="GK95" s="279"/>
      <c r="GL95" s="279"/>
      <c r="GM95" s="279"/>
      <c r="GN95" s="279"/>
      <c r="GO95" s="279"/>
      <c r="GP95" s="279"/>
      <c r="GQ95" s="279"/>
      <c r="GR95" s="279"/>
      <c r="GS95" s="279"/>
      <c r="GT95" s="279"/>
      <c r="GU95" s="279"/>
      <c r="GV95" s="279"/>
      <c r="GW95" s="279"/>
      <c r="GX95" s="279"/>
      <c r="GY95" s="279"/>
      <c r="GZ95" s="279"/>
      <c r="HA95" s="279"/>
      <c r="HB95" s="279"/>
      <c r="HC95" s="279"/>
      <c r="HD95" s="279"/>
      <c r="HE95" s="279"/>
      <c r="HF95" s="279"/>
      <c r="HG95" s="279"/>
      <c r="HH95" s="279"/>
      <c r="HI95" s="279"/>
      <c r="HJ95" s="279"/>
      <c r="HK95" s="279"/>
      <c r="HL95" s="279"/>
    </row>
    <row r="96" spans="1:220" s="280" customFormat="1" ht="72" customHeight="1" x14ac:dyDescent="0.25">
      <c r="A96" s="619" t="s">
        <v>363</v>
      </c>
      <c r="B96" s="619" t="s">
        <v>394</v>
      </c>
      <c r="C96" s="619" t="s">
        <v>394</v>
      </c>
      <c r="D96" s="619" t="s">
        <v>359</v>
      </c>
      <c r="E96" s="619" t="s">
        <v>446</v>
      </c>
      <c r="F96" s="619" t="s">
        <v>361</v>
      </c>
      <c r="G96" s="609">
        <v>2021005810085</v>
      </c>
      <c r="H96" s="926" t="s">
        <v>962</v>
      </c>
      <c r="I96" s="609" t="s">
        <v>749</v>
      </c>
      <c r="J96" s="609" t="s">
        <v>909</v>
      </c>
      <c r="K96" s="609">
        <v>3</v>
      </c>
      <c r="L96" s="609" t="s">
        <v>752</v>
      </c>
      <c r="M96" s="609" t="s">
        <v>751</v>
      </c>
      <c r="N96" s="619" t="s">
        <v>1007</v>
      </c>
      <c r="O96" s="619" t="s">
        <v>390</v>
      </c>
      <c r="P96" s="619"/>
      <c r="Q96" s="810" t="s">
        <v>974</v>
      </c>
      <c r="R96" s="853"/>
      <c r="S96" s="853">
        <v>550000000</v>
      </c>
      <c r="T96" s="851">
        <f t="shared" si="9"/>
        <v>550000000</v>
      </c>
      <c r="U96" s="259">
        <f t="shared" si="12"/>
        <v>550000000</v>
      </c>
      <c r="V96" s="594"/>
      <c r="W96" s="594"/>
      <c r="X96" s="594"/>
      <c r="Y96" s="594"/>
      <c r="Z96" s="594"/>
      <c r="AA96" s="594"/>
      <c r="AB96" s="594"/>
      <c r="AC96" s="594"/>
      <c r="AD96" s="594"/>
      <c r="AE96" s="594"/>
      <c r="AF96" s="594"/>
      <c r="AG96" s="594"/>
      <c r="AH96" s="594"/>
      <c r="AI96" s="594"/>
      <c r="AJ96" s="594"/>
      <c r="AK96" s="594"/>
      <c r="AL96" s="594"/>
      <c r="AM96" s="594"/>
      <c r="AN96" s="594"/>
      <c r="AO96" s="594"/>
      <c r="AP96" s="594"/>
      <c r="AQ96" s="594"/>
      <c r="AR96" s="594"/>
      <c r="AS96" s="594"/>
      <c r="AT96" s="594"/>
      <c r="AU96" s="594"/>
      <c r="AV96" s="594"/>
      <c r="AW96" s="594"/>
      <c r="AX96" s="594"/>
      <c r="AY96" s="594"/>
      <c r="AZ96" s="594"/>
      <c r="BA96" s="594"/>
      <c r="BB96" s="789">
        <v>550000000</v>
      </c>
      <c r="BC96" s="594"/>
      <c r="BD96" s="594"/>
      <c r="BE96" s="594"/>
      <c r="BF96" s="594"/>
      <c r="BG96" s="594"/>
      <c r="BH96" s="594"/>
      <c r="BI96" s="594"/>
      <c r="BJ96" s="594"/>
      <c r="BK96" s="594"/>
      <c r="BL96" s="594"/>
      <c r="BM96" s="594"/>
      <c r="BN96" s="594"/>
      <c r="BO96" s="594"/>
      <c r="BP96" s="594"/>
      <c r="BQ96" s="594"/>
      <c r="BR96" s="594"/>
      <c r="BS96" s="594"/>
      <c r="BT96" s="594"/>
      <c r="BU96" s="594"/>
      <c r="BV96" s="594"/>
      <c r="BW96" s="594"/>
      <c r="BX96" s="594"/>
      <c r="BY96" s="594"/>
      <c r="BZ96" s="637"/>
      <c r="CA96" s="652"/>
      <c r="CB96" s="652"/>
      <c r="CC96" s="652"/>
      <c r="CD96" s="652"/>
      <c r="CE96" s="652"/>
      <c r="CF96" s="652"/>
      <c r="CG96" s="652"/>
      <c r="CH96" s="652"/>
      <c r="CI96" s="652"/>
      <c r="CJ96" s="652"/>
      <c r="CK96" s="652"/>
      <c r="CL96" s="652"/>
      <c r="CM96" s="652"/>
      <c r="CN96" s="652"/>
      <c r="CO96" s="652"/>
      <c r="CP96" s="652"/>
      <c r="CQ96" s="807">
        <f t="shared" si="10"/>
        <v>550000000</v>
      </c>
      <c r="CR96" s="807">
        <f t="shared" si="11"/>
        <v>0</v>
      </c>
      <c r="CS96" s="279"/>
      <c r="CT96" s="279"/>
      <c r="CU96" s="279"/>
      <c r="CV96" s="279"/>
      <c r="CW96" s="279"/>
      <c r="CX96" s="279"/>
      <c r="CY96" s="279"/>
      <c r="CZ96" s="279"/>
      <c r="DA96" s="279"/>
      <c r="DB96" s="279"/>
      <c r="DC96" s="279"/>
      <c r="DD96" s="279"/>
      <c r="DE96" s="279"/>
      <c r="DF96" s="279"/>
      <c r="DG96" s="279"/>
      <c r="DH96" s="279"/>
      <c r="DI96" s="279"/>
      <c r="DJ96" s="279"/>
      <c r="DK96" s="279"/>
      <c r="DL96" s="279"/>
      <c r="DM96" s="279"/>
      <c r="DN96" s="279"/>
      <c r="DO96" s="279"/>
      <c r="DP96" s="279"/>
      <c r="DQ96" s="279"/>
      <c r="DR96" s="279"/>
      <c r="DS96" s="279"/>
      <c r="DT96" s="279"/>
      <c r="DU96" s="279"/>
      <c r="DV96" s="279"/>
      <c r="DW96" s="279"/>
      <c r="DX96" s="279"/>
      <c r="DY96" s="279"/>
      <c r="DZ96" s="279"/>
      <c r="EA96" s="279"/>
      <c r="EB96" s="279"/>
      <c r="EC96" s="279"/>
      <c r="ED96" s="279"/>
      <c r="EE96" s="279"/>
      <c r="EF96" s="279"/>
      <c r="EG96" s="279"/>
      <c r="EH96" s="279"/>
      <c r="EI96" s="279"/>
      <c r="EJ96" s="279"/>
      <c r="EK96" s="279"/>
      <c r="EL96" s="279"/>
      <c r="EM96" s="279"/>
      <c r="EN96" s="279"/>
      <c r="EO96" s="279"/>
      <c r="EP96" s="279"/>
      <c r="EQ96" s="279"/>
      <c r="ER96" s="279"/>
      <c r="ES96" s="279"/>
      <c r="ET96" s="279"/>
      <c r="EU96" s="279"/>
      <c r="EV96" s="279"/>
      <c r="EW96" s="279"/>
      <c r="EX96" s="279"/>
      <c r="EY96" s="279"/>
      <c r="EZ96" s="279"/>
      <c r="FA96" s="279"/>
      <c r="FB96" s="279"/>
      <c r="FC96" s="279"/>
      <c r="FD96" s="279"/>
      <c r="FE96" s="279"/>
      <c r="FF96" s="279"/>
      <c r="FG96" s="279"/>
      <c r="FH96" s="279"/>
      <c r="FI96" s="279"/>
      <c r="FJ96" s="279"/>
      <c r="FK96" s="279"/>
      <c r="FL96" s="279"/>
      <c r="FM96" s="279"/>
      <c r="FN96" s="279"/>
      <c r="FO96" s="279"/>
      <c r="FP96" s="279"/>
      <c r="FQ96" s="279"/>
      <c r="FR96" s="279"/>
      <c r="FS96" s="279"/>
      <c r="FT96" s="279"/>
      <c r="FU96" s="279"/>
      <c r="FV96" s="279"/>
      <c r="FW96" s="279"/>
      <c r="FX96" s="279"/>
      <c r="FY96" s="279"/>
      <c r="FZ96" s="279"/>
      <c r="GA96" s="279"/>
      <c r="GB96" s="279"/>
      <c r="GC96" s="279"/>
      <c r="GD96" s="279"/>
      <c r="GE96" s="279"/>
      <c r="GF96" s="279"/>
      <c r="GG96" s="279"/>
      <c r="GH96" s="279"/>
      <c r="GI96" s="279"/>
      <c r="GJ96" s="279"/>
      <c r="GK96" s="279"/>
      <c r="GL96" s="279"/>
      <c r="GM96" s="279"/>
      <c r="GN96" s="279"/>
      <c r="GO96" s="279"/>
      <c r="GP96" s="279"/>
      <c r="GQ96" s="279"/>
      <c r="GR96" s="279"/>
      <c r="GS96" s="279"/>
      <c r="GT96" s="279"/>
      <c r="GU96" s="279"/>
      <c r="GV96" s="279"/>
      <c r="GW96" s="279"/>
      <c r="GX96" s="279"/>
      <c r="GY96" s="279"/>
      <c r="GZ96" s="279"/>
      <c r="HA96" s="279"/>
      <c r="HB96" s="279"/>
      <c r="HC96" s="279"/>
      <c r="HD96" s="279"/>
      <c r="HE96" s="279"/>
      <c r="HF96" s="279"/>
      <c r="HG96" s="279"/>
      <c r="HH96" s="279"/>
      <c r="HI96" s="279"/>
      <c r="HJ96" s="279"/>
      <c r="HK96" s="279"/>
      <c r="HL96" s="279"/>
    </row>
    <row r="97" spans="1:220" s="280" customFormat="1" ht="51.75" customHeight="1" x14ac:dyDescent="0.25">
      <c r="A97" s="790" t="s">
        <v>363</v>
      </c>
      <c r="B97" s="790" t="s">
        <v>394</v>
      </c>
      <c r="C97" s="790" t="s">
        <v>394</v>
      </c>
      <c r="D97" s="790" t="s">
        <v>359</v>
      </c>
      <c r="E97" s="790" t="s">
        <v>446</v>
      </c>
      <c r="F97" s="790" t="s">
        <v>378</v>
      </c>
      <c r="G97" s="614"/>
      <c r="H97" s="614"/>
      <c r="I97" s="614"/>
      <c r="J97" s="614"/>
      <c r="K97" s="614"/>
      <c r="L97" s="614"/>
      <c r="M97" s="614"/>
      <c r="N97" s="292"/>
      <c r="O97" s="292"/>
      <c r="P97" s="630"/>
      <c r="Q97" s="293" t="s">
        <v>379</v>
      </c>
      <c r="R97" s="849"/>
      <c r="S97" s="849"/>
      <c r="T97" s="882">
        <f t="shared" si="9"/>
        <v>0</v>
      </c>
      <c r="U97" s="259">
        <f t="shared" si="12"/>
        <v>0</v>
      </c>
      <c r="V97" s="277"/>
      <c r="W97" s="277"/>
      <c r="X97" s="277"/>
      <c r="Y97" s="277"/>
      <c r="Z97" s="277"/>
      <c r="AA97" s="594"/>
      <c r="AB97" s="277"/>
      <c r="AC97" s="277"/>
      <c r="AD97" s="277"/>
      <c r="AE97" s="277"/>
      <c r="AF97" s="277"/>
      <c r="AG97" s="277"/>
      <c r="AH97" s="277"/>
      <c r="AI97" s="277"/>
      <c r="AJ97" s="277"/>
      <c r="AK97" s="277"/>
      <c r="AL97" s="277"/>
      <c r="AM97" s="277"/>
      <c r="AN97" s="594"/>
      <c r="AO97" s="594"/>
      <c r="AP97" s="277"/>
      <c r="AQ97" s="277"/>
      <c r="AR97" s="277"/>
      <c r="AS97" s="277"/>
      <c r="AT97" s="277"/>
      <c r="AU97" s="277"/>
      <c r="AV97" s="277"/>
      <c r="AW97" s="277"/>
      <c r="AX97" s="277"/>
      <c r="AY97" s="277"/>
      <c r="AZ97" s="277"/>
      <c r="BA97" s="277"/>
      <c r="BB97" s="277"/>
      <c r="BC97" s="277"/>
      <c r="BD97" s="277"/>
      <c r="BE97" s="277"/>
      <c r="BF97" s="277"/>
      <c r="BG97" s="277"/>
      <c r="BH97" s="277"/>
      <c r="BI97" s="277"/>
      <c r="BJ97" s="381"/>
      <c r="BK97" s="277"/>
      <c r="BL97" s="277"/>
      <c r="BM97" s="277"/>
      <c r="BN97" s="277"/>
      <c r="BO97" s="277"/>
      <c r="BP97" s="277"/>
      <c r="BQ97" s="277"/>
      <c r="BR97" s="594"/>
      <c r="BS97" s="277"/>
      <c r="BT97" s="277"/>
      <c r="BU97" s="277"/>
      <c r="BV97" s="277"/>
      <c r="BW97" s="277"/>
      <c r="BX97" s="277"/>
      <c r="BY97" s="277"/>
      <c r="BZ97" s="637"/>
      <c r="CA97" s="652"/>
      <c r="CB97" s="652"/>
      <c r="CC97" s="652"/>
      <c r="CD97" s="652"/>
      <c r="CE97" s="652"/>
      <c r="CF97" s="652"/>
      <c r="CG97" s="652"/>
      <c r="CH97" s="652"/>
      <c r="CI97" s="652"/>
      <c r="CJ97" s="652"/>
      <c r="CK97" s="652"/>
      <c r="CL97" s="652"/>
      <c r="CM97" s="652"/>
      <c r="CN97" s="652"/>
      <c r="CO97" s="652"/>
      <c r="CP97" s="652"/>
      <c r="CQ97" s="807">
        <f t="shared" si="10"/>
        <v>0</v>
      </c>
      <c r="CR97" s="807">
        <f t="shared" si="11"/>
        <v>0</v>
      </c>
      <c r="CS97" s="278"/>
      <c r="CT97" s="278"/>
      <c r="CU97" s="278"/>
      <c r="CV97" s="278"/>
      <c r="CW97" s="278"/>
      <c r="CX97" s="278"/>
      <c r="CY97" s="278"/>
      <c r="CZ97" s="278"/>
      <c r="DA97" s="278"/>
      <c r="DB97" s="278"/>
      <c r="DC97" s="278"/>
      <c r="DD97" s="278"/>
      <c r="DE97" s="278"/>
      <c r="DF97" s="278"/>
      <c r="DG97" s="278"/>
      <c r="DH97" s="278"/>
      <c r="DI97" s="278"/>
      <c r="DJ97" s="278"/>
      <c r="DK97" s="278"/>
      <c r="DL97" s="278"/>
      <c r="DM97" s="278"/>
      <c r="DN97" s="278"/>
      <c r="DO97" s="278"/>
      <c r="DP97" s="278"/>
      <c r="DQ97" s="278"/>
      <c r="DR97" s="278"/>
      <c r="DS97" s="278"/>
      <c r="DT97" s="278"/>
      <c r="DU97" s="278"/>
      <c r="DV97" s="278"/>
      <c r="DW97" s="278"/>
      <c r="DX97" s="278"/>
      <c r="DY97" s="278"/>
      <c r="DZ97" s="278"/>
      <c r="EA97" s="278"/>
      <c r="EB97" s="278"/>
      <c r="EC97" s="278"/>
      <c r="ED97" s="278"/>
      <c r="EE97" s="278"/>
      <c r="EF97" s="278"/>
      <c r="EG97" s="278"/>
      <c r="EH97" s="278"/>
      <c r="EI97" s="278"/>
      <c r="EJ97" s="278"/>
      <c r="EK97" s="278"/>
      <c r="EL97" s="278"/>
      <c r="EM97" s="278"/>
      <c r="EN97" s="278"/>
      <c r="EO97" s="278"/>
      <c r="EP97" s="278"/>
      <c r="EQ97" s="278"/>
      <c r="ER97" s="278"/>
      <c r="ES97" s="278"/>
      <c r="ET97" s="278"/>
      <c r="EU97" s="278"/>
      <c r="EV97" s="278"/>
      <c r="EW97" s="278"/>
      <c r="EX97" s="278"/>
      <c r="EY97" s="278"/>
      <c r="EZ97" s="278"/>
      <c r="FA97" s="278"/>
      <c r="FB97" s="278"/>
      <c r="FC97" s="278"/>
      <c r="FD97" s="278"/>
      <c r="FE97" s="278"/>
      <c r="FF97" s="278"/>
      <c r="FG97" s="278"/>
      <c r="FH97" s="278"/>
      <c r="FI97" s="278"/>
      <c r="FJ97" s="278"/>
      <c r="FK97" s="278"/>
      <c r="FL97" s="278"/>
      <c r="FM97" s="278"/>
      <c r="FN97" s="278"/>
      <c r="FO97" s="278"/>
      <c r="FP97" s="278"/>
      <c r="FQ97" s="278"/>
      <c r="FR97" s="278"/>
      <c r="FS97" s="278"/>
      <c r="FT97" s="278"/>
      <c r="FU97" s="278"/>
      <c r="FV97" s="278"/>
      <c r="FW97" s="278"/>
      <c r="FX97" s="278"/>
      <c r="FY97" s="278"/>
      <c r="FZ97" s="278"/>
      <c r="GA97" s="278"/>
      <c r="GB97" s="278"/>
      <c r="GC97" s="278"/>
      <c r="GD97" s="278"/>
      <c r="GE97" s="278"/>
      <c r="GF97" s="278"/>
      <c r="GG97" s="278"/>
      <c r="GH97" s="278"/>
      <c r="GI97" s="278"/>
      <c r="GJ97" s="278"/>
      <c r="GK97" s="278"/>
      <c r="GL97" s="278"/>
      <c r="GM97" s="278"/>
      <c r="GN97" s="278"/>
      <c r="GO97" s="278"/>
      <c r="GP97" s="278"/>
      <c r="GQ97" s="278"/>
      <c r="GR97" s="278"/>
      <c r="GS97" s="278"/>
      <c r="GT97" s="278"/>
      <c r="GU97" s="278"/>
      <c r="GV97" s="278"/>
      <c r="GW97" s="278"/>
      <c r="GX97" s="278"/>
      <c r="GY97" s="278"/>
      <c r="GZ97" s="278"/>
      <c r="HA97" s="278"/>
      <c r="HB97" s="278"/>
      <c r="HC97" s="278"/>
      <c r="HD97" s="278"/>
      <c r="HE97" s="278"/>
      <c r="HF97" s="278"/>
      <c r="HG97" s="278"/>
      <c r="HH97" s="278"/>
      <c r="HI97" s="278"/>
      <c r="HJ97" s="278"/>
      <c r="HK97" s="278"/>
      <c r="HL97" s="278"/>
    </row>
    <row r="98" spans="1:220" s="280" customFormat="1" ht="75" x14ac:dyDescent="0.25">
      <c r="A98" s="619" t="s">
        <v>363</v>
      </c>
      <c r="B98" s="619" t="s">
        <v>394</v>
      </c>
      <c r="C98" s="619" t="s">
        <v>394</v>
      </c>
      <c r="D98" s="619" t="s">
        <v>359</v>
      </c>
      <c r="E98" s="619" t="s">
        <v>446</v>
      </c>
      <c r="F98" s="619" t="s">
        <v>378</v>
      </c>
      <c r="G98" s="609">
        <v>2021005810264</v>
      </c>
      <c r="H98" s="787"/>
      <c r="I98" s="619" t="s">
        <v>915</v>
      </c>
      <c r="J98" s="619" t="s">
        <v>916</v>
      </c>
      <c r="K98" s="619">
        <v>2</v>
      </c>
      <c r="L98" s="619" t="s">
        <v>752</v>
      </c>
      <c r="M98" s="619" t="s">
        <v>751</v>
      </c>
      <c r="N98" s="276" t="s">
        <v>666</v>
      </c>
      <c r="O98" s="276" t="s">
        <v>390</v>
      </c>
      <c r="P98" s="619" t="s">
        <v>701</v>
      </c>
      <c r="Q98" s="952" t="s">
        <v>889</v>
      </c>
      <c r="R98" s="847"/>
      <c r="S98" s="847">
        <v>228000000</v>
      </c>
      <c r="T98" s="888">
        <f t="shared" si="9"/>
        <v>228000000</v>
      </c>
      <c r="U98" s="259">
        <f t="shared" si="12"/>
        <v>228000000</v>
      </c>
      <c r="V98" s="277"/>
      <c r="W98" s="277"/>
      <c r="X98" s="277"/>
      <c r="Y98" s="277"/>
      <c r="Z98" s="277"/>
      <c r="AA98" s="594"/>
      <c r="AB98" s="277"/>
      <c r="AC98" s="277"/>
      <c r="AD98" s="277"/>
      <c r="AE98" s="277"/>
      <c r="AF98" s="277"/>
      <c r="AG98" s="277"/>
      <c r="AH98" s="277"/>
      <c r="AI98" s="277"/>
      <c r="AJ98" s="277"/>
      <c r="AK98" s="277"/>
      <c r="AL98" s="277"/>
      <c r="AM98" s="277"/>
      <c r="AN98" s="594"/>
      <c r="AO98" s="594"/>
      <c r="AP98" s="277"/>
      <c r="AQ98" s="277"/>
      <c r="AR98" s="277"/>
      <c r="AS98" s="277"/>
      <c r="AT98" s="277"/>
      <c r="AU98" s="277"/>
      <c r="AV98" s="277"/>
      <c r="AW98" s="277"/>
      <c r="AX98" s="277"/>
      <c r="AY98" s="277"/>
      <c r="AZ98" s="277"/>
      <c r="BA98" s="277"/>
      <c r="BB98" s="277"/>
      <c r="BC98" s="277"/>
      <c r="BD98" s="277"/>
      <c r="BE98" s="277"/>
      <c r="BF98" s="277"/>
      <c r="BG98" s="277"/>
      <c r="BH98" s="277"/>
      <c r="BI98" s="277"/>
      <c r="BJ98" s="381"/>
      <c r="BK98" s="277"/>
      <c r="BL98" s="277"/>
      <c r="BM98" s="277"/>
      <c r="BN98" s="277"/>
      <c r="BO98" s="277"/>
      <c r="BP98" s="277"/>
      <c r="BQ98" s="277"/>
      <c r="BR98" s="594">
        <v>228000000</v>
      </c>
      <c r="BS98" s="277"/>
      <c r="BT98" s="277"/>
      <c r="BU98" s="277"/>
      <c r="BV98" s="277"/>
      <c r="BW98" s="277"/>
      <c r="BX98" s="277"/>
      <c r="BY98" s="277"/>
      <c r="BZ98" s="637"/>
      <c r="CA98" s="652"/>
      <c r="CB98" s="652"/>
      <c r="CC98" s="652"/>
      <c r="CD98" s="652"/>
      <c r="CE98" s="652"/>
      <c r="CF98" s="652"/>
      <c r="CG98" s="652"/>
      <c r="CH98" s="652"/>
      <c r="CI98" s="652"/>
      <c r="CJ98" s="652"/>
      <c r="CK98" s="652"/>
      <c r="CL98" s="652"/>
      <c r="CM98" s="652"/>
      <c r="CN98" s="652"/>
      <c r="CO98" s="652"/>
      <c r="CP98" s="652"/>
      <c r="CQ98" s="807">
        <f t="shared" si="10"/>
        <v>228000000</v>
      </c>
      <c r="CR98" s="807">
        <f t="shared" si="11"/>
        <v>0</v>
      </c>
      <c r="CS98" s="278"/>
      <c r="CT98" s="278"/>
      <c r="CU98" s="278"/>
      <c r="CV98" s="278"/>
      <c r="CW98" s="278"/>
      <c r="CX98" s="278"/>
      <c r="CY98" s="278"/>
      <c r="CZ98" s="278"/>
      <c r="DA98" s="278"/>
      <c r="DB98" s="278"/>
      <c r="DC98" s="278"/>
      <c r="DD98" s="278"/>
      <c r="DE98" s="278"/>
      <c r="DF98" s="278"/>
      <c r="DG98" s="278"/>
      <c r="DH98" s="278"/>
      <c r="DI98" s="278"/>
      <c r="DJ98" s="278"/>
      <c r="DK98" s="278"/>
      <c r="DL98" s="278"/>
      <c r="DM98" s="278"/>
      <c r="DN98" s="278"/>
      <c r="DO98" s="278"/>
      <c r="DP98" s="278"/>
      <c r="DQ98" s="278"/>
      <c r="DR98" s="278"/>
      <c r="DS98" s="278"/>
      <c r="DT98" s="278"/>
      <c r="DU98" s="278"/>
      <c r="DV98" s="278"/>
      <c r="DW98" s="278"/>
      <c r="DX98" s="278"/>
      <c r="DY98" s="278"/>
      <c r="DZ98" s="278"/>
      <c r="EA98" s="278"/>
      <c r="EB98" s="278"/>
      <c r="EC98" s="278"/>
      <c r="ED98" s="278"/>
      <c r="EE98" s="278"/>
      <c r="EF98" s="278"/>
      <c r="EG98" s="278"/>
      <c r="EH98" s="278"/>
      <c r="EI98" s="278"/>
      <c r="EJ98" s="278"/>
      <c r="EK98" s="278"/>
      <c r="EL98" s="278"/>
      <c r="EM98" s="278"/>
      <c r="EN98" s="278"/>
      <c r="EO98" s="278"/>
      <c r="EP98" s="278"/>
      <c r="EQ98" s="278"/>
      <c r="ER98" s="278"/>
      <c r="ES98" s="278"/>
      <c r="ET98" s="278"/>
      <c r="EU98" s="278"/>
      <c r="EV98" s="278"/>
      <c r="EW98" s="278"/>
      <c r="EX98" s="278"/>
      <c r="EY98" s="278"/>
      <c r="EZ98" s="278"/>
      <c r="FA98" s="278"/>
      <c r="FB98" s="278"/>
      <c r="FC98" s="278"/>
      <c r="FD98" s="278"/>
      <c r="FE98" s="278"/>
      <c r="FF98" s="278"/>
      <c r="FG98" s="278"/>
      <c r="FH98" s="278"/>
      <c r="FI98" s="278"/>
      <c r="FJ98" s="278"/>
      <c r="FK98" s="278"/>
      <c r="FL98" s="278"/>
      <c r="FM98" s="278"/>
      <c r="FN98" s="278"/>
      <c r="FO98" s="278"/>
      <c r="FP98" s="278"/>
      <c r="FQ98" s="278"/>
      <c r="FR98" s="278"/>
      <c r="FS98" s="278"/>
      <c r="FT98" s="278"/>
      <c r="FU98" s="278"/>
      <c r="FV98" s="278"/>
      <c r="FW98" s="278"/>
      <c r="FX98" s="278"/>
      <c r="FY98" s="278"/>
      <c r="FZ98" s="278"/>
      <c r="GA98" s="278"/>
      <c r="GB98" s="278"/>
      <c r="GC98" s="278"/>
      <c r="GD98" s="278"/>
      <c r="GE98" s="278"/>
      <c r="GF98" s="278"/>
      <c r="GG98" s="278"/>
      <c r="GH98" s="278"/>
      <c r="GI98" s="278"/>
      <c r="GJ98" s="278"/>
      <c r="GK98" s="278"/>
      <c r="GL98" s="278"/>
      <c r="GM98" s="278"/>
      <c r="GN98" s="278"/>
      <c r="GO98" s="278"/>
      <c r="GP98" s="278"/>
      <c r="GQ98" s="278"/>
      <c r="GR98" s="278"/>
      <c r="GS98" s="278"/>
      <c r="GT98" s="278"/>
      <c r="GU98" s="278"/>
      <c r="GV98" s="278"/>
      <c r="GW98" s="278"/>
      <c r="GX98" s="278"/>
      <c r="GY98" s="278"/>
      <c r="GZ98" s="278"/>
      <c r="HA98" s="278"/>
      <c r="HB98" s="278"/>
      <c r="HC98" s="278"/>
      <c r="HD98" s="278"/>
      <c r="HE98" s="278"/>
      <c r="HF98" s="278"/>
      <c r="HG98" s="278"/>
      <c r="HH98" s="278"/>
      <c r="HI98" s="278"/>
      <c r="HJ98" s="278"/>
      <c r="HK98" s="278"/>
      <c r="HL98" s="278"/>
    </row>
    <row r="99" spans="1:220" ht="18" x14ac:dyDescent="0.25">
      <c r="A99" s="792" t="s">
        <v>363</v>
      </c>
      <c r="B99" s="792" t="s">
        <v>375</v>
      </c>
      <c r="C99" s="792"/>
      <c r="D99" s="792"/>
      <c r="E99" s="792"/>
      <c r="F99" s="792"/>
      <c r="G99" s="605"/>
      <c r="H99" s="605"/>
      <c r="I99" s="605"/>
      <c r="J99" s="605"/>
      <c r="K99" s="605"/>
      <c r="L99" s="605"/>
      <c r="M99" s="605"/>
      <c r="N99" s="257"/>
      <c r="O99" s="257"/>
      <c r="P99" s="624"/>
      <c r="Q99" s="258" t="s">
        <v>384</v>
      </c>
      <c r="R99" s="840"/>
      <c r="S99" s="840"/>
      <c r="T99" s="876">
        <f t="shared" si="9"/>
        <v>0</v>
      </c>
      <c r="U99" s="259">
        <f t="shared" si="12"/>
        <v>0</v>
      </c>
      <c r="V99" s="260"/>
      <c r="W99" s="260"/>
      <c r="X99" s="260"/>
      <c r="Y99" s="260"/>
      <c r="Z99" s="260"/>
      <c r="AA99" s="596"/>
      <c r="AB99" s="260"/>
      <c r="AC99" s="260"/>
      <c r="AD99" s="260"/>
      <c r="AE99" s="260"/>
      <c r="AF99" s="260"/>
      <c r="AG99" s="260"/>
      <c r="AH99" s="260"/>
      <c r="AI99" s="260"/>
      <c r="AJ99" s="260"/>
      <c r="AK99" s="260"/>
      <c r="AL99" s="260"/>
      <c r="AM99" s="260"/>
      <c r="AN99" s="596"/>
      <c r="AO99" s="596"/>
      <c r="AP99" s="260"/>
      <c r="AQ99" s="260"/>
      <c r="AR99" s="260"/>
      <c r="AS99" s="260"/>
      <c r="AT99" s="260"/>
      <c r="AU99" s="260"/>
      <c r="AV99" s="260"/>
      <c r="AW99" s="260"/>
      <c r="AX99" s="260"/>
      <c r="AY99" s="260"/>
      <c r="AZ99" s="260"/>
      <c r="BA99" s="260"/>
      <c r="BB99" s="260"/>
      <c r="BC99" s="260"/>
      <c r="BD99" s="260"/>
      <c r="BE99" s="260"/>
      <c r="BF99" s="260"/>
      <c r="BG99" s="260"/>
      <c r="BH99" s="260"/>
      <c r="BI99" s="260"/>
      <c r="BJ99" s="581"/>
      <c r="BK99" s="260"/>
      <c r="BL99" s="260"/>
      <c r="BM99" s="260"/>
      <c r="BN99" s="260"/>
      <c r="BO99" s="260"/>
      <c r="BP99" s="260"/>
      <c r="BQ99" s="260"/>
      <c r="BR99" s="596"/>
      <c r="BS99" s="260"/>
      <c r="BT99" s="260"/>
      <c r="BU99" s="260"/>
      <c r="BV99" s="260"/>
      <c r="BW99" s="260"/>
      <c r="BX99" s="260"/>
      <c r="BY99" s="260"/>
      <c r="BZ99" s="635"/>
      <c r="CA99" s="650"/>
      <c r="CB99" s="650"/>
      <c r="CC99" s="650"/>
      <c r="CD99" s="650"/>
      <c r="CE99" s="650"/>
      <c r="CF99" s="650"/>
      <c r="CG99" s="650"/>
      <c r="CH99" s="650"/>
      <c r="CI99" s="650"/>
      <c r="CJ99" s="650"/>
      <c r="CK99" s="650"/>
      <c r="CL99" s="650"/>
      <c r="CM99" s="650"/>
      <c r="CN99" s="650"/>
      <c r="CO99" s="650"/>
      <c r="CP99" s="650"/>
      <c r="CQ99" s="807">
        <f t="shared" si="10"/>
        <v>0</v>
      </c>
      <c r="CR99" s="807">
        <f t="shared" si="11"/>
        <v>0</v>
      </c>
      <c r="CS99" s="261"/>
      <c r="CT99" s="261"/>
      <c r="CU99" s="261"/>
      <c r="CV99" s="261"/>
      <c r="CW99" s="261"/>
      <c r="CX99" s="261"/>
      <c r="CY99" s="261"/>
      <c r="CZ99" s="261"/>
      <c r="DA99" s="261"/>
      <c r="DB99" s="261"/>
      <c r="DC99" s="261"/>
      <c r="DD99" s="261"/>
      <c r="DE99" s="261"/>
      <c r="DF99" s="261"/>
      <c r="DG99" s="261"/>
      <c r="DH99" s="261"/>
      <c r="DI99" s="261"/>
      <c r="DJ99" s="261"/>
      <c r="DK99" s="261"/>
      <c r="DL99" s="261"/>
      <c r="DM99" s="261"/>
      <c r="DN99" s="261"/>
      <c r="DO99" s="261"/>
      <c r="DP99" s="261"/>
      <c r="DQ99" s="261"/>
      <c r="DR99" s="261"/>
      <c r="DS99" s="261"/>
      <c r="DT99" s="261"/>
      <c r="DU99" s="261"/>
      <c r="DV99" s="261"/>
      <c r="DW99" s="261"/>
      <c r="DX99" s="261"/>
      <c r="DY99" s="261"/>
      <c r="DZ99" s="261"/>
      <c r="EA99" s="261"/>
      <c r="EB99" s="261"/>
      <c r="EC99" s="261"/>
      <c r="ED99" s="261"/>
      <c r="EE99" s="261"/>
      <c r="EF99" s="261"/>
      <c r="EG99" s="261"/>
      <c r="EH99" s="261"/>
      <c r="EI99" s="261"/>
      <c r="EJ99" s="261"/>
      <c r="EK99" s="261"/>
      <c r="EL99" s="261"/>
      <c r="EM99" s="261"/>
      <c r="EN99" s="261"/>
      <c r="EO99" s="261"/>
      <c r="EP99" s="261"/>
      <c r="EQ99" s="261"/>
      <c r="ER99" s="261"/>
      <c r="ES99" s="261"/>
      <c r="ET99" s="261"/>
      <c r="EU99" s="261"/>
      <c r="EV99" s="261"/>
      <c r="EW99" s="261"/>
      <c r="EX99" s="261"/>
      <c r="EY99" s="261"/>
      <c r="EZ99" s="261"/>
      <c r="FA99" s="261"/>
      <c r="FB99" s="261"/>
      <c r="FC99" s="261"/>
      <c r="FD99" s="261"/>
      <c r="FE99" s="261"/>
      <c r="FF99" s="261"/>
      <c r="FG99" s="261"/>
      <c r="FH99" s="261"/>
      <c r="FI99" s="261"/>
      <c r="FJ99" s="261"/>
      <c r="FK99" s="261"/>
      <c r="FL99" s="261"/>
      <c r="FM99" s="261"/>
      <c r="FN99" s="261"/>
      <c r="FO99" s="261"/>
      <c r="FP99" s="261"/>
      <c r="FQ99" s="261"/>
      <c r="FR99" s="261"/>
      <c r="FS99" s="261"/>
      <c r="FT99" s="261"/>
      <c r="FU99" s="261"/>
      <c r="FV99" s="261"/>
      <c r="FW99" s="261"/>
      <c r="FX99" s="261"/>
      <c r="FY99" s="261"/>
      <c r="FZ99" s="261"/>
      <c r="GA99" s="261"/>
      <c r="GB99" s="261"/>
      <c r="GC99" s="261"/>
      <c r="GD99" s="261"/>
      <c r="GE99" s="261"/>
      <c r="GF99" s="261"/>
      <c r="GG99" s="261"/>
      <c r="GH99" s="261"/>
      <c r="GI99" s="261"/>
      <c r="GJ99" s="261"/>
      <c r="GK99" s="261"/>
      <c r="GL99" s="261"/>
      <c r="GM99" s="261"/>
      <c r="GN99" s="261"/>
      <c r="GO99" s="261"/>
      <c r="GP99" s="261"/>
      <c r="GQ99" s="261"/>
      <c r="GR99" s="261"/>
      <c r="GS99" s="261"/>
      <c r="GT99" s="261"/>
      <c r="GU99" s="261"/>
      <c r="GV99" s="261"/>
      <c r="GW99" s="261"/>
      <c r="GX99" s="261"/>
      <c r="GY99" s="261"/>
      <c r="GZ99" s="261"/>
      <c r="HA99" s="261"/>
      <c r="HB99" s="261"/>
      <c r="HC99" s="261"/>
      <c r="HD99" s="261"/>
      <c r="HE99" s="261"/>
      <c r="HF99" s="254"/>
      <c r="HG99" s="254"/>
      <c r="HH99" s="254"/>
      <c r="HI99" s="254"/>
      <c r="HJ99" s="254"/>
      <c r="HK99" s="254"/>
      <c r="HL99" s="254"/>
    </row>
    <row r="100" spans="1:220" ht="18" x14ac:dyDescent="0.25">
      <c r="A100" s="262" t="s">
        <v>363</v>
      </c>
      <c r="B100" s="262" t="s">
        <v>375</v>
      </c>
      <c r="C100" s="262" t="s">
        <v>361</v>
      </c>
      <c r="D100" s="262"/>
      <c r="E100" s="570"/>
      <c r="F100" s="262"/>
      <c r="G100" s="263"/>
      <c r="H100" s="263"/>
      <c r="I100" s="606"/>
      <c r="J100" s="606"/>
      <c r="K100" s="606"/>
      <c r="L100" s="606"/>
      <c r="M100" s="606"/>
      <c r="N100" s="262"/>
      <c r="O100" s="264"/>
      <c r="P100" s="625"/>
      <c r="Q100" s="265" t="s">
        <v>385</v>
      </c>
      <c r="R100" s="841"/>
      <c r="S100" s="841"/>
      <c r="T100" s="877">
        <f t="shared" si="9"/>
        <v>0</v>
      </c>
      <c r="U100" s="259">
        <f t="shared" si="12"/>
        <v>0</v>
      </c>
      <c r="V100" s="260"/>
      <c r="W100" s="260"/>
      <c r="X100" s="260"/>
      <c r="Y100" s="260"/>
      <c r="Z100" s="260"/>
      <c r="AA100" s="596"/>
      <c r="AB100" s="260"/>
      <c r="AC100" s="260"/>
      <c r="AD100" s="260"/>
      <c r="AE100" s="260"/>
      <c r="AF100" s="260"/>
      <c r="AG100" s="260"/>
      <c r="AH100" s="260"/>
      <c r="AI100" s="260"/>
      <c r="AJ100" s="260"/>
      <c r="AK100" s="260"/>
      <c r="AL100" s="260"/>
      <c r="AM100" s="260"/>
      <c r="AN100" s="596"/>
      <c r="AO100" s="596"/>
      <c r="AP100" s="260"/>
      <c r="AQ100" s="260"/>
      <c r="AR100" s="260"/>
      <c r="AS100" s="260"/>
      <c r="AT100" s="260"/>
      <c r="AU100" s="260"/>
      <c r="AV100" s="260"/>
      <c r="AW100" s="260"/>
      <c r="AX100" s="260"/>
      <c r="AY100" s="260"/>
      <c r="AZ100" s="260"/>
      <c r="BA100" s="260"/>
      <c r="BB100" s="260"/>
      <c r="BC100" s="260"/>
      <c r="BD100" s="260"/>
      <c r="BE100" s="260"/>
      <c r="BF100" s="260"/>
      <c r="BG100" s="260"/>
      <c r="BH100" s="260"/>
      <c r="BI100" s="260"/>
      <c r="BJ100" s="581"/>
      <c r="BK100" s="260"/>
      <c r="BL100" s="260"/>
      <c r="BM100" s="260"/>
      <c r="BN100" s="260"/>
      <c r="BO100" s="260"/>
      <c r="BP100" s="260"/>
      <c r="BQ100" s="260"/>
      <c r="BR100" s="596"/>
      <c r="BS100" s="260"/>
      <c r="BT100" s="260"/>
      <c r="BU100" s="260"/>
      <c r="BV100" s="260"/>
      <c r="BW100" s="260"/>
      <c r="BX100" s="260"/>
      <c r="BY100" s="260"/>
      <c r="BZ100" s="635"/>
      <c r="CA100" s="650"/>
      <c r="CB100" s="650"/>
      <c r="CC100" s="650"/>
      <c r="CD100" s="650"/>
      <c r="CE100" s="650"/>
      <c r="CF100" s="650"/>
      <c r="CG100" s="650"/>
      <c r="CH100" s="650"/>
      <c r="CI100" s="650"/>
      <c r="CJ100" s="650"/>
      <c r="CK100" s="650"/>
      <c r="CL100" s="650"/>
      <c r="CM100" s="650"/>
      <c r="CN100" s="650"/>
      <c r="CO100" s="650"/>
      <c r="CP100" s="650"/>
      <c r="CQ100" s="807">
        <f t="shared" si="10"/>
        <v>0</v>
      </c>
      <c r="CR100" s="807">
        <f t="shared" si="11"/>
        <v>0</v>
      </c>
      <c r="CS100" s="261"/>
      <c r="CT100" s="261"/>
      <c r="CU100" s="261"/>
      <c r="CV100" s="261"/>
      <c r="CW100" s="261"/>
      <c r="CX100" s="261"/>
      <c r="CY100" s="261"/>
      <c r="CZ100" s="261"/>
      <c r="DA100" s="261"/>
      <c r="DB100" s="261"/>
      <c r="DC100" s="261"/>
      <c r="DD100" s="261"/>
      <c r="DE100" s="261"/>
      <c r="DF100" s="261"/>
      <c r="DG100" s="261"/>
      <c r="DH100" s="261"/>
      <c r="DI100" s="261"/>
      <c r="DJ100" s="261"/>
      <c r="DK100" s="261"/>
      <c r="DL100" s="261"/>
      <c r="DM100" s="261"/>
      <c r="DN100" s="261"/>
      <c r="DO100" s="261"/>
      <c r="DP100" s="261"/>
      <c r="DQ100" s="261"/>
      <c r="DR100" s="261"/>
      <c r="DS100" s="261"/>
      <c r="DT100" s="261"/>
      <c r="DU100" s="261"/>
      <c r="DV100" s="261"/>
      <c r="DW100" s="261"/>
      <c r="DX100" s="261"/>
      <c r="DY100" s="261"/>
      <c r="DZ100" s="261"/>
      <c r="EA100" s="261"/>
      <c r="EB100" s="261"/>
      <c r="EC100" s="261"/>
      <c r="ED100" s="261"/>
      <c r="EE100" s="261"/>
      <c r="EF100" s="261"/>
      <c r="EG100" s="261"/>
      <c r="EH100" s="261"/>
      <c r="EI100" s="261"/>
      <c r="EJ100" s="261"/>
      <c r="EK100" s="261"/>
      <c r="EL100" s="261"/>
      <c r="EM100" s="261"/>
      <c r="EN100" s="261"/>
      <c r="EO100" s="261"/>
      <c r="EP100" s="261"/>
      <c r="EQ100" s="261"/>
      <c r="ER100" s="261"/>
      <c r="ES100" s="261"/>
      <c r="ET100" s="261"/>
      <c r="EU100" s="261"/>
      <c r="EV100" s="261"/>
      <c r="EW100" s="261"/>
      <c r="EX100" s="261"/>
      <c r="EY100" s="261"/>
      <c r="EZ100" s="261"/>
      <c r="FA100" s="261"/>
      <c r="FB100" s="261"/>
      <c r="FC100" s="261"/>
      <c r="FD100" s="261"/>
      <c r="FE100" s="261"/>
      <c r="FF100" s="261"/>
      <c r="FG100" s="261"/>
      <c r="FH100" s="261"/>
      <c r="FI100" s="261"/>
      <c r="FJ100" s="261"/>
      <c r="FK100" s="261"/>
      <c r="FL100" s="261"/>
      <c r="FM100" s="261"/>
      <c r="FN100" s="261"/>
      <c r="FO100" s="261"/>
      <c r="FP100" s="261"/>
      <c r="FQ100" s="261"/>
      <c r="FR100" s="261"/>
      <c r="FS100" s="261"/>
      <c r="FT100" s="261"/>
      <c r="FU100" s="261"/>
      <c r="FV100" s="261"/>
      <c r="FW100" s="261"/>
      <c r="FX100" s="261"/>
      <c r="FY100" s="261"/>
      <c r="FZ100" s="261"/>
      <c r="GA100" s="261"/>
      <c r="GB100" s="261"/>
      <c r="GC100" s="261"/>
      <c r="GD100" s="261"/>
      <c r="GE100" s="261"/>
      <c r="GF100" s="261"/>
      <c r="GG100" s="261"/>
      <c r="GH100" s="261"/>
      <c r="GI100" s="261"/>
      <c r="GJ100" s="261"/>
      <c r="GK100" s="261"/>
      <c r="GL100" s="261"/>
      <c r="GM100" s="261"/>
      <c r="GN100" s="261"/>
      <c r="GO100" s="261"/>
      <c r="GP100" s="261"/>
      <c r="GQ100" s="261"/>
      <c r="GR100" s="261"/>
      <c r="GS100" s="261"/>
      <c r="GT100" s="261"/>
      <c r="GU100" s="261"/>
      <c r="GV100" s="261"/>
      <c r="GW100" s="261"/>
      <c r="GX100" s="261"/>
      <c r="GY100" s="261"/>
      <c r="GZ100" s="261"/>
      <c r="HA100" s="261"/>
      <c r="HB100" s="261"/>
      <c r="HC100" s="261"/>
      <c r="HD100" s="261"/>
      <c r="HE100" s="261"/>
      <c r="HF100" s="254"/>
      <c r="HG100" s="254"/>
      <c r="HH100" s="254"/>
      <c r="HI100" s="254"/>
      <c r="HJ100" s="254"/>
      <c r="HK100" s="254"/>
      <c r="HL100" s="254"/>
    </row>
    <row r="101" spans="1:220" ht="18" x14ac:dyDescent="0.25">
      <c r="A101" s="286" t="s">
        <v>363</v>
      </c>
      <c r="B101" s="286" t="s">
        <v>375</v>
      </c>
      <c r="C101" s="286" t="s">
        <v>361</v>
      </c>
      <c r="D101" s="286" t="s">
        <v>407</v>
      </c>
      <c r="E101" s="573"/>
      <c r="F101" s="286"/>
      <c r="G101" s="295"/>
      <c r="H101" s="295"/>
      <c r="I101" s="617"/>
      <c r="J101" s="617"/>
      <c r="K101" s="617"/>
      <c r="L101" s="617"/>
      <c r="M101" s="617"/>
      <c r="N101" s="288"/>
      <c r="O101" s="288"/>
      <c r="P101" s="629"/>
      <c r="Q101" s="296" t="s">
        <v>295</v>
      </c>
      <c r="R101" s="848"/>
      <c r="S101" s="848"/>
      <c r="T101" s="881">
        <f t="shared" si="9"/>
        <v>0</v>
      </c>
      <c r="U101" s="259">
        <f t="shared" si="12"/>
        <v>0</v>
      </c>
      <c r="V101" s="260"/>
      <c r="W101" s="260"/>
      <c r="X101" s="260"/>
      <c r="Y101" s="260"/>
      <c r="Z101" s="260"/>
      <c r="AA101" s="596"/>
      <c r="AB101" s="260"/>
      <c r="AC101" s="260"/>
      <c r="AD101" s="260"/>
      <c r="AE101" s="260"/>
      <c r="AF101" s="260"/>
      <c r="AG101" s="260"/>
      <c r="AH101" s="260"/>
      <c r="AI101" s="260"/>
      <c r="AJ101" s="260"/>
      <c r="AK101" s="260"/>
      <c r="AL101" s="260"/>
      <c r="AM101" s="260"/>
      <c r="AN101" s="596"/>
      <c r="AO101" s="596"/>
      <c r="AP101" s="260"/>
      <c r="AQ101" s="260"/>
      <c r="AR101" s="260"/>
      <c r="AS101" s="260"/>
      <c r="AT101" s="260"/>
      <c r="AU101" s="260"/>
      <c r="AV101" s="260"/>
      <c r="AW101" s="260"/>
      <c r="AX101" s="260"/>
      <c r="AY101" s="260"/>
      <c r="AZ101" s="260"/>
      <c r="BA101" s="260"/>
      <c r="BB101" s="260"/>
      <c r="BC101" s="260"/>
      <c r="BD101" s="260"/>
      <c r="BE101" s="260"/>
      <c r="BF101" s="260"/>
      <c r="BG101" s="260"/>
      <c r="BH101" s="260"/>
      <c r="BI101" s="260"/>
      <c r="BJ101" s="581"/>
      <c r="BK101" s="260"/>
      <c r="BL101" s="260"/>
      <c r="BM101" s="260"/>
      <c r="BN101" s="260"/>
      <c r="BO101" s="260"/>
      <c r="BP101" s="260"/>
      <c r="BQ101" s="260"/>
      <c r="BR101" s="596"/>
      <c r="BS101" s="260"/>
      <c r="BT101" s="260"/>
      <c r="BU101" s="260"/>
      <c r="BV101" s="260"/>
      <c r="BW101" s="260"/>
      <c r="BX101" s="260"/>
      <c r="BY101" s="260"/>
      <c r="BZ101" s="635"/>
      <c r="CA101" s="650"/>
      <c r="CB101" s="650"/>
      <c r="CC101" s="650"/>
      <c r="CD101" s="650"/>
      <c r="CE101" s="650"/>
      <c r="CF101" s="650"/>
      <c r="CG101" s="650"/>
      <c r="CH101" s="650"/>
      <c r="CI101" s="650"/>
      <c r="CJ101" s="650"/>
      <c r="CK101" s="650"/>
      <c r="CL101" s="650"/>
      <c r="CM101" s="650"/>
      <c r="CN101" s="650"/>
      <c r="CO101" s="650"/>
      <c r="CP101" s="650"/>
      <c r="CQ101" s="807">
        <f t="shared" si="10"/>
        <v>0</v>
      </c>
      <c r="CR101" s="807">
        <f t="shared" si="11"/>
        <v>0</v>
      </c>
      <c r="CS101" s="261"/>
      <c r="CT101" s="261"/>
      <c r="CU101" s="261"/>
      <c r="CV101" s="261"/>
      <c r="CW101" s="261"/>
      <c r="CX101" s="261"/>
      <c r="CY101" s="261"/>
      <c r="CZ101" s="261"/>
      <c r="DA101" s="261"/>
      <c r="DB101" s="261"/>
      <c r="DC101" s="261"/>
      <c r="DD101" s="261"/>
      <c r="DE101" s="261"/>
      <c r="DF101" s="261"/>
      <c r="DG101" s="261"/>
      <c r="DH101" s="261"/>
      <c r="DI101" s="261"/>
      <c r="DJ101" s="261"/>
      <c r="DK101" s="261"/>
      <c r="DL101" s="261"/>
      <c r="DM101" s="261"/>
      <c r="DN101" s="261"/>
      <c r="DO101" s="261"/>
      <c r="DP101" s="261"/>
      <c r="DQ101" s="261"/>
      <c r="DR101" s="261"/>
      <c r="DS101" s="261"/>
      <c r="DT101" s="261"/>
      <c r="DU101" s="261"/>
      <c r="DV101" s="261"/>
      <c r="DW101" s="261"/>
      <c r="DX101" s="261"/>
      <c r="DY101" s="261"/>
      <c r="DZ101" s="261"/>
      <c r="EA101" s="261"/>
      <c r="EB101" s="261"/>
      <c r="EC101" s="261"/>
      <c r="ED101" s="261"/>
      <c r="EE101" s="261"/>
      <c r="EF101" s="261"/>
      <c r="EG101" s="261"/>
      <c r="EH101" s="261"/>
      <c r="EI101" s="261"/>
      <c r="EJ101" s="261"/>
      <c r="EK101" s="261"/>
      <c r="EL101" s="261"/>
      <c r="EM101" s="261"/>
      <c r="EN101" s="261"/>
      <c r="EO101" s="261"/>
      <c r="EP101" s="261"/>
      <c r="EQ101" s="261"/>
      <c r="ER101" s="261"/>
      <c r="ES101" s="261"/>
      <c r="ET101" s="261"/>
      <c r="EU101" s="261"/>
      <c r="EV101" s="261"/>
      <c r="EW101" s="261"/>
      <c r="EX101" s="261"/>
      <c r="EY101" s="261"/>
      <c r="EZ101" s="261"/>
      <c r="FA101" s="261"/>
      <c r="FB101" s="261"/>
      <c r="FC101" s="261"/>
      <c r="FD101" s="261"/>
      <c r="FE101" s="261"/>
      <c r="FF101" s="261"/>
      <c r="FG101" s="261"/>
      <c r="FH101" s="261"/>
      <c r="FI101" s="261"/>
      <c r="FJ101" s="261"/>
      <c r="FK101" s="261"/>
      <c r="FL101" s="261"/>
      <c r="FM101" s="261"/>
      <c r="FN101" s="261"/>
      <c r="FO101" s="261"/>
      <c r="FP101" s="261"/>
      <c r="FQ101" s="261"/>
      <c r="FR101" s="261"/>
      <c r="FS101" s="261"/>
      <c r="FT101" s="261"/>
      <c r="FU101" s="261"/>
      <c r="FV101" s="261"/>
      <c r="FW101" s="261"/>
      <c r="FX101" s="261"/>
      <c r="FY101" s="261"/>
      <c r="FZ101" s="261"/>
      <c r="GA101" s="261"/>
      <c r="GB101" s="261"/>
      <c r="GC101" s="261"/>
      <c r="GD101" s="261"/>
      <c r="GE101" s="261"/>
      <c r="GF101" s="261"/>
      <c r="GG101" s="261"/>
      <c r="GH101" s="261"/>
      <c r="GI101" s="261"/>
      <c r="GJ101" s="261"/>
      <c r="GK101" s="261"/>
      <c r="GL101" s="261"/>
      <c r="GM101" s="261"/>
      <c r="GN101" s="261"/>
      <c r="GO101" s="261"/>
      <c r="GP101" s="261"/>
      <c r="GQ101" s="261"/>
      <c r="GR101" s="261"/>
      <c r="GS101" s="261"/>
      <c r="GT101" s="261"/>
      <c r="GU101" s="261"/>
      <c r="GV101" s="261"/>
      <c r="GW101" s="261"/>
      <c r="GX101" s="261"/>
      <c r="GY101" s="261"/>
      <c r="GZ101" s="261"/>
      <c r="HA101" s="261"/>
      <c r="HB101" s="261"/>
      <c r="HC101" s="261"/>
      <c r="HD101" s="261"/>
      <c r="HE101" s="261"/>
      <c r="HF101" s="254"/>
      <c r="HG101" s="254"/>
      <c r="HH101" s="254"/>
      <c r="HI101" s="254"/>
      <c r="HJ101" s="254"/>
      <c r="HK101" s="254"/>
      <c r="HL101" s="254"/>
    </row>
    <row r="102" spans="1:220" ht="18" x14ac:dyDescent="0.25">
      <c r="A102" s="577" t="s">
        <v>363</v>
      </c>
      <c r="B102" s="577" t="s">
        <v>375</v>
      </c>
      <c r="C102" s="577" t="s">
        <v>361</v>
      </c>
      <c r="D102" s="577" t="s">
        <v>407</v>
      </c>
      <c r="E102" s="577" t="s">
        <v>426</v>
      </c>
      <c r="F102" s="577"/>
      <c r="G102" s="578"/>
      <c r="H102" s="578"/>
      <c r="I102" s="608"/>
      <c r="J102" s="608"/>
      <c r="K102" s="608"/>
      <c r="L102" s="608"/>
      <c r="M102" s="608"/>
      <c r="N102" s="579"/>
      <c r="O102" s="579"/>
      <c r="P102" s="627"/>
      <c r="Q102" s="580" t="s">
        <v>295</v>
      </c>
      <c r="R102" s="843"/>
      <c r="S102" s="843"/>
      <c r="T102" s="879">
        <f t="shared" si="9"/>
        <v>0</v>
      </c>
      <c r="U102" s="259">
        <f t="shared" si="12"/>
        <v>0</v>
      </c>
      <c r="V102" s="581"/>
      <c r="W102" s="581"/>
      <c r="X102" s="581"/>
      <c r="Y102" s="581"/>
      <c r="Z102" s="581"/>
      <c r="AA102" s="596"/>
      <c r="AB102" s="581"/>
      <c r="AC102" s="581"/>
      <c r="AD102" s="581"/>
      <c r="AE102" s="581"/>
      <c r="AF102" s="581"/>
      <c r="AG102" s="581"/>
      <c r="AH102" s="581"/>
      <c r="AI102" s="581"/>
      <c r="AJ102" s="581"/>
      <c r="AK102" s="581"/>
      <c r="AL102" s="581"/>
      <c r="AM102" s="581"/>
      <c r="AN102" s="596"/>
      <c r="AO102" s="596"/>
      <c r="AP102" s="581"/>
      <c r="AQ102" s="581"/>
      <c r="AR102" s="581"/>
      <c r="AS102" s="581"/>
      <c r="AT102" s="581"/>
      <c r="AU102" s="581"/>
      <c r="AV102" s="581"/>
      <c r="AW102" s="581"/>
      <c r="AX102" s="581"/>
      <c r="AY102" s="581"/>
      <c r="AZ102" s="581"/>
      <c r="BA102" s="581"/>
      <c r="BB102" s="581"/>
      <c r="BC102" s="581"/>
      <c r="BD102" s="581"/>
      <c r="BE102" s="581"/>
      <c r="BF102" s="260"/>
      <c r="BG102" s="260"/>
      <c r="BH102" s="260"/>
      <c r="BI102" s="581"/>
      <c r="BJ102" s="581"/>
      <c r="BK102" s="581"/>
      <c r="BL102" s="581"/>
      <c r="BM102" s="581"/>
      <c r="BN102" s="581"/>
      <c r="BO102" s="581"/>
      <c r="BP102" s="581"/>
      <c r="BQ102" s="581"/>
      <c r="BR102" s="596"/>
      <c r="BS102" s="581"/>
      <c r="BT102" s="581"/>
      <c r="BU102" s="581"/>
      <c r="BV102" s="581"/>
      <c r="BW102" s="581"/>
      <c r="BX102" s="581"/>
      <c r="BY102" s="581"/>
      <c r="BZ102" s="635"/>
      <c r="CA102" s="650"/>
      <c r="CB102" s="650"/>
      <c r="CC102" s="650"/>
      <c r="CD102" s="650"/>
      <c r="CE102" s="650"/>
      <c r="CF102" s="650"/>
      <c r="CG102" s="650"/>
      <c r="CH102" s="650"/>
      <c r="CI102" s="650"/>
      <c r="CJ102" s="650"/>
      <c r="CK102" s="650"/>
      <c r="CL102" s="650"/>
      <c r="CM102" s="650"/>
      <c r="CN102" s="650"/>
      <c r="CO102" s="650"/>
      <c r="CP102" s="650"/>
      <c r="CQ102" s="807">
        <f t="shared" si="10"/>
        <v>0</v>
      </c>
      <c r="CR102" s="807">
        <f t="shared" si="11"/>
        <v>0</v>
      </c>
      <c r="CS102" s="261"/>
      <c r="CT102" s="261"/>
      <c r="CU102" s="261"/>
      <c r="CV102" s="261"/>
      <c r="CW102" s="261"/>
      <c r="CX102" s="261"/>
      <c r="CY102" s="261"/>
      <c r="CZ102" s="261"/>
      <c r="DA102" s="261"/>
      <c r="DB102" s="261"/>
      <c r="DC102" s="261"/>
      <c r="DD102" s="261"/>
      <c r="DE102" s="261"/>
      <c r="DF102" s="261"/>
      <c r="DG102" s="261"/>
      <c r="DH102" s="261"/>
      <c r="DI102" s="261"/>
      <c r="DJ102" s="261"/>
      <c r="DK102" s="261"/>
      <c r="DL102" s="261"/>
      <c r="DM102" s="261"/>
      <c r="DN102" s="261"/>
      <c r="DO102" s="261"/>
      <c r="DP102" s="261"/>
      <c r="DQ102" s="261"/>
      <c r="DR102" s="261"/>
      <c r="DS102" s="261"/>
      <c r="DT102" s="261"/>
      <c r="DU102" s="261"/>
      <c r="DV102" s="261"/>
      <c r="DW102" s="261"/>
      <c r="DX102" s="261"/>
      <c r="DY102" s="261"/>
      <c r="DZ102" s="261"/>
      <c r="EA102" s="261"/>
      <c r="EB102" s="261"/>
      <c r="EC102" s="261"/>
      <c r="ED102" s="261"/>
      <c r="EE102" s="261"/>
      <c r="EF102" s="261"/>
      <c r="EG102" s="261"/>
      <c r="EH102" s="261"/>
      <c r="EI102" s="261"/>
      <c r="EJ102" s="261"/>
      <c r="EK102" s="261"/>
      <c r="EL102" s="261"/>
      <c r="EM102" s="261"/>
      <c r="EN102" s="261"/>
      <c r="EO102" s="261"/>
      <c r="EP102" s="261"/>
      <c r="EQ102" s="261"/>
      <c r="ER102" s="261"/>
      <c r="ES102" s="261"/>
      <c r="ET102" s="261"/>
      <c r="EU102" s="261"/>
      <c r="EV102" s="261"/>
      <c r="EW102" s="261"/>
      <c r="EX102" s="261"/>
      <c r="EY102" s="261"/>
      <c r="EZ102" s="261"/>
      <c r="FA102" s="261"/>
      <c r="FB102" s="261"/>
      <c r="FC102" s="261"/>
      <c r="FD102" s="261"/>
      <c r="FE102" s="261"/>
      <c r="FF102" s="261"/>
      <c r="FG102" s="261"/>
      <c r="FH102" s="261"/>
      <c r="FI102" s="261"/>
      <c r="FJ102" s="261"/>
      <c r="FK102" s="261"/>
      <c r="FL102" s="261"/>
      <c r="FM102" s="261"/>
      <c r="FN102" s="261"/>
      <c r="FO102" s="261"/>
      <c r="FP102" s="261"/>
      <c r="FQ102" s="261"/>
      <c r="FR102" s="261"/>
      <c r="FS102" s="261"/>
      <c r="FT102" s="261"/>
      <c r="FU102" s="261"/>
      <c r="FV102" s="261"/>
      <c r="FW102" s="261"/>
      <c r="FX102" s="261"/>
      <c r="FY102" s="261"/>
      <c r="FZ102" s="261"/>
      <c r="GA102" s="261"/>
      <c r="GB102" s="261"/>
      <c r="GC102" s="261"/>
      <c r="GD102" s="261"/>
      <c r="GE102" s="261"/>
      <c r="GF102" s="261"/>
      <c r="GG102" s="261"/>
      <c r="GH102" s="261"/>
      <c r="GI102" s="261"/>
      <c r="GJ102" s="261"/>
      <c r="GK102" s="261"/>
      <c r="GL102" s="261"/>
      <c r="GM102" s="261"/>
      <c r="GN102" s="261"/>
      <c r="GO102" s="261"/>
      <c r="GP102" s="261"/>
      <c r="GQ102" s="261"/>
      <c r="GR102" s="261"/>
      <c r="GS102" s="261"/>
      <c r="GT102" s="261"/>
      <c r="GU102" s="261"/>
      <c r="GV102" s="261"/>
      <c r="GW102" s="261"/>
      <c r="GX102" s="261"/>
      <c r="GY102" s="261"/>
      <c r="GZ102" s="261"/>
      <c r="HA102" s="261"/>
      <c r="HB102" s="261"/>
      <c r="HC102" s="261"/>
      <c r="HD102" s="261"/>
      <c r="HE102" s="261"/>
      <c r="HF102" s="254"/>
      <c r="HG102" s="254"/>
      <c r="HH102" s="254"/>
      <c r="HI102" s="254"/>
      <c r="HJ102" s="254"/>
      <c r="HK102" s="254"/>
      <c r="HL102" s="254"/>
    </row>
    <row r="103" spans="1:220" ht="31.5" x14ac:dyDescent="0.25">
      <c r="A103" s="290" t="s">
        <v>363</v>
      </c>
      <c r="B103" s="290" t="s">
        <v>375</v>
      </c>
      <c r="C103" s="290" t="s">
        <v>361</v>
      </c>
      <c r="D103" s="290" t="s">
        <v>407</v>
      </c>
      <c r="E103" s="574" t="s">
        <v>426</v>
      </c>
      <c r="F103" s="290" t="s">
        <v>408</v>
      </c>
      <c r="G103" s="291"/>
      <c r="H103" s="291"/>
      <c r="I103" s="614"/>
      <c r="J103" s="614"/>
      <c r="K103" s="614"/>
      <c r="L103" s="614"/>
      <c r="M103" s="614"/>
      <c r="N103" s="292"/>
      <c r="O103" s="292"/>
      <c r="P103" s="630"/>
      <c r="Q103" s="293" t="s">
        <v>928</v>
      </c>
      <c r="R103" s="849"/>
      <c r="S103" s="849"/>
      <c r="T103" s="882">
        <f t="shared" si="9"/>
        <v>0</v>
      </c>
      <c r="U103" s="259">
        <f t="shared" si="12"/>
        <v>0</v>
      </c>
      <c r="V103" s="260"/>
      <c r="W103" s="260"/>
      <c r="X103" s="260"/>
      <c r="Y103" s="260"/>
      <c r="Z103" s="260"/>
      <c r="AA103" s="596"/>
      <c r="AB103" s="260"/>
      <c r="AC103" s="260"/>
      <c r="AD103" s="260"/>
      <c r="AE103" s="260"/>
      <c r="AF103" s="260"/>
      <c r="AG103" s="260"/>
      <c r="AH103" s="260"/>
      <c r="AI103" s="260"/>
      <c r="AJ103" s="260"/>
      <c r="AK103" s="260"/>
      <c r="AL103" s="260"/>
      <c r="AM103" s="260"/>
      <c r="AN103" s="596"/>
      <c r="AO103" s="596"/>
      <c r="AP103" s="260"/>
      <c r="AQ103" s="260"/>
      <c r="AR103" s="260"/>
      <c r="AS103" s="260"/>
      <c r="AT103" s="260"/>
      <c r="AU103" s="260"/>
      <c r="AV103" s="260"/>
      <c r="AW103" s="260"/>
      <c r="AX103" s="260"/>
      <c r="AY103" s="260"/>
      <c r="AZ103" s="260"/>
      <c r="BA103" s="260"/>
      <c r="BB103" s="260"/>
      <c r="BC103" s="260"/>
      <c r="BD103" s="260"/>
      <c r="BE103" s="260"/>
      <c r="BF103" s="260"/>
      <c r="BG103" s="260"/>
      <c r="BH103" s="260"/>
      <c r="BI103" s="260"/>
      <c r="BJ103" s="581"/>
      <c r="BK103" s="260"/>
      <c r="BL103" s="260"/>
      <c r="BM103" s="260"/>
      <c r="BN103" s="260"/>
      <c r="BO103" s="260"/>
      <c r="BP103" s="260"/>
      <c r="BQ103" s="260"/>
      <c r="BR103" s="596"/>
      <c r="BS103" s="260"/>
      <c r="BT103" s="260"/>
      <c r="BU103" s="260"/>
      <c r="BV103" s="260"/>
      <c r="BW103" s="260"/>
      <c r="BX103" s="260"/>
      <c r="BY103" s="260"/>
      <c r="BZ103" s="635"/>
      <c r="CA103" s="650"/>
      <c r="CB103" s="650"/>
      <c r="CC103" s="650"/>
      <c r="CD103" s="650"/>
      <c r="CE103" s="650"/>
      <c r="CF103" s="650"/>
      <c r="CG103" s="650"/>
      <c r="CH103" s="650"/>
      <c r="CI103" s="650"/>
      <c r="CJ103" s="650"/>
      <c r="CK103" s="650"/>
      <c r="CL103" s="650"/>
      <c r="CM103" s="650"/>
      <c r="CN103" s="650"/>
      <c r="CO103" s="650"/>
      <c r="CP103" s="650"/>
      <c r="CQ103" s="807">
        <f t="shared" si="10"/>
        <v>0</v>
      </c>
      <c r="CR103" s="807">
        <f t="shared" si="11"/>
        <v>0</v>
      </c>
      <c r="CS103" s="261"/>
      <c r="CT103" s="261"/>
      <c r="CU103" s="261"/>
      <c r="CV103" s="261"/>
      <c r="CW103" s="261"/>
      <c r="CX103" s="261"/>
      <c r="CY103" s="261"/>
      <c r="CZ103" s="261"/>
      <c r="DA103" s="261"/>
      <c r="DB103" s="261"/>
      <c r="DC103" s="261"/>
      <c r="DD103" s="261"/>
      <c r="DE103" s="261"/>
      <c r="DF103" s="261"/>
      <c r="DG103" s="261"/>
      <c r="DH103" s="261"/>
      <c r="DI103" s="261"/>
      <c r="DJ103" s="261"/>
      <c r="DK103" s="261"/>
      <c r="DL103" s="261"/>
      <c r="DM103" s="261"/>
      <c r="DN103" s="261"/>
      <c r="DO103" s="261"/>
      <c r="DP103" s="261"/>
      <c r="DQ103" s="261"/>
      <c r="DR103" s="261"/>
      <c r="DS103" s="261"/>
      <c r="DT103" s="261"/>
      <c r="DU103" s="261"/>
      <c r="DV103" s="261"/>
      <c r="DW103" s="261"/>
      <c r="DX103" s="261"/>
      <c r="DY103" s="261"/>
      <c r="DZ103" s="261"/>
      <c r="EA103" s="261"/>
      <c r="EB103" s="261"/>
      <c r="EC103" s="261"/>
      <c r="ED103" s="261"/>
      <c r="EE103" s="261"/>
      <c r="EF103" s="261"/>
      <c r="EG103" s="261"/>
      <c r="EH103" s="261"/>
      <c r="EI103" s="261"/>
      <c r="EJ103" s="261"/>
      <c r="EK103" s="261"/>
      <c r="EL103" s="261"/>
      <c r="EM103" s="261"/>
      <c r="EN103" s="261"/>
      <c r="EO103" s="261"/>
      <c r="EP103" s="261"/>
      <c r="EQ103" s="261"/>
      <c r="ER103" s="261"/>
      <c r="ES103" s="261"/>
      <c r="ET103" s="261"/>
      <c r="EU103" s="261"/>
      <c r="EV103" s="261"/>
      <c r="EW103" s="261"/>
      <c r="EX103" s="261"/>
      <c r="EY103" s="261"/>
      <c r="EZ103" s="261"/>
      <c r="FA103" s="261"/>
      <c r="FB103" s="261"/>
      <c r="FC103" s="261"/>
      <c r="FD103" s="261"/>
      <c r="FE103" s="261"/>
      <c r="FF103" s="261"/>
      <c r="FG103" s="261"/>
      <c r="FH103" s="261"/>
      <c r="FI103" s="261"/>
      <c r="FJ103" s="261"/>
      <c r="FK103" s="261"/>
      <c r="FL103" s="261"/>
      <c r="FM103" s="261"/>
      <c r="FN103" s="261"/>
      <c r="FO103" s="261"/>
      <c r="FP103" s="261"/>
      <c r="FQ103" s="261"/>
      <c r="FR103" s="261"/>
      <c r="FS103" s="261"/>
      <c r="FT103" s="261"/>
      <c r="FU103" s="261"/>
      <c r="FV103" s="261"/>
      <c r="FW103" s="261"/>
      <c r="FX103" s="261"/>
      <c r="FY103" s="261"/>
      <c r="FZ103" s="261"/>
      <c r="GA103" s="261"/>
      <c r="GB103" s="261"/>
      <c r="GC103" s="261"/>
      <c r="GD103" s="261"/>
      <c r="GE103" s="261"/>
      <c r="GF103" s="261"/>
      <c r="GG103" s="261"/>
      <c r="GH103" s="261"/>
      <c r="GI103" s="261"/>
      <c r="GJ103" s="261"/>
      <c r="GK103" s="261"/>
      <c r="GL103" s="261"/>
      <c r="GM103" s="261"/>
      <c r="GN103" s="261"/>
      <c r="GO103" s="261"/>
      <c r="GP103" s="261"/>
      <c r="GQ103" s="261"/>
      <c r="GR103" s="261"/>
      <c r="GS103" s="261"/>
      <c r="GT103" s="261"/>
      <c r="GU103" s="261"/>
      <c r="GV103" s="261"/>
      <c r="GW103" s="261"/>
      <c r="GX103" s="261"/>
      <c r="GY103" s="261"/>
      <c r="GZ103" s="261"/>
      <c r="HA103" s="261"/>
      <c r="HB103" s="261"/>
      <c r="HC103" s="261"/>
      <c r="HD103" s="261"/>
      <c r="HE103" s="261"/>
      <c r="HF103" s="254"/>
      <c r="HG103" s="254"/>
      <c r="HH103" s="254"/>
      <c r="HI103" s="254"/>
      <c r="HJ103" s="254"/>
      <c r="HK103" s="254"/>
      <c r="HL103" s="254"/>
    </row>
    <row r="104" spans="1:220" s="280" customFormat="1" ht="90" x14ac:dyDescent="0.25">
      <c r="A104" s="276" t="s">
        <v>363</v>
      </c>
      <c r="B104" s="276" t="s">
        <v>375</v>
      </c>
      <c r="C104" s="276" t="s">
        <v>361</v>
      </c>
      <c r="D104" s="276" t="s">
        <v>407</v>
      </c>
      <c r="E104" s="380" t="s">
        <v>426</v>
      </c>
      <c r="F104" s="276" t="s">
        <v>408</v>
      </c>
      <c r="G104" s="609">
        <v>2021005810108</v>
      </c>
      <c r="H104" s="942"/>
      <c r="I104" s="609" t="s">
        <v>759</v>
      </c>
      <c r="J104" s="609" t="s">
        <v>760</v>
      </c>
      <c r="K104" s="609">
        <v>6</v>
      </c>
      <c r="L104" s="609" t="s">
        <v>762</v>
      </c>
      <c r="M104" s="609" t="s">
        <v>761</v>
      </c>
      <c r="N104" s="619" t="s">
        <v>666</v>
      </c>
      <c r="O104" s="619" t="s">
        <v>390</v>
      </c>
      <c r="P104" s="619" t="s">
        <v>763</v>
      </c>
      <c r="Q104" s="933" t="s">
        <v>872</v>
      </c>
      <c r="R104" s="853">
        <v>0</v>
      </c>
      <c r="S104" s="853">
        <v>319300000</v>
      </c>
      <c r="T104" s="851">
        <f t="shared" si="9"/>
        <v>319300000</v>
      </c>
      <c r="U104" s="259">
        <f t="shared" si="12"/>
        <v>319300000</v>
      </c>
      <c r="V104" s="594"/>
      <c r="W104" s="594"/>
      <c r="X104" s="594"/>
      <c r="Y104" s="594"/>
      <c r="Z104" s="594"/>
      <c r="AA104" s="594"/>
      <c r="AB104" s="594"/>
      <c r="AC104" s="594"/>
      <c r="AD104" s="594"/>
      <c r="AE104" s="594"/>
      <c r="AF104" s="594"/>
      <c r="AG104" s="594"/>
      <c r="AH104" s="594"/>
      <c r="AI104" s="594"/>
      <c r="AJ104" s="594"/>
      <c r="AK104" s="594"/>
      <c r="AL104" s="594"/>
      <c r="AM104" s="594"/>
      <c r="AN104" s="594"/>
      <c r="AO104" s="594"/>
      <c r="AP104" s="594"/>
      <c r="AQ104" s="594"/>
      <c r="AR104" s="594"/>
      <c r="AS104" s="594">
        <v>316800000</v>
      </c>
      <c r="AT104" s="594">
        <v>2500000</v>
      </c>
      <c r="AU104" s="594"/>
      <c r="AV104" s="594"/>
      <c r="AW104" s="594"/>
      <c r="AX104" s="594"/>
      <c r="AY104" s="594"/>
      <c r="AZ104" s="594"/>
      <c r="BA104" s="594"/>
      <c r="BB104" s="594"/>
      <c r="BC104" s="594"/>
      <c r="BD104" s="594"/>
      <c r="BE104" s="594"/>
      <c r="BF104" s="594"/>
      <c r="BG104" s="594"/>
      <c r="BH104" s="594"/>
      <c r="BI104" s="594"/>
      <c r="BJ104" s="594"/>
      <c r="BK104" s="594"/>
      <c r="BL104" s="594"/>
      <c r="BM104" s="594"/>
      <c r="BN104" s="594"/>
      <c r="BO104" s="594"/>
      <c r="BP104" s="594"/>
      <c r="BQ104" s="594"/>
      <c r="BR104" s="594"/>
      <c r="BS104" s="594"/>
      <c r="BT104" s="594"/>
      <c r="BU104" s="594"/>
      <c r="BV104" s="594"/>
      <c r="BW104" s="594"/>
      <c r="BX104" s="594"/>
      <c r="BY104" s="594"/>
      <c r="BZ104" s="637"/>
      <c r="CA104" s="652"/>
      <c r="CB104" s="652"/>
      <c r="CC104" s="652"/>
      <c r="CD104" s="652"/>
      <c r="CE104" s="652"/>
      <c r="CF104" s="652"/>
      <c r="CG104" s="652"/>
      <c r="CH104" s="652"/>
      <c r="CI104" s="652"/>
      <c r="CJ104" s="652"/>
      <c r="CK104" s="652"/>
      <c r="CL104" s="652"/>
      <c r="CM104" s="652"/>
      <c r="CN104" s="652"/>
      <c r="CO104" s="652"/>
      <c r="CP104" s="652"/>
      <c r="CQ104" s="807">
        <f t="shared" si="10"/>
        <v>319300000</v>
      </c>
      <c r="CR104" s="807">
        <f t="shared" si="11"/>
        <v>0</v>
      </c>
      <c r="CS104" s="278"/>
      <c r="CT104" s="278"/>
      <c r="CU104" s="278"/>
      <c r="CV104" s="278"/>
      <c r="CW104" s="278"/>
      <c r="CX104" s="278"/>
      <c r="CY104" s="278"/>
      <c r="CZ104" s="278"/>
      <c r="DA104" s="278"/>
      <c r="DB104" s="278"/>
      <c r="DC104" s="278"/>
      <c r="DD104" s="278"/>
      <c r="DE104" s="278"/>
      <c r="DF104" s="278"/>
      <c r="DG104" s="278"/>
      <c r="DH104" s="278"/>
      <c r="DI104" s="278"/>
      <c r="DJ104" s="278"/>
      <c r="DK104" s="278"/>
      <c r="DL104" s="278"/>
      <c r="DM104" s="278"/>
      <c r="DN104" s="278"/>
      <c r="DO104" s="278"/>
      <c r="DP104" s="278"/>
      <c r="DQ104" s="278"/>
      <c r="DR104" s="278"/>
      <c r="DS104" s="278"/>
      <c r="DT104" s="278"/>
      <c r="DU104" s="278"/>
      <c r="DV104" s="278"/>
      <c r="DW104" s="278"/>
      <c r="DX104" s="278"/>
      <c r="DY104" s="278"/>
      <c r="DZ104" s="278"/>
      <c r="EA104" s="278"/>
      <c r="EB104" s="278"/>
      <c r="EC104" s="278"/>
      <c r="ED104" s="278"/>
      <c r="EE104" s="278"/>
      <c r="EF104" s="278"/>
      <c r="EG104" s="278"/>
      <c r="EH104" s="278"/>
      <c r="EI104" s="278"/>
      <c r="EJ104" s="278"/>
      <c r="EK104" s="278"/>
      <c r="EL104" s="278"/>
      <c r="EM104" s="278"/>
      <c r="EN104" s="278"/>
      <c r="EO104" s="278"/>
      <c r="EP104" s="278"/>
      <c r="EQ104" s="278"/>
      <c r="ER104" s="278"/>
      <c r="ES104" s="278"/>
      <c r="ET104" s="278"/>
      <c r="EU104" s="278"/>
      <c r="EV104" s="278"/>
      <c r="EW104" s="278"/>
      <c r="EX104" s="278"/>
      <c r="EY104" s="278"/>
      <c r="EZ104" s="278"/>
      <c r="FA104" s="278"/>
      <c r="FB104" s="278"/>
      <c r="FC104" s="278"/>
      <c r="FD104" s="278"/>
      <c r="FE104" s="278"/>
      <c r="FF104" s="278"/>
      <c r="FG104" s="278"/>
      <c r="FH104" s="278"/>
      <c r="FI104" s="278"/>
      <c r="FJ104" s="278"/>
      <c r="FK104" s="278"/>
      <c r="FL104" s="278"/>
      <c r="FM104" s="278"/>
      <c r="FN104" s="278"/>
      <c r="FO104" s="278"/>
      <c r="FP104" s="278"/>
      <c r="FQ104" s="278"/>
      <c r="FR104" s="278"/>
      <c r="FS104" s="278"/>
      <c r="FT104" s="278"/>
      <c r="FU104" s="278"/>
      <c r="FV104" s="278"/>
      <c r="FW104" s="278"/>
      <c r="FX104" s="278"/>
      <c r="FY104" s="278"/>
      <c r="FZ104" s="278"/>
      <c r="GA104" s="278"/>
      <c r="GB104" s="278"/>
      <c r="GC104" s="278"/>
      <c r="GD104" s="278"/>
      <c r="GE104" s="278"/>
      <c r="GF104" s="278"/>
      <c r="GG104" s="278"/>
      <c r="GH104" s="278"/>
      <c r="GI104" s="278"/>
      <c r="GJ104" s="278"/>
      <c r="GK104" s="278"/>
      <c r="GL104" s="278"/>
      <c r="GM104" s="278"/>
      <c r="GN104" s="278"/>
      <c r="GO104" s="278"/>
      <c r="GP104" s="278"/>
      <c r="GQ104" s="278"/>
      <c r="GR104" s="278"/>
      <c r="GS104" s="278"/>
      <c r="GT104" s="278"/>
      <c r="GU104" s="278"/>
      <c r="GV104" s="278"/>
      <c r="GW104" s="278"/>
      <c r="GX104" s="278"/>
      <c r="GY104" s="278"/>
      <c r="GZ104" s="278"/>
      <c r="HA104" s="278"/>
      <c r="HB104" s="278"/>
      <c r="HC104" s="278"/>
      <c r="HD104" s="278"/>
      <c r="HE104" s="278"/>
      <c r="HF104" s="279"/>
      <c r="HG104" s="279"/>
      <c r="HH104" s="279"/>
      <c r="HI104" s="279"/>
      <c r="HJ104" s="279"/>
      <c r="HK104" s="279"/>
      <c r="HL104" s="279"/>
    </row>
    <row r="105" spans="1:220" s="280" customFormat="1" ht="60" x14ac:dyDescent="0.25">
      <c r="A105" s="276" t="s">
        <v>363</v>
      </c>
      <c r="B105" s="276" t="s">
        <v>375</v>
      </c>
      <c r="C105" s="276" t="s">
        <v>361</v>
      </c>
      <c r="D105" s="276" t="s">
        <v>407</v>
      </c>
      <c r="E105" s="380" t="s">
        <v>426</v>
      </c>
      <c r="F105" s="276" t="s">
        <v>408</v>
      </c>
      <c r="G105" s="275">
        <v>2021005810211</v>
      </c>
      <c r="H105" s="930"/>
      <c r="I105" s="609" t="s">
        <v>803</v>
      </c>
      <c r="J105" s="609" t="s">
        <v>804</v>
      </c>
      <c r="K105" s="609">
        <v>15265</v>
      </c>
      <c r="L105" s="940" t="s">
        <v>762</v>
      </c>
      <c r="M105" s="940" t="s">
        <v>761</v>
      </c>
      <c r="N105" s="276" t="s">
        <v>666</v>
      </c>
      <c r="O105" s="276" t="s">
        <v>390</v>
      </c>
      <c r="P105" s="619"/>
      <c r="Q105" s="619" t="s">
        <v>957</v>
      </c>
      <c r="R105" s="855"/>
      <c r="S105" s="855">
        <f>15400000000-S106</f>
        <v>9291693109</v>
      </c>
      <c r="T105" s="887">
        <f t="shared" si="9"/>
        <v>9291693109</v>
      </c>
      <c r="U105" s="259">
        <f t="shared" si="12"/>
        <v>9291693109</v>
      </c>
      <c r="V105" s="277"/>
      <c r="W105" s="277"/>
      <c r="X105" s="277"/>
      <c r="Y105" s="277"/>
      <c r="Z105" s="277"/>
      <c r="AA105" s="594"/>
      <c r="AB105" s="277"/>
      <c r="AC105" s="277"/>
      <c r="AD105" s="277"/>
      <c r="AE105" s="277"/>
      <c r="AF105" s="277"/>
      <c r="AG105" s="277"/>
      <c r="AH105" s="277"/>
      <c r="AI105" s="277"/>
      <c r="AJ105" s="277"/>
      <c r="AK105" s="277"/>
      <c r="AL105" s="277"/>
      <c r="AM105" s="277"/>
      <c r="AN105" s="594"/>
      <c r="AO105" s="594"/>
      <c r="AP105" s="277"/>
      <c r="AQ105" s="277"/>
      <c r="AR105" s="277"/>
      <c r="AS105" s="277"/>
      <c r="AT105" s="277"/>
      <c r="AU105" s="277"/>
      <c r="AV105" s="277"/>
      <c r="AW105" s="277"/>
      <c r="AX105" s="277"/>
      <c r="AY105" s="277"/>
      <c r="AZ105" s="277"/>
      <c r="BA105" s="277"/>
      <c r="BB105" s="277"/>
      <c r="BC105" s="277"/>
      <c r="BD105" s="277"/>
      <c r="BE105" s="277"/>
      <c r="BF105" s="277"/>
      <c r="BG105" s="277"/>
      <c r="BH105" s="277"/>
      <c r="BI105" s="277"/>
      <c r="BJ105" s="381"/>
      <c r="BK105" s="277"/>
      <c r="BL105" s="277"/>
      <c r="BM105" s="277"/>
      <c r="BN105" s="277"/>
      <c r="BO105" s="277"/>
      <c r="BP105" s="277"/>
      <c r="BQ105" s="277"/>
      <c r="BR105" s="594"/>
      <c r="BS105" s="277"/>
      <c r="BT105" s="277"/>
      <c r="BU105" s="277"/>
      <c r="BV105" s="277"/>
      <c r="BW105" s="277"/>
      <c r="BX105" s="277"/>
      <c r="BY105" s="277">
        <v>400000000</v>
      </c>
      <c r="BZ105" s="637">
        <v>8891693109</v>
      </c>
      <c r="CA105" s="652"/>
      <c r="CB105" s="652"/>
      <c r="CC105" s="652"/>
      <c r="CD105" s="652"/>
      <c r="CE105" s="652"/>
      <c r="CF105" s="652"/>
      <c r="CG105" s="652"/>
      <c r="CH105" s="652"/>
      <c r="CI105" s="652"/>
      <c r="CJ105" s="652"/>
      <c r="CK105" s="652"/>
      <c r="CL105" s="652"/>
      <c r="CM105" s="652"/>
      <c r="CN105" s="652"/>
      <c r="CO105" s="652"/>
      <c r="CP105" s="652"/>
      <c r="CQ105" s="807">
        <f t="shared" si="10"/>
        <v>9291693109</v>
      </c>
      <c r="CR105" s="807">
        <f t="shared" si="11"/>
        <v>0</v>
      </c>
      <c r="CS105" s="278"/>
      <c r="CT105" s="278"/>
      <c r="CU105" s="278"/>
      <c r="CV105" s="278"/>
      <c r="CW105" s="278"/>
      <c r="CX105" s="278"/>
      <c r="CY105" s="278"/>
      <c r="CZ105" s="278"/>
      <c r="DA105" s="278"/>
      <c r="DB105" s="278"/>
      <c r="DC105" s="278"/>
      <c r="DD105" s="278"/>
      <c r="DE105" s="278"/>
      <c r="DF105" s="278"/>
      <c r="DG105" s="278"/>
      <c r="DH105" s="278"/>
      <c r="DI105" s="278"/>
      <c r="DJ105" s="278"/>
      <c r="DK105" s="278"/>
      <c r="DL105" s="278"/>
      <c r="DM105" s="278"/>
      <c r="DN105" s="278"/>
      <c r="DO105" s="278"/>
      <c r="DP105" s="278"/>
      <c r="DQ105" s="278"/>
      <c r="DR105" s="278"/>
      <c r="DS105" s="278"/>
      <c r="DT105" s="278"/>
      <c r="DU105" s="278"/>
      <c r="DV105" s="278"/>
      <c r="DW105" s="278"/>
      <c r="DX105" s="278"/>
      <c r="DY105" s="278"/>
      <c r="DZ105" s="278"/>
      <c r="EA105" s="278"/>
      <c r="EB105" s="278"/>
      <c r="EC105" s="278"/>
      <c r="ED105" s="278"/>
      <c r="EE105" s="278"/>
      <c r="EF105" s="278"/>
      <c r="EG105" s="278"/>
      <c r="EH105" s="278"/>
      <c r="EI105" s="278"/>
      <c r="EJ105" s="278"/>
      <c r="EK105" s="278"/>
      <c r="EL105" s="278"/>
      <c r="EM105" s="278"/>
      <c r="EN105" s="278"/>
      <c r="EO105" s="278"/>
      <c r="EP105" s="278"/>
      <c r="EQ105" s="278"/>
      <c r="ER105" s="278"/>
      <c r="ES105" s="278"/>
      <c r="ET105" s="278"/>
      <c r="EU105" s="278"/>
      <c r="EV105" s="278"/>
      <c r="EW105" s="278"/>
      <c r="EX105" s="278"/>
      <c r="EY105" s="278"/>
      <c r="EZ105" s="278"/>
      <c r="FA105" s="278"/>
      <c r="FB105" s="278"/>
      <c r="FC105" s="278"/>
      <c r="FD105" s="278"/>
      <c r="FE105" s="278"/>
      <c r="FF105" s="278"/>
      <c r="FG105" s="278"/>
      <c r="FH105" s="278"/>
      <c r="FI105" s="278"/>
      <c r="FJ105" s="278"/>
      <c r="FK105" s="278"/>
      <c r="FL105" s="278"/>
      <c r="FM105" s="278"/>
      <c r="FN105" s="278"/>
      <c r="FO105" s="278"/>
      <c r="FP105" s="278"/>
      <c r="FQ105" s="278"/>
      <c r="FR105" s="278"/>
      <c r="FS105" s="278"/>
      <c r="FT105" s="278"/>
      <c r="FU105" s="278"/>
      <c r="FV105" s="278"/>
      <c r="FW105" s="278"/>
      <c r="FX105" s="278"/>
      <c r="FY105" s="278"/>
      <c r="FZ105" s="278"/>
      <c r="GA105" s="278"/>
      <c r="GB105" s="278"/>
      <c r="GC105" s="278"/>
      <c r="GD105" s="278"/>
      <c r="GE105" s="278"/>
      <c r="GF105" s="278"/>
      <c r="GG105" s="278"/>
      <c r="GH105" s="278"/>
      <c r="GI105" s="278"/>
      <c r="GJ105" s="278"/>
      <c r="GK105" s="278"/>
      <c r="GL105" s="278"/>
      <c r="GM105" s="278"/>
      <c r="GN105" s="278"/>
      <c r="GO105" s="278"/>
      <c r="GP105" s="278"/>
      <c r="GQ105" s="278"/>
      <c r="GR105" s="278"/>
      <c r="GS105" s="278"/>
      <c r="GT105" s="278"/>
      <c r="GU105" s="278"/>
      <c r="GV105" s="278"/>
      <c r="GW105" s="278"/>
      <c r="GX105" s="278"/>
      <c r="GY105" s="278"/>
      <c r="GZ105" s="278"/>
      <c r="HA105" s="278"/>
      <c r="HB105" s="278"/>
      <c r="HC105" s="278"/>
      <c r="HD105" s="278"/>
      <c r="HE105" s="278"/>
      <c r="HF105" s="279"/>
      <c r="HG105" s="279"/>
      <c r="HH105" s="279"/>
      <c r="HI105" s="279"/>
      <c r="HJ105" s="279"/>
      <c r="HK105" s="279"/>
      <c r="HL105" s="279"/>
    </row>
    <row r="106" spans="1:220" s="280" customFormat="1" ht="60" x14ac:dyDescent="0.25">
      <c r="A106" s="619" t="s">
        <v>363</v>
      </c>
      <c r="B106" s="619" t="s">
        <v>375</v>
      </c>
      <c r="C106" s="619" t="s">
        <v>361</v>
      </c>
      <c r="D106" s="619" t="s">
        <v>407</v>
      </c>
      <c r="E106" s="619" t="s">
        <v>426</v>
      </c>
      <c r="F106" s="619" t="s">
        <v>408</v>
      </c>
      <c r="G106" s="609">
        <v>2020005810181</v>
      </c>
      <c r="H106" s="926" t="s">
        <v>962</v>
      </c>
      <c r="I106" s="609" t="s">
        <v>803</v>
      </c>
      <c r="J106" s="609" t="s">
        <v>804</v>
      </c>
      <c r="K106" s="609">
        <v>15265</v>
      </c>
      <c r="L106" s="940" t="s">
        <v>762</v>
      </c>
      <c r="M106" s="940" t="s">
        <v>761</v>
      </c>
      <c r="N106" s="619" t="s">
        <v>937</v>
      </c>
      <c r="O106" s="619" t="s">
        <v>390</v>
      </c>
      <c r="P106" s="619"/>
      <c r="Q106" s="810" t="s">
        <v>975</v>
      </c>
      <c r="R106" s="853"/>
      <c r="S106" s="853">
        <v>6108306891</v>
      </c>
      <c r="T106" s="851">
        <f t="shared" si="9"/>
        <v>6108306891</v>
      </c>
      <c r="U106" s="259">
        <f t="shared" si="12"/>
        <v>6108306891</v>
      </c>
      <c r="V106" s="594"/>
      <c r="W106" s="594"/>
      <c r="X106" s="594"/>
      <c r="Y106" s="594"/>
      <c r="Z106" s="594"/>
      <c r="AA106" s="594"/>
      <c r="AB106" s="594"/>
      <c r="AC106" s="594"/>
      <c r="AD106" s="594"/>
      <c r="AE106" s="594"/>
      <c r="AF106" s="594"/>
      <c r="AG106" s="594"/>
      <c r="AH106" s="594"/>
      <c r="AI106" s="594"/>
      <c r="AJ106" s="594"/>
      <c r="AK106" s="594"/>
      <c r="AL106" s="594"/>
      <c r="AM106" s="594"/>
      <c r="AN106" s="594"/>
      <c r="AO106" s="594"/>
      <c r="AP106" s="594"/>
      <c r="AQ106" s="594"/>
      <c r="AR106" s="594"/>
      <c r="AS106" s="594"/>
      <c r="AT106" s="594"/>
      <c r="AU106" s="594"/>
      <c r="AV106" s="594"/>
      <c r="AW106" s="594"/>
      <c r="AX106" s="594"/>
      <c r="AY106" s="594"/>
      <c r="AZ106" s="594"/>
      <c r="BA106" s="594"/>
      <c r="BB106" s="594"/>
      <c r="BC106" s="594"/>
      <c r="BD106" s="594"/>
      <c r="BE106" s="594"/>
      <c r="BF106" s="594"/>
      <c r="BG106" s="594"/>
      <c r="BH106" s="594"/>
      <c r="BI106" s="594"/>
      <c r="BJ106" s="594"/>
      <c r="BK106" s="594"/>
      <c r="BL106" s="594"/>
      <c r="BM106" s="594"/>
      <c r="BN106" s="594"/>
      <c r="BO106" s="594"/>
      <c r="BP106" s="594"/>
      <c r="BQ106" s="594"/>
      <c r="BR106" s="594"/>
      <c r="BS106" s="594"/>
      <c r="BT106" s="594"/>
      <c r="BU106" s="594"/>
      <c r="BV106" s="594"/>
      <c r="BW106" s="594"/>
      <c r="BX106" s="594"/>
      <c r="BY106" s="594"/>
      <c r="BZ106" s="637">
        <v>6108306891</v>
      </c>
      <c r="CA106" s="652"/>
      <c r="CB106" s="652"/>
      <c r="CC106" s="652"/>
      <c r="CD106" s="652"/>
      <c r="CE106" s="652"/>
      <c r="CF106" s="652"/>
      <c r="CG106" s="652"/>
      <c r="CH106" s="652"/>
      <c r="CI106" s="652"/>
      <c r="CJ106" s="652"/>
      <c r="CK106" s="652"/>
      <c r="CL106" s="652"/>
      <c r="CM106" s="652"/>
      <c r="CN106" s="652"/>
      <c r="CO106" s="652"/>
      <c r="CP106" s="652"/>
      <c r="CQ106" s="807">
        <f t="shared" si="10"/>
        <v>6108306891</v>
      </c>
      <c r="CR106" s="807">
        <f t="shared" si="11"/>
        <v>0</v>
      </c>
      <c r="CS106" s="278"/>
      <c r="CT106" s="278"/>
      <c r="CU106" s="278"/>
      <c r="CV106" s="278"/>
      <c r="CW106" s="278"/>
      <c r="CX106" s="278"/>
      <c r="CY106" s="278"/>
      <c r="CZ106" s="278"/>
      <c r="DA106" s="278"/>
      <c r="DB106" s="278"/>
      <c r="DC106" s="278"/>
      <c r="DD106" s="278"/>
      <c r="DE106" s="278"/>
      <c r="DF106" s="278"/>
      <c r="DG106" s="278"/>
      <c r="DH106" s="278"/>
      <c r="DI106" s="278"/>
      <c r="DJ106" s="278"/>
      <c r="DK106" s="278"/>
      <c r="DL106" s="278"/>
      <c r="DM106" s="278"/>
      <c r="DN106" s="278"/>
      <c r="DO106" s="278"/>
      <c r="DP106" s="278"/>
      <c r="DQ106" s="278"/>
      <c r="DR106" s="278"/>
      <c r="DS106" s="278"/>
      <c r="DT106" s="278"/>
      <c r="DU106" s="278"/>
      <c r="DV106" s="278"/>
      <c r="DW106" s="278"/>
      <c r="DX106" s="278"/>
      <c r="DY106" s="278"/>
      <c r="DZ106" s="278"/>
      <c r="EA106" s="278"/>
      <c r="EB106" s="278"/>
      <c r="EC106" s="278"/>
      <c r="ED106" s="278"/>
      <c r="EE106" s="278"/>
      <c r="EF106" s="278"/>
      <c r="EG106" s="278"/>
      <c r="EH106" s="278"/>
      <c r="EI106" s="278"/>
      <c r="EJ106" s="278"/>
      <c r="EK106" s="278"/>
      <c r="EL106" s="278"/>
      <c r="EM106" s="278"/>
      <c r="EN106" s="278"/>
      <c r="EO106" s="278"/>
      <c r="EP106" s="278"/>
      <c r="EQ106" s="278"/>
      <c r="ER106" s="278"/>
      <c r="ES106" s="278"/>
      <c r="ET106" s="278"/>
      <c r="EU106" s="278"/>
      <c r="EV106" s="278"/>
      <c r="EW106" s="278"/>
      <c r="EX106" s="278"/>
      <c r="EY106" s="278"/>
      <c r="EZ106" s="278"/>
      <c r="FA106" s="278"/>
      <c r="FB106" s="278"/>
      <c r="FC106" s="278"/>
      <c r="FD106" s="278"/>
      <c r="FE106" s="278"/>
      <c r="FF106" s="278"/>
      <c r="FG106" s="278"/>
      <c r="FH106" s="278"/>
      <c r="FI106" s="278"/>
      <c r="FJ106" s="278"/>
      <c r="FK106" s="278"/>
      <c r="FL106" s="278"/>
      <c r="FM106" s="278"/>
      <c r="FN106" s="278"/>
      <c r="FO106" s="278"/>
      <c r="FP106" s="278"/>
      <c r="FQ106" s="278"/>
      <c r="FR106" s="278"/>
      <c r="FS106" s="278"/>
      <c r="FT106" s="278"/>
      <c r="FU106" s="278"/>
      <c r="FV106" s="278"/>
      <c r="FW106" s="278"/>
      <c r="FX106" s="278"/>
      <c r="FY106" s="278"/>
      <c r="FZ106" s="278"/>
      <c r="GA106" s="278"/>
      <c r="GB106" s="278"/>
      <c r="GC106" s="278"/>
      <c r="GD106" s="278"/>
      <c r="GE106" s="278"/>
      <c r="GF106" s="278"/>
      <c r="GG106" s="278"/>
      <c r="GH106" s="278"/>
      <c r="GI106" s="278"/>
      <c r="GJ106" s="278"/>
      <c r="GK106" s="278"/>
      <c r="GL106" s="278"/>
      <c r="GM106" s="278"/>
      <c r="GN106" s="278"/>
      <c r="GO106" s="278"/>
      <c r="GP106" s="278"/>
      <c r="GQ106" s="278"/>
      <c r="GR106" s="278"/>
      <c r="GS106" s="278"/>
      <c r="GT106" s="278"/>
      <c r="GU106" s="278"/>
      <c r="GV106" s="278"/>
      <c r="GW106" s="278"/>
      <c r="GX106" s="278"/>
      <c r="GY106" s="278"/>
      <c r="GZ106" s="278"/>
      <c r="HA106" s="278"/>
      <c r="HB106" s="278"/>
      <c r="HC106" s="278"/>
      <c r="HD106" s="278"/>
      <c r="HE106" s="278"/>
      <c r="HF106" s="279"/>
      <c r="HG106" s="279"/>
      <c r="HH106" s="279"/>
      <c r="HI106" s="279"/>
      <c r="HJ106" s="279"/>
      <c r="HK106" s="279"/>
      <c r="HL106" s="279"/>
    </row>
    <row r="107" spans="1:220" ht="31.5" x14ac:dyDescent="0.25">
      <c r="A107" s="246" t="s">
        <v>371</v>
      </c>
      <c r="B107" s="246"/>
      <c r="C107" s="246"/>
      <c r="D107" s="246"/>
      <c r="E107" s="568"/>
      <c r="F107" s="246"/>
      <c r="G107" s="285"/>
      <c r="H107" s="285"/>
      <c r="I107" s="612"/>
      <c r="J107" s="612"/>
      <c r="K107" s="612"/>
      <c r="L107" s="612"/>
      <c r="M107" s="612"/>
      <c r="N107" s="248"/>
      <c r="O107" s="248"/>
      <c r="P107" s="623"/>
      <c r="Q107" s="249" t="s">
        <v>409</v>
      </c>
      <c r="R107" s="839"/>
      <c r="S107" s="839"/>
      <c r="T107" s="875">
        <f t="shared" si="9"/>
        <v>0</v>
      </c>
      <c r="U107" s="259">
        <f t="shared" si="12"/>
        <v>0</v>
      </c>
      <c r="V107" s="260"/>
      <c r="W107" s="260"/>
      <c r="X107" s="260"/>
      <c r="Y107" s="260"/>
      <c r="Z107" s="260"/>
      <c r="AA107" s="596"/>
      <c r="AB107" s="260"/>
      <c r="AC107" s="260"/>
      <c r="AD107" s="260"/>
      <c r="AE107" s="260"/>
      <c r="AF107" s="260"/>
      <c r="AG107" s="260"/>
      <c r="AH107" s="260"/>
      <c r="AI107" s="260"/>
      <c r="AJ107" s="260"/>
      <c r="AK107" s="260"/>
      <c r="AL107" s="260"/>
      <c r="AM107" s="260"/>
      <c r="AN107" s="596"/>
      <c r="AO107" s="596"/>
      <c r="AP107" s="260"/>
      <c r="AQ107" s="260"/>
      <c r="AR107" s="260"/>
      <c r="AS107" s="260"/>
      <c r="AT107" s="260"/>
      <c r="AU107" s="260"/>
      <c r="AV107" s="260"/>
      <c r="AW107" s="260"/>
      <c r="AX107" s="260"/>
      <c r="AY107" s="260"/>
      <c r="AZ107" s="260"/>
      <c r="BA107" s="260"/>
      <c r="BB107" s="260"/>
      <c r="BC107" s="260"/>
      <c r="BD107" s="260"/>
      <c r="BE107" s="260"/>
      <c r="BF107" s="260"/>
      <c r="BG107" s="260"/>
      <c r="BH107" s="260"/>
      <c r="BI107" s="260"/>
      <c r="BJ107" s="581"/>
      <c r="BK107" s="260"/>
      <c r="BL107" s="260"/>
      <c r="BM107" s="260"/>
      <c r="BN107" s="260"/>
      <c r="BO107" s="260"/>
      <c r="BP107" s="260"/>
      <c r="BQ107" s="260"/>
      <c r="BR107" s="596"/>
      <c r="BS107" s="260"/>
      <c r="BT107" s="260"/>
      <c r="BU107" s="260"/>
      <c r="BV107" s="260"/>
      <c r="BW107" s="260"/>
      <c r="BX107" s="260"/>
      <c r="BY107" s="260"/>
      <c r="BZ107" s="635"/>
      <c r="CA107" s="650"/>
      <c r="CB107" s="650"/>
      <c r="CC107" s="650"/>
      <c r="CD107" s="650"/>
      <c r="CE107" s="650"/>
      <c r="CF107" s="650"/>
      <c r="CG107" s="650"/>
      <c r="CH107" s="650"/>
      <c r="CI107" s="650"/>
      <c r="CJ107" s="650"/>
      <c r="CK107" s="650"/>
      <c r="CL107" s="650"/>
      <c r="CM107" s="650"/>
      <c r="CN107" s="650"/>
      <c r="CO107" s="650"/>
      <c r="CP107" s="650"/>
      <c r="CQ107" s="807">
        <f t="shared" si="10"/>
        <v>0</v>
      </c>
      <c r="CR107" s="807">
        <f t="shared" si="11"/>
        <v>0</v>
      </c>
      <c r="CS107" s="261"/>
      <c r="CT107" s="261"/>
      <c r="CU107" s="261"/>
      <c r="CV107" s="261"/>
      <c r="CW107" s="261"/>
      <c r="CX107" s="261"/>
      <c r="CY107" s="261"/>
      <c r="CZ107" s="261"/>
      <c r="DA107" s="261"/>
      <c r="DB107" s="261"/>
      <c r="DC107" s="261"/>
      <c r="DD107" s="261"/>
      <c r="DE107" s="261"/>
      <c r="DF107" s="261"/>
      <c r="DG107" s="261"/>
      <c r="DH107" s="261"/>
      <c r="DI107" s="261"/>
      <c r="DJ107" s="261"/>
      <c r="DK107" s="261"/>
      <c r="DL107" s="261"/>
      <c r="DM107" s="261"/>
      <c r="DN107" s="261"/>
      <c r="DO107" s="261"/>
      <c r="DP107" s="261"/>
      <c r="DQ107" s="261"/>
      <c r="DR107" s="261"/>
      <c r="DS107" s="261"/>
      <c r="DT107" s="261"/>
      <c r="DU107" s="261"/>
      <c r="DV107" s="261"/>
      <c r="DW107" s="261"/>
      <c r="DX107" s="261"/>
      <c r="DY107" s="261"/>
      <c r="DZ107" s="261"/>
      <c r="EA107" s="261"/>
      <c r="EB107" s="261"/>
      <c r="EC107" s="261"/>
      <c r="ED107" s="261"/>
      <c r="EE107" s="261"/>
      <c r="EF107" s="261"/>
      <c r="EG107" s="261"/>
      <c r="EH107" s="261"/>
      <c r="EI107" s="261"/>
      <c r="EJ107" s="261"/>
      <c r="EK107" s="261"/>
      <c r="EL107" s="261"/>
      <c r="EM107" s="261"/>
      <c r="EN107" s="261"/>
      <c r="EO107" s="261"/>
      <c r="EP107" s="261"/>
      <c r="EQ107" s="261"/>
      <c r="ER107" s="261"/>
      <c r="ES107" s="261"/>
      <c r="ET107" s="261"/>
      <c r="EU107" s="261"/>
      <c r="EV107" s="261"/>
      <c r="EW107" s="261"/>
      <c r="EX107" s="261"/>
      <c r="EY107" s="261"/>
      <c r="EZ107" s="261"/>
      <c r="FA107" s="261"/>
      <c r="FB107" s="261"/>
      <c r="FC107" s="261"/>
      <c r="FD107" s="261"/>
      <c r="FE107" s="261"/>
      <c r="FF107" s="261"/>
      <c r="FG107" s="261"/>
      <c r="FH107" s="261"/>
      <c r="FI107" s="261"/>
      <c r="FJ107" s="261"/>
      <c r="FK107" s="261"/>
      <c r="FL107" s="261"/>
      <c r="FM107" s="261"/>
      <c r="FN107" s="261"/>
      <c r="FO107" s="261"/>
      <c r="FP107" s="261"/>
      <c r="FQ107" s="261"/>
      <c r="FR107" s="261"/>
      <c r="FS107" s="261"/>
      <c r="FT107" s="261"/>
      <c r="FU107" s="261"/>
      <c r="FV107" s="261"/>
      <c r="FW107" s="261"/>
      <c r="FX107" s="261"/>
      <c r="FY107" s="261"/>
      <c r="FZ107" s="261"/>
      <c r="GA107" s="261"/>
      <c r="GB107" s="261"/>
      <c r="GC107" s="261"/>
      <c r="GD107" s="261"/>
      <c r="GE107" s="261"/>
      <c r="GF107" s="261"/>
      <c r="GG107" s="261"/>
      <c r="GH107" s="261"/>
      <c r="GI107" s="261"/>
      <c r="GJ107" s="261"/>
      <c r="GK107" s="261"/>
      <c r="GL107" s="261"/>
      <c r="GM107" s="261"/>
      <c r="GN107" s="261"/>
      <c r="GO107" s="261"/>
      <c r="GP107" s="261"/>
      <c r="GQ107" s="261"/>
      <c r="GR107" s="261"/>
      <c r="GS107" s="261"/>
      <c r="GT107" s="261"/>
      <c r="GU107" s="261"/>
      <c r="GV107" s="261"/>
      <c r="GW107" s="261"/>
      <c r="GX107" s="261"/>
      <c r="GY107" s="261"/>
      <c r="GZ107" s="261"/>
      <c r="HA107" s="261"/>
      <c r="HB107" s="261"/>
      <c r="HC107" s="261"/>
      <c r="HD107" s="261"/>
      <c r="HE107" s="261"/>
      <c r="HF107" s="254"/>
      <c r="HG107" s="254"/>
      <c r="HH107" s="254"/>
      <c r="HI107" s="254"/>
      <c r="HJ107" s="254"/>
      <c r="HK107" s="254"/>
      <c r="HL107" s="254"/>
    </row>
    <row r="108" spans="1:220" ht="18" x14ac:dyDescent="0.25">
      <c r="A108" s="255" t="s">
        <v>371</v>
      </c>
      <c r="B108" s="255" t="s">
        <v>394</v>
      </c>
      <c r="C108" s="255"/>
      <c r="D108" s="255"/>
      <c r="E108" s="569"/>
      <c r="F108" s="255"/>
      <c r="G108" s="256"/>
      <c r="H108" s="256"/>
      <c r="I108" s="605"/>
      <c r="J108" s="605"/>
      <c r="K108" s="605"/>
      <c r="L108" s="605"/>
      <c r="M108" s="605"/>
      <c r="N108" s="257"/>
      <c r="O108" s="257"/>
      <c r="P108" s="624"/>
      <c r="Q108" s="258" t="s">
        <v>404</v>
      </c>
      <c r="R108" s="840"/>
      <c r="S108" s="840"/>
      <c r="T108" s="876">
        <f t="shared" si="9"/>
        <v>0</v>
      </c>
      <c r="U108" s="259">
        <f t="shared" si="12"/>
        <v>0</v>
      </c>
      <c r="V108" s="260"/>
      <c r="W108" s="260"/>
      <c r="X108" s="260"/>
      <c r="Y108" s="260"/>
      <c r="Z108" s="260"/>
      <c r="AA108" s="596"/>
      <c r="AB108" s="260"/>
      <c r="AC108" s="260"/>
      <c r="AD108" s="260"/>
      <c r="AE108" s="260"/>
      <c r="AF108" s="260"/>
      <c r="AG108" s="260"/>
      <c r="AH108" s="260"/>
      <c r="AI108" s="260"/>
      <c r="AJ108" s="260"/>
      <c r="AK108" s="260"/>
      <c r="AL108" s="260"/>
      <c r="AM108" s="260"/>
      <c r="AN108" s="596"/>
      <c r="AO108" s="596"/>
      <c r="AP108" s="260"/>
      <c r="AQ108" s="260"/>
      <c r="AR108" s="260"/>
      <c r="AS108" s="260"/>
      <c r="AT108" s="260"/>
      <c r="AU108" s="260"/>
      <c r="AV108" s="260"/>
      <c r="AW108" s="260"/>
      <c r="AX108" s="260"/>
      <c r="AY108" s="260"/>
      <c r="AZ108" s="260"/>
      <c r="BA108" s="260"/>
      <c r="BB108" s="260"/>
      <c r="BC108" s="260"/>
      <c r="BD108" s="260"/>
      <c r="BE108" s="260"/>
      <c r="BF108" s="260"/>
      <c r="BG108" s="260"/>
      <c r="BH108" s="260"/>
      <c r="BI108" s="260"/>
      <c r="BJ108" s="581"/>
      <c r="BK108" s="260"/>
      <c r="BL108" s="260"/>
      <c r="BM108" s="260"/>
      <c r="BN108" s="260"/>
      <c r="BO108" s="260"/>
      <c r="BP108" s="260"/>
      <c r="BQ108" s="260"/>
      <c r="BR108" s="596"/>
      <c r="BS108" s="260"/>
      <c r="BT108" s="260"/>
      <c r="BU108" s="260"/>
      <c r="BV108" s="260"/>
      <c r="BW108" s="260"/>
      <c r="BX108" s="260"/>
      <c r="BY108" s="260"/>
      <c r="BZ108" s="635"/>
      <c r="CA108" s="650"/>
      <c r="CB108" s="650"/>
      <c r="CC108" s="650"/>
      <c r="CD108" s="650"/>
      <c r="CE108" s="650"/>
      <c r="CF108" s="650"/>
      <c r="CG108" s="650"/>
      <c r="CH108" s="650"/>
      <c r="CI108" s="650"/>
      <c r="CJ108" s="650"/>
      <c r="CK108" s="650"/>
      <c r="CL108" s="650"/>
      <c r="CM108" s="650"/>
      <c r="CN108" s="650"/>
      <c r="CO108" s="650"/>
      <c r="CP108" s="650"/>
      <c r="CQ108" s="807">
        <f t="shared" si="10"/>
        <v>0</v>
      </c>
      <c r="CR108" s="807">
        <f t="shared" si="11"/>
        <v>0</v>
      </c>
      <c r="CS108" s="261"/>
      <c r="CT108" s="261"/>
      <c r="CU108" s="261"/>
      <c r="CV108" s="261"/>
      <c r="CW108" s="261"/>
      <c r="CX108" s="261"/>
      <c r="CY108" s="261"/>
      <c r="CZ108" s="261"/>
      <c r="DA108" s="261"/>
      <c r="DB108" s="261"/>
      <c r="DC108" s="261"/>
      <c r="DD108" s="261"/>
      <c r="DE108" s="261"/>
      <c r="DF108" s="261"/>
      <c r="DG108" s="261"/>
      <c r="DH108" s="261"/>
      <c r="DI108" s="261"/>
      <c r="DJ108" s="261"/>
      <c r="DK108" s="261"/>
      <c r="DL108" s="261"/>
      <c r="DM108" s="261"/>
      <c r="DN108" s="261"/>
      <c r="DO108" s="261"/>
      <c r="DP108" s="261"/>
      <c r="DQ108" s="261"/>
      <c r="DR108" s="261"/>
      <c r="DS108" s="261"/>
      <c r="DT108" s="261"/>
      <c r="DU108" s="261"/>
      <c r="DV108" s="261"/>
      <c r="DW108" s="261"/>
      <c r="DX108" s="261"/>
      <c r="DY108" s="261"/>
      <c r="DZ108" s="261"/>
      <c r="EA108" s="261"/>
      <c r="EB108" s="261"/>
      <c r="EC108" s="261"/>
      <c r="ED108" s="261"/>
      <c r="EE108" s="261"/>
      <c r="EF108" s="261"/>
      <c r="EG108" s="261"/>
      <c r="EH108" s="261"/>
      <c r="EI108" s="261"/>
      <c r="EJ108" s="261"/>
      <c r="EK108" s="261"/>
      <c r="EL108" s="261"/>
      <c r="EM108" s="261"/>
      <c r="EN108" s="261"/>
      <c r="EO108" s="261"/>
      <c r="EP108" s="261"/>
      <c r="EQ108" s="261"/>
      <c r="ER108" s="261"/>
      <c r="ES108" s="261"/>
      <c r="ET108" s="261"/>
      <c r="EU108" s="261"/>
      <c r="EV108" s="261"/>
      <c r="EW108" s="261"/>
      <c r="EX108" s="261"/>
      <c r="EY108" s="261"/>
      <c r="EZ108" s="261"/>
      <c r="FA108" s="261"/>
      <c r="FB108" s="261"/>
      <c r="FC108" s="261"/>
      <c r="FD108" s="261"/>
      <c r="FE108" s="261"/>
      <c r="FF108" s="261"/>
      <c r="FG108" s="261"/>
      <c r="FH108" s="261"/>
      <c r="FI108" s="261"/>
      <c r="FJ108" s="261"/>
      <c r="FK108" s="261"/>
      <c r="FL108" s="261"/>
      <c r="FM108" s="261"/>
      <c r="FN108" s="261"/>
      <c r="FO108" s="261"/>
      <c r="FP108" s="261"/>
      <c r="FQ108" s="261"/>
      <c r="FR108" s="261"/>
      <c r="FS108" s="261"/>
      <c r="FT108" s="261"/>
      <c r="FU108" s="261"/>
      <c r="FV108" s="261"/>
      <c r="FW108" s="261"/>
      <c r="FX108" s="261"/>
      <c r="FY108" s="261"/>
      <c r="FZ108" s="261"/>
      <c r="GA108" s="261"/>
      <c r="GB108" s="261"/>
      <c r="GC108" s="261"/>
      <c r="GD108" s="261"/>
      <c r="GE108" s="261"/>
      <c r="GF108" s="261"/>
      <c r="GG108" s="261"/>
      <c r="GH108" s="261"/>
      <c r="GI108" s="261"/>
      <c r="GJ108" s="261"/>
      <c r="GK108" s="261"/>
      <c r="GL108" s="261"/>
      <c r="GM108" s="261"/>
      <c r="GN108" s="261"/>
      <c r="GO108" s="261"/>
      <c r="GP108" s="261"/>
      <c r="GQ108" s="261"/>
      <c r="GR108" s="261"/>
      <c r="GS108" s="261"/>
      <c r="GT108" s="261"/>
      <c r="GU108" s="261"/>
      <c r="GV108" s="261"/>
      <c r="GW108" s="261"/>
      <c r="GX108" s="261"/>
      <c r="GY108" s="261"/>
      <c r="GZ108" s="261"/>
      <c r="HA108" s="261"/>
      <c r="HB108" s="261"/>
      <c r="HC108" s="261"/>
      <c r="HD108" s="261"/>
      <c r="HE108" s="261"/>
      <c r="HF108" s="254"/>
      <c r="HG108" s="254"/>
      <c r="HH108" s="254"/>
      <c r="HI108" s="254"/>
      <c r="HJ108" s="254"/>
      <c r="HK108" s="254"/>
      <c r="HL108" s="254"/>
    </row>
    <row r="109" spans="1:220" ht="18" x14ac:dyDescent="0.25">
      <c r="A109" s="262" t="s">
        <v>371</v>
      </c>
      <c r="B109" s="262" t="s">
        <v>394</v>
      </c>
      <c r="C109" s="262" t="s">
        <v>359</v>
      </c>
      <c r="D109" s="262"/>
      <c r="E109" s="570"/>
      <c r="F109" s="262"/>
      <c r="G109" s="263"/>
      <c r="H109" s="263"/>
      <c r="I109" s="606"/>
      <c r="J109" s="606"/>
      <c r="K109" s="606"/>
      <c r="L109" s="606"/>
      <c r="M109" s="606"/>
      <c r="N109" s="262"/>
      <c r="O109" s="264"/>
      <c r="P109" s="625"/>
      <c r="Q109" s="265" t="s">
        <v>410</v>
      </c>
      <c r="R109" s="841"/>
      <c r="S109" s="841"/>
      <c r="T109" s="877">
        <f t="shared" si="9"/>
        <v>0</v>
      </c>
      <c r="U109" s="259">
        <f t="shared" si="12"/>
        <v>0</v>
      </c>
      <c r="V109" s="260"/>
      <c r="W109" s="260"/>
      <c r="X109" s="260"/>
      <c r="Y109" s="260"/>
      <c r="Z109" s="260"/>
      <c r="AA109" s="596"/>
      <c r="AB109" s="260"/>
      <c r="AC109" s="260"/>
      <c r="AD109" s="260"/>
      <c r="AE109" s="260"/>
      <c r="AF109" s="260"/>
      <c r="AG109" s="260"/>
      <c r="AH109" s="260"/>
      <c r="AI109" s="260"/>
      <c r="AJ109" s="260"/>
      <c r="AK109" s="260"/>
      <c r="AL109" s="260"/>
      <c r="AM109" s="260"/>
      <c r="AN109" s="596"/>
      <c r="AO109" s="596"/>
      <c r="AP109" s="260"/>
      <c r="AQ109" s="260"/>
      <c r="AR109" s="260"/>
      <c r="AS109" s="260"/>
      <c r="AT109" s="260"/>
      <c r="AU109" s="260"/>
      <c r="AV109" s="260"/>
      <c r="AW109" s="260"/>
      <c r="AX109" s="260"/>
      <c r="AY109" s="260"/>
      <c r="AZ109" s="260"/>
      <c r="BA109" s="260"/>
      <c r="BB109" s="260"/>
      <c r="BC109" s="260"/>
      <c r="BD109" s="260"/>
      <c r="BE109" s="260"/>
      <c r="BF109" s="260"/>
      <c r="BG109" s="260"/>
      <c r="BH109" s="260"/>
      <c r="BI109" s="260"/>
      <c r="BJ109" s="581"/>
      <c r="BK109" s="260"/>
      <c r="BL109" s="260"/>
      <c r="BM109" s="260"/>
      <c r="BN109" s="260"/>
      <c r="BO109" s="260"/>
      <c r="BP109" s="260"/>
      <c r="BQ109" s="260"/>
      <c r="BR109" s="596"/>
      <c r="BS109" s="260"/>
      <c r="BT109" s="260"/>
      <c r="BU109" s="260"/>
      <c r="BV109" s="260"/>
      <c r="BW109" s="260"/>
      <c r="BX109" s="260"/>
      <c r="BY109" s="260"/>
      <c r="BZ109" s="635"/>
      <c r="CA109" s="650"/>
      <c r="CB109" s="650"/>
      <c r="CC109" s="650"/>
      <c r="CD109" s="650"/>
      <c r="CE109" s="650"/>
      <c r="CF109" s="650"/>
      <c r="CG109" s="650"/>
      <c r="CH109" s="650"/>
      <c r="CI109" s="650"/>
      <c r="CJ109" s="650"/>
      <c r="CK109" s="650"/>
      <c r="CL109" s="650"/>
      <c r="CM109" s="650"/>
      <c r="CN109" s="650"/>
      <c r="CO109" s="650"/>
      <c r="CP109" s="650"/>
      <c r="CQ109" s="807">
        <f t="shared" si="10"/>
        <v>0</v>
      </c>
      <c r="CR109" s="807">
        <f t="shared" si="11"/>
        <v>0</v>
      </c>
      <c r="CS109" s="261"/>
      <c r="CT109" s="261"/>
      <c r="CU109" s="261"/>
      <c r="CV109" s="261"/>
      <c r="CW109" s="261"/>
      <c r="CX109" s="261"/>
      <c r="CY109" s="261"/>
      <c r="CZ109" s="261"/>
      <c r="DA109" s="261"/>
      <c r="DB109" s="261"/>
      <c r="DC109" s="261"/>
      <c r="DD109" s="261"/>
      <c r="DE109" s="261"/>
      <c r="DF109" s="261"/>
      <c r="DG109" s="261"/>
      <c r="DH109" s="261"/>
      <c r="DI109" s="261"/>
      <c r="DJ109" s="261"/>
      <c r="DK109" s="261"/>
      <c r="DL109" s="261"/>
      <c r="DM109" s="261"/>
      <c r="DN109" s="261"/>
      <c r="DO109" s="261"/>
      <c r="DP109" s="261"/>
      <c r="DQ109" s="261"/>
      <c r="DR109" s="261"/>
      <c r="DS109" s="261"/>
      <c r="DT109" s="261"/>
      <c r="DU109" s="261"/>
      <c r="DV109" s="261"/>
      <c r="DW109" s="261"/>
      <c r="DX109" s="261"/>
      <c r="DY109" s="261"/>
      <c r="DZ109" s="261"/>
      <c r="EA109" s="261"/>
      <c r="EB109" s="261"/>
      <c r="EC109" s="261"/>
      <c r="ED109" s="261"/>
      <c r="EE109" s="261"/>
      <c r="EF109" s="261"/>
      <c r="EG109" s="261"/>
      <c r="EH109" s="261"/>
      <c r="EI109" s="261"/>
      <c r="EJ109" s="261"/>
      <c r="EK109" s="261"/>
      <c r="EL109" s="261"/>
      <c r="EM109" s="261"/>
      <c r="EN109" s="261"/>
      <c r="EO109" s="261"/>
      <c r="EP109" s="261"/>
      <c r="EQ109" s="261"/>
      <c r="ER109" s="261"/>
      <c r="ES109" s="261"/>
      <c r="ET109" s="261"/>
      <c r="EU109" s="261"/>
      <c r="EV109" s="261"/>
      <c r="EW109" s="261"/>
      <c r="EX109" s="261"/>
      <c r="EY109" s="261"/>
      <c r="EZ109" s="261"/>
      <c r="FA109" s="261"/>
      <c r="FB109" s="261"/>
      <c r="FC109" s="261"/>
      <c r="FD109" s="261"/>
      <c r="FE109" s="261"/>
      <c r="FF109" s="261"/>
      <c r="FG109" s="261"/>
      <c r="FH109" s="261"/>
      <c r="FI109" s="261"/>
      <c r="FJ109" s="261"/>
      <c r="FK109" s="261"/>
      <c r="FL109" s="261"/>
      <c r="FM109" s="261"/>
      <c r="FN109" s="261"/>
      <c r="FO109" s="261"/>
      <c r="FP109" s="261"/>
      <c r="FQ109" s="261"/>
      <c r="FR109" s="261"/>
      <c r="FS109" s="261"/>
      <c r="FT109" s="261"/>
      <c r="FU109" s="261"/>
      <c r="FV109" s="261"/>
      <c r="FW109" s="261"/>
      <c r="FX109" s="261"/>
      <c r="FY109" s="261"/>
      <c r="FZ109" s="261"/>
      <c r="GA109" s="261"/>
      <c r="GB109" s="261"/>
      <c r="GC109" s="261"/>
      <c r="GD109" s="261"/>
      <c r="GE109" s="261"/>
      <c r="GF109" s="261"/>
      <c r="GG109" s="261"/>
      <c r="GH109" s="261"/>
      <c r="GI109" s="261"/>
      <c r="GJ109" s="261"/>
      <c r="GK109" s="261"/>
      <c r="GL109" s="261"/>
      <c r="GM109" s="261"/>
      <c r="GN109" s="261"/>
      <c r="GO109" s="261"/>
      <c r="GP109" s="261"/>
      <c r="GQ109" s="261"/>
      <c r="GR109" s="261"/>
      <c r="GS109" s="261"/>
      <c r="GT109" s="261"/>
      <c r="GU109" s="261"/>
      <c r="GV109" s="261"/>
      <c r="GW109" s="261"/>
      <c r="GX109" s="261"/>
      <c r="GY109" s="261"/>
      <c r="GZ109" s="261"/>
      <c r="HA109" s="261"/>
      <c r="HB109" s="261"/>
      <c r="HC109" s="261"/>
      <c r="HD109" s="261"/>
      <c r="HE109" s="261"/>
      <c r="HF109" s="254"/>
      <c r="HG109" s="254"/>
      <c r="HH109" s="254"/>
      <c r="HI109" s="254"/>
      <c r="HJ109" s="254"/>
      <c r="HK109" s="254"/>
      <c r="HL109" s="254"/>
    </row>
    <row r="110" spans="1:220" ht="18" x14ac:dyDescent="0.25">
      <c r="A110" s="286" t="s">
        <v>371</v>
      </c>
      <c r="B110" s="286" t="s">
        <v>394</v>
      </c>
      <c r="C110" s="286" t="s">
        <v>359</v>
      </c>
      <c r="D110" s="286" t="s">
        <v>378</v>
      </c>
      <c r="E110" s="573"/>
      <c r="F110" s="286"/>
      <c r="G110" s="295"/>
      <c r="H110" s="295"/>
      <c r="I110" s="617"/>
      <c r="J110" s="617"/>
      <c r="K110" s="617"/>
      <c r="L110" s="617"/>
      <c r="M110" s="617"/>
      <c r="N110" s="288"/>
      <c r="O110" s="288"/>
      <c r="P110" s="629"/>
      <c r="Q110" s="296" t="s">
        <v>411</v>
      </c>
      <c r="R110" s="848"/>
      <c r="S110" s="848"/>
      <c r="T110" s="881">
        <f t="shared" si="9"/>
        <v>0</v>
      </c>
      <c r="U110" s="259">
        <f t="shared" si="12"/>
        <v>0</v>
      </c>
      <c r="V110" s="260"/>
      <c r="W110" s="260"/>
      <c r="X110" s="260"/>
      <c r="Y110" s="260"/>
      <c r="Z110" s="260"/>
      <c r="AA110" s="596"/>
      <c r="AB110" s="260"/>
      <c r="AC110" s="260"/>
      <c r="AD110" s="260"/>
      <c r="AE110" s="260"/>
      <c r="AF110" s="260"/>
      <c r="AG110" s="260"/>
      <c r="AH110" s="260"/>
      <c r="AI110" s="260"/>
      <c r="AJ110" s="260"/>
      <c r="AK110" s="260"/>
      <c r="AL110" s="260"/>
      <c r="AM110" s="260"/>
      <c r="AN110" s="596"/>
      <c r="AO110" s="596"/>
      <c r="AP110" s="260"/>
      <c r="AQ110" s="260"/>
      <c r="AR110" s="260"/>
      <c r="AS110" s="260"/>
      <c r="AT110" s="260"/>
      <c r="AU110" s="260"/>
      <c r="AV110" s="260"/>
      <c r="AW110" s="260"/>
      <c r="AX110" s="260"/>
      <c r="AY110" s="260"/>
      <c r="AZ110" s="260"/>
      <c r="BA110" s="260"/>
      <c r="BB110" s="260"/>
      <c r="BC110" s="260"/>
      <c r="BD110" s="260"/>
      <c r="BE110" s="260"/>
      <c r="BF110" s="260"/>
      <c r="BG110" s="260"/>
      <c r="BH110" s="260"/>
      <c r="BI110" s="260"/>
      <c r="BJ110" s="581"/>
      <c r="BK110" s="260"/>
      <c r="BL110" s="260"/>
      <c r="BM110" s="260"/>
      <c r="BN110" s="260"/>
      <c r="BO110" s="260"/>
      <c r="BP110" s="260"/>
      <c r="BQ110" s="260"/>
      <c r="BR110" s="596"/>
      <c r="BS110" s="260"/>
      <c r="BT110" s="260"/>
      <c r="BU110" s="260"/>
      <c r="BV110" s="260"/>
      <c r="BW110" s="260"/>
      <c r="BX110" s="260"/>
      <c r="BY110" s="260"/>
      <c r="BZ110" s="635"/>
      <c r="CA110" s="650"/>
      <c r="CB110" s="650"/>
      <c r="CC110" s="650"/>
      <c r="CD110" s="650"/>
      <c r="CE110" s="650"/>
      <c r="CF110" s="650"/>
      <c r="CG110" s="650"/>
      <c r="CH110" s="650"/>
      <c r="CI110" s="650"/>
      <c r="CJ110" s="650"/>
      <c r="CK110" s="650"/>
      <c r="CL110" s="650"/>
      <c r="CM110" s="650"/>
      <c r="CN110" s="650"/>
      <c r="CO110" s="650"/>
      <c r="CP110" s="650"/>
      <c r="CQ110" s="807">
        <f t="shared" si="10"/>
        <v>0</v>
      </c>
      <c r="CR110" s="807">
        <f t="shared" si="11"/>
        <v>0</v>
      </c>
      <c r="CS110" s="261"/>
      <c r="CT110" s="261"/>
      <c r="CU110" s="261"/>
      <c r="CV110" s="261"/>
      <c r="CW110" s="261"/>
      <c r="CX110" s="261"/>
      <c r="CY110" s="261"/>
      <c r="CZ110" s="261"/>
      <c r="DA110" s="261"/>
      <c r="DB110" s="261"/>
      <c r="DC110" s="261"/>
      <c r="DD110" s="261"/>
      <c r="DE110" s="261"/>
      <c r="DF110" s="261"/>
      <c r="DG110" s="261"/>
      <c r="DH110" s="261"/>
      <c r="DI110" s="261"/>
      <c r="DJ110" s="261"/>
      <c r="DK110" s="261"/>
      <c r="DL110" s="261"/>
      <c r="DM110" s="261"/>
      <c r="DN110" s="261"/>
      <c r="DO110" s="261"/>
      <c r="DP110" s="261"/>
      <c r="DQ110" s="261"/>
      <c r="DR110" s="261"/>
      <c r="DS110" s="261"/>
      <c r="DT110" s="261"/>
      <c r="DU110" s="261"/>
      <c r="DV110" s="261"/>
      <c r="DW110" s="261"/>
      <c r="DX110" s="261"/>
      <c r="DY110" s="261"/>
      <c r="DZ110" s="261"/>
      <c r="EA110" s="261"/>
      <c r="EB110" s="261"/>
      <c r="EC110" s="261"/>
      <c r="ED110" s="261"/>
      <c r="EE110" s="261"/>
      <c r="EF110" s="261"/>
      <c r="EG110" s="261"/>
      <c r="EH110" s="261"/>
      <c r="EI110" s="261"/>
      <c r="EJ110" s="261"/>
      <c r="EK110" s="261"/>
      <c r="EL110" s="261"/>
      <c r="EM110" s="261"/>
      <c r="EN110" s="261"/>
      <c r="EO110" s="261"/>
      <c r="EP110" s="261"/>
      <c r="EQ110" s="261"/>
      <c r="ER110" s="261"/>
      <c r="ES110" s="261"/>
      <c r="ET110" s="261"/>
      <c r="EU110" s="261"/>
      <c r="EV110" s="261"/>
      <c r="EW110" s="261"/>
      <c r="EX110" s="261"/>
      <c r="EY110" s="261"/>
      <c r="EZ110" s="261"/>
      <c r="FA110" s="261"/>
      <c r="FB110" s="261"/>
      <c r="FC110" s="261"/>
      <c r="FD110" s="261"/>
      <c r="FE110" s="261"/>
      <c r="FF110" s="261"/>
      <c r="FG110" s="261"/>
      <c r="FH110" s="261"/>
      <c r="FI110" s="261"/>
      <c r="FJ110" s="261"/>
      <c r="FK110" s="261"/>
      <c r="FL110" s="261"/>
      <c r="FM110" s="261"/>
      <c r="FN110" s="261"/>
      <c r="FO110" s="261"/>
      <c r="FP110" s="261"/>
      <c r="FQ110" s="261"/>
      <c r="FR110" s="261"/>
      <c r="FS110" s="261"/>
      <c r="FT110" s="261"/>
      <c r="FU110" s="261"/>
      <c r="FV110" s="261"/>
      <c r="FW110" s="261"/>
      <c r="FX110" s="261"/>
      <c r="FY110" s="261"/>
      <c r="FZ110" s="261"/>
      <c r="GA110" s="261"/>
      <c r="GB110" s="261"/>
      <c r="GC110" s="261"/>
      <c r="GD110" s="261"/>
      <c r="GE110" s="261"/>
      <c r="GF110" s="261"/>
      <c r="GG110" s="261"/>
      <c r="GH110" s="261"/>
      <c r="GI110" s="261"/>
      <c r="GJ110" s="261"/>
      <c r="GK110" s="261"/>
      <c r="GL110" s="261"/>
      <c r="GM110" s="261"/>
      <c r="GN110" s="261"/>
      <c r="GO110" s="261"/>
      <c r="GP110" s="261"/>
      <c r="GQ110" s="261"/>
      <c r="GR110" s="261"/>
      <c r="GS110" s="261"/>
      <c r="GT110" s="261"/>
      <c r="GU110" s="261"/>
      <c r="GV110" s="261"/>
      <c r="GW110" s="261"/>
      <c r="GX110" s="261"/>
      <c r="GY110" s="261"/>
      <c r="GZ110" s="261"/>
      <c r="HA110" s="261"/>
      <c r="HB110" s="261"/>
      <c r="HC110" s="261"/>
      <c r="HD110" s="261"/>
      <c r="HE110" s="261"/>
      <c r="HF110" s="261"/>
      <c r="HG110" s="261"/>
      <c r="HH110" s="261"/>
      <c r="HI110" s="261"/>
      <c r="HJ110" s="261"/>
      <c r="HK110" s="261"/>
      <c r="HL110" s="261"/>
    </row>
    <row r="111" spans="1:220" ht="18" x14ac:dyDescent="0.25">
      <c r="A111" s="577" t="s">
        <v>371</v>
      </c>
      <c r="B111" s="577" t="s">
        <v>394</v>
      </c>
      <c r="C111" s="577" t="s">
        <v>359</v>
      </c>
      <c r="D111" s="577" t="s">
        <v>378</v>
      </c>
      <c r="E111" s="577" t="s">
        <v>416</v>
      </c>
      <c r="F111" s="577"/>
      <c r="G111" s="578"/>
      <c r="H111" s="578"/>
      <c r="I111" s="608"/>
      <c r="J111" s="608"/>
      <c r="K111" s="608"/>
      <c r="L111" s="608"/>
      <c r="M111" s="608"/>
      <c r="N111" s="579"/>
      <c r="O111" s="579"/>
      <c r="P111" s="627"/>
      <c r="Q111" s="580" t="s">
        <v>694</v>
      </c>
      <c r="R111" s="843"/>
      <c r="S111" s="843"/>
      <c r="T111" s="879">
        <f t="shared" si="9"/>
        <v>0</v>
      </c>
      <c r="U111" s="259">
        <f t="shared" si="12"/>
        <v>0</v>
      </c>
      <c r="V111" s="581"/>
      <c r="W111" s="581"/>
      <c r="X111" s="581"/>
      <c r="Y111" s="581"/>
      <c r="Z111" s="581"/>
      <c r="AA111" s="596"/>
      <c r="AB111" s="581"/>
      <c r="AC111" s="581"/>
      <c r="AD111" s="581"/>
      <c r="AE111" s="581"/>
      <c r="AF111" s="581"/>
      <c r="AG111" s="581"/>
      <c r="AH111" s="581"/>
      <c r="AI111" s="581"/>
      <c r="AJ111" s="581"/>
      <c r="AK111" s="581"/>
      <c r="AL111" s="581"/>
      <c r="AM111" s="581"/>
      <c r="AN111" s="596"/>
      <c r="AO111" s="596"/>
      <c r="AP111" s="581"/>
      <c r="AQ111" s="581"/>
      <c r="AR111" s="581"/>
      <c r="AS111" s="581"/>
      <c r="AT111" s="581"/>
      <c r="AU111" s="581"/>
      <c r="AV111" s="581"/>
      <c r="AW111" s="581"/>
      <c r="AX111" s="581"/>
      <c r="AY111" s="581"/>
      <c r="AZ111" s="581"/>
      <c r="BA111" s="581"/>
      <c r="BB111" s="581"/>
      <c r="BC111" s="581"/>
      <c r="BD111" s="581"/>
      <c r="BE111" s="581"/>
      <c r="BF111" s="260"/>
      <c r="BG111" s="260"/>
      <c r="BH111" s="260"/>
      <c r="BI111" s="581"/>
      <c r="BJ111" s="581"/>
      <c r="BK111" s="581"/>
      <c r="BL111" s="581"/>
      <c r="BM111" s="581"/>
      <c r="BN111" s="581"/>
      <c r="BO111" s="581"/>
      <c r="BP111" s="581"/>
      <c r="BQ111" s="581"/>
      <c r="BR111" s="596"/>
      <c r="BS111" s="581"/>
      <c r="BT111" s="581"/>
      <c r="BU111" s="581"/>
      <c r="BV111" s="581"/>
      <c r="BW111" s="581"/>
      <c r="BX111" s="581"/>
      <c r="BY111" s="581"/>
      <c r="BZ111" s="635"/>
      <c r="CA111" s="650"/>
      <c r="CB111" s="650"/>
      <c r="CC111" s="650"/>
      <c r="CD111" s="650"/>
      <c r="CE111" s="650"/>
      <c r="CF111" s="650"/>
      <c r="CG111" s="650"/>
      <c r="CH111" s="650"/>
      <c r="CI111" s="650"/>
      <c r="CJ111" s="650"/>
      <c r="CK111" s="650"/>
      <c r="CL111" s="650"/>
      <c r="CM111" s="650"/>
      <c r="CN111" s="650"/>
      <c r="CO111" s="650"/>
      <c r="CP111" s="650"/>
      <c r="CQ111" s="807">
        <f t="shared" si="10"/>
        <v>0</v>
      </c>
      <c r="CR111" s="807">
        <f t="shared" si="11"/>
        <v>0</v>
      </c>
      <c r="CS111" s="261"/>
      <c r="CT111" s="261"/>
      <c r="CU111" s="261"/>
      <c r="CV111" s="261"/>
      <c r="CW111" s="261"/>
      <c r="CX111" s="261"/>
      <c r="CY111" s="261"/>
      <c r="CZ111" s="261"/>
      <c r="DA111" s="261"/>
      <c r="DB111" s="261"/>
      <c r="DC111" s="261"/>
      <c r="DD111" s="261"/>
      <c r="DE111" s="261"/>
      <c r="DF111" s="261"/>
      <c r="DG111" s="261"/>
      <c r="DH111" s="261"/>
      <c r="DI111" s="261"/>
      <c r="DJ111" s="261"/>
      <c r="DK111" s="261"/>
      <c r="DL111" s="261"/>
      <c r="DM111" s="261"/>
      <c r="DN111" s="261"/>
      <c r="DO111" s="261"/>
      <c r="DP111" s="261"/>
      <c r="DQ111" s="261"/>
      <c r="DR111" s="261"/>
      <c r="DS111" s="261"/>
      <c r="DT111" s="261"/>
      <c r="DU111" s="261"/>
      <c r="DV111" s="261"/>
      <c r="DW111" s="261"/>
      <c r="DX111" s="261"/>
      <c r="DY111" s="261"/>
      <c r="DZ111" s="261"/>
      <c r="EA111" s="261"/>
      <c r="EB111" s="261"/>
      <c r="EC111" s="261"/>
      <c r="ED111" s="261"/>
      <c r="EE111" s="261"/>
      <c r="EF111" s="261"/>
      <c r="EG111" s="261"/>
      <c r="EH111" s="261"/>
      <c r="EI111" s="261"/>
      <c r="EJ111" s="261"/>
      <c r="EK111" s="261"/>
      <c r="EL111" s="261"/>
      <c r="EM111" s="261"/>
      <c r="EN111" s="261"/>
      <c r="EO111" s="261"/>
      <c r="EP111" s="261"/>
      <c r="EQ111" s="261"/>
      <c r="ER111" s="261"/>
      <c r="ES111" s="261"/>
      <c r="ET111" s="261"/>
      <c r="EU111" s="261"/>
      <c r="EV111" s="261"/>
      <c r="EW111" s="261"/>
      <c r="EX111" s="261"/>
      <c r="EY111" s="261"/>
      <c r="EZ111" s="261"/>
      <c r="FA111" s="261"/>
      <c r="FB111" s="261"/>
      <c r="FC111" s="261"/>
      <c r="FD111" s="261"/>
      <c r="FE111" s="261"/>
      <c r="FF111" s="261"/>
      <c r="FG111" s="261"/>
      <c r="FH111" s="261"/>
      <c r="FI111" s="261"/>
      <c r="FJ111" s="261"/>
      <c r="FK111" s="261"/>
      <c r="FL111" s="261"/>
      <c r="FM111" s="261"/>
      <c r="FN111" s="261"/>
      <c r="FO111" s="261"/>
      <c r="FP111" s="261"/>
      <c r="FQ111" s="261"/>
      <c r="FR111" s="261"/>
      <c r="FS111" s="261"/>
      <c r="FT111" s="261"/>
      <c r="FU111" s="261"/>
      <c r="FV111" s="261"/>
      <c r="FW111" s="261"/>
      <c r="FX111" s="261"/>
      <c r="FY111" s="261"/>
      <c r="FZ111" s="261"/>
      <c r="GA111" s="261"/>
      <c r="GB111" s="261"/>
      <c r="GC111" s="261"/>
      <c r="GD111" s="261"/>
      <c r="GE111" s="261"/>
      <c r="GF111" s="261"/>
      <c r="GG111" s="261"/>
      <c r="GH111" s="261"/>
      <c r="GI111" s="261"/>
      <c r="GJ111" s="261"/>
      <c r="GK111" s="261"/>
      <c r="GL111" s="261"/>
      <c r="GM111" s="261"/>
      <c r="GN111" s="261"/>
      <c r="GO111" s="261"/>
      <c r="GP111" s="261"/>
      <c r="GQ111" s="261"/>
      <c r="GR111" s="261"/>
      <c r="GS111" s="261"/>
      <c r="GT111" s="261"/>
      <c r="GU111" s="261"/>
      <c r="GV111" s="261"/>
      <c r="GW111" s="261"/>
      <c r="GX111" s="261"/>
      <c r="GY111" s="261"/>
      <c r="GZ111" s="261"/>
      <c r="HA111" s="261"/>
      <c r="HB111" s="261"/>
      <c r="HC111" s="261"/>
      <c r="HD111" s="261"/>
      <c r="HE111" s="261"/>
      <c r="HF111" s="261"/>
      <c r="HG111" s="261"/>
      <c r="HH111" s="261"/>
      <c r="HI111" s="261"/>
      <c r="HJ111" s="261"/>
      <c r="HK111" s="261"/>
      <c r="HL111" s="261"/>
    </row>
    <row r="112" spans="1:220" ht="31.5" x14ac:dyDescent="0.25">
      <c r="A112" s="290" t="s">
        <v>371</v>
      </c>
      <c r="B112" s="290" t="s">
        <v>394</v>
      </c>
      <c r="C112" s="290" t="s">
        <v>359</v>
      </c>
      <c r="D112" s="290" t="s">
        <v>378</v>
      </c>
      <c r="E112" s="574" t="s">
        <v>416</v>
      </c>
      <c r="F112" s="290" t="s">
        <v>412</v>
      </c>
      <c r="G112" s="311"/>
      <c r="H112" s="311"/>
      <c r="I112" s="620"/>
      <c r="J112" s="620"/>
      <c r="K112" s="620"/>
      <c r="L112" s="620"/>
      <c r="M112" s="620"/>
      <c r="N112" s="290"/>
      <c r="O112" s="292"/>
      <c r="P112" s="630"/>
      <c r="Q112" s="293" t="s">
        <v>413</v>
      </c>
      <c r="R112" s="849"/>
      <c r="S112" s="849"/>
      <c r="T112" s="882">
        <f t="shared" si="9"/>
        <v>0</v>
      </c>
      <c r="U112" s="259">
        <f t="shared" si="12"/>
        <v>0</v>
      </c>
      <c r="V112" s="260"/>
      <c r="W112" s="260"/>
      <c r="X112" s="260"/>
      <c r="Y112" s="260"/>
      <c r="Z112" s="260"/>
      <c r="AA112" s="596"/>
      <c r="AB112" s="260"/>
      <c r="AC112" s="260"/>
      <c r="AD112" s="260"/>
      <c r="AE112" s="260"/>
      <c r="AF112" s="260"/>
      <c r="AG112" s="260"/>
      <c r="AH112" s="260"/>
      <c r="AI112" s="260"/>
      <c r="AJ112" s="260"/>
      <c r="AK112" s="260"/>
      <c r="AL112" s="260"/>
      <c r="AM112" s="260"/>
      <c r="AN112" s="596"/>
      <c r="AO112" s="596"/>
      <c r="AP112" s="260"/>
      <c r="AQ112" s="260"/>
      <c r="AR112" s="260"/>
      <c r="AS112" s="260"/>
      <c r="AT112" s="260"/>
      <c r="AU112" s="260"/>
      <c r="AV112" s="260"/>
      <c r="AW112" s="260"/>
      <c r="AX112" s="260"/>
      <c r="AY112" s="260"/>
      <c r="AZ112" s="260"/>
      <c r="BA112" s="260"/>
      <c r="BB112" s="260"/>
      <c r="BC112" s="260"/>
      <c r="BD112" s="260"/>
      <c r="BE112" s="260"/>
      <c r="BF112" s="260"/>
      <c r="BG112" s="260"/>
      <c r="BH112" s="260"/>
      <c r="BI112" s="260"/>
      <c r="BJ112" s="581"/>
      <c r="BK112" s="260"/>
      <c r="BL112" s="260"/>
      <c r="BM112" s="260"/>
      <c r="BN112" s="260"/>
      <c r="BO112" s="260"/>
      <c r="BP112" s="260"/>
      <c r="BQ112" s="260"/>
      <c r="BR112" s="596"/>
      <c r="BS112" s="260"/>
      <c r="BT112" s="260"/>
      <c r="BU112" s="260"/>
      <c r="BV112" s="260"/>
      <c r="BW112" s="260"/>
      <c r="BX112" s="260"/>
      <c r="BY112" s="260"/>
      <c r="BZ112" s="635"/>
      <c r="CA112" s="650"/>
      <c r="CB112" s="650"/>
      <c r="CC112" s="650"/>
      <c r="CD112" s="650"/>
      <c r="CE112" s="650"/>
      <c r="CF112" s="650"/>
      <c r="CG112" s="650"/>
      <c r="CH112" s="650"/>
      <c r="CI112" s="650"/>
      <c r="CJ112" s="650"/>
      <c r="CK112" s="650"/>
      <c r="CL112" s="650"/>
      <c r="CM112" s="650"/>
      <c r="CN112" s="650"/>
      <c r="CO112" s="650"/>
      <c r="CP112" s="650"/>
      <c r="CQ112" s="807">
        <f t="shared" ref="CQ112:CQ143" si="13">R112+S112</f>
        <v>0</v>
      </c>
      <c r="CR112" s="807">
        <f t="shared" ref="CR112:CR143" si="14">T112-CQ112</f>
        <v>0</v>
      </c>
      <c r="CS112" s="254"/>
      <c r="CT112" s="254"/>
      <c r="CU112" s="254"/>
      <c r="CV112" s="254"/>
      <c r="CW112" s="254"/>
      <c r="CX112" s="254"/>
      <c r="CY112" s="254"/>
      <c r="CZ112" s="254"/>
      <c r="DA112" s="254"/>
      <c r="DB112" s="254"/>
      <c r="DC112" s="254"/>
      <c r="DD112" s="254"/>
      <c r="DE112" s="254"/>
      <c r="DF112" s="254"/>
      <c r="DG112" s="254"/>
      <c r="DH112" s="254"/>
      <c r="DI112" s="254"/>
      <c r="DJ112" s="254"/>
      <c r="DK112" s="254"/>
      <c r="DL112" s="254"/>
      <c r="DM112" s="254"/>
      <c r="DN112" s="254"/>
      <c r="DO112" s="254"/>
      <c r="DP112" s="254"/>
      <c r="DQ112" s="254"/>
      <c r="DR112" s="254"/>
      <c r="DS112" s="254"/>
      <c r="DT112" s="254"/>
      <c r="DU112" s="254"/>
      <c r="DV112" s="254"/>
      <c r="DW112" s="254"/>
      <c r="DX112" s="254"/>
      <c r="DY112" s="254"/>
      <c r="DZ112" s="254"/>
      <c r="EA112" s="254"/>
      <c r="EB112" s="254"/>
      <c r="EC112" s="254"/>
      <c r="ED112" s="254"/>
      <c r="EE112" s="254"/>
      <c r="EF112" s="254"/>
      <c r="EG112" s="254"/>
      <c r="EH112" s="254"/>
      <c r="EI112" s="254"/>
      <c r="EJ112" s="254"/>
      <c r="EK112" s="254"/>
      <c r="EL112" s="254"/>
      <c r="EM112" s="254"/>
      <c r="EN112" s="254"/>
      <c r="EO112" s="254"/>
      <c r="EP112" s="254"/>
      <c r="EQ112" s="254"/>
      <c r="ER112" s="254"/>
      <c r="ES112" s="254"/>
      <c r="ET112" s="254"/>
      <c r="EU112" s="254"/>
      <c r="EV112" s="254"/>
      <c r="EW112" s="254"/>
      <c r="EX112" s="254"/>
      <c r="EY112" s="254"/>
      <c r="EZ112" s="254"/>
      <c r="FA112" s="254"/>
      <c r="FB112" s="254"/>
      <c r="FC112" s="254"/>
      <c r="FD112" s="254"/>
      <c r="FE112" s="254"/>
      <c r="FF112" s="254"/>
      <c r="FG112" s="254"/>
      <c r="FH112" s="254"/>
      <c r="FI112" s="254"/>
      <c r="FJ112" s="254"/>
      <c r="FK112" s="254"/>
      <c r="FL112" s="254"/>
      <c r="FM112" s="254"/>
      <c r="FN112" s="254"/>
      <c r="FO112" s="254"/>
      <c r="FP112" s="254"/>
      <c r="FQ112" s="254"/>
      <c r="FR112" s="254"/>
      <c r="FS112" s="254"/>
      <c r="FT112" s="254"/>
      <c r="FU112" s="254"/>
      <c r="FV112" s="254"/>
      <c r="FW112" s="254"/>
      <c r="FX112" s="254"/>
      <c r="FY112" s="254"/>
      <c r="FZ112" s="254"/>
      <c r="GA112" s="254"/>
      <c r="GB112" s="254"/>
      <c r="GC112" s="254"/>
      <c r="GD112" s="254"/>
      <c r="GE112" s="254"/>
      <c r="GF112" s="254"/>
      <c r="GG112" s="254"/>
      <c r="GH112" s="254"/>
      <c r="GI112" s="254"/>
      <c r="GJ112" s="254"/>
      <c r="GK112" s="254"/>
      <c r="GL112" s="254"/>
      <c r="GM112" s="254"/>
      <c r="GN112" s="254"/>
      <c r="GO112" s="254"/>
      <c r="GP112" s="254"/>
      <c r="GQ112" s="254"/>
      <c r="GR112" s="254"/>
      <c r="GS112" s="254"/>
      <c r="GT112" s="254"/>
      <c r="GU112" s="254"/>
      <c r="GV112" s="254"/>
      <c r="GW112" s="254"/>
      <c r="GX112" s="254"/>
      <c r="GY112" s="254"/>
      <c r="GZ112" s="254"/>
      <c r="HA112" s="254"/>
      <c r="HB112" s="254"/>
      <c r="HC112" s="254"/>
      <c r="HD112" s="254"/>
      <c r="HE112" s="254"/>
      <c r="HF112" s="254"/>
      <c r="HG112" s="254"/>
      <c r="HH112" s="254"/>
      <c r="HI112" s="254"/>
      <c r="HJ112" s="254"/>
      <c r="HK112" s="254"/>
      <c r="HL112" s="254"/>
    </row>
    <row r="113" spans="1:220" s="280" customFormat="1" ht="99.75" customHeight="1" x14ac:dyDescent="0.25">
      <c r="A113" s="276" t="s">
        <v>371</v>
      </c>
      <c r="B113" s="276" t="s">
        <v>394</v>
      </c>
      <c r="C113" s="276" t="s">
        <v>359</v>
      </c>
      <c r="D113" s="276" t="s">
        <v>378</v>
      </c>
      <c r="E113" s="380" t="s">
        <v>416</v>
      </c>
      <c r="F113" s="276" t="s">
        <v>412</v>
      </c>
      <c r="G113" s="609">
        <v>2021005810223</v>
      </c>
      <c r="H113" s="941"/>
      <c r="I113" s="609" t="s">
        <v>917</v>
      </c>
      <c r="J113" s="609" t="s">
        <v>918</v>
      </c>
      <c r="K113" s="609">
        <v>297</v>
      </c>
      <c r="L113" s="609" t="s">
        <v>810</v>
      </c>
      <c r="M113" s="609" t="s">
        <v>809</v>
      </c>
      <c r="N113" s="276" t="s">
        <v>666</v>
      </c>
      <c r="O113" s="276" t="s">
        <v>390</v>
      </c>
      <c r="P113" s="619" t="s">
        <v>899</v>
      </c>
      <c r="Q113" s="929" t="s">
        <v>877</v>
      </c>
      <c r="R113" s="853">
        <v>200000000</v>
      </c>
      <c r="S113" s="853"/>
      <c r="T113" s="851">
        <f t="shared" si="9"/>
        <v>200000000</v>
      </c>
      <c r="U113" s="259">
        <f t="shared" si="12"/>
        <v>200000000</v>
      </c>
      <c r="V113" s="594"/>
      <c r="W113" s="594"/>
      <c r="X113" s="594"/>
      <c r="Y113" s="594"/>
      <c r="Z113" s="594"/>
      <c r="AA113" s="594"/>
      <c r="AB113" s="594"/>
      <c r="AC113" s="594"/>
      <c r="AD113" s="594"/>
      <c r="AE113" s="594"/>
      <c r="AF113" s="594"/>
      <c r="AG113" s="594"/>
      <c r="AH113" s="594"/>
      <c r="AI113" s="594"/>
      <c r="AJ113" s="594"/>
      <c r="AK113" s="594"/>
      <c r="AL113" s="594"/>
      <c r="AM113" s="594"/>
      <c r="AN113" s="594">
        <v>200000000</v>
      </c>
      <c r="AO113" s="594"/>
      <c r="AP113" s="788"/>
      <c r="AQ113" s="594"/>
      <c r="AR113" s="788"/>
      <c r="AS113" s="322"/>
      <c r="AT113" s="322"/>
      <c r="AU113" s="322"/>
      <c r="AV113" s="322"/>
      <c r="AW113" s="322"/>
      <c r="AX113" s="325"/>
      <c r="AY113" s="594"/>
      <c r="AZ113" s="594"/>
      <c r="BA113" s="594"/>
      <c r="BB113" s="594"/>
      <c r="BC113" s="594"/>
      <c r="BD113" s="594"/>
      <c r="BE113" s="594"/>
      <c r="BF113" s="594"/>
      <c r="BG113" s="594"/>
      <c r="BH113" s="594"/>
      <c r="BI113" s="594"/>
      <c r="BJ113" s="594"/>
      <c r="BK113" s="594"/>
      <c r="BL113" s="594"/>
      <c r="BM113" s="594"/>
      <c r="BN113" s="594"/>
      <c r="BO113" s="594"/>
      <c r="BP113" s="594"/>
      <c r="BQ113" s="594"/>
      <c r="BR113" s="594"/>
      <c r="BS113" s="594"/>
      <c r="BT113" s="594"/>
      <c r="BU113" s="594"/>
      <c r="BV113" s="594"/>
      <c r="BW113" s="788"/>
      <c r="BX113" s="788"/>
      <c r="BY113" s="594"/>
      <c r="BZ113" s="637"/>
      <c r="CA113" s="652"/>
      <c r="CB113" s="652"/>
      <c r="CC113" s="652"/>
      <c r="CD113" s="652"/>
      <c r="CE113" s="652"/>
      <c r="CF113" s="652"/>
      <c r="CG113" s="652"/>
      <c r="CH113" s="652"/>
      <c r="CI113" s="652"/>
      <c r="CJ113" s="652"/>
      <c r="CK113" s="652"/>
      <c r="CL113" s="652"/>
      <c r="CM113" s="652"/>
      <c r="CN113" s="652"/>
      <c r="CO113" s="652"/>
      <c r="CP113" s="652"/>
      <c r="CQ113" s="807">
        <f t="shared" si="13"/>
        <v>200000000</v>
      </c>
      <c r="CR113" s="807">
        <f t="shared" si="14"/>
        <v>0</v>
      </c>
      <c r="CS113" s="279"/>
      <c r="CT113" s="279"/>
      <c r="CU113" s="279"/>
      <c r="CV113" s="279"/>
      <c r="CW113" s="279"/>
      <c r="CX113" s="279"/>
      <c r="CY113" s="279"/>
      <c r="CZ113" s="279"/>
      <c r="DA113" s="279"/>
      <c r="DB113" s="279"/>
      <c r="DC113" s="279"/>
      <c r="DD113" s="279"/>
      <c r="DE113" s="279"/>
      <c r="DF113" s="279"/>
      <c r="DG113" s="279"/>
      <c r="DH113" s="279"/>
      <c r="DI113" s="279"/>
      <c r="DJ113" s="279"/>
      <c r="DK113" s="279"/>
      <c r="DL113" s="279"/>
      <c r="DM113" s="279"/>
      <c r="DN113" s="279"/>
      <c r="DO113" s="279"/>
      <c r="DP113" s="279"/>
      <c r="DQ113" s="279"/>
      <c r="DR113" s="279"/>
      <c r="DS113" s="279"/>
      <c r="DT113" s="279"/>
      <c r="DU113" s="279"/>
      <c r="DV113" s="279"/>
      <c r="DW113" s="279"/>
      <c r="DX113" s="279"/>
      <c r="DY113" s="279"/>
      <c r="DZ113" s="279"/>
      <c r="EA113" s="279"/>
      <c r="EB113" s="279"/>
      <c r="EC113" s="279"/>
      <c r="ED113" s="279"/>
      <c r="EE113" s="279"/>
      <c r="EF113" s="279"/>
      <c r="EG113" s="279"/>
      <c r="EH113" s="279"/>
      <c r="EI113" s="279"/>
      <c r="EJ113" s="279"/>
      <c r="EK113" s="279"/>
      <c r="EL113" s="279"/>
      <c r="EM113" s="279"/>
      <c r="EN113" s="279"/>
      <c r="EO113" s="279"/>
      <c r="EP113" s="279"/>
      <c r="EQ113" s="279"/>
      <c r="ER113" s="279"/>
      <c r="ES113" s="279"/>
      <c r="ET113" s="279"/>
      <c r="EU113" s="279"/>
      <c r="EV113" s="279"/>
      <c r="EW113" s="279"/>
      <c r="EX113" s="279"/>
      <c r="EY113" s="279"/>
      <c r="EZ113" s="279"/>
      <c r="FA113" s="279"/>
      <c r="FB113" s="279"/>
      <c r="FC113" s="279"/>
      <c r="FD113" s="279"/>
      <c r="FE113" s="279"/>
      <c r="FF113" s="279"/>
      <c r="FG113" s="279"/>
      <c r="FH113" s="279"/>
      <c r="FI113" s="279"/>
      <c r="FJ113" s="279"/>
      <c r="FK113" s="279"/>
      <c r="FL113" s="279"/>
      <c r="FM113" s="279"/>
      <c r="FN113" s="279"/>
      <c r="FO113" s="279"/>
      <c r="FP113" s="279"/>
      <c r="FQ113" s="279"/>
      <c r="FR113" s="279"/>
      <c r="FS113" s="279"/>
      <c r="FT113" s="279"/>
      <c r="FU113" s="279"/>
      <c r="FV113" s="279"/>
      <c r="FW113" s="279"/>
      <c r="FX113" s="279"/>
      <c r="FY113" s="279"/>
      <c r="FZ113" s="279"/>
      <c r="GA113" s="279"/>
      <c r="GB113" s="279"/>
      <c r="GC113" s="279"/>
      <c r="GD113" s="279"/>
      <c r="GE113" s="279"/>
      <c r="GF113" s="279"/>
      <c r="GG113" s="279"/>
      <c r="GH113" s="279"/>
      <c r="GI113" s="279"/>
      <c r="GJ113" s="279"/>
      <c r="GK113" s="279"/>
      <c r="GL113" s="279"/>
      <c r="GM113" s="279"/>
      <c r="GN113" s="279"/>
      <c r="GO113" s="279"/>
      <c r="GP113" s="279"/>
      <c r="GQ113" s="279"/>
      <c r="GR113" s="279"/>
      <c r="GS113" s="279"/>
      <c r="GT113" s="279"/>
      <c r="GU113" s="279"/>
      <c r="GV113" s="279"/>
      <c r="GW113" s="279"/>
      <c r="GX113" s="279"/>
      <c r="GY113" s="279"/>
      <c r="GZ113" s="279"/>
      <c r="HA113" s="279"/>
      <c r="HB113" s="279"/>
      <c r="HC113" s="279"/>
      <c r="HD113" s="279"/>
      <c r="HE113" s="279"/>
      <c r="HF113" s="279"/>
      <c r="HG113" s="279"/>
      <c r="HH113" s="279"/>
      <c r="HI113" s="279"/>
      <c r="HJ113" s="279"/>
      <c r="HK113" s="279"/>
      <c r="HL113" s="279"/>
    </row>
    <row r="114" spans="1:220" ht="31.5" x14ac:dyDescent="0.25">
      <c r="A114" s="290" t="s">
        <v>371</v>
      </c>
      <c r="B114" s="290" t="s">
        <v>394</v>
      </c>
      <c r="C114" s="290" t="s">
        <v>359</v>
      </c>
      <c r="D114" s="290" t="s">
        <v>378</v>
      </c>
      <c r="E114" s="574" t="s">
        <v>416</v>
      </c>
      <c r="F114" s="290" t="s">
        <v>415</v>
      </c>
      <c r="G114" s="311"/>
      <c r="H114" s="311"/>
      <c r="I114" s="620"/>
      <c r="J114" s="620"/>
      <c r="K114" s="620"/>
      <c r="L114" s="620"/>
      <c r="M114" s="620"/>
      <c r="N114" s="290"/>
      <c r="O114" s="292"/>
      <c r="P114" s="630"/>
      <c r="Q114" s="293" t="s">
        <v>995</v>
      </c>
      <c r="R114" s="849"/>
      <c r="S114" s="849"/>
      <c r="T114" s="882">
        <f t="shared" ref="T114" si="15">R114+S114</f>
        <v>0</v>
      </c>
      <c r="U114" s="259">
        <f t="shared" ref="U114" si="16">SUM(V114:BZ114)</f>
        <v>0</v>
      </c>
      <c r="V114" s="260"/>
      <c r="W114" s="260"/>
      <c r="X114" s="260"/>
      <c r="Y114" s="260"/>
      <c r="Z114" s="260"/>
      <c r="AA114" s="596"/>
      <c r="AB114" s="260"/>
      <c r="AC114" s="260"/>
      <c r="AD114" s="260"/>
      <c r="AE114" s="260"/>
      <c r="AF114" s="260"/>
      <c r="AG114" s="260"/>
      <c r="AH114" s="260"/>
      <c r="AI114" s="260"/>
      <c r="AJ114" s="260"/>
      <c r="AK114" s="260"/>
      <c r="AL114" s="260"/>
      <c r="AM114" s="260"/>
      <c r="AN114" s="596"/>
      <c r="AO114" s="596"/>
      <c r="AP114" s="260"/>
      <c r="AQ114" s="260"/>
      <c r="AR114" s="260"/>
      <c r="AS114" s="260"/>
      <c r="AT114" s="260"/>
      <c r="AU114" s="260"/>
      <c r="AV114" s="260"/>
      <c r="AW114" s="260"/>
      <c r="AX114" s="260"/>
      <c r="AY114" s="260"/>
      <c r="AZ114" s="260"/>
      <c r="BA114" s="260"/>
      <c r="BB114" s="260"/>
      <c r="BC114" s="260"/>
      <c r="BD114" s="260"/>
      <c r="BE114" s="260"/>
      <c r="BF114" s="260"/>
      <c r="BG114" s="260"/>
      <c r="BH114" s="260"/>
      <c r="BI114" s="260"/>
      <c r="BJ114" s="581"/>
      <c r="BK114" s="260"/>
      <c r="BL114" s="260"/>
      <c r="BM114" s="260"/>
      <c r="BN114" s="260"/>
      <c r="BO114" s="260"/>
      <c r="BP114" s="260"/>
      <c r="BQ114" s="260"/>
      <c r="BR114" s="596"/>
      <c r="BS114" s="260"/>
      <c r="BT114" s="260"/>
      <c r="BU114" s="260"/>
      <c r="BV114" s="260"/>
      <c r="BW114" s="260"/>
      <c r="BX114" s="260"/>
      <c r="BY114" s="260"/>
      <c r="BZ114" s="635"/>
      <c r="CA114" s="650"/>
      <c r="CB114" s="650"/>
      <c r="CC114" s="650"/>
      <c r="CD114" s="650"/>
      <c r="CE114" s="650"/>
      <c r="CF114" s="650"/>
      <c r="CG114" s="650"/>
      <c r="CH114" s="650"/>
      <c r="CI114" s="650"/>
      <c r="CJ114" s="650"/>
      <c r="CK114" s="650"/>
      <c r="CL114" s="650"/>
      <c r="CM114" s="650"/>
      <c r="CN114" s="650"/>
      <c r="CO114" s="650"/>
      <c r="CP114" s="650"/>
      <c r="CQ114" s="807">
        <f t="shared" si="13"/>
        <v>0</v>
      </c>
      <c r="CR114" s="807">
        <f t="shared" si="14"/>
        <v>0</v>
      </c>
      <c r="CS114" s="254"/>
      <c r="CT114" s="254"/>
      <c r="CU114" s="254"/>
      <c r="CV114" s="254"/>
      <c r="CW114" s="254"/>
      <c r="CX114" s="254"/>
      <c r="CY114" s="254"/>
      <c r="CZ114" s="254"/>
      <c r="DA114" s="254"/>
      <c r="DB114" s="254"/>
      <c r="DC114" s="254"/>
      <c r="DD114" s="254"/>
      <c r="DE114" s="254"/>
      <c r="DF114" s="254"/>
      <c r="DG114" s="254"/>
      <c r="DH114" s="254"/>
      <c r="DI114" s="254"/>
      <c r="DJ114" s="254"/>
      <c r="DK114" s="254"/>
      <c r="DL114" s="254"/>
      <c r="DM114" s="254"/>
      <c r="DN114" s="254"/>
      <c r="DO114" s="254"/>
      <c r="DP114" s="254"/>
      <c r="DQ114" s="254"/>
      <c r="DR114" s="254"/>
      <c r="DS114" s="254"/>
      <c r="DT114" s="254"/>
      <c r="DU114" s="254"/>
      <c r="DV114" s="254"/>
      <c r="DW114" s="254"/>
      <c r="DX114" s="254"/>
      <c r="DY114" s="254"/>
      <c r="DZ114" s="254"/>
      <c r="EA114" s="254"/>
      <c r="EB114" s="254"/>
      <c r="EC114" s="254"/>
      <c r="ED114" s="254"/>
      <c r="EE114" s="254"/>
      <c r="EF114" s="254"/>
      <c r="EG114" s="254"/>
      <c r="EH114" s="254"/>
      <c r="EI114" s="254"/>
      <c r="EJ114" s="254"/>
      <c r="EK114" s="254"/>
      <c r="EL114" s="254"/>
      <c r="EM114" s="254"/>
      <c r="EN114" s="254"/>
      <c r="EO114" s="254"/>
      <c r="EP114" s="254"/>
      <c r="EQ114" s="254"/>
      <c r="ER114" s="254"/>
      <c r="ES114" s="254"/>
      <c r="ET114" s="254"/>
      <c r="EU114" s="254"/>
      <c r="EV114" s="254"/>
      <c r="EW114" s="254"/>
      <c r="EX114" s="254"/>
      <c r="EY114" s="254"/>
      <c r="EZ114" s="254"/>
      <c r="FA114" s="254"/>
      <c r="FB114" s="254"/>
      <c r="FC114" s="254"/>
      <c r="FD114" s="254"/>
      <c r="FE114" s="254"/>
      <c r="FF114" s="254"/>
      <c r="FG114" s="254"/>
      <c r="FH114" s="254"/>
      <c r="FI114" s="254"/>
      <c r="FJ114" s="254"/>
      <c r="FK114" s="254"/>
      <c r="FL114" s="254"/>
      <c r="FM114" s="254"/>
      <c r="FN114" s="254"/>
      <c r="FO114" s="254"/>
      <c r="FP114" s="254"/>
      <c r="FQ114" s="254"/>
      <c r="FR114" s="254"/>
      <c r="FS114" s="254"/>
      <c r="FT114" s="254"/>
      <c r="FU114" s="254"/>
      <c r="FV114" s="254"/>
      <c r="FW114" s="254"/>
      <c r="FX114" s="254"/>
      <c r="FY114" s="254"/>
      <c r="FZ114" s="254"/>
      <c r="GA114" s="254"/>
      <c r="GB114" s="254"/>
      <c r="GC114" s="254"/>
      <c r="GD114" s="254"/>
      <c r="GE114" s="254"/>
      <c r="GF114" s="254"/>
      <c r="GG114" s="254"/>
      <c r="GH114" s="254"/>
      <c r="GI114" s="254"/>
      <c r="GJ114" s="254"/>
      <c r="GK114" s="254"/>
      <c r="GL114" s="254"/>
      <c r="GM114" s="254"/>
      <c r="GN114" s="254"/>
      <c r="GO114" s="254"/>
      <c r="GP114" s="254"/>
      <c r="GQ114" s="254"/>
      <c r="GR114" s="254"/>
      <c r="GS114" s="254"/>
      <c r="GT114" s="254"/>
      <c r="GU114" s="254"/>
      <c r="GV114" s="254"/>
      <c r="GW114" s="254"/>
      <c r="GX114" s="254"/>
      <c r="GY114" s="254"/>
      <c r="GZ114" s="254"/>
      <c r="HA114" s="254"/>
      <c r="HB114" s="254"/>
      <c r="HC114" s="254"/>
      <c r="HD114" s="254"/>
      <c r="HE114" s="254"/>
      <c r="HF114" s="254"/>
      <c r="HG114" s="254"/>
      <c r="HH114" s="254"/>
      <c r="HI114" s="254"/>
      <c r="HJ114" s="254"/>
      <c r="HK114" s="254"/>
      <c r="HL114" s="254"/>
    </row>
    <row r="115" spans="1:220" s="280" customFormat="1" ht="45" x14ac:dyDescent="0.25">
      <c r="A115" s="276" t="s">
        <v>371</v>
      </c>
      <c r="B115" s="276" t="s">
        <v>394</v>
      </c>
      <c r="C115" s="276" t="s">
        <v>359</v>
      </c>
      <c r="D115" s="276" t="s">
        <v>378</v>
      </c>
      <c r="E115" s="380" t="s">
        <v>416</v>
      </c>
      <c r="F115" s="276" t="s">
        <v>415</v>
      </c>
      <c r="G115" s="609">
        <v>2021005810184</v>
      </c>
      <c r="H115" s="609"/>
      <c r="I115" s="609" t="s">
        <v>920</v>
      </c>
      <c r="J115" s="609" t="s">
        <v>921</v>
      </c>
      <c r="K115" s="609">
        <v>400000</v>
      </c>
      <c r="L115" s="609" t="s">
        <v>912</v>
      </c>
      <c r="M115" s="609" t="s">
        <v>809</v>
      </c>
      <c r="N115" s="276" t="s">
        <v>666</v>
      </c>
      <c r="O115" s="276" t="s">
        <v>390</v>
      </c>
      <c r="P115" s="794" t="s">
        <v>919</v>
      </c>
      <c r="Q115" s="929" t="s">
        <v>518</v>
      </c>
      <c r="R115" s="932">
        <f>200000000-80800000</f>
        <v>119200000</v>
      </c>
      <c r="S115" s="855">
        <v>80800000</v>
      </c>
      <c r="T115" s="887">
        <f t="shared" si="9"/>
        <v>200000000</v>
      </c>
      <c r="U115" s="259">
        <f t="shared" si="12"/>
        <v>200000000</v>
      </c>
      <c r="V115" s="594"/>
      <c r="W115" s="594"/>
      <c r="X115" s="594"/>
      <c r="Y115" s="594"/>
      <c r="Z115" s="594"/>
      <c r="AA115" s="594"/>
      <c r="AB115" s="594"/>
      <c r="AC115" s="594"/>
      <c r="AD115" s="594"/>
      <c r="AE115" s="594"/>
      <c r="AF115" s="594"/>
      <c r="AG115" s="594"/>
      <c r="AH115" s="594"/>
      <c r="AI115" s="594"/>
      <c r="AJ115" s="594"/>
      <c r="AK115" s="594"/>
      <c r="AL115" s="594"/>
      <c r="AM115" s="594"/>
      <c r="AN115" s="594">
        <v>119200000</v>
      </c>
      <c r="AO115" s="594"/>
      <c r="AP115" s="788"/>
      <c r="AQ115" s="594"/>
      <c r="AR115" s="788"/>
      <c r="AS115" s="322"/>
      <c r="AT115" s="322"/>
      <c r="AU115" s="322"/>
      <c r="AV115" s="322"/>
      <c r="AW115" s="322"/>
      <c r="AX115" s="325">
        <v>80000000</v>
      </c>
      <c r="AY115" s="594">
        <v>750000</v>
      </c>
      <c r="AZ115" s="594"/>
      <c r="BA115" s="594"/>
      <c r="BB115" s="594"/>
      <c r="BC115" s="594"/>
      <c r="BD115" s="594"/>
      <c r="BE115" s="594"/>
      <c r="BF115" s="594"/>
      <c r="BG115" s="594"/>
      <c r="BH115" s="594"/>
      <c r="BI115" s="594"/>
      <c r="BJ115" s="594"/>
      <c r="BK115" s="594"/>
      <c r="BL115" s="594"/>
      <c r="BM115" s="594"/>
      <c r="BN115" s="594">
        <v>50000</v>
      </c>
      <c r="BO115" s="594"/>
      <c r="BP115" s="594"/>
      <c r="BQ115" s="594"/>
      <c r="BR115" s="594"/>
      <c r="BS115" s="594"/>
      <c r="BT115" s="594"/>
      <c r="BU115" s="594"/>
      <c r="BV115" s="594"/>
      <c r="BW115" s="788"/>
      <c r="BX115" s="788"/>
      <c r="BY115" s="594"/>
      <c r="BZ115" s="637"/>
      <c r="CA115" s="652"/>
      <c r="CB115" s="652"/>
      <c r="CC115" s="652"/>
      <c r="CD115" s="652"/>
      <c r="CE115" s="652"/>
      <c r="CF115" s="652"/>
      <c r="CG115" s="652"/>
      <c r="CH115" s="652"/>
      <c r="CI115" s="652"/>
      <c r="CJ115" s="652"/>
      <c r="CK115" s="652"/>
      <c r="CL115" s="652"/>
      <c r="CM115" s="652"/>
      <c r="CN115" s="652"/>
      <c r="CO115" s="652"/>
      <c r="CP115" s="652"/>
      <c r="CQ115" s="807">
        <f t="shared" si="13"/>
        <v>200000000</v>
      </c>
      <c r="CR115" s="807">
        <f t="shared" si="14"/>
        <v>0</v>
      </c>
      <c r="CS115" s="279"/>
      <c r="CT115" s="279"/>
      <c r="CU115" s="279"/>
      <c r="CV115" s="279"/>
      <c r="CW115" s="279"/>
      <c r="CX115" s="279"/>
      <c r="CY115" s="279"/>
      <c r="CZ115" s="279"/>
      <c r="DA115" s="279"/>
      <c r="DB115" s="279"/>
      <c r="DC115" s="279"/>
      <c r="DD115" s="279"/>
      <c r="DE115" s="279"/>
      <c r="DF115" s="279"/>
      <c r="DG115" s="279"/>
      <c r="DH115" s="279"/>
      <c r="DI115" s="279"/>
      <c r="DJ115" s="279"/>
      <c r="DK115" s="279"/>
      <c r="DL115" s="279"/>
      <c r="DM115" s="279"/>
      <c r="DN115" s="279"/>
      <c r="DO115" s="279"/>
      <c r="DP115" s="279"/>
      <c r="DQ115" s="279"/>
      <c r="DR115" s="279"/>
      <c r="DS115" s="279"/>
      <c r="DT115" s="279"/>
      <c r="DU115" s="279"/>
      <c r="DV115" s="279"/>
      <c r="DW115" s="279"/>
      <c r="DX115" s="279"/>
      <c r="DY115" s="279"/>
      <c r="DZ115" s="279"/>
      <c r="EA115" s="279"/>
      <c r="EB115" s="279"/>
      <c r="EC115" s="279"/>
      <c r="ED115" s="279"/>
      <c r="EE115" s="279"/>
      <c r="EF115" s="279"/>
      <c r="EG115" s="279"/>
      <c r="EH115" s="279"/>
      <c r="EI115" s="279"/>
      <c r="EJ115" s="279"/>
      <c r="EK115" s="279"/>
      <c r="EL115" s="279"/>
      <c r="EM115" s="279"/>
      <c r="EN115" s="279"/>
      <c r="EO115" s="279"/>
      <c r="EP115" s="279"/>
      <c r="EQ115" s="279"/>
      <c r="ER115" s="279"/>
      <c r="ES115" s="279"/>
      <c r="ET115" s="279"/>
      <c r="EU115" s="279"/>
      <c r="EV115" s="279"/>
      <c r="EW115" s="279"/>
      <c r="EX115" s="279"/>
      <c r="EY115" s="279"/>
      <c r="EZ115" s="279"/>
      <c r="FA115" s="279"/>
      <c r="FB115" s="279"/>
      <c r="FC115" s="279"/>
      <c r="FD115" s="279"/>
      <c r="FE115" s="279"/>
      <c r="FF115" s="279"/>
      <c r="FG115" s="279"/>
      <c r="FH115" s="279"/>
      <c r="FI115" s="279"/>
      <c r="FJ115" s="279"/>
      <c r="FK115" s="279"/>
      <c r="FL115" s="279"/>
      <c r="FM115" s="279"/>
      <c r="FN115" s="279"/>
      <c r="FO115" s="279"/>
      <c r="FP115" s="279"/>
      <c r="FQ115" s="279"/>
      <c r="FR115" s="279"/>
      <c r="FS115" s="279"/>
      <c r="FT115" s="279"/>
      <c r="FU115" s="279"/>
      <c r="FV115" s="279"/>
      <c r="FW115" s="279"/>
      <c r="FX115" s="279"/>
      <c r="FY115" s="279"/>
      <c r="FZ115" s="279"/>
      <c r="GA115" s="279"/>
      <c r="GB115" s="279"/>
      <c r="GC115" s="279"/>
      <c r="GD115" s="279"/>
      <c r="GE115" s="279"/>
      <c r="GF115" s="279"/>
      <c r="GG115" s="279"/>
      <c r="GH115" s="279"/>
      <c r="GI115" s="279"/>
      <c r="GJ115" s="279"/>
      <c r="GK115" s="279"/>
      <c r="GL115" s="279"/>
      <c r="GM115" s="279"/>
      <c r="GN115" s="279"/>
      <c r="GO115" s="279"/>
      <c r="GP115" s="279"/>
      <c r="GQ115" s="279"/>
      <c r="GR115" s="279"/>
      <c r="GS115" s="279"/>
      <c r="GT115" s="279"/>
      <c r="GU115" s="279"/>
      <c r="GV115" s="279"/>
      <c r="GW115" s="279"/>
      <c r="GX115" s="279"/>
      <c r="GY115" s="279"/>
      <c r="GZ115" s="279"/>
      <c r="HA115" s="279"/>
      <c r="HB115" s="279"/>
      <c r="HC115" s="279"/>
      <c r="HD115" s="279"/>
      <c r="HE115" s="279"/>
      <c r="HF115" s="279"/>
      <c r="HG115" s="279"/>
      <c r="HH115" s="279"/>
      <c r="HI115" s="279"/>
      <c r="HJ115" s="279"/>
      <c r="HK115" s="279"/>
      <c r="HL115" s="279"/>
    </row>
    <row r="116" spans="1:220" ht="18" x14ac:dyDescent="0.25">
      <c r="A116" s="255" t="s">
        <v>371</v>
      </c>
      <c r="B116" s="255" t="s">
        <v>359</v>
      </c>
      <c r="C116" s="255"/>
      <c r="D116" s="255"/>
      <c r="E116" s="569"/>
      <c r="F116" s="255"/>
      <c r="G116" s="256"/>
      <c r="H116" s="256"/>
      <c r="I116" s="605"/>
      <c r="J116" s="605"/>
      <c r="K116" s="605"/>
      <c r="L116" s="605"/>
      <c r="M116" s="605"/>
      <c r="N116" s="257"/>
      <c r="O116" s="257"/>
      <c r="P116" s="624"/>
      <c r="Q116" s="258" t="s">
        <v>417</v>
      </c>
      <c r="R116" s="840"/>
      <c r="S116" s="840"/>
      <c r="T116" s="876">
        <f t="shared" si="9"/>
        <v>0</v>
      </c>
      <c r="U116" s="259">
        <f t="shared" si="12"/>
        <v>0</v>
      </c>
      <c r="V116" s="260"/>
      <c r="W116" s="260"/>
      <c r="X116" s="260"/>
      <c r="Y116" s="260"/>
      <c r="Z116" s="260"/>
      <c r="AA116" s="596"/>
      <c r="AB116" s="260"/>
      <c r="AC116" s="260"/>
      <c r="AD116" s="260"/>
      <c r="AE116" s="260"/>
      <c r="AF116" s="260"/>
      <c r="AG116" s="260"/>
      <c r="AH116" s="260"/>
      <c r="AI116" s="260"/>
      <c r="AJ116" s="260"/>
      <c r="AK116" s="260"/>
      <c r="AL116" s="260"/>
      <c r="AM116" s="260"/>
      <c r="AN116" s="596"/>
      <c r="AO116" s="596"/>
      <c r="AP116" s="260"/>
      <c r="AQ116" s="260"/>
      <c r="AR116" s="260"/>
      <c r="AS116" s="260"/>
      <c r="AT116" s="260"/>
      <c r="AU116" s="260"/>
      <c r="AV116" s="260"/>
      <c r="AW116" s="260"/>
      <c r="AX116" s="260"/>
      <c r="AY116" s="260"/>
      <c r="AZ116" s="260"/>
      <c r="BA116" s="260"/>
      <c r="BB116" s="260"/>
      <c r="BC116" s="260"/>
      <c r="BD116" s="260"/>
      <c r="BE116" s="260"/>
      <c r="BF116" s="260"/>
      <c r="BG116" s="260"/>
      <c r="BH116" s="260"/>
      <c r="BI116" s="260"/>
      <c r="BJ116" s="581"/>
      <c r="BK116" s="260"/>
      <c r="BL116" s="260"/>
      <c r="BM116" s="260"/>
      <c r="BN116" s="260"/>
      <c r="BO116" s="260"/>
      <c r="BP116" s="260"/>
      <c r="BQ116" s="260"/>
      <c r="BR116" s="596"/>
      <c r="BS116" s="260"/>
      <c r="BT116" s="260"/>
      <c r="BU116" s="260"/>
      <c r="BV116" s="260"/>
      <c r="BW116" s="260"/>
      <c r="BX116" s="260"/>
      <c r="BY116" s="260"/>
      <c r="BZ116" s="635"/>
      <c r="CA116" s="650"/>
      <c r="CB116" s="650"/>
      <c r="CC116" s="650"/>
      <c r="CD116" s="650"/>
      <c r="CE116" s="650"/>
      <c r="CF116" s="650"/>
      <c r="CG116" s="650"/>
      <c r="CH116" s="650"/>
      <c r="CI116" s="650"/>
      <c r="CJ116" s="650"/>
      <c r="CK116" s="650"/>
      <c r="CL116" s="650"/>
      <c r="CM116" s="650"/>
      <c r="CN116" s="650"/>
      <c r="CO116" s="650"/>
      <c r="CP116" s="650"/>
      <c r="CQ116" s="807">
        <f t="shared" si="13"/>
        <v>0</v>
      </c>
      <c r="CR116" s="807">
        <f t="shared" si="14"/>
        <v>0</v>
      </c>
      <c r="CS116" s="261"/>
      <c r="CT116" s="261"/>
      <c r="CU116" s="261"/>
      <c r="CV116" s="261"/>
      <c r="CW116" s="261"/>
      <c r="CX116" s="261"/>
      <c r="CY116" s="261"/>
      <c r="CZ116" s="261"/>
      <c r="DA116" s="261"/>
      <c r="DB116" s="261"/>
      <c r="DC116" s="261"/>
      <c r="DD116" s="261"/>
      <c r="DE116" s="261"/>
      <c r="DF116" s="261"/>
      <c r="DG116" s="261"/>
      <c r="DH116" s="261"/>
      <c r="DI116" s="261"/>
      <c r="DJ116" s="261"/>
      <c r="DK116" s="261"/>
      <c r="DL116" s="261"/>
      <c r="DM116" s="261"/>
      <c r="DN116" s="261"/>
      <c r="DO116" s="261"/>
      <c r="DP116" s="261"/>
      <c r="DQ116" s="261"/>
      <c r="DR116" s="261"/>
      <c r="DS116" s="261"/>
      <c r="DT116" s="261"/>
      <c r="DU116" s="261"/>
      <c r="DV116" s="261"/>
      <c r="DW116" s="261"/>
      <c r="DX116" s="261"/>
      <c r="DY116" s="261"/>
      <c r="DZ116" s="261"/>
      <c r="EA116" s="261"/>
      <c r="EB116" s="261"/>
      <c r="EC116" s="261"/>
      <c r="ED116" s="261"/>
      <c r="EE116" s="261"/>
      <c r="EF116" s="261"/>
      <c r="EG116" s="261"/>
      <c r="EH116" s="261"/>
      <c r="EI116" s="261"/>
      <c r="EJ116" s="261"/>
      <c r="EK116" s="261"/>
      <c r="EL116" s="261"/>
      <c r="EM116" s="261"/>
      <c r="EN116" s="261"/>
      <c r="EO116" s="261"/>
      <c r="EP116" s="261"/>
      <c r="EQ116" s="261"/>
      <c r="ER116" s="261"/>
      <c r="ES116" s="261"/>
      <c r="ET116" s="261"/>
      <c r="EU116" s="261"/>
      <c r="EV116" s="261"/>
      <c r="EW116" s="261"/>
      <c r="EX116" s="261"/>
      <c r="EY116" s="261"/>
      <c r="EZ116" s="261"/>
      <c r="FA116" s="261"/>
      <c r="FB116" s="261"/>
      <c r="FC116" s="261"/>
      <c r="FD116" s="261"/>
      <c r="FE116" s="261"/>
      <c r="FF116" s="261"/>
      <c r="FG116" s="261"/>
      <c r="FH116" s="261"/>
      <c r="FI116" s="261"/>
      <c r="FJ116" s="261"/>
      <c r="FK116" s="261"/>
      <c r="FL116" s="261"/>
      <c r="FM116" s="261"/>
      <c r="FN116" s="261"/>
      <c r="FO116" s="261"/>
      <c r="FP116" s="261"/>
      <c r="FQ116" s="261"/>
      <c r="FR116" s="261"/>
      <c r="FS116" s="261"/>
      <c r="FT116" s="261"/>
      <c r="FU116" s="261"/>
      <c r="FV116" s="261"/>
      <c r="FW116" s="261"/>
      <c r="FX116" s="261"/>
      <c r="FY116" s="261"/>
      <c r="FZ116" s="261"/>
      <c r="GA116" s="261"/>
      <c r="GB116" s="261"/>
      <c r="GC116" s="261"/>
      <c r="GD116" s="261"/>
      <c r="GE116" s="261"/>
      <c r="GF116" s="261"/>
      <c r="GG116" s="261"/>
      <c r="GH116" s="261"/>
      <c r="GI116" s="261"/>
      <c r="GJ116" s="261"/>
      <c r="GK116" s="261"/>
      <c r="GL116" s="261"/>
      <c r="GM116" s="261"/>
      <c r="GN116" s="261"/>
      <c r="GO116" s="261"/>
      <c r="GP116" s="261"/>
      <c r="GQ116" s="261"/>
      <c r="GR116" s="261"/>
      <c r="GS116" s="261"/>
      <c r="GT116" s="261"/>
      <c r="GU116" s="261"/>
      <c r="GV116" s="261"/>
      <c r="GW116" s="261"/>
      <c r="GX116" s="261"/>
      <c r="GY116" s="261"/>
      <c r="GZ116" s="261"/>
      <c r="HA116" s="261"/>
      <c r="HB116" s="261"/>
      <c r="HC116" s="261"/>
      <c r="HD116" s="261"/>
      <c r="HE116" s="261"/>
      <c r="HF116" s="261"/>
      <c r="HG116" s="261"/>
      <c r="HH116" s="261"/>
      <c r="HI116" s="261"/>
      <c r="HJ116" s="261"/>
      <c r="HK116" s="261"/>
      <c r="HL116" s="261"/>
    </row>
    <row r="117" spans="1:220" ht="18" x14ac:dyDescent="0.25">
      <c r="A117" s="262" t="s">
        <v>371</v>
      </c>
      <c r="B117" s="262" t="s">
        <v>359</v>
      </c>
      <c r="C117" s="262" t="s">
        <v>359</v>
      </c>
      <c r="D117" s="262"/>
      <c r="E117" s="570"/>
      <c r="F117" s="262"/>
      <c r="G117" s="263"/>
      <c r="H117" s="263"/>
      <c r="I117" s="606"/>
      <c r="J117" s="606"/>
      <c r="K117" s="606"/>
      <c r="L117" s="606"/>
      <c r="M117" s="606"/>
      <c r="N117" s="262"/>
      <c r="O117" s="264"/>
      <c r="P117" s="625"/>
      <c r="Q117" s="265" t="s">
        <v>410</v>
      </c>
      <c r="R117" s="841"/>
      <c r="S117" s="841"/>
      <c r="T117" s="877">
        <f t="shared" si="9"/>
        <v>0</v>
      </c>
      <c r="U117" s="259">
        <f t="shared" si="12"/>
        <v>0</v>
      </c>
      <c r="V117" s="260"/>
      <c r="W117" s="260"/>
      <c r="X117" s="260"/>
      <c r="Y117" s="260"/>
      <c r="Z117" s="260"/>
      <c r="AA117" s="596"/>
      <c r="AB117" s="260"/>
      <c r="AC117" s="260"/>
      <c r="AD117" s="260"/>
      <c r="AE117" s="260"/>
      <c r="AF117" s="260"/>
      <c r="AG117" s="260"/>
      <c r="AH117" s="260"/>
      <c r="AI117" s="260"/>
      <c r="AJ117" s="260"/>
      <c r="AK117" s="260"/>
      <c r="AL117" s="260"/>
      <c r="AM117" s="260"/>
      <c r="AN117" s="596"/>
      <c r="AO117" s="596"/>
      <c r="AP117" s="260"/>
      <c r="AQ117" s="260"/>
      <c r="AR117" s="260"/>
      <c r="AS117" s="260"/>
      <c r="AT117" s="260"/>
      <c r="AU117" s="260"/>
      <c r="AV117" s="260"/>
      <c r="AW117" s="260"/>
      <c r="AX117" s="260"/>
      <c r="AY117" s="260"/>
      <c r="AZ117" s="260"/>
      <c r="BA117" s="260"/>
      <c r="BB117" s="260"/>
      <c r="BC117" s="260"/>
      <c r="BD117" s="260"/>
      <c r="BE117" s="260"/>
      <c r="BF117" s="260"/>
      <c r="BG117" s="260"/>
      <c r="BH117" s="260"/>
      <c r="BI117" s="260"/>
      <c r="BJ117" s="581"/>
      <c r="BK117" s="260"/>
      <c r="BL117" s="260"/>
      <c r="BM117" s="260"/>
      <c r="BN117" s="260"/>
      <c r="BO117" s="260"/>
      <c r="BP117" s="260"/>
      <c r="BQ117" s="260"/>
      <c r="BR117" s="596"/>
      <c r="BS117" s="260"/>
      <c r="BT117" s="260"/>
      <c r="BU117" s="260"/>
      <c r="BV117" s="260"/>
      <c r="BW117" s="260"/>
      <c r="BX117" s="260"/>
      <c r="BY117" s="260"/>
      <c r="BZ117" s="635"/>
      <c r="CA117" s="650"/>
      <c r="CB117" s="650"/>
      <c r="CC117" s="650"/>
      <c r="CD117" s="650"/>
      <c r="CE117" s="650"/>
      <c r="CF117" s="650"/>
      <c r="CG117" s="650"/>
      <c r="CH117" s="650"/>
      <c r="CI117" s="650"/>
      <c r="CJ117" s="650"/>
      <c r="CK117" s="650"/>
      <c r="CL117" s="650"/>
      <c r="CM117" s="650"/>
      <c r="CN117" s="650"/>
      <c r="CO117" s="650"/>
      <c r="CP117" s="650"/>
      <c r="CQ117" s="807">
        <f t="shared" si="13"/>
        <v>0</v>
      </c>
      <c r="CR117" s="807">
        <f t="shared" si="14"/>
        <v>0</v>
      </c>
      <c r="CS117" s="261"/>
      <c r="CT117" s="261"/>
      <c r="CU117" s="261"/>
      <c r="CV117" s="261"/>
      <c r="CW117" s="261"/>
      <c r="CX117" s="261"/>
      <c r="CY117" s="261"/>
      <c r="CZ117" s="261"/>
      <c r="DA117" s="261"/>
      <c r="DB117" s="261"/>
      <c r="DC117" s="261"/>
      <c r="DD117" s="261"/>
      <c r="DE117" s="261"/>
      <c r="DF117" s="261"/>
      <c r="DG117" s="261"/>
      <c r="DH117" s="261"/>
      <c r="DI117" s="261"/>
      <c r="DJ117" s="261"/>
      <c r="DK117" s="261"/>
      <c r="DL117" s="261"/>
      <c r="DM117" s="261"/>
      <c r="DN117" s="261"/>
      <c r="DO117" s="261"/>
      <c r="DP117" s="261"/>
      <c r="DQ117" s="261"/>
      <c r="DR117" s="261"/>
      <c r="DS117" s="261"/>
      <c r="DT117" s="261"/>
      <c r="DU117" s="261"/>
      <c r="DV117" s="261"/>
      <c r="DW117" s="261"/>
      <c r="DX117" s="261"/>
      <c r="DY117" s="261"/>
      <c r="DZ117" s="261"/>
      <c r="EA117" s="261"/>
      <c r="EB117" s="261"/>
      <c r="EC117" s="261"/>
      <c r="ED117" s="261"/>
      <c r="EE117" s="261"/>
      <c r="EF117" s="261"/>
      <c r="EG117" s="261"/>
      <c r="EH117" s="261"/>
      <c r="EI117" s="261"/>
      <c r="EJ117" s="261"/>
      <c r="EK117" s="261"/>
      <c r="EL117" s="261"/>
      <c r="EM117" s="261"/>
      <c r="EN117" s="261"/>
      <c r="EO117" s="261"/>
      <c r="EP117" s="261"/>
      <c r="EQ117" s="261"/>
      <c r="ER117" s="261"/>
      <c r="ES117" s="261"/>
      <c r="ET117" s="261"/>
      <c r="EU117" s="261"/>
      <c r="EV117" s="261"/>
      <c r="EW117" s="261"/>
      <c r="EX117" s="261"/>
      <c r="EY117" s="261"/>
      <c r="EZ117" s="261"/>
      <c r="FA117" s="261"/>
      <c r="FB117" s="261"/>
      <c r="FC117" s="261"/>
      <c r="FD117" s="261"/>
      <c r="FE117" s="261"/>
      <c r="FF117" s="261"/>
      <c r="FG117" s="261"/>
      <c r="FH117" s="261"/>
      <c r="FI117" s="261"/>
      <c r="FJ117" s="261"/>
      <c r="FK117" s="261"/>
      <c r="FL117" s="261"/>
      <c r="FM117" s="261"/>
      <c r="FN117" s="261"/>
      <c r="FO117" s="261"/>
      <c r="FP117" s="261"/>
      <c r="FQ117" s="261"/>
      <c r="FR117" s="261"/>
      <c r="FS117" s="261"/>
      <c r="FT117" s="261"/>
      <c r="FU117" s="261"/>
      <c r="FV117" s="261"/>
      <c r="FW117" s="261"/>
      <c r="FX117" s="261"/>
      <c r="FY117" s="261"/>
      <c r="FZ117" s="261"/>
      <c r="GA117" s="261"/>
      <c r="GB117" s="261"/>
      <c r="GC117" s="261"/>
      <c r="GD117" s="261"/>
      <c r="GE117" s="261"/>
      <c r="GF117" s="261"/>
      <c r="GG117" s="261"/>
      <c r="GH117" s="261"/>
      <c r="GI117" s="261"/>
      <c r="GJ117" s="261"/>
      <c r="GK117" s="261"/>
      <c r="GL117" s="261"/>
      <c r="GM117" s="261"/>
      <c r="GN117" s="261"/>
      <c r="GO117" s="261"/>
      <c r="GP117" s="261"/>
      <c r="GQ117" s="261"/>
      <c r="GR117" s="261"/>
      <c r="GS117" s="261"/>
      <c r="GT117" s="261"/>
      <c r="GU117" s="261"/>
      <c r="GV117" s="261"/>
      <c r="GW117" s="261"/>
      <c r="GX117" s="261"/>
      <c r="GY117" s="261"/>
      <c r="GZ117" s="261"/>
      <c r="HA117" s="261"/>
      <c r="HB117" s="261"/>
      <c r="HC117" s="261"/>
      <c r="HD117" s="261"/>
      <c r="HE117" s="261"/>
      <c r="HF117" s="261"/>
      <c r="HG117" s="261"/>
      <c r="HH117" s="261"/>
      <c r="HI117" s="261"/>
      <c r="HJ117" s="261"/>
      <c r="HK117" s="261"/>
      <c r="HL117" s="261"/>
    </row>
    <row r="118" spans="1:220" ht="18" x14ac:dyDescent="0.25">
      <c r="A118" s="286" t="s">
        <v>371</v>
      </c>
      <c r="B118" s="286" t="s">
        <v>359</v>
      </c>
      <c r="C118" s="286" t="s">
        <v>359</v>
      </c>
      <c r="D118" s="286" t="s">
        <v>363</v>
      </c>
      <c r="E118" s="573"/>
      <c r="F118" s="286"/>
      <c r="G118" s="295"/>
      <c r="H118" s="295"/>
      <c r="I118" s="617"/>
      <c r="J118" s="617"/>
      <c r="K118" s="617"/>
      <c r="L118" s="617"/>
      <c r="M118" s="617"/>
      <c r="N118" s="288"/>
      <c r="O118" s="288"/>
      <c r="P118" s="629"/>
      <c r="Q118" s="296" t="s">
        <v>293</v>
      </c>
      <c r="R118" s="848"/>
      <c r="S118" s="848"/>
      <c r="T118" s="881">
        <f t="shared" si="9"/>
        <v>0</v>
      </c>
      <c r="U118" s="259">
        <f t="shared" si="12"/>
        <v>0</v>
      </c>
      <c r="V118" s="260"/>
      <c r="W118" s="260"/>
      <c r="X118" s="260"/>
      <c r="Y118" s="260"/>
      <c r="Z118" s="260"/>
      <c r="AA118" s="596"/>
      <c r="AB118" s="260"/>
      <c r="AC118" s="260"/>
      <c r="AD118" s="260"/>
      <c r="AE118" s="260"/>
      <c r="AF118" s="260"/>
      <c r="AG118" s="260"/>
      <c r="AH118" s="260"/>
      <c r="AI118" s="260"/>
      <c r="AJ118" s="260"/>
      <c r="AK118" s="260"/>
      <c r="AL118" s="260"/>
      <c r="AM118" s="260"/>
      <c r="AN118" s="596"/>
      <c r="AO118" s="596"/>
      <c r="AP118" s="260"/>
      <c r="AQ118" s="260"/>
      <c r="AR118" s="260"/>
      <c r="AS118" s="260"/>
      <c r="AT118" s="260"/>
      <c r="AU118" s="260"/>
      <c r="AV118" s="260"/>
      <c r="AW118" s="260"/>
      <c r="AX118" s="260"/>
      <c r="AY118" s="260"/>
      <c r="AZ118" s="260"/>
      <c r="BA118" s="260"/>
      <c r="BB118" s="260"/>
      <c r="BC118" s="260"/>
      <c r="BD118" s="260"/>
      <c r="BE118" s="260"/>
      <c r="BF118" s="260"/>
      <c r="BG118" s="260"/>
      <c r="BH118" s="260"/>
      <c r="BI118" s="260"/>
      <c r="BJ118" s="581"/>
      <c r="BK118" s="260"/>
      <c r="BL118" s="260"/>
      <c r="BM118" s="260"/>
      <c r="BN118" s="260"/>
      <c r="BO118" s="260"/>
      <c r="BP118" s="260"/>
      <c r="BQ118" s="260"/>
      <c r="BR118" s="596"/>
      <c r="BS118" s="260"/>
      <c r="BT118" s="260"/>
      <c r="BU118" s="260"/>
      <c r="BV118" s="260"/>
      <c r="BW118" s="260"/>
      <c r="BX118" s="260"/>
      <c r="BY118" s="260"/>
      <c r="BZ118" s="635"/>
      <c r="CA118" s="650"/>
      <c r="CB118" s="650"/>
      <c r="CC118" s="650"/>
      <c r="CD118" s="650"/>
      <c r="CE118" s="650"/>
      <c r="CF118" s="650"/>
      <c r="CG118" s="650"/>
      <c r="CH118" s="650"/>
      <c r="CI118" s="650"/>
      <c r="CJ118" s="650"/>
      <c r="CK118" s="650"/>
      <c r="CL118" s="650"/>
      <c r="CM118" s="650"/>
      <c r="CN118" s="650"/>
      <c r="CO118" s="650"/>
      <c r="CP118" s="650"/>
      <c r="CQ118" s="807">
        <f t="shared" si="13"/>
        <v>0</v>
      </c>
      <c r="CR118" s="807">
        <f t="shared" si="14"/>
        <v>0</v>
      </c>
      <c r="CS118" s="261"/>
      <c r="CT118" s="261"/>
      <c r="CU118" s="261"/>
      <c r="CV118" s="261"/>
      <c r="CW118" s="261"/>
      <c r="CX118" s="261"/>
      <c r="CY118" s="261"/>
      <c r="CZ118" s="261"/>
      <c r="DA118" s="261"/>
      <c r="DB118" s="261"/>
      <c r="DC118" s="261"/>
      <c r="DD118" s="261"/>
      <c r="DE118" s="261"/>
      <c r="DF118" s="261"/>
      <c r="DG118" s="261"/>
      <c r="DH118" s="261"/>
      <c r="DI118" s="261"/>
      <c r="DJ118" s="261"/>
      <c r="DK118" s="261"/>
      <c r="DL118" s="261"/>
      <c r="DM118" s="261"/>
      <c r="DN118" s="261"/>
      <c r="DO118" s="261"/>
      <c r="DP118" s="261"/>
      <c r="DQ118" s="261"/>
      <c r="DR118" s="261"/>
      <c r="DS118" s="261"/>
      <c r="DT118" s="261"/>
      <c r="DU118" s="261"/>
      <c r="DV118" s="261"/>
      <c r="DW118" s="261"/>
      <c r="DX118" s="261"/>
      <c r="DY118" s="261"/>
      <c r="DZ118" s="261"/>
      <c r="EA118" s="261"/>
      <c r="EB118" s="261"/>
      <c r="EC118" s="261"/>
      <c r="ED118" s="261"/>
      <c r="EE118" s="261"/>
      <c r="EF118" s="261"/>
      <c r="EG118" s="261"/>
      <c r="EH118" s="261"/>
      <c r="EI118" s="261"/>
      <c r="EJ118" s="261"/>
      <c r="EK118" s="261"/>
      <c r="EL118" s="261"/>
      <c r="EM118" s="261"/>
      <c r="EN118" s="261"/>
      <c r="EO118" s="261"/>
      <c r="EP118" s="261"/>
      <c r="EQ118" s="261"/>
      <c r="ER118" s="261"/>
      <c r="ES118" s="261"/>
      <c r="ET118" s="261"/>
      <c r="EU118" s="261"/>
      <c r="EV118" s="261"/>
      <c r="EW118" s="261"/>
      <c r="EX118" s="261"/>
      <c r="EY118" s="261"/>
      <c r="EZ118" s="261"/>
      <c r="FA118" s="261"/>
      <c r="FB118" s="261"/>
      <c r="FC118" s="261"/>
      <c r="FD118" s="261"/>
      <c r="FE118" s="261"/>
      <c r="FF118" s="261"/>
      <c r="FG118" s="261"/>
      <c r="FH118" s="261"/>
      <c r="FI118" s="261"/>
      <c r="FJ118" s="261"/>
      <c r="FK118" s="261"/>
      <c r="FL118" s="261"/>
      <c r="FM118" s="261"/>
      <c r="FN118" s="261"/>
      <c r="FO118" s="261"/>
      <c r="FP118" s="261"/>
      <c r="FQ118" s="261"/>
      <c r="FR118" s="261"/>
      <c r="FS118" s="261"/>
      <c r="FT118" s="261"/>
      <c r="FU118" s="261"/>
      <c r="FV118" s="261"/>
      <c r="FW118" s="261"/>
      <c r="FX118" s="261"/>
      <c r="FY118" s="261"/>
      <c r="FZ118" s="261"/>
      <c r="GA118" s="261"/>
      <c r="GB118" s="261"/>
      <c r="GC118" s="261"/>
      <c r="GD118" s="261"/>
      <c r="GE118" s="261"/>
      <c r="GF118" s="261"/>
      <c r="GG118" s="261"/>
      <c r="GH118" s="261"/>
      <c r="GI118" s="261"/>
      <c r="GJ118" s="261"/>
      <c r="GK118" s="261"/>
      <c r="GL118" s="261"/>
      <c r="GM118" s="261"/>
      <c r="GN118" s="261"/>
      <c r="GO118" s="261"/>
      <c r="GP118" s="261"/>
      <c r="GQ118" s="261"/>
      <c r="GR118" s="261"/>
      <c r="GS118" s="261"/>
      <c r="GT118" s="261"/>
      <c r="GU118" s="261"/>
      <c r="GV118" s="261"/>
      <c r="GW118" s="261"/>
      <c r="GX118" s="261"/>
      <c r="GY118" s="261"/>
      <c r="GZ118" s="261"/>
      <c r="HA118" s="261"/>
      <c r="HB118" s="261"/>
      <c r="HC118" s="261"/>
      <c r="HD118" s="261"/>
      <c r="HE118" s="261"/>
      <c r="HF118" s="261"/>
      <c r="HG118" s="261"/>
      <c r="HH118" s="261"/>
      <c r="HI118" s="261"/>
      <c r="HJ118" s="261"/>
      <c r="HK118" s="261"/>
      <c r="HL118" s="261"/>
    </row>
    <row r="119" spans="1:220" ht="18" x14ac:dyDescent="0.25">
      <c r="A119" s="577" t="s">
        <v>371</v>
      </c>
      <c r="B119" s="577" t="s">
        <v>359</v>
      </c>
      <c r="C119" s="577" t="s">
        <v>359</v>
      </c>
      <c r="D119" s="577" t="s">
        <v>363</v>
      </c>
      <c r="E119" s="577" t="s">
        <v>391</v>
      </c>
      <c r="F119" s="577"/>
      <c r="G119" s="578"/>
      <c r="H119" s="578"/>
      <c r="I119" s="608"/>
      <c r="J119" s="608"/>
      <c r="K119" s="608"/>
      <c r="L119" s="608"/>
      <c r="M119" s="608"/>
      <c r="N119" s="579"/>
      <c r="O119" s="579"/>
      <c r="P119" s="627"/>
      <c r="Q119" s="580" t="s">
        <v>695</v>
      </c>
      <c r="R119" s="843"/>
      <c r="S119" s="843"/>
      <c r="T119" s="879">
        <f t="shared" si="9"/>
        <v>0</v>
      </c>
      <c r="U119" s="259">
        <f t="shared" si="12"/>
        <v>0</v>
      </c>
      <c r="V119" s="581"/>
      <c r="W119" s="581"/>
      <c r="X119" s="581"/>
      <c r="Y119" s="581"/>
      <c r="Z119" s="581"/>
      <c r="AA119" s="596"/>
      <c r="AB119" s="581"/>
      <c r="AC119" s="581"/>
      <c r="AD119" s="581"/>
      <c r="AE119" s="581"/>
      <c r="AF119" s="581"/>
      <c r="AG119" s="581"/>
      <c r="AH119" s="581"/>
      <c r="AI119" s="581"/>
      <c r="AJ119" s="581"/>
      <c r="AK119" s="581"/>
      <c r="AL119" s="581"/>
      <c r="AM119" s="581"/>
      <c r="AN119" s="596"/>
      <c r="AO119" s="596"/>
      <c r="AP119" s="581"/>
      <c r="AQ119" s="581"/>
      <c r="AR119" s="581"/>
      <c r="AS119" s="581"/>
      <c r="AT119" s="581"/>
      <c r="AU119" s="581"/>
      <c r="AV119" s="581"/>
      <c r="AW119" s="581"/>
      <c r="AX119" s="581"/>
      <c r="AY119" s="581"/>
      <c r="AZ119" s="581"/>
      <c r="BA119" s="581"/>
      <c r="BB119" s="581"/>
      <c r="BC119" s="581"/>
      <c r="BD119" s="581"/>
      <c r="BE119" s="581"/>
      <c r="BF119" s="260"/>
      <c r="BG119" s="260"/>
      <c r="BH119" s="260"/>
      <c r="BI119" s="581"/>
      <c r="BJ119" s="581"/>
      <c r="BK119" s="581"/>
      <c r="BL119" s="581"/>
      <c r="BM119" s="581"/>
      <c r="BN119" s="581"/>
      <c r="BO119" s="581"/>
      <c r="BP119" s="581"/>
      <c r="BQ119" s="581"/>
      <c r="BR119" s="596"/>
      <c r="BS119" s="581"/>
      <c r="BT119" s="581"/>
      <c r="BU119" s="581"/>
      <c r="BV119" s="581"/>
      <c r="BW119" s="581"/>
      <c r="BX119" s="581"/>
      <c r="BY119" s="581"/>
      <c r="BZ119" s="635"/>
      <c r="CA119" s="650"/>
      <c r="CB119" s="650"/>
      <c r="CC119" s="650"/>
      <c r="CD119" s="650"/>
      <c r="CE119" s="650"/>
      <c r="CF119" s="650"/>
      <c r="CG119" s="650"/>
      <c r="CH119" s="650"/>
      <c r="CI119" s="650"/>
      <c r="CJ119" s="650"/>
      <c r="CK119" s="650"/>
      <c r="CL119" s="650"/>
      <c r="CM119" s="650"/>
      <c r="CN119" s="650"/>
      <c r="CO119" s="650"/>
      <c r="CP119" s="650"/>
      <c r="CQ119" s="807">
        <f t="shared" si="13"/>
        <v>0</v>
      </c>
      <c r="CR119" s="807">
        <f t="shared" si="14"/>
        <v>0</v>
      </c>
      <c r="CS119" s="261"/>
      <c r="CT119" s="261"/>
      <c r="CU119" s="261"/>
      <c r="CV119" s="261"/>
      <c r="CW119" s="261"/>
      <c r="CX119" s="261"/>
      <c r="CY119" s="261"/>
      <c r="CZ119" s="261"/>
      <c r="DA119" s="261"/>
      <c r="DB119" s="261"/>
      <c r="DC119" s="261"/>
      <c r="DD119" s="261"/>
      <c r="DE119" s="261"/>
      <c r="DF119" s="261"/>
      <c r="DG119" s="261"/>
      <c r="DH119" s="261"/>
      <c r="DI119" s="261"/>
      <c r="DJ119" s="261"/>
      <c r="DK119" s="261"/>
      <c r="DL119" s="261"/>
      <c r="DM119" s="261"/>
      <c r="DN119" s="261"/>
      <c r="DO119" s="261"/>
      <c r="DP119" s="261"/>
      <c r="DQ119" s="261"/>
      <c r="DR119" s="261"/>
      <c r="DS119" s="261"/>
      <c r="DT119" s="261"/>
      <c r="DU119" s="261"/>
      <c r="DV119" s="261"/>
      <c r="DW119" s="261"/>
      <c r="DX119" s="261"/>
      <c r="DY119" s="261"/>
      <c r="DZ119" s="261"/>
      <c r="EA119" s="261"/>
      <c r="EB119" s="261"/>
      <c r="EC119" s="261"/>
      <c r="ED119" s="261"/>
      <c r="EE119" s="261"/>
      <c r="EF119" s="261"/>
      <c r="EG119" s="261"/>
      <c r="EH119" s="261"/>
      <c r="EI119" s="261"/>
      <c r="EJ119" s="261"/>
      <c r="EK119" s="261"/>
      <c r="EL119" s="261"/>
      <c r="EM119" s="261"/>
      <c r="EN119" s="261"/>
      <c r="EO119" s="261"/>
      <c r="EP119" s="261"/>
      <c r="EQ119" s="261"/>
      <c r="ER119" s="261"/>
      <c r="ES119" s="261"/>
      <c r="ET119" s="261"/>
      <c r="EU119" s="261"/>
      <c r="EV119" s="261"/>
      <c r="EW119" s="261"/>
      <c r="EX119" s="261"/>
      <c r="EY119" s="261"/>
      <c r="EZ119" s="261"/>
      <c r="FA119" s="261"/>
      <c r="FB119" s="261"/>
      <c r="FC119" s="261"/>
      <c r="FD119" s="261"/>
      <c r="FE119" s="261"/>
      <c r="FF119" s="261"/>
      <c r="FG119" s="261"/>
      <c r="FH119" s="261"/>
      <c r="FI119" s="261"/>
      <c r="FJ119" s="261"/>
      <c r="FK119" s="261"/>
      <c r="FL119" s="261"/>
      <c r="FM119" s="261"/>
      <c r="FN119" s="261"/>
      <c r="FO119" s="261"/>
      <c r="FP119" s="261"/>
      <c r="FQ119" s="261"/>
      <c r="FR119" s="261"/>
      <c r="FS119" s="261"/>
      <c r="FT119" s="261"/>
      <c r="FU119" s="261"/>
      <c r="FV119" s="261"/>
      <c r="FW119" s="261"/>
      <c r="FX119" s="261"/>
      <c r="FY119" s="261"/>
      <c r="FZ119" s="261"/>
      <c r="GA119" s="261"/>
      <c r="GB119" s="261"/>
      <c r="GC119" s="261"/>
      <c r="GD119" s="261"/>
      <c r="GE119" s="261"/>
      <c r="GF119" s="261"/>
      <c r="GG119" s="261"/>
      <c r="GH119" s="261"/>
      <c r="GI119" s="261"/>
      <c r="GJ119" s="261"/>
      <c r="GK119" s="261"/>
      <c r="GL119" s="261"/>
      <c r="GM119" s="261"/>
      <c r="GN119" s="261"/>
      <c r="GO119" s="261"/>
      <c r="GP119" s="261"/>
      <c r="GQ119" s="261"/>
      <c r="GR119" s="261"/>
      <c r="GS119" s="261"/>
      <c r="GT119" s="261"/>
      <c r="GU119" s="261"/>
      <c r="GV119" s="261"/>
      <c r="GW119" s="261"/>
      <c r="GX119" s="261"/>
      <c r="GY119" s="261"/>
      <c r="GZ119" s="261"/>
      <c r="HA119" s="261"/>
      <c r="HB119" s="261"/>
      <c r="HC119" s="261"/>
      <c r="HD119" s="261"/>
      <c r="HE119" s="261"/>
      <c r="HF119" s="261"/>
      <c r="HG119" s="261"/>
      <c r="HH119" s="261"/>
      <c r="HI119" s="261"/>
      <c r="HJ119" s="261"/>
      <c r="HK119" s="261"/>
      <c r="HL119" s="261"/>
    </row>
    <row r="120" spans="1:220" ht="18" x14ac:dyDescent="0.25">
      <c r="A120" s="290" t="s">
        <v>371</v>
      </c>
      <c r="B120" s="290" t="s">
        <v>359</v>
      </c>
      <c r="C120" s="290" t="s">
        <v>359</v>
      </c>
      <c r="D120" s="290" t="s">
        <v>363</v>
      </c>
      <c r="E120" s="574" t="s">
        <v>391</v>
      </c>
      <c r="F120" s="290" t="s">
        <v>399</v>
      </c>
      <c r="G120" s="291"/>
      <c r="H120" s="291"/>
      <c r="I120" s="614"/>
      <c r="J120" s="614"/>
      <c r="K120" s="614"/>
      <c r="L120" s="614"/>
      <c r="M120" s="614"/>
      <c r="N120" s="292"/>
      <c r="O120" s="292"/>
      <c r="P120" s="630"/>
      <c r="Q120" s="293" t="s">
        <v>998</v>
      </c>
      <c r="R120" s="849"/>
      <c r="S120" s="849"/>
      <c r="T120" s="882">
        <f t="shared" si="9"/>
        <v>0</v>
      </c>
      <c r="U120" s="259">
        <f t="shared" si="12"/>
        <v>0</v>
      </c>
      <c r="V120" s="260"/>
      <c r="W120" s="260"/>
      <c r="X120" s="260"/>
      <c r="Y120" s="260"/>
      <c r="Z120" s="260"/>
      <c r="AA120" s="596"/>
      <c r="AB120" s="260"/>
      <c r="AC120" s="260"/>
      <c r="AD120" s="260"/>
      <c r="AE120" s="260"/>
      <c r="AF120" s="260"/>
      <c r="AG120" s="260"/>
      <c r="AH120" s="260"/>
      <c r="AI120" s="260"/>
      <c r="AJ120" s="260"/>
      <c r="AK120" s="260"/>
      <c r="AL120" s="260"/>
      <c r="AM120" s="260"/>
      <c r="AN120" s="596"/>
      <c r="AO120" s="596"/>
      <c r="AP120" s="260"/>
      <c r="AQ120" s="260"/>
      <c r="AR120" s="260"/>
      <c r="AS120" s="260"/>
      <c r="AT120" s="260"/>
      <c r="AU120" s="260"/>
      <c r="AV120" s="260"/>
      <c r="AW120" s="260"/>
      <c r="AX120" s="260"/>
      <c r="AY120" s="260"/>
      <c r="AZ120" s="260"/>
      <c r="BA120" s="260"/>
      <c r="BB120" s="260"/>
      <c r="BC120" s="260"/>
      <c r="BD120" s="260"/>
      <c r="BE120" s="260"/>
      <c r="BF120" s="260"/>
      <c r="BG120" s="260"/>
      <c r="BH120" s="260"/>
      <c r="BI120" s="260"/>
      <c r="BJ120" s="581"/>
      <c r="BK120" s="260"/>
      <c r="BL120" s="260"/>
      <c r="BM120" s="260"/>
      <c r="BN120" s="260"/>
      <c r="BO120" s="260"/>
      <c r="BP120" s="260"/>
      <c r="BQ120" s="260"/>
      <c r="BR120" s="596"/>
      <c r="BS120" s="260"/>
      <c r="BT120" s="260"/>
      <c r="BU120" s="260"/>
      <c r="BV120" s="260"/>
      <c r="BW120" s="260"/>
      <c r="BX120" s="260"/>
      <c r="BY120" s="260"/>
      <c r="BZ120" s="635"/>
      <c r="CA120" s="650"/>
      <c r="CB120" s="650"/>
      <c r="CC120" s="650"/>
      <c r="CD120" s="650"/>
      <c r="CE120" s="650"/>
      <c r="CF120" s="650"/>
      <c r="CG120" s="650"/>
      <c r="CH120" s="650"/>
      <c r="CI120" s="650"/>
      <c r="CJ120" s="650"/>
      <c r="CK120" s="650"/>
      <c r="CL120" s="650"/>
      <c r="CM120" s="650"/>
      <c r="CN120" s="650"/>
      <c r="CO120" s="650"/>
      <c r="CP120" s="650"/>
      <c r="CQ120" s="807">
        <f t="shared" si="13"/>
        <v>0</v>
      </c>
      <c r="CR120" s="807">
        <f t="shared" si="14"/>
        <v>0</v>
      </c>
      <c r="CS120" s="261"/>
      <c r="CT120" s="261"/>
      <c r="CU120" s="261"/>
      <c r="CV120" s="261"/>
      <c r="CW120" s="261"/>
      <c r="CX120" s="261"/>
      <c r="CY120" s="261"/>
      <c r="CZ120" s="261"/>
      <c r="DA120" s="261"/>
      <c r="DB120" s="261"/>
      <c r="DC120" s="261"/>
      <c r="DD120" s="261"/>
      <c r="DE120" s="261"/>
      <c r="DF120" s="261"/>
      <c r="DG120" s="261"/>
      <c r="DH120" s="261"/>
      <c r="DI120" s="261"/>
      <c r="DJ120" s="261"/>
      <c r="DK120" s="261"/>
      <c r="DL120" s="261"/>
      <c r="DM120" s="261"/>
      <c r="DN120" s="261"/>
      <c r="DO120" s="261"/>
      <c r="DP120" s="261"/>
      <c r="DQ120" s="261"/>
      <c r="DR120" s="261"/>
      <c r="DS120" s="261"/>
      <c r="DT120" s="261"/>
      <c r="DU120" s="261"/>
      <c r="DV120" s="261"/>
      <c r="DW120" s="261"/>
      <c r="DX120" s="261"/>
      <c r="DY120" s="261"/>
      <c r="DZ120" s="261"/>
      <c r="EA120" s="261"/>
      <c r="EB120" s="261"/>
      <c r="EC120" s="261"/>
      <c r="ED120" s="261"/>
      <c r="EE120" s="261"/>
      <c r="EF120" s="261"/>
      <c r="EG120" s="261"/>
      <c r="EH120" s="261"/>
      <c r="EI120" s="261"/>
      <c r="EJ120" s="261"/>
      <c r="EK120" s="261"/>
      <c r="EL120" s="261"/>
      <c r="EM120" s="261"/>
      <c r="EN120" s="261"/>
      <c r="EO120" s="261"/>
      <c r="EP120" s="261"/>
      <c r="EQ120" s="261"/>
      <c r="ER120" s="261"/>
      <c r="ES120" s="261"/>
      <c r="ET120" s="261"/>
      <c r="EU120" s="261"/>
      <c r="EV120" s="261"/>
      <c r="EW120" s="261"/>
      <c r="EX120" s="261"/>
      <c r="EY120" s="261"/>
      <c r="EZ120" s="261"/>
      <c r="FA120" s="261"/>
      <c r="FB120" s="261"/>
      <c r="FC120" s="261"/>
      <c r="FD120" s="261"/>
      <c r="FE120" s="261"/>
      <c r="FF120" s="261"/>
      <c r="FG120" s="261"/>
      <c r="FH120" s="261"/>
      <c r="FI120" s="261"/>
      <c r="FJ120" s="261"/>
      <c r="FK120" s="261"/>
      <c r="FL120" s="261"/>
      <c r="FM120" s="261"/>
      <c r="FN120" s="261"/>
      <c r="FO120" s="261"/>
      <c r="FP120" s="261"/>
      <c r="FQ120" s="261"/>
      <c r="FR120" s="261"/>
      <c r="FS120" s="261"/>
      <c r="FT120" s="261"/>
      <c r="FU120" s="261"/>
      <c r="FV120" s="261"/>
      <c r="FW120" s="261"/>
      <c r="FX120" s="261"/>
      <c r="FY120" s="261"/>
      <c r="FZ120" s="261"/>
      <c r="GA120" s="261"/>
      <c r="GB120" s="261"/>
      <c r="GC120" s="261"/>
      <c r="GD120" s="261"/>
      <c r="GE120" s="261"/>
      <c r="GF120" s="261"/>
      <c r="GG120" s="261"/>
      <c r="GH120" s="261"/>
      <c r="GI120" s="261"/>
      <c r="GJ120" s="261"/>
      <c r="GK120" s="261"/>
      <c r="GL120" s="261"/>
      <c r="GM120" s="261"/>
      <c r="GN120" s="261"/>
      <c r="GO120" s="261"/>
      <c r="GP120" s="261"/>
      <c r="GQ120" s="261"/>
      <c r="GR120" s="261"/>
      <c r="GS120" s="261"/>
      <c r="GT120" s="261"/>
      <c r="GU120" s="261"/>
      <c r="GV120" s="261"/>
      <c r="GW120" s="261"/>
      <c r="GX120" s="261"/>
      <c r="GY120" s="261"/>
      <c r="GZ120" s="261"/>
      <c r="HA120" s="261"/>
      <c r="HB120" s="261"/>
      <c r="HC120" s="261"/>
      <c r="HD120" s="261"/>
      <c r="HE120" s="261"/>
      <c r="HF120" s="261"/>
      <c r="HG120" s="261"/>
      <c r="HH120" s="261"/>
      <c r="HI120" s="261"/>
      <c r="HJ120" s="261"/>
      <c r="HK120" s="261"/>
      <c r="HL120" s="261"/>
    </row>
    <row r="121" spans="1:220" s="280" customFormat="1" ht="75" x14ac:dyDescent="0.25">
      <c r="A121" s="276" t="s">
        <v>371</v>
      </c>
      <c r="B121" s="276" t="s">
        <v>359</v>
      </c>
      <c r="C121" s="276" t="s">
        <v>359</v>
      </c>
      <c r="D121" s="276" t="s">
        <v>363</v>
      </c>
      <c r="E121" s="380" t="s">
        <v>391</v>
      </c>
      <c r="F121" s="276" t="s">
        <v>399</v>
      </c>
      <c r="G121" s="275">
        <v>2021005810213</v>
      </c>
      <c r="H121" s="930"/>
      <c r="I121" s="609" t="s">
        <v>996</v>
      </c>
      <c r="J121" s="609" t="s">
        <v>997</v>
      </c>
      <c r="K121" s="609">
        <v>15</v>
      </c>
      <c r="L121" s="609" t="s">
        <v>758</v>
      </c>
      <c r="M121" s="609" t="s">
        <v>757</v>
      </c>
      <c r="N121" s="276" t="s">
        <v>666</v>
      </c>
      <c r="O121" s="276" t="s">
        <v>390</v>
      </c>
      <c r="P121" s="619"/>
      <c r="Q121" s="921" t="s">
        <v>881</v>
      </c>
      <c r="R121" s="847"/>
      <c r="S121" s="847">
        <v>442643600</v>
      </c>
      <c r="T121" s="888">
        <f t="shared" si="9"/>
        <v>442643600</v>
      </c>
      <c r="U121" s="259">
        <f t="shared" si="12"/>
        <v>442643600</v>
      </c>
      <c r="V121" s="277"/>
      <c r="W121" s="277"/>
      <c r="X121" s="277"/>
      <c r="Y121" s="277"/>
      <c r="Z121" s="277"/>
      <c r="AA121" s="594">
        <v>660000</v>
      </c>
      <c r="AB121" s="277">
        <v>18000000</v>
      </c>
      <c r="AC121" s="277">
        <v>3213600</v>
      </c>
      <c r="AD121" s="277">
        <v>800000</v>
      </c>
      <c r="AE121" s="277">
        <v>24300000</v>
      </c>
      <c r="AF121" s="277">
        <v>156520000</v>
      </c>
      <c r="AG121" s="277">
        <v>400000</v>
      </c>
      <c r="AH121" s="277">
        <v>12080000</v>
      </c>
      <c r="AI121" s="277">
        <v>3000000</v>
      </c>
      <c r="AJ121" s="277">
        <v>640000</v>
      </c>
      <c r="AK121" s="277">
        <v>550000</v>
      </c>
      <c r="AL121" s="277">
        <v>1500000</v>
      </c>
      <c r="AM121" s="277">
        <v>400000</v>
      </c>
      <c r="AN121" s="594">
        <v>19730000</v>
      </c>
      <c r="AO121" s="594">
        <v>199400000</v>
      </c>
      <c r="AP121" s="277">
        <v>50000</v>
      </c>
      <c r="AQ121" s="277">
        <v>1200000</v>
      </c>
      <c r="AR121" s="277">
        <v>200000</v>
      </c>
      <c r="AS121" s="277"/>
      <c r="AT121" s="277"/>
      <c r="AU121" s="277"/>
      <c r="AV121" s="277"/>
      <c r="AW121" s="277"/>
      <c r="AX121" s="277"/>
      <c r="AY121" s="277"/>
      <c r="AZ121" s="277"/>
      <c r="BA121" s="302"/>
      <c r="BB121" s="302"/>
      <c r="BC121" s="302"/>
      <c r="BD121" s="302"/>
      <c r="BE121" s="302"/>
      <c r="BF121" s="302"/>
      <c r="BG121" s="302"/>
      <c r="BH121" s="302"/>
      <c r="BI121" s="302"/>
      <c r="BJ121" s="589"/>
      <c r="BK121" s="302"/>
      <c r="BL121" s="302"/>
      <c r="BM121" s="302"/>
      <c r="BN121" s="302"/>
      <c r="BO121" s="302"/>
      <c r="BP121" s="302"/>
      <c r="BQ121" s="302"/>
      <c r="BR121" s="592"/>
      <c r="BS121" s="302"/>
      <c r="BT121" s="302"/>
      <c r="BU121" s="302"/>
      <c r="BV121" s="302"/>
      <c r="BW121" s="302"/>
      <c r="BX121" s="302"/>
      <c r="BY121" s="302"/>
      <c r="BZ121" s="640"/>
      <c r="CA121" s="652"/>
      <c r="CB121" s="652"/>
      <c r="CC121" s="652"/>
      <c r="CD121" s="652"/>
      <c r="CE121" s="652"/>
      <c r="CF121" s="652"/>
      <c r="CG121" s="652"/>
      <c r="CH121" s="652"/>
      <c r="CI121" s="652"/>
      <c r="CJ121" s="652"/>
      <c r="CK121" s="652"/>
      <c r="CL121" s="652"/>
      <c r="CM121" s="652"/>
      <c r="CN121" s="652"/>
      <c r="CO121" s="652"/>
      <c r="CP121" s="652"/>
      <c r="CQ121" s="807">
        <f t="shared" si="13"/>
        <v>442643600</v>
      </c>
      <c r="CR121" s="807">
        <f t="shared" si="14"/>
        <v>0</v>
      </c>
      <c r="CS121" s="278"/>
      <c r="CT121" s="278"/>
      <c r="CU121" s="278"/>
      <c r="CV121" s="278"/>
      <c r="CW121" s="278"/>
      <c r="CX121" s="278"/>
      <c r="CY121" s="278"/>
      <c r="CZ121" s="278"/>
      <c r="DA121" s="278"/>
      <c r="DB121" s="278"/>
      <c r="DC121" s="278"/>
      <c r="DD121" s="278"/>
      <c r="DE121" s="278"/>
      <c r="DF121" s="278"/>
      <c r="DG121" s="278"/>
      <c r="DH121" s="278"/>
      <c r="DI121" s="278"/>
      <c r="DJ121" s="278"/>
      <c r="DK121" s="278"/>
      <c r="DL121" s="278"/>
      <c r="DM121" s="278"/>
      <c r="DN121" s="278"/>
      <c r="DO121" s="278"/>
      <c r="DP121" s="278"/>
      <c r="DQ121" s="278"/>
      <c r="DR121" s="278"/>
      <c r="DS121" s="278"/>
      <c r="DT121" s="278"/>
      <c r="DU121" s="278"/>
      <c r="DV121" s="278"/>
      <c r="DW121" s="278"/>
      <c r="DX121" s="278"/>
      <c r="DY121" s="278"/>
      <c r="DZ121" s="278"/>
      <c r="EA121" s="278"/>
      <c r="EB121" s="278"/>
      <c r="EC121" s="278"/>
      <c r="ED121" s="278"/>
      <c r="EE121" s="278"/>
      <c r="EF121" s="278"/>
      <c r="EG121" s="278"/>
      <c r="EH121" s="278"/>
      <c r="EI121" s="278"/>
      <c r="EJ121" s="278"/>
      <c r="EK121" s="278"/>
      <c r="EL121" s="278"/>
      <c r="EM121" s="278"/>
      <c r="EN121" s="278"/>
      <c r="EO121" s="278"/>
      <c r="EP121" s="278"/>
      <c r="EQ121" s="278"/>
      <c r="ER121" s="278"/>
      <c r="ES121" s="278"/>
      <c r="ET121" s="278"/>
      <c r="EU121" s="278"/>
      <c r="EV121" s="278"/>
      <c r="EW121" s="278"/>
      <c r="EX121" s="278"/>
      <c r="EY121" s="278"/>
      <c r="EZ121" s="278"/>
      <c r="FA121" s="278"/>
      <c r="FB121" s="278"/>
      <c r="FC121" s="278"/>
      <c r="FD121" s="278"/>
      <c r="FE121" s="278"/>
      <c r="FF121" s="278"/>
      <c r="FG121" s="278"/>
      <c r="FH121" s="278"/>
      <c r="FI121" s="278"/>
      <c r="FJ121" s="278"/>
      <c r="FK121" s="278"/>
      <c r="FL121" s="278"/>
      <c r="FM121" s="278"/>
      <c r="FN121" s="278"/>
      <c r="FO121" s="278"/>
      <c r="FP121" s="278"/>
      <c r="FQ121" s="278"/>
      <c r="FR121" s="278"/>
      <c r="FS121" s="278"/>
      <c r="FT121" s="278"/>
      <c r="FU121" s="278"/>
      <c r="FV121" s="278"/>
      <c r="FW121" s="278"/>
      <c r="FX121" s="278"/>
      <c r="FY121" s="278"/>
      <c r="FZ121" s="278"/>
      <c r="GA121" s="278"/>
      <c r="GB121" s="278"/>
      <c r="GC121" s="278"/>
      <c r="GD121" s="278"/>
      <c r="GE121" s="278"/>
      <c r="GF121" s="278"/>
      <c r="GG121" s="278"/>
      <c r="GH121" s="278"/>
      <c r="GI121" s="278"/>
      <c r="GJ121" s="278"/>
      <c r="GK121" s="278"/>
      <c r="GL121" s="278"/>
      <c r="GM121" s="278"/>
      <c r="GN121" s="278"/>
      <c r="GO121" s="278"/>
      <c r="GP121" s="278"/>
      <c r="GQ121" s="278"/>
      <c r="GR121" s="278"/>
      <c r="GS121" s="278"/>
      <c r="GT121" s="278"/>
      <c r="GU121" s="278"/>
      <c r="GV121" s="278"/>
      <c r="GW121" s="278"/>
      <c r="GX121" s="278"/>
      <c r="GY121" s="278"/>
      <c r="GZ121" s="278"/>
      <c r="HA121" s="278"/>
      <c r="HB121" s="278"/>
      <c r="HC121" s="278"/>
      <c r="HD121" s="278"/>
      <c r="HE121" s="278"/>
      <c r="HF121" s="278"/>
      <c r="HG121" s="278"/>
      <c r="HH121" s="278"/>
      <c r="HI121" s="278"/>
      <c r="HJ121" s="278"/>
      <c r="HK121" s="278"/>
      <c r="HL121" s="278"/>
    </row>
    <row r="122" spans="1:220" ht="31.5" x14ac:dyDescent="0.25">
      <c r="A122" s="290" t="s">
        <v>371</v>
      </c>
      <c r="B122" s="290" t="s">
        <v>359</v>
      </c>
      <c r="C122" s="290" t="s">
        <v>359</v>
      </c>
      <c r="D122" s="290" t="s">
        <v>363</v>
      </c>
      <c r="E122" s="574" t="s">
        <v>391</v>
      </c>
      <c r="F122" s="290" t="s">
        <v>419</v>
      </c>
      <c r="G122" s="291"/>
      <c r="H122" s="291"/>
      <c r="I122" s="614"/>
      <c r="J122" s="614"/>
      <c r="K122" s="614"/>
      <c r="L122" s="614"/>
      <c r="M122" s="614"/>
      <c r="N122" s="292"/>
      <c r="O122" s="292"/>
      <c r="P122" s="630"/>
      <c r="Q122" s="293" t="s">
        <v>420</v>
      </c>
      <c r="R122" s="849"/>
      <c r="S122" s="849"/>
      <c r="T122" s="882">
        <f t="shared" si="9"/>
        <v>0</v>
      </c>
      <c r="U122" s="259">
        <f t="shared" si="12"/>
        <v>0</v>
      </c>
      <c r="V122" s="260"/>
      <c r="W122" s="260"/>
      <c r="X122" s="260"/>
      <c r="Y122" s="260"/>
      <c r="Z122" s="260"/>
      <c r="AA122" s="596"/>
      <c r="AB122" s="260"/>
      <c r="AC122" s="260"/>
      <c r="AD122" s="260"/>
      <c r="AE122" s="260"/>
      <c r="AF122" s="260"/>
      <c r="AG122" s="260"/>
      <c r="AH122" s="260"/>
      <c r="AI122" s="260"/>
      <c r="AJ122" s="260"/>
      <c r="AK122" s="260"/>
      <c r="AL122" s="260"/>
      <c r="AM122" s="260"/>
      <c r="AN122" s="596"/>
      <c r="AO122" s="596"/>
      <c r="AP122" s="260"/>
      <c r="AQ122" s="260"/>
      <c r="AR122" s="260"/>
      <c r="AS122" s="260"/>
      <c r="AT122" s="260"/>
      <c r="AU122" s="260"/>
      <c r="AV122" s="260"/>
      <c r="AW122" s="260"/>
      <c r="AX122" s="260"/>
      <c r="AY122" s="260"/>
      <c r="AZ122" s="260"/>
      <c r="BA122" s="260"/>
      <c r="BB122" s="260"/>
      <c r="BC122" s="260"/>
      <c r="BD122" s="260"/>
      <c r="BE122" s="260"/>
      <c r="BF122" s="260"/>
      <c r="BG122" s="260"/>
      <c r="BH122" s="260"/>
      <c r="BI122" s="260"/>
      <c r="BJ122" s="581"/>
      <c r="BK122" s="260"/>
      <c r="BL122" s="260"/>
      <c r="BM122" s="260"/>
      <c r="BN122" s="260"/>
      <c r="BO122" s="260"/>
      <c r="BP122" s="260"/>
      <c r="BQ122" s="260"/>
      <c r="BR122" s="596"/>
      <c r="BS122" s="260"/>
      <c r="BT122" s="260"/>
      <c r="BU122" s="260"/>
      <c r="BV122" s="260"/>
      <c r="BW122" s="260"/>
      <c r="BX122" s="260"/>
      <c r="BY122" s="260"/>
      <c r="BZ122" s="635"/>
      <c r="CA122" s="650"/>
      <c r="CB122" s="650"/>
      <c r="CC122" s="650"/>
      <c r="CD122" s="650"/>
      <c r="CE122" s="650"/>
      <c r="CF122" s="650"/>
      <c r="CG122" s="650"/>
      <c r="CH122" s="650"/>
      <c r="CI122" s="650"/>
      <c r="CJ122" s="650"/>
      <c r="CK122" s="650"/>
      <c r="CL122" s="650"/>
      <c r="CM122" s="650"/>
      <c r="CN122" s="650"/>
      <c r="CO122" s="650"/>
      <c r="CP122" s="650"/>
      <c r="CQ122" s="807">
        <f t="shared" si="13"/>
        <v>0</v>
      </c>
      <c r="CR122" s="807">
        <f t="shared" si="14"/>
        <v>0</v>
      </c>
      <c r="CS122" s="261"/>
      <c r="CT122" s="261"/>
      <c r="CU122" s="261"/>
      <c r="CV122" s="261"/>
      <c r="CW122" s="261"/>
      <c r="CX122" s="261"/>
      <c r="CY122" s="261"/>
      <c r="CZ122" s="261"/>
      <c r="DA122" s="261"/>
      <c r="DB122" s="261"/>
      <c r="DC122" s="261"/>
      <c r="DD122" s="261"/>
      <c r="DE122" s="261"/>
      <c r="DF122" s="261"/>
      <c r="DG122" s="261"/>
      <c r="DH122" s="261"/>
      <c r="DI122" s="261"/>
      <c r="DJ122" s="261"/>
      <c r="DK122" s="261"/>
      <c r="DL122" s="261"/>
      <c r="DM122" s="261"/>
      <c r="DN122" s="261"/>
      <c r="DO122" s="261"/>
      <c r="DP122" s="261"/>
      <c r="DQ122" s="261"/>
      <c r="DR122" s="261"/>
      <c r="DS122" s="261"/>
      <c r="DT122" s="261"/>
      <c r="DU122" s="261"/>
      <c r="DV122" s="261"/>
      <c r="DW122" s="261"/>
      <c r="DX122" s="261"/>
      <c r="DY122" s="261"/>
      <c r="DZ122" s="261"/>
      <c r="EA122" s="261"/>
      <c r="EB122" s="261"/>
      <c r="EC122" s="261"/>
      <c r="ED122" s="261"/>
      <c r="EE122" s="261"/>
      <c r="EF122" s="261"/>
      <c r="EG122" s="261"/>
      <c r="EH122" s="261"/>
      <c r="EI122" s="261"/>
      <c r="EJ122" s="261"/>
      <c r="EK122" s="261"/>
      <c r="EL122" s="261"/>
      <c r="EM122" s="261"/>
      <c r="EN122" s="261"/>
      <c r="EO122" s="261"/>
      <c r="EP122" s="261"/>
      <c r="EQ122" s="261"/>
      <c r="ER122" s="261"/>
      <c r="ES122" s="261"/>
      <c r="ET122" s="261"/>
      <c r="EU122" s="261"/>
      <c r="EV122" s="261"/>
      <c r="EW122" s="261"/>
      <c r="EX122" s="261"/>
      <c r="EY122" s="261"/>
      <c r="EZ122" s="261"/>
      <c r="FA122" s="261"/>
      <c r="FB122" s="261"/>
      <c r="FC122" s="261"/>
      <c r="FD122" s="261"/>
      <c r="FE122" s="261"/>
      <c r="FF122" s="261"/>
      <c r="FG122" s="261"/>
      <c r="FH122" s="261"/>
      <c r="FI122" s="261"/>
      <c r="FJ122" s="261"/>
      <c r="FK122" s="261"/>
      <c r="FL122" s="261"/>
      <c r="FM122" s="261"/>
      <c r="FN122" s="261"/>
      <c r="FO122" s="261"/>
      <c r="FP122" s="261"/>
      <c r="FQ122" s="261"/>
      <c r="FR122" s="261"/>
      <c r="FS122" s="261"/>
      <c r="FT122" s="261"/>
      <c r="FU122" s="261"/>
      <c r="FV122" s="261"/>
      <c r="FW122" s="261"/>
      <c r="FX122" s="261"/>
      <c r="FY122" s="261"/>
      <c r="FZ122" s="261"/>
      <c r="GA122" s="261"/>
      <c r="GB122" s="261"/>
      <c r="GC122" s="261"/>
      <c r="GD122" s="261"/>
      <c r="GE122" s="261"/>
      <c r="GF122" s="261"/>
      <c r="GG122" s="261"/>
      <c r="GH122" s="261"/>
      <c r="GI122" s="261"/>
      <c r="GJ122" s="261"/>
      <c r="GK122" s="261"/>
      <c r="GL122" s="261"/>
      <c r="GM122" s="261"/>
      <c r="GN122" s="261"/>
      <c r="GO122" s="261"/>
      <c r="GP122" s="261"/>
      <c r="GQ122" s="261"/>
      <c r="GR122" s="261"/>
      <c r="GS122" s="261"/>
      <c r="GT122" s="261"/>
      <c r="GU122" s="261"/>
      <c r="GV122" s="261"/>
      <c r="GW122" s="261"/>
      <c r="GX122" s="261"/>
      <c r="GY122" s="261"/>
      <c r="GZ122" s="261"/>
      <c r="HA122" s="261"/>
      <c r="HB122" s="261"/>
      <c r="HC122" s="261"/>
      <c r="HD122" s="261"/>
      <c r="HE122" s="261"/>
      <c r="HF122" s="261"/>
      <c r="HG122" s="261"/>
      <c r="HH122" s="261"/>
      <c r="HI122" s="261"/>
      <c r="HJ122" s="261"/>
      <c r="HK122" s="261"/>
      <c r="HL122" s="261"/>
    </row>
    <row r="123" spans="1:220" s="280" customFormat="1" ht="75" x14ac:dyDescent="0.25">
      <c r="A123" s="274" t="s">
        <v>371</v>
      </c>
      <c r="B123" s="276" t="s">
        <v>359</v>
      </c>
      <c r="C123" s="276" t="s">
        <v>359</v>
      </c>
      <c r="D123" s="276" t="s">
        <v>363</v>
      </c>
      <c r="E123" s="380" t="s">
        <v>391</v>
      </c>
      <c r="F123" s="276" t="s">
        <v>419</v>
      </c>
      <c r="G123" s="275">
        <v>2021005810116</v>
      </c>
      <c r="H123" s="930"/>
      <c r="I123" s="940" t="s">
        <v>922</v>
      </c>
      <c r="J123" s="940" t="s">
        <v>999</v>
      </c>
      <c r="K123" s="940">
        <v>2</v>
      </c>
      <c r="L123" s="940" t="s">
        <v>758</v>
      </c>
      <c r="M123" s="940" t="s">
        <v>757</v>
      </c>
      <c r="N123" s="914" t="s">
        <v>666</v>
      </c>
      <c r="O123" s="914" t="s">
        <v>390</v>
      </c>
      <c r="P123" s="943" t="s">
        <v>701</v>
      </c>
      <c r="Q123" s="944" t="s">
        <v>876</v>
      </c>
      <c r="R123" s="847">
        <f>400000000-S123</f>
        <v>238500000</v>
      </c>
      <c r="S123" s="937">
        <v>161500000</v>
      </c>
      <c r="T123" s="860">
        <f t="shared" si="9"/>
        <v>400000000</v>
      </c>
      <c r="U123" s="259">
        <f t="shared" si="12"/>
        <v>400000000</v>
      </c>
      <c r="V123" s="277"/>
      <c r="W123" s="277"/>
      <c r="X123" s="277"/>
      <c r="Y123" s="277"/>
      <c r="Z123" s="277"/>
      <c r="AA123" s="594"/>
      <c r="AB123" s="277"/>
      <c r="AC123" s="277"/>
      <c r="AD123" s="277"/>
      <c r="AE123" s="277"/>
      <c r="AF123" s="277"/>
      <c r="AG123" s="277"/>
      <c r="AH123" s="277"/>
      <c r="AI123" s="277"/>
      <c r="AJ123" s="277"/>
      <c r="AK123" s="277"/>
      <c r="AL123" s="277"/>
      <c r="AM123" s="277"/>
      <c r="AN123" s="594">
        <v>31132458.090000004</v>
      </c>
      <c r="AO123" s="594">
        <f>368867541.91-161500000</f>
        <v>207367541.91000003</v>
      </c>
      <c r="AP123" s="277"/>
      <c r="AQ123" s="277"/>
      <c r="AR123" s="277"/>
      <c r="AS123" s="277"/>
      <c r="AT123" s="277"/>
      <c r="AU123" s="277"/>
      <c r="AV123" s="277"/>
      <c r="AW123" s="277"/>
      <c r="AX123" s="325">
        <v>160000000</v>
      </c>
      <c r="AY123" s="277">
        <v>1500000</v>
      </c>
      <c r="AZ123" s="277"/>
      <c r="BA123" s="277"/>
      <c r="BB123" s="277"/>
      <c r="BC123" s="277"/>
      <c r="BD123" s="277"/>
      <c r="BE123" s="277"/>
      <c r="BF123" s="277"/>
      <c r="BG123" s="277"/>
      <c r="BH123" s="277"/>
      <c r="BI123" s="277"/>
      <c r="BJ123" s="381"/>
      <c r="BK123" s="277"/>
      <c r="BL123" s="277"/>
      <c r="BM123" s="277"/>
      <c r="BN123" s="277"/>
      <c r="BO123" s="277"/>
      <c r="BP123" s="277"/>
      <c r="BQ123" s="277"/>
      <c r="BR123" s="594"/>
      <c r="BS123" s="277"/>
      <c r="BT123" s="277"/>
      <c r="BU123" s="277"/>
      <c r="BV123" s="277"/>
      <c r="BW123" s="277"/>
      <c r="BX123" s="277"/>
      <c r="BY123" s="277"/>
      <c r="BZ123" s="637"/>
      <c r="CA123" s="652"/>
      <c r="CB123" s="652"/>
      <c r="CC123" s="652"/>
      <c r="CD123" s="652"/>
      <c r="CE123" s="652"/>
      <c r="CF123" s="652"/>
      <c r="CG123" s="652"/>
      <c r="CH123" s="652"/>
      <c r="CI123" s="652"/>
      <c r="CJ123" s="652"/>
      <c r="CK123" s="652"/>
      <c r="CL123" s="652"/>
      <c r="CM123" s="652"/>
      <c r="CN123" s="652"/>
      <c r="CO123" s="652"/>
      <c r="CP123" s="652"/>
      <c r="CQ123" s="807">
        <f t="shared" si="13"/>
        <v>400000000</v>
      </c>
      <c r="CR123" s="807">
        <f t="shared" si="14"/>
        <v>0</v>
      </c>
      <c r="CS123" s="278"/>
      <c r="CT123" s="278"/>
      <c r="CU123" s="278"/>
      <c r="CV123" s="278"/>
      <c r="CW123" s="278"/>
      <c r="CX123" s="278"/>
      <c r="CY123" s="278"/>
      <c r="CZ123" s="278"/>
      <c r="DA123" s="278"/>
      <c r="DB123" s="278"/>
      <c r="DC123" s="278"/>
      <c r="DD123" s="278"/>
      <c r="DE123" s="278"/>
      <c r="DF123" s="278"/>
      <c r="DG123" s="278"/>
      <c r="DH123" s="278"/>
      <c r="DI123" s="278"/>
      <c r="DJ123" s="278"/>
      <c r="DK123" s="278"/>
      <c r="DL123" s="278"/>
      <c r="DM123" s="278"/>
      <c r="DN123" s="278"/>
      <c r="DO123" s="278"/>
      <c r="DP123" s="278"/>
      <c r="DQ123" s="278"/>
      <c r="DR123" s="278"/>
      <c r="DS123" s="278"/>
      <c r="DT123" s="278"/>
      <c r="DU123" s="278"/>
      <c r="DV123" s="278"/>
      <c r="DW123" s="278"/>
      <c r="DX123" s="278"/>
      <c r="DY123" s="278"/>
      <c r="DZ123" s="278"/>
      <c r="EA123" s="278"/>
      <c r="EB123" s="278"/>
      <c r="EC123" s="278"/>
      <c r="ED123" s="278"/>
      <c r="EE123" s="278"/>
      <c r="EF123" s="278"/>
      <c r="EG123" s="278"/>
      <c r="EH123" s="278"/>
      <c r="EI123" s="278"/>
      <c r="EJ123" s="278"/>
      <c r="EK123" s="278"/>
      <c r="EL123" s="278"/>
      <c r="EM123" s="278"/>
      <c r="EN123" s="278"/>
      <c r="EO123" s="278"/>
      <c r="EP123" s="278"/>
      <c r="EQ123" s="278"/>
      <c r="ER123" s="278"/>
      <c r="ES123" s="278"/>
      <c r="ET123" s="278"/>
      <c r="EU123" s="278"/>
      <c r="EV123" s="278"/>
      <c r="EW123" s="278"/>
      <c r="EX123" s="278"/>
      <c r="EY123" s="278"/>
      <c r="EZ123" s="278"/>
      <c r="FA123" s="278"/>
      <c r="FB123" s="278"/>
      <c r="FC123" s="278"/>
      <c r="FD123" s="278"/>
      <c r="FE123" s="278"/>
      <c r="FF123" s="278"/>
      <c r="FG123" s="278"/>
      <c r="FH123" s="278"/>
      <c r="FI123" s="278"/>
      <c r="FJ123" s="278"/>
      <c r="FK123" s="278"/>
      <c r="FL123" s="278"/>
      <c r="FM123" s="278"/>
      <c r="FN123" s="278"/>
      <c r="FO123" s="278"/>
      <c r="FP123" s="278"/>
      <c r="FQ123" s="278"/>
      <c r="FR123" s="278"/>
      <c r="FS123" s="278"/>
      <c r="FT123" s="278"/>
      <c r="FU123" s="278"/>
      <c r="FV123" s="278"/>
      <c r="FW123" s="278"/>
      <c r="FX123" s="278"/>
      <c r="FY123" s="278"/>
      <c r="FZ123" s="278"/>
      <c r="GA123" s="278"/>
      <c r="GB123" s="278"/>
      <c r="GC123" s="278"/>
      <c r="GD123" s="278"/>
      <c r="GE123" s="278"/>
      <c r="GF123" s="278"/>
      <c r="GG123" s="278"/>
      <c r="GH123" s="278"/>
      <c r="GI123" s="278"/>
      <c r="GJ123" s="278"/>
      <c r="GK123" s="278"/>
      <c r="GL123" s="278"/>
      <c r="GM123" s="278"/>
      <c r="GN123" s="278"/>
      <c r="GO123" s="278"/>
      <c r="GP123" s="278"/>
      <c r="GQ123" s="278"/>
      <c r="GR123" s="278"/>
      <c r="GS123" s="278"/>
      <c r="GT123" s="278"/>
      <c r="GU123" s="278"/>
      <c r="GV123" s="278"/>
      <c r="GW123" s="278"/>
      <c r="GX123" s="278"/>
      <c r="GY123" s="278"/>
      <c r="GZ123" s="278"/>
      <c r="HA123" s="278"/>
      <c r="HB123" s="278"/>
      <c r="HC123" s="278"/>
      <c r="HD123" s="278"/>
      <c r="HE123" s="278"/>
      <c r="HF123" s="278"/>
      <c r="HG123" s="278"/>
      <c r="HH123" s="278"/>
      <c r="HI123" s="278"/>
      <c r="HJ123" s="278"/>
      <c r="HK123" s="278"/>
      <c r="HL123" s="278"/>
    </row>
    <row r="124" spans="1:220" ht="31.5" x14ac:dyDescent="0.25">
      <c r="A124" s="246" t="s">
        <v>380</v>
      </c>
      <c r="B124" s="246"/>
      <c r="C124" s="246"/>
      <c r="D124" s="246"/>
      <c r="E124" s="568"/>
      <c r="F124" s="246"/>
      <c r="G124" s="285"/>
      <c r="H124" s="285"/>
      <c r="I124" s="612"/>
      <c r="J124" s="612"/>
      <c r="K124" s="612"/>
      <c r="L124" s="612"/>
      <c r="M124" s="612"/>
      <c r="N124" s="248"/>
      <c r="O124" s="248"/>
      <c r="P124" s="623"/>
      <c r="Q124" s="249" t="s">
        <v>421</v>
      </c>
      <c r="R124" s="839"/>
      <c r="S124" s="839"/>
      <c r="T124" s="875">
        <f t="shared" si="9"/>
        <v>0</v>
      </c>
      <c r="U124" s="259">
        <f t="shared" si="12"/>
        <v>0</v>
      </c>
      <c r="V124" s="260"/>
      <c r="W124" s="260"/>
      <c r="X124" s="260"/>
      <c r="Y124" s="260"/>
      <c r="Z124" s="260"/>
      <c r="AA124" s="596"/>
      <c r="AB124" s="260"/>
      <c r="AC124" s="260"/>
      <c r="AD124" s="260"/>
      <c r="AE124" s="260"/>
      <c r="AF124" s="260"/>
      <c r="AG124" s="260"/>
      <c r="AH124" s="260"/>
      <c r="AI124" s="260"/>
      <c r="AJ124" s="260"/>
      <c r="AK124" s="260"/>
      <c r="AL124" s="260"/>
      <c r="AM124" s="260"/>
      <c r="AN124" s="596"/>
      <c r="AO124" s="596"/>
      <c r="AP124" s="260"/>
      <c r="AQ124" s="260"/>
      <c r="AR124" s="260"/>
      <c r="AS124" s="260"/>
      <c r="AT124" s="260"/>
      <c r="AU124" s="260"/>
      <c r="AV124" s="260"/>
      <c r="AW124" s="260"/>
      <c r="AX124" s="260"/>
      <c r="AY124" s="260"/>
      <c r="AZ124" s="260"/>
      <c r="BA124" s="260"/>
      <c r="BB124" s="260"/>
      <c r="BC124" s="260"/>
      <c r="BD124" s="260"/>
      <c r="BE124" s="260"/>
      <c r="BF124" s="260"/>
      <c r="BG124" s="260"/>
      <c r="BH124" s="260"/>
      <c r="BI124" s="260"/>
      <c r="BJ124" s="581"/>
      <c r="BK124" s="260"/>
      <c r="BL124" s="260"/>
      <c r="BM124" s="260"/>
      <c r="BN124" s="260"/>
      <c r="BO124" s="260"/>
      <c r="BP124" s="260"/>
      <c r="BQ124" s="260"/>
      <c r="BR124" s="596"/>
      <c r="BS124" s="260"/>
      <c r="BT124" s="260"/>
      <c r="BU124" s="260"/>
      <c r="BV124" s="260"/>
      <c r="BW124" s="260"/>
      <c r="BX124" s="260"/>
      <c r="BY124" s="260"/>
      <c r="BZ124" s="635"/>
      <c r="CA124" s="650"/>
      <c r="CB124" s="650"/>
      <c r="CC124" s="650"/>
      <c r="CD124" s="650"/>
      <c r="CE124" s="650"/>
      <c r="CF124" s="650"/>
      <c r="CG124" s="650"/>
      <c r="CH124" s="650"/>
      <c r="CI124" s="650"/>
      <c r="CJ124" s="650"/>
      <c r="CK124" s="650"/>
      <c r="CL124" s="650"/>
      <c r="CM124" s="650"/>
      <c r="CN124" s="650"/>
      <c r="CO124" s="650"/>
      <c r="CP124" s="650"/>
      <c r="CQ124" s="807">
        <f t="shared" si="13"/>
        <v>0</v>
      </c>
      <c r="CR124" s="807">
        <f t="shared" si="14"/>
        <v>0</v>
      </c>
      <c r="CS124" s="261"/>
      <c r="CT124" s="261"/>
      <c r="CU124" s="261"/>
      <c r="CV124" s="261"/>
      <c r="CW124" s="261"/>
      <c r="CX124" s="261"/>
      <c r="CY124" s="261"/>
      <c r="CZ124" s="261"/>
      <c r="DA124" s="261"/>
      <c r="DB124" s="261"/>
      <c r="DC124" s="261"/>
      <c r="DD124" s="261"/>
      <c r="DE124" s="261"/>
      <c r="DF124" s="261"/>
      <c r="DG124" s="261"/>
      <c r="DH124" s="261"/>
      <c r="DI124" s="261"/>
      <c r="DJ124" s="261"/>
      <c r="DK124" s="261"/>
      <c r="DL124" s="261"/>
      <c r="DM124" s="261"/>
      <c r="DN124" s="261"/>
      <c r="DO124" s="261"/>
      <c r="DP124" s="261"/>
      <c r="DQ124" s="261"/>
      <c r="DR124" s="261"/>
      <c r="DS124" s="261"/>
      <c r="DT124" s="261"/>
      <c r="DU124" s="261"/>
      <c r="DV124" s="261"/>
      <c r="DW124" s="261"/>
      <c r="DX124" s="261"/>
      <c r="DY124" s="261"/>
      <c r="DZ124" s="261"/>
      <c r="EA124" s="261"/>
      <c r="EB124" s="261"/>
      <c r="EC124" s="261"/>
      <c r="ED124" s="261"/>
      <c r="EE124" s="261"/>
      <c r="EF124" s="261"/>
      <c r="EG124" s="261"/>
      <c r="EH124" s="261"/>
      <c r="EI124" s="261"/>
      <c r="EJ124" s="261"/>
      <c r="EK124" s="261"/>
      <c r="EL124" s="261"/>
      <c r="EM124" s="261"/>
      <c r="EN124" s="261"/>
      <c r="EO124" s="261"/>
      <c r="EP124" s="261"/>
      <c r="EQ124" s="261"/>
      <c r="ER124" s="261"/>
      <c r="ES124" s="261"/>
      <c r="ET124" s="261"/>
      <c r="EU124" s="261"/>
      <c r="EV124" s="261"/>
      <c r="EW124" s="261"/>
      <c r="EX124" s="261"/>
      <c r="EY124" s="261"/>
      <c r="EZ124" s="261"/>
      <c r="FA124" s="261"/>
      <c r="FB124" s="261"/>
      <c r="FC124" s="261"/>
      <c r="FD124" s="261"/>
      <c r="FE124" s="261"/>
      <c r="FF124" s="261"/>
      <c r="FG124" s="261"/>
      <c r="FH124" s="261"/>
      <c r="FI124" s="261"/>
      <c r="FJ124" s="261"/>
      <c r="FK124" s="261"/>
      <c r="FL124" s="261"/>
      <c r="FM124" s="261"/>
      <c r="FN124" s="261"/>
      <c r="FO124" s="261"/>
      <c r="FP124" s="261"/>
      <c r="FQ124" s="261"/>
      <c r="FR124" s="261"/>
      <c r="FS124" s="261"/>
      <c r="FT124" s="261"/>
      <c r="FU124" s="261"/>
      <c r="FV124" s="261"/>
      <c r="FW124" s="261"/>
      <c r="FX124" s="261"/>
      <c r="FY124" s="261"/>
      <c r="FZ124" s="261"/>
      <c r="GA124" s="261"/>
      <c r="GB124" s="261"/>
      <c r="GC124" s="261"/>
      <c r="GD124" s="261"/>
      <c r="GE124" s="261"/>
      <c r="GF124" s="261"/>
      <c r="GG124" s="261"/>
      <c r="GH124" s="261"/>
      <c r="GI124" s="261"/>
      <c r="GJ124" s="261"/>
      <c r="GK124" s="261"/>
      <c r="GL124" s="261"/>
      <c r="GM124" s="261"/>
      <c r="GN124" s="261"/>
      <c r="GO124" s="261"/>
      <c r="GP124" s="261"/>
      <c r="GQ124" s="261"/>
      <c r="GR124" s="261"/>
      <c r="GS124" s="261"/>
      <c r="GT124" s="261"/>
      <c r="GU124" s="261"/>
      <c r="GV124" s="261"/>
      <c r="GW124" s="261"/>
      <c r="GX124" s="261"/>
      <c r="GY124" s="261"/>
      <c r="GZ124" s="261"/>
      <c r="HA124" s="261"/>
      <c r="HB124" s="261"/>
      <c r="HC124" s="261"/>
      <c r="HD124" s="261"/>
      <c r="HE124" s="261"/>
      <c r="HF124" s="261"/>
      <c r="HG124" s="261"/>
      <c r="HH124" s="261"/>
      <c r="HI124" s="261"/>
      <c r="HJ124" s="261"/>
      <c r="HK124" s="261"/>
      <c r="HL124" s="261"/>
    </row>
    <row r="125" spans="1:220" ht="18" x14ac:dyDescent="0.25">
      <c r="A125" s="255" t="s">
        <v>380</v>
      </c>
      <c r="B125" s="255" t="s">
        <v>394</v>
      </c>
      <c r="C125" s="255"/>
      <c r="D125" s="255"/>
      <c r="E125" s="569"/>
      <c r="F125" s="255"/>
      <c r="G125" s="294"/>
      <c r="H125" s="294"/>
      <c r="I125" s="616"/>
      <c r="J125" s="616"/>
      <c r="K125" s="616"/>
      <c r="L125" s="616"/>
      <c r="M125" s="616"/>
      <c r="N125" s="257"/>
      <c r="O125" s="257"/>
      <c r="P125" s="624"/>
      <c r="Q125" s="258" t="s">
        <v>404</v>
      </c>
      <c r="R125" s="840"/>
      <c r="S125" s="840"/>
      <c r="T125" s="876">
        <f t="shared" si="9"/>
        <v>0</v>
      </c>
      <c r="U125" s="259">
        <f t="shared" si="12"/>
        <v>0</v>
      </c>
      <c r="V125" s="269"/>
      <c r="W125" s="269"/>
      <c r="X125" s="269"/>
      <c r="Y125" s="269"/>
      <c r="Z125" s="269"/>
      <c r="AA125" s="595"/>
      <c r="AB125" s="269"/>
      <c r="AC125" s="269"/>
      <c r="AD125" s="269"/>
      <c r="AE125" s="269"/>
      <c r="AF125" s="269"/>
      <c r="AG125" s="269"/>
      <c r="AH125" s="269"/>
      <c r="AI125" s="269"/>
      <c r="AJ125" s="269"/>
      <c r="AK125" s="269"/>
      <c r="AL125" s="269"/>
      <c r="AM125" s="269"/>
      <c r="AN125" s="595"/>
      <c r="AO125" s="595"/>
      <c r="AP125" s="269"/>
      <c r="AQ125" s="269"/>
      <c r="AR125" s="269"/>
      <c r="AS125" s="269"/>
      <c r="AT125" s="269"/>
      <c r="AU125" s="269"/>
      <c r="AV125" s="269"/>
      <c r="AW125" s="269"/>
      <c r="AX125" s="269"/>
      <c r="AY125" s="269"/>
      <c r="AZ125" s="269"/>
      <c r="BA125" s="269"/>
      <c r="BB125" s="269"/>
      <c r="BC125" s="269"/>
      <c r="BD125" s="269"/>
      <c r="BE125" s="269"/>
      <c r="BF125" s="269"/>
      <c r="BG125" s="269"/>
      <c r="BH125" s="269"/>
      <c r="BI125" s="269"/>
      <c r="BJ125" s="576"/>
      <c r="BK125" s="269"/>
      <c r="BL125" s="269"/>
      <c r="BM125" s="269"/>
      <c r="BN125" s="269"/>
      <c r="BO125" s="269"/>
      <c r="BP125" s="269"/>
      <c r="BQ125" s="269"/>
      <c r="BR125" s="595"/>
      <c r="BS125" s="269"/>
      <c r="BT125" s="269"/>
      <c r="BU125" s="269"/>
      <c r="BV125" s="269"/>
      <c r="BW125" s="269"/>
      <c r="BX125" s="269"/>
      <c r="BY125" s="269"/>
      <c r="BZ125" s="636"/>
      <c r="CA125" s="651"/>
      <c r="CB125" s="651"/>
      <c r="CC125" s="651"/>
      <c r="CD125" s="651"/>
      <c r="CE125" s="651"/>
      <c r="CF125" s="651"/>
      <c r="CG125" s="651"/>
      <c r="CH125" s="651"/>
      <c r="CI125" s="651"/>
      <c r="CJ125" s="651"/>
      <c r="CK125" s="651"/>
      <c r="CL125" s="651"/>
      <c r="CM125" s="651"/>
      <c r="CN125" s="651"/>
      <c r="CO125" s="651"/>
      <c r="CP125" s="651"/>
      <c r="CQ125" s="807">
        <f t="shared" si="13"/>
        <v>0</v>
      </c>
      <c r="CR125" s="807">
        <f t="shared" si="14"/>
        <v>0</v>
      </c>
      <c r="CS125" s="270"/>
      <c r="CT125" s="270"/>
      <c r="CU125" s="270"/>
      <c r="CV125" s="270"/>
      <c r="CW125" s="270"/>
      <c r="CX125" s="270"/>
      <c r="CY125" s="270"/>
      <c r="CZ125" s="270"/>
      <c r="DA125" s="270"/>
      <c r="DB125" s="270"/>
      <c r="DC125" s="270"/>
      <c r="DD125" s="270"/>
      <c r="DE125" s="270"/>
      <c r="DF125" s="270"/>
      <c r="DG125" s="270"/>
      <c r="DH125" s="270"/>
      <c r="DI125" s="270"/>
      <c r="DJ125" s="270"/>
      <c r="DK125" s="270"/>
      <c r="DL125" s="270"/>
      <c r="DM125" s="270"/>
      <c r="DN125" s="270"/>
      <c r="DO125" s="270"/>
      <c r="DP125" s="270"/>
      <c r="DQ125" s="270"/>
      <c r="DR125" s="270"/>
      <c r="DS125" s="270"/>
      <c r="DT125" s="270"/>
      <c r="DU125" s="270"/>
      <c r="DV125" s="270"/>
      <c r="DW125" s="270"/>
      <c r="DX125" s="270"/>
      <c r="DY125" s="270"/>
      <c r="DZ125" s="270"/>
      <c r="EA125" s="270"/>
      <c r="EB125" s="270"/>
      <c r="EC125" s="270"/>
      <c r="ED125" s="270"/>
      <c r="EE125" s="270"/>
      <c r="EF125" s="270"/>
      <c r="EG125" s="270"/>
      <c r="EH125" s="270"/>
      <c r="EI125" s="270"/>
      <c r="EJ125" s="270"/>
      <c r="EK125" s="270"/>
      <c r="EL125" s="270"/>
      <c r="EM125" s="270"/>
      <c r="EN125" s="270"/>
      <c r="EO125" s="270"/>
      <c r="EP125" s="270"/>
      <c r="EQ125" s="270"/>
      <c r="ER125" s="270"/>
      <c r="ES125" s="270"/>
      <c r="ET125" s="270"/>
      <c r="EU125" s="270"/>
      <c r="EV125" s="270"/>
      <c r="EW125" s="270"/>
      <c r="EX125" s="270"/>
      <c r="EY125" s="270"/>
      <c r="EZ125" s="270"/>
      <c r="FA125" s="270"/>
      <c r="FB125" s="270"/>
      <c r="FC125" s="270"/>
      <c r="FD125" s="270"/>
      <c r="FE125" s="270"/>
      <c r="FF125" s="270"/>
      <c r="FG125" s="270"/>
      <c r="FH125" s="270"/>
      <c r="FI125" s="270"/>
      <c r="FJ125" s="270"/>
      <c r="FK125" s="270"/>
      <c r="FL125" s="270"/>
      <c r="FM125" s="270"/>
      <c r="FN125" s="270"/>
      <c r="FO125" s="270"/>
      <c r="FP125" s="270"/>
      <c r="FQ125" s="270"/>
      <c r="FR125" s="270"/>
      <c r="FS125" s="270"/>
      <c r="FT125" s="270"/>
      <c r="FU125" s="270"/>
      <c r="FV125" s="270"/>
      <c r="FW125" s="270"/>
      <c r="FX125" s="270"/>
      <c r="FY125" s="270"/>
      <c r="FZ125" s="270"/>
      <c r="GA125" s="270"/>
      <c r="GB125" s="270"/>
      <c r="GC125" s="270"/>
      <c r="GD125" s="270"/>
      <c r="GE125" s="270"/>
      <c r="GF125" s="270"/>
      <c r="GG125" s="270"/>
      <c r="GH125" s="270"/>
      <c r="GI125" s="270"/>
      <c r="GJ125" s="270"/>
      <c r="GK125" s="270"/>
      <c r="GL125" s="270"/>
      <c r="GM125" s="270"/>
      <c r="GN125" s="270"/>
      <c r="GO125" s="270"/>
      <c r="GP125" s="270"/>
      <c r="GQ125" s="270"/>
      <c r="GR125" s="270"/>
      <c r="GS125" s="270"/>
      <c r="GT125" s="270"/>
      <c r="GU125" s="270"/>
      <c r="GV125" s="270"/>
      <c r="GW125" s="270"/>
      <c r="GX125" s="270"/>
      <c r="GY125" s="270"/>
      <c r="GZ125" s="270"/>
      <c r="HA125" s="270"/>
      <c r="HB125" s="270"/>
      <c r="HC125" s="270"/>
      <c r="HD125" s="270"/>
      <c r="HE125" s="270"/>
      <c r="HF125" s="261"/>
      <c r="HG125" s="261"/>
      <c r="HH125" s="261"/>
      <c r="HI125" s="261"/>
      <c r="HJ125" s="261"/>
      <c r="HK125" s="261"/>
      <c r="HL125" s="261"/>
    </row>
    <row r="126" spans="1:220" ht="31.5" x14ac:dyDescent="0.25">
      <c r="A126" s="262" t="s">
        <v>380</v>
      </c>
      <c r="B126" s="262" t="s">
        <v>394</v>
      </c>
      <c r="C126" s="262" t="s">
        <v>378</v>
      </c>
      <c r="D126" s="262"/>
      <c r="E126" s="570"/>
      <c r="F126" s="262"/>
      <c r="G126" s="263"/>
      <c r="H126" s="263"/>
      <c r="I126" s="606"/>
      <c r="J126" s="606"/>
      <c r="K126" s="606"/>
      <c r="L126" s="606"/>
      <c r="M126" s="606"/>
      <c r="N126" s="262"/>
      <c r="O126" s="264"/>
      <c r="P126" s="625"/>
      <c r="Q126" s="265" t="s">
        <v>422</v>
      </c>
      <c r="R126" s="841"/>
      <c r="S126" s="841"/>
      <c r="T126" s="877">
        <f t="shared" si="9"/>
        <v>0</v>
      </c>
      <c r="U126" s="259">
        <f t="shared" si="12"/>
        <v>0</v>
      </c>
      <c r="V126" s="269"/>
      <c r="W126" s="269"/>
      <c r="X126" s="269"/>
      <c r="Y126" s="269"/>
      <c r="Z126" s="269"/>
      <c r="AA126" s="595"/>
      <c r="AB126" s="269"/>
      <c r="AC126" s="269"/>
      <c r="AD126" s="269"/>
      <c r="AE126" s="269"/>
      <c r="AF126" s="269"/>
      <c r="AG126" s="269"/>
      <c r="AH126" s="269"/>
      <c r="AI126" s="269"/>
      <c r="AJ126" s="269"/>
      <c r="AK126" s="269"/>
      <c r="AL126" s="269"/>
      <c r="AM126" s="269"/>
      <c r="AN126" s="595"/>
      <c r="AO126" s="595"/>
      <c r="AP126" s="269"/>
      <c r="AQ126" s="269"/>
      <c r="AR126" s="269"/>
      <c r="AS126" s="269"/>
      <c r="AT126" s="269"/>
      <c r="AU126" s="269"/>
      <c r="AV126" s="269"/>
      <c r="AW126" s="269"/>
      <c r="AX126" s="269"/>
      <c r="AY126" s="269"/>
      <c r="AZ126" s="269"/>
      <c r="BA126" s="269"/>
      <c r="BB126" s="269"/>
      <c r="BC126" s="269"/>
      <c r="BD126" s="269"/>
      <c r="BE126" s="269"/>
      <c r="BF126" s="269"/>
      <c r="BG126" s="269"/>
      <c r="BH126" s="269"/>
      <c r="BI126" s="269"/>
      <c r="BJ126" s="576"/>
      <c r="BK126" s="269"/>
      <c r="BL126" s="269"/>
      <c r="BM126" s="269"/>
      <c r="BN126" s="269"/>
      <c r="BO126" s="269"/>
      <c r="BP126" s="269"/>
      <c r="BQ126" s="269"/>
      <c r="BR126" s="595"/>
      <c r="BS126" s="269"/>
      <c r="BT126" s="269"/>
      <c r="BU126" s="269"/>
      <c r="BV126" s="269"/>
      <c r="BW126" s="269"/>
      <c r="BX126" s="269"/>
      <c r="BY126" s="269"/>
      <c r="BZ126" s="636"/>
      <c r="CA126" s="651"/>
      <c r="CB126" s="651"/>
      <c r="CC126" s="651"/>
      <c r="CD126" s="651"/>
      <c r="CE126" s="651"/>
      <c r="CF126" s="651"/>
      <c r="CG126" s="651"/>
      <c r="CH126" s="651"/>
      <c r="CI126" s="651"/>
      <c r="CJ126" s="651"/>
      <c r="CK126" s="651"/>
      <c r="CL126" s="651"/>
      <c r="CM126" s="651"/>
      <c r="CN126" s="651"/>
      <c r="CO126" s="651"/>
      <c r="CP126" s="651"/>
      <c r="CQ126" s="807">
        <f t="shared" si="13"/>
        <v>0</v>
      </c>
      <c r="CR126" s="807">
        <f t="shared" si="14"/>
        <v>0</v>
      </c>
      <c r="CS126" s="270"/>
      <c r="CT126" s="270"/>
      <c r="CU126" s="270"/>
      <c r="CV126" s="270"/>
      <c r="CW126" s="270"/>
      <c r="CX126" s="270"/>
      <c r="CY126" s="270"/>
      <c r="CZ126" s="270"/>
      <c r="DA126" s="270"/>
      <c r="DB126" s="270"/>
      <c r="DC126" s="270"/>
      <c r="DD126" s="270"/>
      <c r="DE126" s="270"/>
      <c r="DF126" s="270"/>
      <c r="DG126" s="270"/>
      <c r="DH126" s="270"/>
      <c r="DI126" s="270"/>
      <c r="DJ126" s="270"/>
      <c r="DK126" s="270"/>
      <c r="DL126" s="270"/>
      <c r="DM126" s="270"/>
      <c r="DN126" s="270"/>
      <c r="DO126" s="270"/>
      <c r="DP126" s="270"/>
      <c r="DQ126" s="270"/>
      <c r="DR126" s="270"/>
      <c r="DS126" s="270"/>
      <c r="DT126" s="270"/>
      <c r="DU126" s="270"/>
      <c r="DV126" s="270"/>
      <c r="DW126" s="270"/>
      <c r="DX126" s="270"/>
      <c r="DY126" s="270"/>
      <c r="DZ126" s="270"/>
      <c r="EA126" s="270"/>
      <c r="EB126" s="270"/>
      <c r="EC126" s="270"/>
      <c r="ED126" s="270"/>
      <c r="EE126" s="270"/>
      <c r="EF126" s="270"/>
      <c r="EG126" s="270"/>
      <c r="EH126" s="270"/>
      <c r="EI126" s="270"/>
      <c r="EJ126" s="270"/>
      <c r="EK126" s="270"/>
      <c r="EL126" s="270"/>
      <c r="EM126" s="270"/>
      <c r="EN126" s="270"/>
      <c r="EO126" s="270"/>
      <c r="EP126" s="270"/>
      <c r="EQ126" s="270"/>
      <c r="ER126" s="270"/>
      <c r="ES126" s="270"/>
      <c r="ET126" s="270"/>
      <c r="EU126" s="270"/>
      <c r="EV126" s="270"/>
      <c r="EW126" s="270"/>
      <c r="EX126" s="270"/>
      <c r="EY126" s="270"/>
      <c r="EZ126" s="270"/>
      <c r="FA126" s="270"/>
      <c r="FB126" s="270"/>
      <c r="FC126" s="270"/>
      <c r="FD126" s="270"/>
      <c r="FE126" s="270"/>
      <c r="FF126" s="270"/>
      <c r="FG126" s="270"/>
      <c r="FH126" s="270"/>
      <c r="FI126" s="270"/>
      <c r="FJ126" s="270"/>
      <c r="FK126" s="270"/>
      <c r="FL126" s="270"/>
      <c r="FM126" s="270"/>
      <c r="FN126" s="270"/>
      <c r="FO126" s="270"/>
      <c r="FP126" s="270"/>
      <c r="FQ126" s="270"/>
      <c r="FR126" s="270"/>
      <c r="FS126" s="270"/>
      <c r="FT126" s="270"/>
      <c r="FU126" s="270"/>
      <c r="FV126" s="270"/>
      <c r="FW126" s="270"/>
      <c r="FX126" s="270"/>
      <c r="FY126" s="270"/>
      <c r="FZ126" s="270"/>
      <c r="GA126" s="270"/>
      <c r="GB126" s="270"/>
      <c r="GC126" s="270"/>
      <c r="GD126" s="270"/>
      <c r="GE126" s="270"/>
      <c r="GF126" s="270"/>
      <c r="GG126" s="270"/>
      <c r="GH126" s="270"/>
      <c r="GI126" s="270"/>
      <c r="GJ126" s="270"/>
      <c r="GK126" s="270"/>
      <c r="GL126" s="270"/>
      <c r="GM126" s="270"/>
      <c r="GN126" s="270"/>
      <c r="GO126" s="270"/>
      <c r="GP126" s="270"/>
      <c r="GQ126" s="270"/>
      <c r="GR126" s="270"/>
      <c r="GS126" s="270"/>
      <c r="GT126" s="270"/>
      <c r="GU126" s="270"/>
      <c r="GV126" s="270"/>
      <c r="GW126" s="270"/>
      <c r="GX126" s="270"/>
      <c r="GY126" s="270"/>
      <c r="GZ126" s="270"/>
      <c r="HA126" s="270"/>
      <c r="HB126" s="270"/>
      <c r="HC126" s="270"/>
      <c r="HD126" s="270"/>
      <c r="HE126" s="270"/>
      <c r="HF126" s="261"/>
      <c r="HG126" s="261"/>
      <c r="HH126" s="261"/>
      <c r="HI126" s="261"/>
      <c r="HJ126" s="261"/>
      <c r="HK126" s="261"/>
      <c r="HL126" s="261"/>
    </row>
    <row r="127" spans="1:220" ht="31.5" x14ac:dyDescent="0.25">
      <c r="A127" s="286" t="s">
        <v>380</v>
      </c>
      <c r="B127" s="286" t="s">
        <v>394</v>
      </c>
      <c r="C127" s="286" t="s">
        <v>378</v>
      </c>
      <c r="D127" s="286" t="s">
        <v>419</v>
      </c>
      <c r="E127" s="573"/>
      <c r="F127" s="286"/>
      <c r="G127" s="295"/>
      <c r="H127" s="295"/>
      <c r="I127" s="617"/>
      <c r="J127" s="617"/>
      <c r="K127" s="617"/>
      <c r="L127" s="617"/>
      <c r="M127" s="617"/>
      <c r="N127" s="288"/>
      <c r="O127" s="288"/>
      <c r="P127" s="629"/>
      <c r="Q127" s="296" t="s">
        <v>423</v>
      </c>
      <c r="R127" s="848"/>
      <c r="S127" s="848"/>
      <c r="T127" s="881">
        <f t="shared" si="9"/>
        <v>0</v>
      </c>
      <c r="U127" s="259">
        <f t="shared" si="12"/>
        <v>0</v>
      </c>
      <c r="V127" s="260"/>
      <c r="W127" s="260"/>
      <c r="X127" s="260"/>
      <c r="Y127" s="260"/>
      <c r="Z127" s="260"/>
      <c r="AA127" s="596"/>
      <c r="AB127" s="260"/>
      <c r="AC127" s="260"/>
      <c r="AD127" s="260"/>
      <c r="AE127" s="260"/>
      <c r="AF127" s="260"/>
      <c r="AG127" s="260"/>
      <c r="AH127" s="260"/>
      <c r="AI127" s="260"/>
      <c r="AJ127" s="260"/>
      <c r="AK127" s="260"/>
      <c r="AL127" s="260"/>
      <c r="AM127" s="260"/>
      <c r="AN127" s="596"/>
      <c r="AO127" s="596"/>
      <c r="AP127" s="260"/>
      <c r="AQ127" s="260"/>
      <c r="AR127" s="260"/>
      <c r="AS127" s="260"/>
      <c r="AT127" s="260"/>
      <c r="AU127" s="260"/>
      <c r="AV127" s="260"/>
      <c r="AW127" s="260"/>
      <c r="AX127" s="260"/>
      <c r="AY127" s="260"/>
      <c r="AZ127" s="260"/>
      <c r="BA127" s="260"/>
      <c r="BB127" s="260"/>
      <c r="BC127" s="260"/>
      <c r="BD127" s="260"/>
      <c r="BE127" s="260"/>
      <c r="BF127" s="260"/>
      <c r="BG127" s="260"/>
      <c r="BH127" s="260"/>
      <c r="BI127" s="260"/>
      <c r="BJ127" s="581"/>
      <c r="BK127" s="260"/>
      <c r="BL127" s="260"/>
      <c r="BM127" s="260"/>
      <c r="BN127" s="260"/>
      <c r="BO127" s="260"/>
      <c r="BP127" s="260"/>
      <c r="BQ127" s="260"/>
      <c r="BR127" s="596"/>
      <c r="BS127" s="260"/>
      <c r="BT127" s="260"/>
      <c r="BU127" s="260"/>
      <c r="BV127" s="260"/>
      <c r="BW127" s="260"/>
      <c r="BX127" s="260"/>
      <c r="BY127" s="260"/>
      <c r="BZ127" s="635"/>
      <c r="CA127" s="650"/>
      <c r="CB127" s="650"/>
      <c r="CC127" s="650"/>
      <c r="CD127" s="650"/>
      <c r="CE127" s="650"/>
      <c r="CF127" s="650"/>
      <c r="CG127" s="650"/>
      <c r="CH127" s="650"/>
      <c r="CI127" s="650"/>
      <c r="CJ127" s="650"/>
      <c r="CK127" s="650"/>
      <c r="CL127" s="650"/>
      <c r="CM127" s="650"/>
      <c r="CN127" s="650"/>
      <c r="CO127" s="650"/>
      <c r="CP127" s="650"/>
      <c r="CQ127" s="807">
        <f t="shared" si="13"/>
        <v>0</v>
      </c>
      <c r="CR127" s="807">
        <f t="shared" si="14"/>
        <v>0</v>
      </c>
      <c r="CS127" s="261"/>
      <c r="CT127" s="261"/>
      <c r="CU127" s="261"/>
      <c r="CV127" s="261"/>
      <c r="CW127" s="261"/>
      <c r="CX127" s="261"/>
      <c r="CY127" s="261"/>
      <c r="CZ127" s="261"/>
      <c r="DA127" s="261"/>
      <c r="DB127" s="261"/>
      <c r="DC127" s="261"/>
      <c r="DD127" s="261"/>
      <c r="DE127" s="261"/>
      <c r="DF127" s="261"/>
      <c r="DG127" s="261"/>
      <c r="DH127" s="261"/>
      <c r="DI127" s="261"/>
      <c r="DJ127" s="261"/>
      <c r="DK127" s="261"/>
      <c r="DL127" s="261"/>
      <c r="DM127" s="261"/>
      <c r="DN127" s="261"/>
      <c r="DO127" s="261"/>
      <c r="DP127" s="261"/>
      <c r="DQ127" s="261"/>
      <c r="DR127" s="261"/>
      <c r="DS127" s="261"/>
      <c r="DT127" s="261"/>
      <c r="DU127" s="261"/>
      <c r="DV127" s="261"/>
      <c r="DW127" s="261"/>
      <c r="DX127" s="261"/>
      <c r="DY127" s="261"/>
      <c r="DZ127" s="261"/>
      <c r="EA127" s="261"/>
      <c r="EB127" s="261"/>
      <c r="EC127" s="261"/>
      <c r="ED127" s="261"/>
      <c r="EE127" s="261"/>
      <c r="EF127" s="261"/>
      <c r="EG127" s="261"/>
      <c r="EH127" s="261"/>
      <c r="EI127" s="261"/>
      <c r="EJ127" s="261"/>
      <c r="EK127" s="261"/>
      <c r="EL127" s="261"/>
      <c r="EM127" s="261"/>
      <c r="EN127" s="261"/>
      <c r="EO127" s="261"/>
      <c r="EP127" s="261"/>
      <c r="EQ127" s="261"/>
      <c r="ER127" s="261"/>
      <c r="ES127" s="261"/>
      <c r="ET127" s="261"/>
      <c r="EU127" s="261"/>
      <c r="EV127" s="261"/>
      <c r="EW127" s="261"/>
      <c r="EX127" s="261"/>
      <c r="EY127" s="261"/>
      <c r="EZ127" s="261"/>
      <c r="FA127" s="261"/>
      <c r="FB127" s="261"/>
      <c r="FC127" s="261"/>
      <c r="FD127" s="261"/>
      <c r="FE127" s="261"/>
      <c r="FF127" s="261"/>
      <c r="FG127" s="261"/>
      <c r="FH127" s="261"/>
      <c r="FI127" s="261"/>
      <c r="FJ127" s="261"/>
      <c r="FK127" s="261"/>
      <c r="FL127" s="261"/>
      <c r="FM127" s="261"/>
      <c r="FN127" s="261"/>
      <c r="FO127" s="261"/>
      <c r="FP127" s="261"/>
      <c r="FQ127" s="261"/>
      <c r="FR127" s="261"/>
      <c r="FS127" s="261"/>
      <c r="FT127" s="261"/>
      <c r="FU127" s="261"/>
      <c r="FV127" s="261"/>
      <c r="FW127" s="261"/>
      <c r="FX127" s="261"/>
      <c r="FY127" s="261"/>
      <c r="FZ127" s="261"/>
      <c r="GA127" s="261"/>
      <c r="GB127" s="261"/>
      <c r="GC127" s="261"/>
      <c r="GD127" s="261"/>
      <c r="GE127" s="261"/>
      <c r="GF127" s="261"/>
      <c r="GG127" s="261"/>
      <c r="GH127" s="261"/>
      <c r="GI127" s="261"/>
      <c r="GJ127" s="261"/>
      <c r="GK127" s="261"/>
      <c r="GL127" s="261"/>
      <c r="GM127" s="261"/>
      <c r="GN127" s="261"/>
      <c r="GO127" s="261"/>
      <c r="GP127" s="261"/>
      <c r="GQ127" s="261"/>
      <c r="GR127" s="261"/>
      <c r="GS127" s="261"/>
      <c r="GT127" s="261"/>
      <c r="GU127" s="261"/>
      <c r="GV127" s="261"/>
      <c r="GW127" s="261"/>
      <c r="GX127" s="261"/>
      <c r="GY127" s="261"/>
      <c r="GZ127" s="261"/>
      <c r="HA127" s="261"/>
      <c r="HB127" s="261"/>
      <c r="HC127" s="261"/>
      <c r="HD127" s="261"/>
      <c r="HE127" s="261"/>
      <c r="HF127" s="254"/>
      <c r="HG127" s="254"/>
      <c r="HH127" s="254"/>
      <c r="HI127" s="254"/>
      <c r="HJ127" s="254"/>
      <c r="HK127" s="254"/>
      <c r="HL127" s="254"/>
    </row>
    <row r="128" spans="1:220" ht="18" x14ac:dyDescent="0.25">
      <c r="A128" s="577" t="s">
        <v>380</v>
      </c>
      <c r="B128" s="577" t="s">
        <v>394</v>
      </c>
      <c r="C128" s="577" t="s">
        <v>378</v>
      </c>
      <c r="D128" s="577" t="s">
        <v>419</v>
      </c>
      <c r="E128" s="577" t="s">
        <v>443</v>
      </c>
      <c r="F128" s="577"/>
      <c r="G128" s="578"/>
      <c r="H128" s="578"/>
      <c r="I128" s="608"/>
      <c r="J128" s="608"/>
      <c r="K128" s="608"/>
      <c r="L128" s="608"/>
      <c r="M128" s="608"/>
      <c r="N128" s="579"/>
      <c r="O128" s="579"/>
      <c r="P128" s="627"/>
      <c r="Q128" s="580" t="s">
        <v>696</v>
      </c>
      <c r="R128" s="843"/>
      <c r="S128" s="843"/>
      <c r="T128" s="879">
        <f t="shared" si="9"/>
        <v>0</v>
      </c>
      <c r="U128" s="259">
        <f t="shared" si="12"/>
        <v>0</v>
      </c>
      <c r="V128" s="581"/>
      <c r="W128" s="581"/>
      <c r="X128" s="581"/>
      <c r="Y128" s="581"/>
      <c r="Z128" s="581"/>
      <c r="AA128" s="596"/>
      <c r="AB128" s="581"/>
      <c r="AC128" s="581"/>
      <c r="AD128" s="581"/>
      <c r="AE128" s="581"/>
      <c r="AF128" s="581"/>
      <c r="AG128" s="581"/>
      <c r="AH128" s="581"/>
      <c r="AI128" s="581"/>
      <c r="AJ128" s="581"/>
      <c r="AK128" s="581"/>
      <c r="AL128" s="581"/>
      <c r="AM128" s="581"/>
      <c r="AN128" s="596"/>
      <c r="AO128" s="596"/>
      <c r="AP128" s="581"/>
      <c r="AQ128" s="581"/>
      <c r="AR128" s="581"/>
      <c r="AS128" s="581"/>
      <c r="AT128" s="581"/>
      <c r="AU128" s="581"/>
      <c r="AV128" s="581"/>
      <c r="AW128" s="581"/>
      <c r="AX128" s="581"/>
      <c r="AY128" s="581"/>
      <c r="AZ128" s="581"/>
      <c r="BA128" s="581"/>
      <c r="BB128" s="581"/>
      <c r="BC128" s="581"/>
      <c r="BD128" s="581"/>
      <c r="BE128" s="581"/>
      <c r="BF128" s="260"/>
      <c r="BG128" s="260"/>
      <c r="BH128" s="260"/>
      <c r="BI128" s="581"/>
      <c r="BJ128" s="581"/>
      <c r="BK128" s="581"/>
      <c r="BL128" s="581"/>
      <c r="BM128" s="581"/>
      <c r="BN128" s="581"/>
      <c r="BO128" s="581"/>
      <c r="BP128" s="581"/>
      <c r="BQ128" s="581"/>
      <c r="BR128" s="596"/>
      <c r="BS128" s="581"/>
      <c r="BT128" s="581"/>
      <c r="BU128" s="581"/>
      <c r="BV128" s="581"/>
      <c r="BW128" s="581"/>
      <c r="BX128" s="581"/>
      <c r="BY128" s="581"/>
      <c r="BZ128" s="635"/>
      <c r="CA128" s="650"/>
      <c r="CB128" s="650"/>
      <c r="CC128" s="650"/>
      <c r="CD128" s="650"/>
      <c r="CE128" s="650"/>
      <c r="CF128" s="650"/>
      <c r="CG128" s="650"/>
      <c r="CH128" s="650"/>
      <c r="CI128" s="650"/>
      <c r="CJ128" s="650"/>
      <c r="CK128" s="650"/>
      <c r="CL128" s="650"/>
      <c r="CM128" s="650"/>
      <c r="CN128" s="650"/>
      <c r="CO128" s="650"/>
      <c r="CP128" s="650"/>
      <c r="CQ128" s="807">
        <f t="shared" si="13"/>
        <v>0</v>
      </c>
      <c r="CR128" s="807">
        <f t="shared" si="14"/>
        <v>0</v>
      </c>
      <c r="CS128" s="261"/>
      <c r="CT128" s="261"/>
      <c r="CU128" s="261"/>
      <c r="CV128" s="261"/>
      <c r="CW128" s="261"/>
      <c r="CX128" s="261"/>
      <c r="CY128" s="261"/>
      <c r="CZ128" s="261"/>
      <c r="DA128" s="261"/>
      <c r="DB128" s="261"/>
      <c r="DC128" s="261"/>
      <c r="DD128" s="261"/>
      <c r="DE128" s="261"/>
      <c r="DF128" s="261"/>
      <c r="DG128" s="261"/>
      <c r="DH128" s="261"/>
      <c r="DI128" s="261"/>
      <c r="DJ128" s="261"/>
      <c r="DK128" s="261"/>
      <c r="DL128" s="261"/>
      <c r="DM128" s="261"/>
      <c r="DN128" s="261"/>
      <c r="DO128" s="261"/>
      <c r="DP128" s="261"/>
      <c r="DQ128" s="261"/>
      <c r="DR128" s="261"/>
      <c r="DS128" s="261"/>
      <c r="DT128" s="261"/>
      <c r="DU128" s="261"/>
      <c r="DV128" s="261"/>
      <c r="DW128" s="261"/>
      <c r="DX128" s="261"/>
      <c r="DY128" s="261"/>
      <c r="DZ128" s="261"/>
      <c r="EA128" s="261"/>
      <c r="EB128" s="261"/>
      <c r="EC128" s="261"/>
      <c r="ED128" s="261"/>
      <c r="EE128" s="261"/>
      <c r="EF128" s="261"/>
      <c r="EG128" s="261"/>
      <c r="EH128" s="261"/>
      <c r="EI128" s="261"/>
      <c r="EJ128" s="261"/>
      <c r="EK128" s="261"/>
      <c r="EL128" s="261"/>
      <c r="EM128" s="261"/>
      <c r="EN128" s="261"/>
      <c r="EO128" s="261"/>
      <c r="EP128" s="261"/>
      <c r="EQ128" s="261"/>
      <c r="ER128" s="261"/>
      <c r="ES128" s="261"/>
      <c r="ET128" s="261"/>
      <c r="EU128" s="261"/>
      <c r="EV128" s="261"/>
      <c r="EW128" s="261"/>
      <c r="EX128" s="261"/>
      <c r="EY128" s="261"/>
      <c r="EZ128" s="261"/>
      <c r="FA128" s="261"/>
      <c r="FB128" s="261"/>
      <c r="FC128" s="261"/>
      <c r="FD128" s="261"/>
      <c r="FE128" s="261"/>
      <c r="FF128" s="261"/>
      <c r="FG128" s="261"/>
      <c r="FH128" s="261"/>
      <c r="FI128" s="261"/>
      <c r="FJ128" s="261"/>
      <c r="FK128" s="261"/>
      <c r="FL128" s="261"/>
      <c r="FM128" s="261"/>
      <c r="FN128" s="261"/>
      <c r="FO128" s="261"/>
      <c r="FP128" s="261"/>
      <c r="FQ128" s="261"/>
      <c r="FR128" s="261"/>
      <c r="FS128" s="261"/>
      <c r="FT128" s="261"/>
      <c r="FU128" s="261"/>
      <c r="FV128" s="261"/>
      <c r="FW128" s="261"/>
      <c r="FX128" s="261"/>
      <c r="FY128" s="261"/>
      <c r="FZ128" s="261"/>
      <c r="GA128" s="261"/>
      <c r="GB128" s="261"/>
      <c r="GC128" s="261"/>
      <c r="GD128" s="261"/>
      <c r="GE128" s="261"/>
      <c r="GF128" s="261"/>
      <c r="GG128" s="261"/>
      <c r="GH128" s="261"/>
      <c r="GI128" s="261"/>
      <c r="GJ128" s="261"/>
      <c r="GK128" s="261"/>
      <c r="GL128" s="261"/>
      <c r="GM128" s="261"/>
      <c r="GN128" s="261"/>
      <c r="GO128" s="261"/>
      <c r="GP128" s="261"/>
      <c r="GQ128" s="261"/>
      <c r="GR128" s="261"/>
      <c r="GS128" s="261"/>
      <c r="GT128" s="261"/>
      <c r="GU128" s="261"/>
      <c r="GV128" s="261"/>
      <c r="GW128" s="261"/>
      <c r="GX128" s="261"/>
      <c r="GY128" s="261"/>
      <c r="GZ128" s="261"/>
      <c r="HA128" s="261"/>
      <c r="HB128" s="261"/>
      <c r="HC128" s="261"/>
      <c r="HD128" s="261"/>
      <c r="HE128" s="261"/>
      <c r="HF128" s="254"/>
      <c r="HG128" s="254"/>
      <c r="HH128" s="254"/>
      <c r="HI128" s="254"/>
      <c r="HJ128" s="254"/>
      <c r="HK128" s="254"/>
      <c r="HL128" s="254"/>
    </row>
    <row r="129" spans="1:220" ht="18" x14ac:dyDescent="0.25">
      <c r="A129" s="290" t="s">
        <v>380</v>
      </c>
      <c r="B129" s="290" t="s">
        <v>394</v>
      </c>
      <c r="C129" s="290" t="s">
        <v>378</v>
      </c>
      <c r="D129" s="290" t="s">
        <v>419</v>
      </c>
      <c r="E129" s="574" t="s">
        <v>443</v>
      </c>
      <c r="F129" s="290" t="s">
        <v>424</v>
      </c>
      <c r="G129" s="311"/>
      <c r="H129" s="311"/>
      <c r="I129" s="620"/>
      <c r="J129" s="620"/>
      <c r="K129" s="620"/>
      <c r="L129" s="620"/>
      <c r="M129" s="620"/>
      <c r="N129" s="292"/>
      <c r="O129" s="292"/>
      <c r="P129" s="630"/>
      <c r="Q129" s="293" t="s">
        <v>425</v>
      </c>
      <c r="R129" s="849"/>
      <c r="S129" s="849"/>
      <c r="T129" s="882">
        <f t="shared" si="9"/>
        <v>0</v>
      </c>
      <c r="U129" s="259">
        <f t="shared" si="12"/>
        <v>0</v>
      </c>
      <c r="V129" s="260"/>
      <c r="W129" s="260"/>
      <c r="X129" s="260"/>
      <c r="Y129" s="260"/>
      <c r="Z129" s="260"/>
      <c r="AA129" s="596"/>
      <c r="AB129" s="260"/>
      <c r="AC129" s="260"/>
      <c r="AD129" s="260"/>
      <c r="AE129" s="260"/>
      <c r="AF129" s="260"/>
      <c r="AG129" s="260"/>
      <c r="AH129" s="260"/>
      <c r="AI129" s="260"/>
      <c r="AJ129" s="260"/>
      <c r="AK129" s="260"/>
      <c r="AL129" s="260"/>
      <c r="AM129" s="260"/>
      <c r="AN129" s="596"/>
      <c r="AO129" s="596"/>
      <c r="AP129" s="260"/>
      <c r="AQ129" s="260"/>
      <c r="AR129" s="260"/>
      <c r="AS129" s="260"/>
      <c r="AT129" s="260"/>
      <c r="AU129" s="260"/>
      <c r="AV129" s="260"/>
      <c r="AW129" s="260"/>
      <c r="AX129" s="260"/>
      <c r="AY129" s="260"/>
      <c r="AZ129" s="260"/>
      <c r="BA129" s="260"/>
      <c r="BB129" s="260"/>
      <c r="BC129" s="260"/>
      <c r="BD129" s="260"/>
      <c r="BE129" s="260"/>
      <c r="BF129" s="260"/>
      <c r="BG129" s="260"/>
      <c r="BH129" s="260"/>
      <c r="BI129" s="260"/>
      <c r="BJ129" s="581"/>
      <c r="BK129" s="260"/>
      <c r="BL129" s="260"/>
      <c r="BM129" s="260"/>
      <c r="BN129" s="260"/>
      <c r="BO129" s="260"/>
      <c r="BP129" s="260"/>
      <c r="BQ129" s="260"/>
      <c r="BR129" s="596"/>
      <c r="BS129" s="260"/>
      <c r="BT129" s="260"/>
      <c r="BU129" s="260"/>
      <c r="BV129" s="260"/>
      <c r="BW129" s="260"/>
      <c r="BX129" s="260"/>
      <c r="BY129" s="260"/>
      <c r="BZ129" s="635"/>
      <c r="CA129" s="650"/>
      <c r="CB129" s="650"/>
      <c r="CC129" s="650"/>
      <c r="CD129" s="650"/>
      <c r="CE129" s="650"/>
      <c r="CF129" s="650"/>
      <c r="CG129" s="650"/>
      <c r="CH129" s="650"/>
      <c r="CI129" s="650"/>
      <c r="CJ129" s="650"/>
      <c r="CK129" s="650"/>
      <c r="CL129" s="650"/>
      <c r="CM129" s="650"/>
      <c r="CN129" s="650"/>
      <c r="CO129" s="650"/>
      <c r="CP129" s="650"/>
      <c r="CQ129" s="807">
        <f t="shared" si="13"/>
        <v>0</v>
      </c>
      <c r="CR129" s="807">
        <f t="shared" si="14"/>
        <v>0</v>
      </c>
      <c r="CS129" s="254"/>
      <c r="CT129" s="254"/>
      <c r="CU129" s="254"/>
      <c r="CV129" s="254"/>
      <c r="CW129" s="254"/>
      <c r="CX129" s="254"/>
      <c r="CY129" s="254"/>
      <c r="CZ129" s="254"/>
      <c r="DA129" s="254"/>
      <c r="DB129" s="254"/>
      <c r="DC129" s="254"/>
      <c r="DD129" s="254"/>
      <c r="DE129" s="254"/>
      <c r="DF129" s="254"/>
      <c r="DG129" s="254"/>
      <c r="DH129" s="254"/>
      <c r="DI129" s="254"/>
      <c r="DJ129" s="254"/>
      <c r="DK129" s="254"/>
      <c r="DL129" s="254"/>
      <c r="DM129" s="254"/>
      <c r="DN129" s="254"/>
      <c r="DO129" s="254"/>
      <c r="DP129" s="254"/>
      <c r="DQ129" s="254"/>
      <c r="DR129" s="254"/>
      <c r="DS129" s="254"/>
      <c r="DT129" s="254"/>
      <c r="DU129" s="254"/>
      <c r="DV129" s="254"/>
      <c r="DW129" s="254"/>
      <c r="DX129" s="254"/>
      <c r="DY129" s="254"/>
      <c r="DZ129" s="254"/>
      <c r="EA129" s="254"/>
      <c r="EB129" s="254"/>
      <c r="EC129" s="254"/>
      <c r="ED129" s="254"/>
      <c r="EE129" s="254"/>
      <c r="EF129" s="254"/>
      <c r="EG129" s="254"/>
      <c r="EH129" s="254"/>
      <c r="EI129" s="254"/>
      <c r="EJ129" s="254"/>
      <c r="EK129" s="254"/>
      <c r="EL129" s="254"/>
      <c r="EM129" s="254"/>
      <c r="EN129" s="254"/>
      <c r="EO129" s="254"/>
      <c r="EP129" s="254"/>
      <c r="EQ129" s="254"/>
      <c r="ER129" s="254"/>
      <c r="ES129" s="254"/>
      <c r="ET129" s="254"/>
      <c r="EU129" s="254"/>
      <c r="EV129" s="254"/>
      <c r="EW129" s="254"/>
      <c r="EX129" s="254"/>
      <c r="EY129" s="254"/>
      <c r="EZ129" s="254"/>
      <c r="FA129" s="254"/>
      <c r="FB129" s="254"/>
      <c r="FC129" s="254"/>
      <c r="FD129" s="254"/>
      <c r="FE129" s="254"/>
      <c r="FF129" s="254"/>
      <c r="FG129" s="254"/>
      <c r="FH129" s="254"/>
      <c r="FI129" s="254"/>
      <c r="FJ129" s="254"/>
      <c r="FK129" s="254"/>
      <c r="FL129" s="254"/>
      <c r="FM129" s="254"/>
      <c r="FN129" s="254"/>
      <c r="FO129" s="254"/>
      <c r="FP129" s="254"/>
      <c r="FQ129" s="254"/>
      <c r="FR129" s="254"/>
      <c r="FS129" s="254"/>
      <c r="FT129" s="254"/>
      <c r="FU129" s="254"/>
      <c r="FV129" s="254"/>
      <c r="FW129" s="254"/>
      <c r="FX129" s="254"/>
      <c r="FY129" s="254"/>
      <c r="FZ129" s="254"/>
      <c r="GA129" s="254"/>
      <c r="GB129" s="254"/>
      <c r="GC129" s="254"/>
      <c r="GD129" s="254"/>
      <c r="GE129" s="254"/>
      <c r="GF129" s="254"/>
      <c r="GG129" s="254"/>
      <c r="GH129" s="254"/>
      <c r="GI129" s="254"/>
      <c r="GJ129" s="254"/>
      <c r="GK129" s="254"/>
      <c r="GL129" s="254"/>
      <c r="GM129" s="254"/>
      <c r="GN129" s="254"/>
      <c r="GO129" s="254"/>
      <c r="GP129" s="254"/>
      <c r="GQ129" s="254"/>
      <c r="GR129" s="254"/>
      <c r="GS129" s="254"/>
      <c r="GT129" s="254"/>
      <c r="GU129" s="254"/>
      <c r="GV129" s="254"/>
      <c r="GW129" s="254"/>
      <c r="GX129" s="254"/>
      <c r="GY129" s="254"/>
      <c r="GZ129" s="254"/>
      <c r="HA129" s="254"/>
      <c r="HB129" s="254"/>
      <c r="HC129" s="254"/>
      <c r="HD129" s="254"/>
      <c r="HE129" s="254"/>
      <c r="HF129" s="254"/>
      <c r="HG129" s="254"/>
      <c r="HH129" s="254"/>
      <c r="HI129" s="254"/>
      <c r="HJ129" s="254"/>
      <c r="HK129" s="254"/>
      <c r="HL129" s="254"/>
    </row>
    <row r="130" spans="1:220" s="280" customFormat="1" ht="75" x14ac:dyDescent="0.25">
      <c r="A130" s="276" t="s">
        <v>380</v>
      </c>
      <c r="B130" s="276" t="s">
        <v>394</v>
      </c>
      <c r="C130" s="276" t="s">
        <v>378</v>
      </c>
      <c r="D130" s="276" t="s">
        <v>419</v>
      </c>
      <c r="E130" s="380" t="s">
        <v>443</v>
      </c>
      <c r="F130" s="276" t="s">
        <v>424</v>
      </c>
      <c r="G130" s="609">
        <v>2020005810244</v>
      </c>
      <c r="H130" s="941"/>
      <c r="I130" s="609" t="s">
        <v>778</v>
      </c>
      <c r="J130" s="609" t="s">
        <v>923</v>
      </c>
      <c r="K130" s="609">
        <v>20</v>
      </c>
      <c r="L130" s="609" t="s">
        <v>781</v>
      </c>
      <c r="M130" s="609" t="s">
        <v>780</v>
      </c>
      <c r="N130" s="276" t="s">
        <v>666</v>
      </c>
      <c r="O130" s="276" t="s">
        <v>390</v>
      </c>
      <c r="P130" s="619" t="s">
        <v>782</v>
      </c>
      <c r="Q130" s="934" t="s">
        <v>873</v>
      </c>
      <c r="R130" s="845"/>
      <c r="S130" s="845">
        <v>547500000</v>
      </c>
      <c r="T130" s="846">
        <f t="shared" si="9"/>
        <v>547500000</v>
      </c>
      <c r="U130" s="259">
        <f t="shared" si="12"/>
        <v>547500000</v>
      </c>
      <c r="V130" s="677"/>
      <c r="W130" s="677"/>
      <c r="X130" s="677"/>
      <c r="Y130" s="677"/>
      <c r="Z130" s="677"/>
      <c r="AA130" s="677"/>
      <c r="AB130" s="677"/>
      <c r="AC130" s="677"/>
      <c r="AD130" s="677"/>
      <c r="AE130" s="677"/>
      <c r="AF130" s="594"/>
      <c r="AG130" s="594"/>
      <c r="AH130" s="594"/>
      <c r="AI130" s="594"/>
      <c r="AJ130" s="594"/>
      <c r="AK130" s="594"/>
      <c r="AL130" s="677"/>
      <c r="AM130" s="594"/>
      <c r="AN130" s="594"/>
      <c r="AO130" s="594"/>
      <c r="AP130" s="594"/>
      <c r="AQ130" s="594"/>
      <c r="AR130" s="594"/>
      <c r="AS130" s="594"/>
      <c r="AT130" s="594"/>
      <c r="AU130" s="594"/>
      <c r="AV130" s="594"/>
      <c r="AW130" s="594"/>
      <c r="AX130" s="594">
        <v>320000000</v>
      </c>
      <c r="AY130" s="594">
        <v>3750000</v>
      </c>
      <c r="AZ130" s="594"/>
      <c r="BA130" s="594"/>
      <c r="BB130" s="594"/>
      <c r="BC130" s="594"/>
      <c r="BD130" s="594"/>
      <c r="BE130" s="594">
        <v>20000000</v>
      </c>
      <c r="BF130" s="594"/>
      <c r="BG130" s="594"/>
      <c r="BH130" s="594"/>
      <c r="BI130" s="594"/>
      <c r="BJ130" s="594"/>
      <c r="BK130" s="594"/>
      <c r="BL130" s="594"/>
      <c r="BM130" s="594"/>
      <c r="BN130" s="594"/>
      <c r="BO130" s="594"/>
      <c r="BP130" s="594"/>
      <c r="BQ130" s="594">
        <v>203750000</v>
      </c>
      <c r="BR130" s="594"/>
      <c r="BS130" s="594"/>
      <c r="BT130" s="594"/>
      <c r="BU130" s="594"/>
      <c r="BV130" s="594"/>
      <c r="BW130" s="594"/>
      <c r="BX130" s="594"/>
      <c r="BY130" s="594"/>
      <c r="BZ130" s="637"/>
      <c r="CA130" s="652"/>
      <c r="CB130" s="652"/>
      <c r="CC130" s="652"/>
      <c r="CD130" s="652"/>
      <c r="CE130" s="652"/>
      <c r="CF130" s="652"/>
      <c r="CG130" s="652"/>
      <c r="CH130" s="652"/>
      <c r="CI130" s="652"/>
      <c r="CJ130" s="652"/>
      <c r="CK130" s="652"/>
      <c r="CL130" s="652"/>
      <c r="CM130" s="652"/>
      <c r="CN130" s="652"/>
      <c r="CO130" s="652"/>
      <c r="CP130" s="652"/>
      <c r="CQ130" s="807">
        <f t="shared" si="13"/>
        <v>547500000</v>
      </c>
      <c r="CR130" s="807">
        <f t="shared" si="14"/>
        <v>0</v>
      </c>
      <c r="CS130" s="278"/>
      <c r="CT130" s="278"/>
      <c r="CU130" s="278"/>
      <c r="CV130" s="278"/>
      <c r="CW130" s="278"/>
      <c r="CX130" s="278"/>
      <c r="CY130" s="278"/>
      <c r="CZ130" s="278"/>
      <c r="DA130" s="278"/>
      <c r="DB130" s="278"/>
      <c r="DC130" s="278"/>
      <c r="DD130" s="278"/>
      <c r="DE130" s="278"/>
      <c r="DF130" s="278"/>
      <c r="DG130" s="278"/>
      <c r="DH130" s="278"/>
      <c r="DI130" s="278"/>
      <c r="DJ130" s="278"/>
      <c r="DK130" s="278"/>
      <c r="DL130" s="278"/>
      <c r="DM130" s="278"/>
      <c r="DN130" s="278"/>
      <c r="DO130" s="278"/>
      <c r="DP130" s="278"/>
      <c r="DQ130" s="278"/>
      <c r="DR130" s="278"/>
      <c r="DS130" s="278"/>
      <c r="DT130" s="278"/>
      <c r="DU130" s="278"/>
      <c r="DV130" s="278"/>
      <c r="DW130" s="278"/>
      <c r="DX130" s="278"/>
      <c r="DY130" s="278"/>
      <c r="DZ130" s="278"/>
      <c r="EA130" s="278"/>
      <c r="EB130" s="278"/>
      <c r="EC130" s="278"/>
      <c r="ED130" s="278"/>
      <c r="EE130" s="278"/>
      <c r="EF130" s="278"/>
      <c r="EG130" s="278"/>
      <c r="EH130" s="278"/>
      <c r="EI130" s="278"/>
      <c r="EJ130" s="278"/>
      <c r="EK130" s="278"/>
      <c r="EL130" s="278"/>
      <c r="EM130" s="278"/>
      <c r="EN130" s="278"/>
      <c r="EO130" s="278"/>
      <c r="EP130" s="278"/>
      <c r="EQ130" s="278"/>
      <c r="ER130" s="278"/>
      <c r="ES130" s="278"/>
      <c r="ET130" s="278"/>
      <c r="EU130" s="278"/>
      <c r="EV130" s="278"/>
      <c r="EW130" s="278"/>
      <c r="EX130" s="278"/>
      <c r="EY130" s="278"/>
      <c r="EZ130" s="278"/>
      <c r="FA130" s="278"/>
      <c r="FB130" s="278"/>
      <c r="FC130" s="278"/>
      <c r="FD130" s="278"/>
      <c r="FE130" s="278"/>
      <c r="FF130" s="278"/>
      <c r="FG130" s="278"/>
      <c r="FH130" s="278"/>
      <c r="FI130" s="278"/>
      <c r="FJ130" s="278"/>
      <c r="FK130" s="278"/>
      <c r="FL130" s="278"/>
      <c r="FM130" s="278"/>
      <c r="FN130" s="278"/>
      <c r="FO130" s="278"/>
      <c r="FP130" s="278"/>
      <c r="FQ130" s="278"/>
      <c r="FR130" s="278"/>
      <c r="FS130" s="278"/>
      <c r="FT130" s="278"/>
      <c r="FU130" s="278"/>
      <c r="FV130" s="278"/>
      <c r="FW130" s="278"/>
      <c r="FX130" s="278"/>
      <c r="FY130" s="278"/>
      <c r="FZ130" s="278"/>
      <c r="GA130" s="278"/>
      <c r="GB130" s="278"/>
      <c r="GC130" s="278"/>
      <c r="GD130" s="278"/>
      <c r="GE130" s="278"/>
      <c r="GF130" s="278"/>
      <c r="GG130" s="278"/>
      <c r="GH130" s="278"/>
      <c r="GI130" s="278"/>
      <c r="GJ130" s="278"/>
      <c r="GK130" s="278"/>
      <c r="GL130" s="278"/>
      <c r="GM130" s="278"/>
      <c r="GN130" s="278"/>
      <c r="GO130" s="278"/>
      <c r="GP130" s="278"/>
      <c r="GQ130" s="278"/>
      <c r="GR130" s="278"/>
      <c r="GS130" s="278"/>
      <c r="GT130" s="278"/>
      <c r="GU130" s="278"/>
      <c r="GV130" s="278"/>
      <c r="GW130" s="278"/>
      <c r="GX130" s="278"/>
      <c r="GY130" s="278"/>
      <c r="GZ130" s="278"/>
      <c r="HA130" s="278"/>
      <c r="HB130" s="278"/>
      <c r="HC130" s="278"/>
      <c r="HD130" s="278"/>
      <c r="HE130" s="278"/>
      <c r="HF130" s="279"/>
      <c r="HG130" s="279"/>
      <c r="HH130" s="279"/>
      <c r="HI130" s="279"/>
      <c r="HJ130" s="279"/>
      <c r="HK130" s="279"/>
      <c r="HL130" s="279"/>
    </row>
    <row r="131" spans="1:220" s="280" customFormat="1" ht="60" x14ac:dyDescent="0.25">
      <c r="A131" s="276" t="s">
        <v>380</v>
      </c>
      <c r="B131" s="276" t="s">
        <v>394</v>
      </c>
      <c r="C131" s="276" t="s">
        <v>378</v>
      </c>
      <c r="D131" s="276" t="s">
        <v>419</v>
      </c>
      <c r="E131" s="380" t="s">
        <v>443</v>
      </c>
      <c r="F131" s="276" t="s">
        <v>424</v>
      </c>
      <c r="G131" s="609">
        <v>2021005810226</v>
      </c>
      <c r="H131" s="941"/>
      <c r="I131" s="609" t="s">
        <v>778</v>
      </c>
      <c r="J131" s="609" t="s">
        <v>779</v>
      </c>
      <c r="K131" s="609">
        <v>220</v>
      </c>
      <c r="L131" s="609" t="s">
        <v>781</v>
      </c>
      <c r="M131" s="609" t="s">
        <v>780</v>
      </c>
      <c r="N131" s="619" t="s">
        <v>666</v>
      </c>
      <c r="O131" s="619" t="s">
        <v>390</v>
      </c>
      <c r="P131" s="619"/>
      <c r="Q131" s="619" t="s">
        <v>958</v>
      </c>
      <c r="R131" s="845"/>
      <c r="S131" s="845">
        <v>790139304.09000003</v>
      </c>
      <c r="T131" s="911">
        <f t="shared" si="9"/>
        <v>790139304.09000003</v>
      </c>
      <c r="U131" s="259">
        <f t="shared" si="12"/>
        <v>790139304.09000003</v>
      </c>
      <c r="V131" s="677"/>
      <c r="W131" s="677"/>
      <c r="X131" s="677"/>
      <c r="Y131" s="677"/>
      <c r="Z131" s="677"/>
      <c r="AA131" s="677"/>
      <c r="AB131" s="677"/>
      <c r="AC131" s="677"/>
      <c r="AD131" s="677"/>
      <c r="AE131" s="677"/>
      <c r="AF131" s="594"/>
      <c r="AG131" s="594"/>
      <c r="AH131" s="594"/>
      <c r="AI131" s="594"/>
      <c r="AJ131" s="594"/>
      <c r="AK131" s="594"/>
      <c r="AL131" s="677"/>
      <c r="AM131" s="594"/>
      <c r="AN131" s="594"/>
      <c r="AO131" s="594"/>
      <c r="AP131" s="594"/>
      <c r="AQ131" s="594"/>
      <c r="AR131" s="594"/>
      <c r="AS131" s="594"/>
      <c r="AT131" s="594"/>
      <c r="AU131" s="594"/>
      <c r="AV131" s="594"/>
      <c r="AW131" s="594"/>
      <c r="AX131" s="594"/>
      <c r="AY131" s="594"/>
      <c r="AZ131" s="594"/>
      <c r="BA131" s="594"/>
      <c r="BB131" s="594"/>
      <c r="BC131" s="594"/>
      <c r="BD131" s="594"/>
      <c r="BE131" s="594"/>
      <c r="BF131" s="594"/>
      <c r="BG131" s="594"/>
      <c r="BH131" s="594"/>
      <c r="BI131" s="594"/>
      <c r="BJ131" s="594"/>
      <c r="BK131" s="594"/>
      <c r="BL131" s="594"/>
      <c r="BM131" s="594"/>
      <c r="BN131" s="594"/>
      <c r="BO131" s="594"/>
      <c r="BP131" s="594"/>
      <c r="BQ131" s="594">
        <v>790139304.09000003</v>
      </c>
      <c r="BR131" s="594"/>
      <c r="BS131" s="594"/>
      <c r="BT131" s="594"/>
      <c r="BU131" s="594"/>
      <c r="BV131" s="594"/>
      <c r="BW131" s="594"/>
      <c r="BX131" s="594"/>
      <c r="BY131" s="594"/>
      <c r="BZ131" s="637"/>
      <c r="CA131" s="652"/>
      <c r="CB131" s="652"/>
      <c r="CC131" s="652"/>
      <c r="CD131" s="652"/>
      <c r="CE131" s="652"/>
      <c r="CF131" s="652"/>
      <c r="CG131" s="652"/>
      <c r="CH131" s="652"/>
      <c r="CI131" s="652"/>
      <c r="CJ131" s="652"/>
      <c r="CK131" s="652"/>
      <c r="CL131" s="652"/>
      <c r="CM131" s="652"/>
      <c r="CN131" s="652"/>
      <c r="CO131" s="652"/>
      <c r="CP131" s="652"/>
      <c r="CQ131" s="807">
        <f t="shared" si="13"/>
        <v>790139304.09000003</v>
      </c>
      <c r="CR131" s="807">
        <f t="shared" si="14"/>
        <v>0</v>
      </c>
      <c r="CS131" s="278"/>
      <c r="CT131" s="278"/>
      <c r="CU131" s="278"/>
      <c r="CV131" s="278"/>
      <c r="CW131" s="278"/>
      <c r="CX131" s="278"/>
      <c r="CY131" s="278"/>
      <c r="CZ131" s="278"/>
      <c r="DA131" s="278"/>
      <c r="DB131" s="278"/>
      <c r="DC131" s="278"/>
      <c r="DD131" s="278"/>
      <c r="DE131" s="278"/>
      <c r="DF131" s="278"/>
      <c r="DG131" s="278"/>
      <c r="DH131" s="278"/>
      <c r="DI131" s="278"/>
      <c r="DJ131" s="278"/>
      <c r="DK131" s="278"/>
      <c r="DL131" s="278"/>
      <c r="DM131" s="278"/>
      <c r="DN131" s="278"/>
      <c r="DO131" s="278"/>
      <c r="DP131" s="278"/>
      <c r="DQ131" s="278"/>
      <c r="DR131" s="278"/>
      <c r="DS131" s="278"/>
      <c r="DT131" s="278"/>
      <c r="DU131" s="278"/>
      <c r="DV131" s="278"/>
      <c r="DW131" s="278"/>
      <c r="DX131" s="278"/>
      <c r="DY131" s="278"/>
      <c r="DZ131" s="278"/>
      <c r="EA131" s="278"/>
      <c r="EB131" s="278"/>
      <c r="EC131" s="278"/>
      <c r="ED131" s="278"/>
      <c r="EE131" s="278"/>
      <c r="EF131" s="278"/>
      <c r="EG131" s="278"/>
      <c r="EH131" s="278"/>
      <c r="EI131" s="278"/>
      <c r="EJ131" s="278"/>
      <c r="EK131" s="278"/>
      <c r="EL131" s="278"/>
      <c r="EM131" s="278"/>
      <c r="EN131" s="278"/>
      <c r="EO131" s="278"/>
      <c r="EP131" s="278"/>
      <c r="EQ131" s="278"/>
      <c r="ER131" s="278"/>
      <c r="ES131" s="278"/>
      <c r="ET131" s="278"/>
      <c r="EU131" s="278"/>
      <c r="EV131" s="278"/>
      <c r="EW131" s="278"/>
      <c r="EX131" s="278"/>
      <c r="EY131" s="278"/>
      <c r="EZ131" s="278"/>
      <c r="FA131" s="278"/>
      <c r="FB131" s="278"/>
      <c r="FC131" s="278"/>
      <c r="FD131" s="278"/>
      <c r="FE131" s="278"/>
      <c r="FF131" s="278"/>
      <c r="FG131" s="278"/>
      <c r="FH131" s="278"/>
      <c r="FI131" s="278"/>
      <c r="FJ131" s="278"/>
      <c r="FK131" s="278"/>
      <c r="FL131" s="278"/>
      <c r="FM131" s="278"/>
      <c r="FN131" s="278"/>
      <c r="FO131" s="278"/>
      <c r="FP131" s="278"/>
      <c r="FQ131" s="278"/>
      <c r="FR131" s="278"/>
      <c r="FS131" s="278"/>
      <c r="FT131" s="278"/>
      <c r="FU131" s="278"/>
      <c r="FV131" s="278"/>
      <c r="FW131" s="278"/>
      <c r="FX131" s="278"/>
      <c r="FY131" s="278"/>
      <c r="FZ131" s="278"/>
      <c r="GA131" s="278"/>
      <c r="GB131" s="278"/>
      <c r="GC131" s="278"/>
      <c r="GD131" s="278"/>
      <c r="GE131" s="278"/>
      <c r="GF131" s="278"/>
      <c r="GG131" s="278"/>
      <c r="GH131" s="278"/>
      <c r="GI131" s="278"/>
      <c r="GJ131" s="278"/>
      <c r="GK131" s="278"/>
      <c r="GL131" s="278"/>
      <c r="GM131" s="278"/>
      <c r="GN131" s="278"/>
      <c r="GO131" s="278"/>
      <c r="GP131" s="278"/>
      <c r="GQ131" s="278"/>
      <c r="GR131" s="278"/>
      <c r="GS131" s="278"/>
      <c r="GT131" s="278"/>
      <c r="GU131" s="278"/>
      <c r="GV131" s="278"/>
      <c r="GW131" s="278"/>
      <c r="GX131" s="278"/>
      <c r="GY131" s="278"/>
      <c r="GZ131" s="278"/>
      <c r="HA131" s="278"/>
      <c r="HB131" s="278"/>
      <c r="HC131" s="278"/>
      <c r="HD131" s="278"/>
      <c r="HE131" s="278"/>
      <c r="HF131" s="279"/>
      <c r="HG131" s="279"/>
      <c r="HH131" s="279"/>
      <c r="HI131" s="279"/>
      <c r="HJ131" s="279"/>
      <c r="HK131" s="279"/>
      <c r="HL131" s="279"/>
    </row>
    <row r="132" spans="1:220" s="280" customFormat="1" ht="105" x14ac:dyDescent="0.25">
      <c r="A132" s="276" t="s">
        <v>380</v>
      </c>
      <c r="B132" s="276" t="s">
        <v>394</v>
      </c>
      <c r="C132" s="276" t="s">
        <v>378</v>
      </c>
      <c r="D132" s="276" t="s">
        <v>419</v>
      </c>
      <c r="E132" s="380" t="s">
        <v>443</v>
      </c>
      <c r="F132" s="276" t="s">
        <v>424</v>
      </c>
      <c r="G132" s="941">
        <v>2021005810238</v>
      </c>
      <c r="H132" s="941"/>
      <c r="I132" s="945" t="s">
        <v>966</v>
      </c>
      <c r="J132" s="945" t="s">
        <v>779</v>
      </c>
      <c r="K132" s="945">
        <v>220</v>
      </c>
      <c r="L132" s="945" t="s">
        <v>781</v>
      </c>
      <c r="M132" s="945" t="s">
        <v>780</v>
      </c>
      <c r="N132" s="946" t="s">
        <v>666</v>
      </c>
      <c r="O132" s="946" t="s">
        <v>390</v>
      </c>
      <c r="P132" s="946" t="s">
        <v>782</v>
      </c>
      <c r="Q132" s="924" t="s">
        <v>964</v>
      </c>
      <c r="R132" s="845">
        <v>0</v>
      </c>
      <c r="S132" s="845">
        <v>1006110695.9100037</v>
      </c>
      <c r="T132" s="846">
        <f t="shared" si="9"/>
        <v>1006110695.9100037</v>
      </c>
      <c r="U132" s="259">
        <f t="shared" si="12"/>
        <v>1006110695.9100037</v>
      </c>
      <c r="V132" s="677"/>
      <c r="W132" s="677"/>
      <c r="X132" s="677"/>
      <c r="Y132" s="677"/>
      <c r="Z132" s="677"/>
      <c r="AA132" s="677"/>
      <c r="AB132" s="677"/>
      <c r="AC132" s="677"/>
      <c r="AD132" s="677"/>
      <c r="AE132" s="677"/>
      <c r="AF132" s="594"/>
      <c r="AG132" s="594"/>
      <c r="AH132" s="594"/>
      <c r="AI132" s="594"/>
      <c r="AJ132" s="594"/>
      <c r="AK132" s="594"/>
      <c r="AL132" s="677"/>
      <c r="AM132" s="594"/>
      <c r="AN132" s="594"/>
      <c r="AO132" s="594"/>
      <c r="AP132" s="594"/>
      <c r="AQ132" s="594"/>
      <c r="AR132" s="594"/>
      <c r="AS132" s="594"/>
      <c r="AT132" s="594"/>
      <c r="AU132" s="594"/>
      <c r="AV132" s="594"/>
      <c r="AW132" s="594"/>
      <c r="AX132" s="594"/>
      <c r="AY132" s="594"/>
      <c r="AZ132" s="594"/>
      <c r="BA132" s="594"/>
      <c r="BB132" s="594"/>
      <c r="BC132" s="594"/>
      <c r="BD132" s="594"/>
      <c r="BE132" s="594"/>
      <c r="BF132" s="594"/>
      <c r="BG132" s="594"/>
      <c r="BH132" s="594"/>
      <c r="BI132" s="594"/>
      <c r="BJ132" s="594"/>
      <c r="BK132" s="594"/>
      <c r="BL132" s="594"/>
      <c r="BM132" s="594"/>
      <c r="BN132" s="594"/>
      <c r="BO132" s="594"/>
      <c r="BP132" s="594"/>
      <c r="BQ132" s="594">
        <v>1006110695.9100037</v>
      </c>
      <c r="BR132" s="594"/>
      <c r="BS132" s="594"/>
      <c r="BT132" s="594"/>
      <c r="BU132" s="594"/>
      <c r="BV132" s="594"/>
      <c r="BW132" s="594"/>
      <c r="BX132" s="594"/>
      <c r="BY132" s="594"/>
      <c r="BZ132" s="637"/>
      <c r="CA132" s="652"/>
      <c r="CB132" s="652"/>
      <c r="CC132" s="652"/>
      <c r="CD132" s="652"/>
      <c r="CE132" s="652"/>
      <c r="CF132" s="652"/>
      <c r="CG132" s="652"/>
      <c r="CH132" s="652"/>
      <c r="CI132" s="652"/>
      <c r="CJ132" s="652"/>
      <c r="CK132" s="652"/>
      <c r="CL132" s="652"/>
      <c r="CM132" s="652"/>
      <c r="CN132" s="652"/>
      <c r="CO132" s="652"/>
      <c r="CP132" s="652"/>
      <c r="CQ132" s="807">
        <f t="shared" si="13"/>
        <v>1006110695.9100037</v>
      </c>
      <c r="CR132" s="807">
        <f t="shared" si="14"/>
        <v>0</v>
      </c>
      <c r="CS132" s="278"/>
      <c r="CT132" s="278"/>
      <c r="CU132" s="278"/>
      <c r="CV132" s="278"/>
      <c r="CW132" s="278"/>
      <c r="CX132" s="278"/>
      <c r="CY132" s="278"/>
      <c r="CZ132" s="278"/>
      <c r="DA132" s="278"/>
      <c r="DB132" s="278"/>
      <c r="DC132" s="278"/>
      <c r="DD132" s="278"/>
      <c r="DE132" s="278"/>
      <c r="DF132" s="278"/>
      <c r="DG132" s="278"/>
      <c r="DH132" s="278"/>
      <c r="DI132" s="278"/>
      <c r="DJ132" s="278"/>
      <c r="DK132" s="278"/>
      <c r="DL132" s="278"/>
      <c r="DM132" s="278"/>
      <c r="DN132" s="278"/>
      <c r="DO132" s="278"/>
      <c r="DP132" s="278"/>
      <c r="DQ132" s="278"/>
      <c r="DR132" s="278"/>
      <c r="DS132" s="278"/>
      <c r="DT132" s="278"/>
      <c r="DU132" s="278"/>
      <c r="DV132" s="278"/>
      <c r="DW132" s="278"/>
      <c r="DX132" s="278"/>
      <c r="DY132" s="278"/>
      <c r="DZ132" s="278"/>
      <c r="EA132" s="278"/>
      <c r="EB132" s="278"/>
      <c r="EC132" s="278"/>
      <c r="ED132" s="278"/>
      <c r="EE132" s="278"/>
      <c r="EF132" s="278"/>
      <c r="EG132" s="278"/>
      <c r="EH132" s="278"/>
      <c r="EI132" s="278"/>
      <c r="EJ132" s="278"/>
      <c r="EK132" s="278"/>
      <c r="EL132" s="278"/>
      <c r="EM132" s="278"/>
      <c r="EN132" s="278"/>
      <c r="EO132" s="278"/>
      <c r="EP132" s="278"/>
      <c r="EQ132" s="278"/>
      <c r="ER132" s="278"/>
      <c r="ES132" s="278"/>
      <c r="ET132" s="278"/>
      <c r="EU132" s="278"/>
      <c r="EV132" s="278"/>
      <c r="EW132" s="278"/>
      <c r="EX132" s="278"/>
      <c r="EY132" s="278"/>
      <c r="EZ132" s="278"/>
      <c r="FA132" s="278"/>
      <c r="FB132" s="278"/>
      <c r="FC132" s="278"/>
      <c r="FD132" s="278"/>
      <c r="FE132" s="278"/>
      <c r="FF132" s="278"/>
      <c r="FG132" s="278"/>
      <c r="FH132" s="278"/>
      <c r="FI132" s="278"/>
      <c r="FJ132" s="278"/>
      <c r="FK132" s="278"/>
      <c r="FL132" s="278"/>
      <c r="FM132" s="278"/>
      <c r="FN132" s="278"/>
      <c r="FO132" s="278"/>
      <c r="FP132" s="278"/>
      <c r="FQ132" s="278"/>
      <c r="FR132" s="278"/>
      <c r="FS132" s="278"/>
      <c r="FT132" s="278"/>
      <c r="FU132" s="278"/>
      <c r="FV132" s="278"/>
      <c r="FW132" s="278"/>
      <c r="FX132" s="278"/>
      <c r="FY132" s="278"/>
      <c r="FZ132" s="278"/>
      <c r="GA132" s="278"/>
      <c r="GB132" s="278"/>
      <c r="GC132" s="278"/>
      <c r="GD132" s="278"/>
      <c r="GE132" s="278"/>
      <c r="GF132" s="278"/>
      <c r="GG132" s="278"/>
      <c r="GH132" s="278"/>
      <c r="GI132" s="278"/>
      <c r="GJ132" s="278"/>
      <c r="GK132" s="278"/>
      <c r="GL132" s="278"/>
      <c r="GM132" s="278"/>
      <c r="GN132" s="278"/>
      <c r="GO132" s="278"/>
      <c r="GP132" s="278"/>
      <c r="GQ132" s="278"/>
      <c r="GR132" s="278"/>
      <c r="GS132" s="278"/>
      <c r="GT132" s="278"/>
      <c r="GU132" s="278"/>
      <c r="GV132" s="278"/>
      <c r="GW132" s="278"/>
      <c r="GX132" s="278"/>
      <c r="GY132" s="278"/>
      <c r="GZ132" s="278"/>
      <c r="HA132" s="278"/>
      <c r="HB132" s="278"/>
      <c r="HC132" s="278"/>
      <c r="HD132" s="278"/>
      <c r="HE132" s="278"/>
      <c r="HF132" s="279"/>
      <c r="HG132" s="279"/>
      <c r="HH132" s="279"/>
      <c r="HI132" s="279"/>
      <c r="HJ132" s="279"/>
      <c r="HK132" s="279"/>
      <c r="HL132" s="279"/>
    </row>
    <row r="133" spans="1:220" ht="18" x14ac:dyDescent="0.25">
      <c r="A133" s="286" t="s">
        <v>380</v>
      </c>
      <c r="B133" s="286" t="s">
        <v>394</v>
      </c>
      <c r="C133" s="286" t="s">
        <v>378</v>
      </c>
      <c r="D133" s="286" t="s">
        <v>426</v>
      </c>
      <c r="E133" s="573"/>
      <c r="F133" s="286"/>
      <c r="G133" s="287"/>
      <c r="H133" s="287"/>
      <c r="I133" s="613"/>
      <c r="J133" s="613"/>
      <c r="K133" s="613"/>
      <c r="L133" s="613"/>
      <c r="M133" s="613"/>
      <c r="N133" s="288"/>
      <c r="O133" s="288"/>
      <c r="P133" s="629"/>
      <c r="Q133" s="296" t="s">
        <v>427</v>
      </c>
      <c r="R133" s="848"/>
      <c r="S133" s="848"/>
      <c r="T133" s="881">
        <f t="shared" si="9"/>
        <v>0</v>
      </c>
      <c r="U133" s="259">
        <f t="shared" si="12"/>
        <v>0</v>
      </c>
      <c r="V133" s="269"/>
      <c r="W133" s="269"/>
      <c r="X133" s="269"/>
      <c r="Y133" s="269"/>
      <c r="Z133" s="269"/>
      <c r="AA133" s="595"/>
      <c r="AB133" s="269"/>
      <c r="AC133" s="269"/>
      <c r="AD133" s="269"/>
      <c r="AE133" s="269"/>
      <c r="AF133" s="269"/>
      <c r="AG133" s="269"/>
      <c r="AH133" s="269"/>
      <c r="AI133" s="269"/>
      <c r="AJ133" s="269"/>
      <c r="AK133" s="269"/>
      <c r="AL133" s="269"/>
      <c r="AM133" s="269"/>
      <c r="AN133" s="595"/>
      <c r="AO133" s="595"/>
      <c r="AP133" s="269"/>
      <c r="AQ133" s="269"/>
      <c r="AR133" s="269"/>
      <c r="AS133" s="269"/>
      <c r="AT133" s="269"/>
      <c r="AU133" s="269"/>
      <c r="AV133" s="269"/>
      <c r="AW133" s="269"/>
      <c r="AX133" s="269"/>
      <c r="AY133" s="269"/>
      <c r="AZ133" s="269"/>
      <c r="BA133" s="269"/>
      <c r="BB133" s="269"/>
      <c r="BC133" s="269"/>
      <c r="BD133" s="269"/>
      <c r="BE133" s="269"/>
      <c r="BF133" s="269"/>
      <c r="BG133" s="269"/>
      <c r="BH133" s="269"/>
      <c r="BI133" s="269"/>
      <c r="BJ133" s="576"/>
      <c r="BK133" s="269"/>
      <c r="BL133" s="269"/>
      <c r="BM133" s="269"/>
      <c r="BN133" s="269"/>
      <c r="BO133" s="269"/>
      <c r="BP133" s="269"/>
      <c r="BQ133" s="269"/>
      <c r="BR133" s="595"/>
      <c r="BS133" s="269"/>
      <c r="BT133" s="269"/>
      <c r="BU133" s="269"/>
      <c r="BV133" s="269"/>
      <c r="BW133" s="269"/>
      <c r="BX133" s="269"/>
      <c r="BY133" s="269"/>
      <c r="BZ133" s="636"/>
      <c r="CA133" s="651"/>
      <c r="CB133" s="651"/>
      <c r="CC133" s="651"/>
      <c r="CD133" s="651"/>
      <c r="CE133" s="651"/>
      <c r="CF133" s="651"/>
      <c r="CG133" s="651"/>
      <c r="CH133" s="651"/>
      <c r="CI133" s="651"/>
      <c r="CJ133" s="651"/>
      <c r="CK133" s="651"/>
      <c r="CL133" s="651"/>
      <c r="CM133" s="651"/>
      <c r="CN133" s="651"/>
      <c r="CO133" s="651"/>
      <c r="CP133" s="651"/>
      <c r="CQ133" s="807">
        <f t="shared" si="13"/>
        <v>0</v>
      </c>
      <c r="CR133" s="807">
        <f t="shared" si="14"/>
        <v>0</v>
      </c>
      <c r="CS133" s="270"/>
      <c r="CT133" s="270"/>
      <c r="CU133" s="270"/>
      <c r="CV133" s="270"/>
      <c r="CW133" s="270"/>
      <c r="CX133" s="270"/>
      <c r="CY133" s="270"/>
      <c r="CZ133" s="270"/>
      <c r="DA133" s="270"/>
      <c r="DB133" s="270"/>
      <c r="DC133" s="270"/>
      <c r="DD133" s="270"/>
      <c r="DE133" s="270"/>
      <c r="DF133" s="270"/>
      <c r="DG133" s="270"/>
      <c r="DH133" s="270"/>
      <c r="DI133" s="270"/>
      <c r="DJ133" s="270"/>
      <c r="DK133" s="270"/>
      <c r="DL133" s="270"/>
      <c r="DM133" s="270"/>
      <c r="DN133" s="270"/>
      <c r="DO133" s="270"/>
      <c r="DP133" s="270"/>
      <c r="DQ133" s="270"/>
      <c r="DR133" s="270"/>
      <c r="DS133" s="270"/>
      <c r="DT133" s="270"/>
      <c r="DU133" s="270"/>
      <c r="DV133" s="270"/>
      <c r="DW133" s="270"/>
      <c r="DX133" s="270"/>
      <c r="DY133" s="270"/>
      <c r="DZ133" s="270"/>
      <c r="EA133" s="270"/>
      <c r="EB133" s="270"/>
      <c r="EC133" s="270"/>
      <c r="ED133" s="270"/>
      <c r="EE133" s="270"/>
      <c r="EF133" s="270"/>
      <c r="EG133" s="270"/>
      <c r="EH133" s="270"/>
      <c r="EI133" s="270"/>
      <c r="EJ133" s="270"/>
      <c r="EK133" s="270"/>
      <c r="EL133" s="270"/>
      <c r="EM133" s="270"/>
      <c r="EN133" s="270"/>
      <c r="EO133" s="270"/>
      <c r="EP133" s="270"/>
      <c r="EQ133" s="270"/>
      <c r="ER133" s="270"/>
      <c r="ES133" s="270"/>
      <c r="ET133" s="270"/>
      <c r="EU133" s="270"/>
      <c r="EV133" s="270"/>
      <c r="EW133" s="270"/>
      <c r="EX133" s="270"/>
      <c r="EY133" s="270"/>
      <c r="EZ133" s="270"/>
      <c r="FA133" s="270"/>
      <c r="FB133" s="270"/>
      <c r="FC133" s="270"/>
      <c r="FD133" s="270"/>
      <c r="FE133" s="270"/>
      <c r="FF133" s="270"/>
      <c r="FG133" s="270"/>
      <c r="FH133" s="270"/>
      <c r="FI133" s="270"/>
      <c r="FJ133" s="270"/>
      <c r="FK133" s="270"/>
      <c r="FL133" s="270"/>
      <c r="FM133" s="270"/>
      <c r="FN133" s="270"/>
      <c r="FO133" s="270"/>
      <c r="FP133" s="270"/>
      <c r="FQ133" s="270"/>
      <c r="FR133" s="270"/>
      <c r="FS133" s="270"/>
      <c r="FT133" s="270"/>
      <c r="FU133" s="270"/>
      <c r="FV133" s="270"/>
      <c r="FW133" s="270"/>
      <c r="FX133" s="270"/>
      <c r="FY133" s="270"/>
      <c r="FZ133" s="270"/>
      <c r="GA133" s="270"/>
      <c r="GB133" s="270"/>
      <c r="GC133" s="270"/>
      <c r="GD133" s="270"/>
      <c r="GE133" s="270"/>
      <c r="GF133" s="270"/>
      <c r="GG133" s="270"/>
      <c r="GH133" s="270"/>
      <c r="GI133" s="270"/>
      <c r="GJ133" s="270"/>
      <c r="GK133" s="270"/>
      <c r="GL133" s="270"/>
      <c r="GM133" s="270"/>
      <c r="GN133" s="270"/>
      <c r="GO133" s="270"/>
      <c r="GP133" s="270"/>
      <c r="GQ133" s="270"/>
      <c r="GR133" s="270"/>
      <c r="GS133" s="270"/>
      <c r="GT133" s="270"/>
      <c r="GU133" s="270"/>
      <c r="GV133" s="270"/>
      <c r="GW133" s="270"/>
      <c r="GX133" s="270"/>
      <c r="GY133" s="270"/>
      <c r="GZ133" s="270"/>
      <c r="HA133" s="270"/>
      <c r="HB133" s="270"/>
      <c r="HC133" s="270"/>
      <c r="HD133" s="270"/>
      <c r="HE133" s="270"/>
      <c r="HF133" s="261"/>
      <c r="HG133" s="261"/>
      <c r="HH133" s="261"/>
      <c r="HI133" s="261"/>
      <c r="HJ133" s="261"/>
      <c r="HK133" s="261"/>
      <c r="HL133" s="261"/>
    </row>
    <row r="134" spans="1:220" ht="18" x14ac:dyDescent="0.25">
      <c r="A134" s="577" t="s">
        <v>380</v>
      </c>
      <c r="B134" s="577" t="s">
        <v>394</v>
      </c>
      <c r="C134" s="577" t="s">
        <v>378</v>
      </c>
      <c r="D134" s="577" t="s">
        <v>426</v>
      </c>
      <c r="E134" s="577" t="s">
        <v>693</v>
      </c>
      <c r="F134" s="577"/>
      <c r="G134" s="578"/>
      <c r="H134" s="578"/>
      <c r="I134" s="608"/>
      <c r="J134" s="608"/>
      <c r="K134" s="608"/>
      <c r="L134" s="608"/>
      <c r="M134" s="608"/>
      <c r="N134" s="579"/>
      <c r="O134" s="579"/>
      <c r="P134" s="627"/>
      <c r="Q134" s="580" t="s">
        <v>994</v>
      </c>
      <c r="R134" s="843"/>
      <c r="S134" s="843"/>
      <c r="T134" s="879">
        <f t="shared" si="9"/>
        <v>0</v>
      </c>
      <c r="U134" s="259">
        <f t="shared" si="12"/>
        <v>0</v>
      </c>
      <c r="V134" s="576"/>
      <c r="W134" s="576"/>
      <c r="X134" s="576"/>
      <c r="Y134" s="576"/>
      <c r="Z134" s="576"/>
      <c r="AA134" s="595"/>
      <c r="AB134" s="576"/>
      <c r="AC134" s="576"/>
      <c r="AD134" s="576"/>
      <c r="AE134" s="576"/>
      <c r="AF134" s="576"/>
      <c r="AG134" s="576"/>
      <c r="AH134" s="576"/>
      <c r="AI134" s="576"/>
      <c r="AJ134" s="576"/>
      <c r="AK134" s="576"/>
      <c r="AL134" s="576"/>
      <c r="AM134" s="576"/>
      <c r="AN134" s="595"/>
      <c r="AO134" s="595"/>
      <c r="AP134" s="576"/>
      <c r="AQ134" s="576"/>
      <c r="AR134" s="576"/>
      <c r="AS134" s="576"/>
      <c r="AT134" s="576"/>
      <c r="AU134" s="576"/>
      <c r="AV134" s="576"/>
      <c r="AW134" s="576"/>
      <c r="AX134" s="576"/>
      <c r="AY134" s="576"/>
      <c r="AZ134" s="576"/>
      <c r="BA134" s="576"/>
      <c r="BB134" s="576"/>
      <c r="BC134" s="576"/>
      <c r="BD134" s="576"/>
      <c r="BE134" s="576"/>
      <c r="BF134" s="269"/>
      <c r="BG134" s="269"/>
      <c r="BH134" s="269"/>
      <c r="BI134" s="576"/>
      <c r="BJ134" s="576"/>
      <c r="BK134" s="576"/>
      <c r="BL134" s="576"/>
      <c r="BM134" s="576"/>
      <c r="BN134" s="576"/>
      <c r="BO134" s="576"/>
      <c r="BP134" s="576"/>
      <c r="BQ134" s="576"/>
      <c r="BR134" s="595"/>
      <c r="BS134" s="576"/>
      <c r="BT134" s="576"/>
      <c r="BU134" s="576"/>
      <c r="BV134" s="576"/>
      <c r="BW134" s="576"/>
      <c r="BX134" s="576"/>
      <c r="BY134" s="576"/>
      <c r="BZ134" s="636"/>
      <c r="CA134" s="651"/>
      <c r="CB134" s="651"/>
      <c r="CC134" s="651"/>
      <c r="CD134" s="651"/>
      <c r="CE134" s="651"/>
      <c r="CF134" s="651"/>
      <c r="CG134" s="651"/>
      <c r="CH134" s="651"/>
      <c r="CI134" s="651"/>
      <c r="CJ134" s="651"/>
      <c r="CK134" s="651"/>
      <c r="CL134" s="651"/>
      <c r="CM134" s="651"/>
      <c r="CN134" s="651"/>
      <c r="CO134" s="651"/>
      <c r="CP134" s="651"/>
      <c r="CQ134" s="807">
        <f t="shared" si="13"/>
        <v>0</v>
      </c>
      <c r="CR134" s="807">
        <f t="shared" si="14"/>
        <v>0</v>
      </c>
      <c r="CS134" s="270"/>
      <c r="CT134" s="270"/>
      <c r="CU134" s="270"/>
      <c r="CV134" s="270"/>
      <c r="CW134" s="270"/>
      <c r="CX134" s="270"/>
      <c r="CY134" s="270"/>
      <c r="CZ134" s="270"/>
      <c r="DA134" s="270"/>
      <c r="DB134" s="270"/>
      <c r="DC134" s="270"/>
      <c r="DD134" s="270"/>
      <c r="DE134" s="270"/>
      <c r="DF134" s="270"/>
      <c r="DG134" s="270"/>
      <c r="DH134" s="270"/>
      <c r="DI134" s="270"/>
      <c r="DJ134" s="270"/>
      <c r="DK134" s="270"/>
      <c r="DL134" s="270"/>
      <c r="DM134" s="270"/>
      <c r="DN134" s="270"/>
      <c r="DO134" s="270"/>
      <c r="DP134" s="270"/>
      <c r="DQ134" s="270"/>
      <c r="DR134" s="270"/>
      <c r="DS134" s="270"/>
      <c r="DT134" s="270"/>
      <c r="DU134" s="270"/>
      <c r="DV134" s="270"/>
      <c r="DW134" s="270"/>
      <c r="DX134" s="270"/>
      <c r="DY134" s="270"/>
      <c r="DZ134" s="270"/>
      <c r="EA134" s="270"/>
      <c r="EB134" s="270"/>
      <c r="EC134" s="270"/>
      <c r="ED134" s="270"/>
      <c r="EE134" s="270"/>
      <c r="EF134" s="270"/>
      <c r="EG134" s="270"/>
      <c r="EH134" s="270"/>
      <c r="EI134" s="270"/>
      <c r="EJ134" s="270"/>
      <c r="EK134" s="270"/>
      <c r="EL134" s="270"/>
      <c r="EM134" s="270"/>
      <c r="EN134" s="270"/>
      <c r="EO134" s="270"/>
      <c r="EP134" s="270"/>
      <c r="EQ134" s="270"/>
      <c r="ER134" s="270"/>
      <c r="ES134" s="270"/>
      <c r="ET134" s="270"/>
      <c r="EU134" s="270"/>
      <c r="EV134" s="270"/>
      <c r="EW134" s="270"/>
      <c r="EX134" s="270"/>
      <c r="EY134" s="270"/>
      <c r="EZ134" s="270"/>
      <c r="FA134" s="270"/>
      <c r="FB134" s="270"/>
      <c r="FC134" s="270"/>
      <c r="FD134" s="270"/>
      <c r="FE134" s="270"/>
      <c r="FF134" s="270"/>
      <c r="FG134" s="270"/>
      <c r="FH134" s="270"/>
      <c r="FI134" s="270"/>
      <c r="FJ134" s="270"/>
      <c r="FK134" s="270"/>
      <c r="FL134" s="270"/>
      <c r="FM134" s="270"/>
      <c r="FN134" s="270"/>
      <c r="FO134" s="270"/>
      <c r="FP134" s="270"/>
      <c r="FQ134" s="270"/>
      <c r="FR134" s="270"/>
      <c r="FS134" s="270"/>
      <c r="FT134" s="270"/>
      <c r="FU134" s="270"/>
      <c r="FV134" s="270"/>
      <c r="FW134" s="270"/>
      <c r="FX134" s="270"/>
      <c r="FY134" s="270"/>
      <c r="FZ134" s="270"/>
      <c r="GA134" s="270"/>
      <c r="GB134" s="270"/>
      <c r="GC134" s="270"/>
      <c r="GD134" s="270"/>
      <c r="GE134" s="270"/>
      <c r="GF134" s="270"/>
      <c r="GG134" s="270"/>
      <c r="GH134" s="270"/>
      <c r="GI134" s="270"/>
      <c r="GJ134" s="270"/>
      <c r="GK134" s="270"/>
      <c r="GL134" s="270"/>
      <c r="GM134" s="270"/>
      <c r="GN134" s="270"/>
      <c r="GO134" s="270"/>
      <c r="GP134" s="270"/>
      <c r="GQ134" s="270"/>
      <c r="GR134" s="270"/>
      <c r="GS134" s="270"/>
      <c r="GT134" s="270"/>
      <c r="GU134" s="270"/>
      <c r="GV134" s="270"/>
      <c r="GW134" s="270"/>
      <c r="GX134" s="270"/>
      <c r="GY134" s="270"/>
      <c r="GZ134" s="270"/>
      <c r="HA134" s="270"/>
      <c r="HB134" s="270"/>
      <c r="HC134" s="270"/>
      <c r="HD134" s="270"/>
      <c r="HE134" s="270"/>
      <c r="HF134" s="261"/>
      <c r="HG134" s="261"/>
      <c r="HH134" s="261"/>
      <c r="HI134" s="261"/>
      <c r="HJ134" s="261"/>
      <c r="HK134" s="261"/>
      <c r="HL134" s="261"/>
    </row>
    <row r="135" spans="1:220" ht="31.5" x14ac:dyDescent="0.25">
      <c r="A135" s="290" t="s">
        <v>380</v>
      </c>
      <c r="B135" s="290" t="s">
        <v>394</v>
      </c>
      <c r="C135" s="290" t="s">
        <v>378</v>
      </c>
      <c r="D135" s="290" t="s">
        <v>426</v>
      </c>
      <c r="E135" s="574" t="s">
        <v>693</v>
      </c>
      <c r="F135" s="290" t="s">
        <v>428</v>
      </c>
      <c r="G135" s="311"/>
      <c r="H135" s="311"/>
      <c r="I135" s="620"/>
      <c r="J135" s="620"/>
      <c r="K135" s="620"/>
      <c r="L135" s="620"/>
      <c r="M135" s="620"/>
      <c r="N135" s="292"/>
      <c r="O135" s="292"/>
      <c r="P135" s="630"/>
      <c r="Q135" s="293" t="s">
        <v>429</v>
      </c>
      <c r="R135" s="849"/>
      <c r="S135" s="849"/>
      <c r="T135" s="882">
        <f t="shared" si="9"/>
        <v>0</v>
      </c>
      <c r="U135" s="259">
        <f t="shared" si="12"/>
        <v>0</v>
      </c>
      <c r="V135" s="269"/>
      <c r="W135" s="269"/>
      <c r="X135" s="269"/>
      <c r="Y135" s="269"/>
      <c r="Z135" s="269"/>
      <c r="AA135" s="595"/>
      <c r="AB135" s="269"/>
      <c r="AC135" s="269"/>
      <c r="AD135" s="269"/>
      <c r="AE135" s="269"/>
      <c r="AF135" s="269"/>
      <c r="AG135" s="269"/>
      <c r="AH135" s="269"/>
      <c r="AI135" s="269"/>
      <c r="AJ135" s="269"/>
      <c r="AK135" s="269"/>
      <c r="AL135" s="269"/>
      <c r="AM135" s="269"/>
      <c r="AN135" s="595"/>
      <c r="AO135" s="595"/>
      <c r="AP135" s="269"/>
      <c r="AQ135" s="269"/>
      <c r="AR135" s="269"/>
      <c r="AS135" s="269"/>
      <c r="AT135" s="269"/>
      <c r="AU135" s="269"/>
      <c r="AV135" s="269"/>
      <c r="AW135" s="269"/>
      <c r="AX135" s="269"/>
      <c r="AY135" s="269"/>
      <c r="AZ135" s="269"/>
      <c r="BA135" s="269"/>
      <c r="BB135" s="269"/>
      <c r="BC135" s="269"/>
      <c r="BD135" s="269"/>
      <c r="BE135" s="269"/>
      <c r="BF135" s="269"/>
      <c r="BG135" s="269"/>
      <c r="BH135" s="269"/>
      <c r="BI135" s="269"/>
      <c r="BJ135" s="576"/>
      <c r="BK135" s="269"/>
      <c r="BL135" s="269"/>
      <c r="BM135" s="269"/>
      <c r="BN135" s="269"/>
      <c r="BO135" s="269"/>
      <c r="BP135" s="269"/>
      <c r="BQ135" s="269"/>
      <c r="BR135" s="595"/>
      <c r="BS135" s="269"/>
      <c r="BT135" s="269"/>
      <c r="BU135" s="269"/>
      <c r="BV135" s="269"/>
      <c r="BW135" s="269"/>
      <c r="BX135" s="269"/>
      <c r="BY135" s="269"/>
      <c r="BZ135" s="636"/>
      <c r="CA135" s="651"/>
      <c r="CB135" s="651"/>
      <c r="CC135" s="651"/>
      <c r="CD135" s="651"/>
      <c r="CE135" s="651"/>
      <c r="CF135" s="651"/>
      <c r="CG135" s="651"/>
      <c r="CH135" s="651"/>
      <c r="CI135" s="651"/>
      <c r="CJ135" s="651"/>
      <c r="CK135" s="651"/>
      <c r="CL135" s="651"/>
      <c r="CM135" s="651"/>
      <c r="CN135" s="651"/>
      <c r="CO135" s="651"/>
      <c r="CP135" s="651"/>
      <c r="CQ135" s="807">
        <f t="shared" si="13"/>
        <v>0</v>
      </c>
      <c r="CR135" s="807">
        <f t="shared" si="14"/>
        <v>0</v>
      </c>
      <c r="CS135" s="270"/>
      <c r="CT135" s="270"/>
      <c r="CU135" s="270"/>
      <c r="CV135" s="270"/>
      <c r="CW135" s="270"/>
      <c r="CX135" s="270"/>
      <c r="CY135" s="270"/>
      <c r="CZ135" s="270"/>
      <c r="DA135" s="270"/>
      <c r="DB135" s="270"/>
      <c r="DC135" s="270"/>
      <c r="DD135" s="270"/>
      <c r="DE135" s="270"/>
      <c r="DF135" s="270"/>
      <c r="DG135" s="270"/>
      <c r="DH135" s="270"/>
      <c r="DI135" s="270"/>
      <c r="DJ135" s="270"/>
      <c r="DK135" s="270"/>
      <c r="DL135" s="270"/>
      <c r="DM135" s="270"/>
      <c r="DN135" s="270"/>
      <c r="DO135" s="270"/>
      <c r="DP135" s="270"/>
      <c r="DQ135" s="270"/>
      <c r="DR135" s="270"/>
      <c r="DS135" s="270"/>
      <c r="DT135" s="270"/>
      <c r="DU135" s="270"/>
      <c r="DV135" s="270"/>
      <c r="DW135" s="270"/>
      <c r="DX135" s="270"/>
      <c r="DY135" s="270"/>
      <c r="DZ135" s="270"/>
      <c r="EA135" s="270"/>
      <c r="EB135" s="270"/>
      <c r="EC135" s="270"/>
      <c r="ED135" s="270"/>
      <c r="EE135" s="270"/>
      <c r="EF135" s="270"/>
      <c r="EG135" s="270"/>
      <c r="EH135" s="270"/>
      <c r="EI135" s="270"/>
      <c r="EJ135" s="270"/>
      <c r="EK135" s="270"/>
      <c r="EL135" s="270"/>
      <c r="EM135" s="270"/>
      <c r="EN135" s="270"/>
      <c r="EO135" s="270"/>
      <c r="EP135" s="270"/>
      <c r="EQ135" s="270"/>
      <c r="ER135" s="270"/>
      <c r="ES135" s="270"/>
      <c r="ET135" s="270"/>
      <c r="EU135" s="270"/>
      <c r="EV135" s="270"/>
      <c r="EW135" s="270"/>
      <c r="EX135" s="270"/>
      <c r="EY135" s="270"/>
      <c r="EZ135" s="270"/>
      <c r="FA135" s="270"/>
      <c r="FB135" s="270"/>
      <c r="FC135" s="270"/>
      <c r="FD135" s="270"/>
      <c r="FE135" s="270"/>
      <c r="FF135" s="270"/>
      <c r="FG135" s="270"/>
      <c r="FH135" s="270"/>
      <c r="FI135" s="270"/>
      <c r="FJ135" s="270"/>
      <c r="FK135" s="270"/>
      <c r="FL135" s="270"/>
      <c r="FM135" s="270"/>
      <c r="FN135" s="270"/>
      <c r="FO135" s="270"/>
      <c r="FP135" s="270"/>
      <c r="FQ135" s="270"/>
      <c r="FR135" s="270"/>
      <c r="FS135" s="270"/>
      <c r="FT135" s="270"/>
      <c r="FU135" s="270"/>
      <c r="FV135" s="270"/>
      <c r="FW135" s="270"/>
      <c r="FX135" s="270"/>
      <c r="FY135" s="270"/>
      <c r="FZ135" s="270"/>
      <c r="GA135" s="270"/>
      <c r="GB135" s="270"/>
      <c r="GC135" s="270"/>
      <c r="GD135" s="270"/>
      <c r="GE135" s="270"/>
      <c r="GF135" s="270"/>
      <c r="GG135" s="270"/>
      <c r="GH135" s="270"/>
      <c r="GI135" s="270"/>
      <c r="GJ135" s="270"/>
      <c r="GK135" s="270"/>
      <c r="GL135" s="270"/>
      <c r="GM135" s="270"/>
      <c r="GN135" s="270"/>
      <c r="GO135" s="270"/>
      <c r="GP135" s="270"/>
      <c r="GQ135" s="270"/>
      <c r="GR135" s="270"/>
      <c r="GS135" s="270"/>
      <c r="GT135" s="270"/>
      <c r="GU135" s="270"/>
      <c r="GV135" s="270"/>
      <c r="GW135" s="270"/>
      <c r="GX135" s="270"/>
      <c r="GY135" s="270"/>
      <c r="GZ135" s="270"/>
      <c r="HA135" s="270"/>
      <c r="HB135" s="270"/>
      <c r="HC135" s="270"/>
      <c r="HD135" s="270"/>
      <c r="HE135" s="270"/>
      <c r="HF135" s="261"/>
      <c r="HG135" s="261"/>
      <c r="HH135" s="261"/>
      <c r="HI135" s="261"/>
      <c r="HJ135" s="261"/>
      <c r="HK135" s="261"/>
      <c r="HL135" s="261"/>
    </row>
    <row r="136" spans="1:220" s="280" customFormat="1" ht="120" x14ac:dyDescent="0.25">
      <c r="A136" s="276" t="s">
        <v>380</v>
      </c>
      <c r="B136" s="276" t="s">
        <v>394</v>
      </c>
      <c r="C136" s="276" t="s">
        <v>378</v>
      </c>
      <c r="D136" s="276" t="s">
        <v>426</v>
      </c>
      <c r="E136" s="380" t="s">
        <v>693</v>
      </c>
      <c r="F136" s="276" t="s">
        <v>428</v>
      </c>
      <c r="G136" s="275">
        <v>2021005810164</v>
      </c>
      <c r="H136" s="930"/>
      <c r="I136" s="609" t="s">
        <v>732</v>
      </c>
      <c r="J136" s="609" t="s">
        <v>733</v>
      </c>
      <c r="K136" s="609">
        <v>2500</v>
      </c>
      <c r="L136" s="609" t="s">
        <v>735</v>
      </c>
      <c r="M136" s="609" t="s">
        <v>734</v>
      </c>
      <c r="N136" s="276" t="s">
        <v>666</v>
      </c>
      <c r="O136" s="276" t="s">
        <v>390</v>
      </c>
      <c r="P136" s="619" t="s">
        <v>736</v>
      </c>
      <c r="Q136" s="921" t="s">
        <v>976</v>
      </c>
      <c r="R136" s="847"/>
      <c r="S136" s="847">
        <v>3501000000</v>
      </c>
      <c r="T136" s="888">
        <f t="shared" si="9"/>
        <v>3501000000</v>
      </c>
      <c r="U136" s="259">
        <f t="shared" si="12"/>
        <v>3501000000</v>
      </c>
      <c r="V136" s="277"/>
      <c r="W136" s="277"/>
      <c r="X136" s="277"/>
      <c r="Y136" s="277"/>
      <c r="Z136" s="277"/>
      <c r="AA136" s="594"/>
      <c r="AB136" s="277"/>
      <c r="AC136" s="277"/>
      <c r="AD136" s="277"/>
      <c r="AE136" s="277"/>
      <c r="AF136" s="277"/>
      <c r="AG136" s="277"/>
      <c r="AH136" s="277"/>
      <c r="AI136" s="277"/>
      <c r="AJ136" s="277"/>
      <c r="AK136" s="277"/>
      <c r="AL136" s="277"/>
      <c r="AM136" s="277"/>
      <c r="AN136" s="594"/>
      <c r="AO136" s="594"/>
      <c r="AP136" s="277"/>
      <c r="AQ136" s="277"/>
      <c r="AR136" s="277"/>
      <c r="AS136" s="277"/>
      <c r="AT136" s="277"/>
      <c r="AU136" s="277"/>
      <c r="AV136" s="277"/>
      <c r="AW136" s="277"/>
      <c r="AX136" s="277"/>
      <c r="AY136" s="277"/>
      <c r="AZ136" s="277"/>
      <c r="BA136" s="277"/>
      <c r="BB136" s="277"/>
      <c r="BC136" s="277"/>
      <c r="BD136" s="277"/>
      <c r="BE136" s="277"/>
      <c r="BF136" s="277"/>
      <c r="BG136" s="277"/>
      <c r="BH136" s="277"/>
      <c r="BI136" s="277"/>
      <c r="BJ136" s="381"/>
      <c r="BK136" s="277"/>
      <c r="BL136" s="277"/>
      <c r="BM136" s="277"/>
      <c r="BN136" s="277"/>
      <c r="BO136" s="277">
        <v>1000000</v>
      </c>
      <c r="BP136" s="277"/>
      <c r="BQ136" s="277"/>
      <c r="BR136" s="594"/>
      <c r="BS136" s="277"/>
      <c r="BT136" s="277"/>
      <c r="BU136" s="277"/>
      <c r="BV136" s="277">
        <v>3200000000</v>
      </c>
      <c r="BW136" s="277">
        <v>300000000</v>
      </c>
      <c r="BX136" s="277"/>
      <c r="BY136" s="277"/>
      <c r="BZ136" s="637"/>
      <c r="CA136" s="652"/>
      <c r="CB136" s="652"/>
      <c r="CC136" s="652"/>
      <c r="CD136" s="652"/>
      <c r="CE136" s="652"/>
      <c r="CF136" s="652"/>
      <c r="CG136" s="652"/>
      <c r="CH136" s="652"/>
      <c r="CI136" s="652"/>
      <c r="CJ136" s="652"/>
      <c r="CK136" s="652"/>
      <c r="CL136" s="652"/>
      <c r="CM136" s="652"/>
      <c r="CN136" s="652"/>
      <c r="CO136" s="652"/>
      <c r="CP136" s="652"/>
      <c r="CQ136" s="807">
        <f t="shared" si="13"/>
        <v>3501000000</v>
      </c>
      <c r="CR136" s="807">
        <f t="shared" si="14"/>
        <v>0</v>
      </c>
      <c r="CS136" s="278"/>
      <c r="CT136" s="278"/>
      <c r="CU136" s="278"/>
      <c r="CV136" s="278"/>
      <c r="CW136" s="278"/>
      <c r="CX136" s="278"/>
      <c r="CY136" s="278"/>
      <c r="CZ136" s="278"/>
      <c r="DA136" s="278"/>
      <c r="DB136" s="278"/>
      <c r="DC136" s="278"/>
      <c r="DD136" s="278"/>
      <c r="DE136" s="278"/>
      <c r="DF136" s="278"/>
      <c r="DG136" s="278"/>
      <c r="DH136" s="278"/>
      <c r="DI136" s="278"/>
      <c r="DJ136" s="278"/>
      <c r="DK136" s="278"/>
      <c r="DL136" s="278"/>
      <c r="DM136" s="278"/>
      <c r="DN136" s="278"/>
      <c r="DO136" s="278"/>
      <c r="DP136" s="278"/>
      <c r="DQ136" s="278"/>
      <c r="DR136" s="278"/>
      <c r="DS136" s="278"/>
      <c r="DT136" s="278"/>
      <c r="DU136" s="278"/>
      <c r="DV136" s="278"/>
      <c r="DW136" s="278"/>
      <c r="DX136" s="278"/>
      <c r="DY136" s="278"/>
      <c r="DZ136" s="278"/>
      <c r="EA136" s="278"/>
      <c r="EB136" s="278"/>
      <c r="EC136" s="278"/>
      <c r="ED136" s="278"/>
      <c r="EE136" s="278"/>
      <c r="EF136" s="278"/>
      <c r="EG136" s="278"/>
      <c r="EH136" s="278"/>
      <c r="EI136" s="278"/>
      <c r="EJ136" s="278"/>
      <c r="EK136" s="278"/>
      <c r="EL136" s="278"/>
      <c r="EM136" s="278"/>
      <c r="EN136" s="278"/>
      <c r="EO136" s="278"/>
      <c r="EP136" s="278"/>
      <c r="EQ136" s="278"/>
      <c r="ER136" s="278"/>
      <c r="ES136" s="278"/>
      <c r="ET136" s="278"/>
      <c r="EU136" s="278"/>
      <c r="EV136" s="278"/>
      <c r="EW136" s="278"/>
      <c r="EX136" s="278"/>
      <c r="EY136" s="278"/>
      <c r="EZ136" s="278"/>
      <c r="FA136" s="278"/>
      <c r="FB136" s="278"/>
      <c r="FC136" s="278"/>
      <c r="FD136" s="278"/>
      <c r="FE136" s="278"/>
      <c r="FF136" s="278"/>
      <c r="FG136" s="278"/>
      <c r="FH136" s="278"/>
      <c r="FI136" s="278"/>
      <c r="FJ136" s="278"/>
      <c r="FK136" s="278"/>
      <c r="FL136" s="278"/>
      <c r="FM136" s="278"/>
      <c r="FN136" s="278"/>
      <c r="FO136" s="278"/>
      <c r="FP136" s="278"/>
      <c r="FQ136" s="278"/>
      <c r="FR136" s="278"/>
      <c r="FS136" s="278"/>
      <c r="FT136" s="278"/>
      <c r="FU136" s="278"/>
      <c r="FV136" s="278"/>
      <c r="FW136" s="278"/>
      <c r="FX136" s="278"/>
      <c r="FY136" s="278"/>
      <c r="FZ136" s="278"/>
      <c r="GA136" s="278"/>
      <c r="GB136" s="278"/>
      <c r="GC136" s="278"/>
      <c r="GD136" s="278"/>
      <c r="GE136" s="278"/>
      <c r="GF136" s="278"/>
      <c r="GG136" s="278"/>
      <c r="GH136" s="278"/>
      <c r="GI136" s="278"/>
      <c r="GJ136" s="278"/>
      <c r="GK136" s="278"/>
      <c r="GL136" s="278"/>
      <c r="GM136" s="278"/>
      <c r="GN136" s="278"/>
      <c r="GO136" s="278"/>
      <c r="GP136" s="278"/>
      <c r="GQ136" s="278"/>
      <c r="GR136" s="278"/>
      <c r="GS136" s="278"/>
      <c r="GT136" s="278"/>
      <c r="GU136" s="278"/>
      <c r="GV136" s="278"/>
      <c r="GW136" s="278"/>
      <c r="GX136" s="278"/>
      <c r="GY136" s="278"/>
      <c r="GZ136" s="278"/>
      <c r="HA136" s="278"/>
      <c r="HB136" s="278"/>
      <c r="HC136" s="278"/>
      <c r="HD136" s="278"/>
      <c r="HE136" s="278"/>
      <c r="HF136" s="278"/>
      <c r="HG136" s="278"/>
      <c r="HH136" s="278"/>
      <c r="HI136" s="278"/>
      <c r="HJ136" s="278"/>
      <c r="HK136" s="278"/>
      <c r="HL136" s="278"/>
    </row>
    <row r="137" spans="1:220" ht="18" x14ac:dyDescent="0.25">
      <c r="A137" s="286" t="s">
        <v>380</v>
      </c>
      <c r="B137" s="286" t="s">
        <v>394</v>
      </c>
      <c r="C137" s="286" t="s">
        <v>378</v>
      </c>
      <c r="D137" s="286" t="s">
        <v>430</v>
      </c>
      <c r="E137" s="573"/>
      <c r="F137" s="286"/>
      <c r="G137" s="287"/>
      <c r="H137" s="287"/>
      <c r="I137" s="613"/>
      <c r="J137" s="613"/>
      <c r="K137" s="613"/>
      <c r="L137" s="613"/>
      <c r="M137" s="613"/>
      <c r="N137" s="288"/>
      <c r="O137" s="288"/>
      <c r="P137" s="629"/>
      <c r="Q137" s="296" t="s">
        <v>309</v>
      </c>
      <c r="R137" s="848"/>
      <c r="S137" s="848"/>
      <c r="T137" s="881">
        <f t="shared" ref="T137:T200" si="17">R137+S137</f>
        <v>0</v>
      </c>
      <c r="U137" s="259">
        <f t="shared" ref="U137:U198" si="18">SUM(V137:BZ137)</f>
        <v>0</v>
      </c>
      <c r="V137" s="269"/>
      <c r="W137" s="269"/>
      <c r="X137" s="269"/>
      <c r="Y137" s="269"/>
      <c r="Z137" s="269"/>
      <c r="AA137" s="595"/>
      <c r="AB137" s="269"/>
      <c r="AC137" s="269"/>
      <c r="AD137" s="269"/>
      <c r="AE137" s="269"/>
      <c r="AF137" s="269"/>
      <c r="AG137" s="269"/>
      <c r="AH137" s="269"/>
      <c r="AI137" s="269"/>
      <c r="AJ137" s="269"/>
      <c r="AK137" s="269"/>
      <c r="AL137" s="269"/>
      <c r="AM137" s="269"/>
      <c r="AN137" s="595"/>
      <c r="AO137" s="595"/>
      <c r="AP137" s="269"/>
      <c r="AQ137" s="269"/>
      <c r="AR137" s="269"/>
      <c r="AS137" s="269"/>
      <c r="AT137" s="269"/>
      <c r="AU137" s="269"/>
      <c r="AV137" s="269"/>
      <c r="AW137" s="269"/>
      <c r="AX137" s="269"/>
      <c r="AY137" s="269"/>
      <c r="AZ137" s="269"/>
      <c r="BA137" s="269"/>
      <c r="BB137" s="269"/>
      <c r="BC137" s="269"/>
      <c r="BD137" s="269"/>
      <c r="BE137" s="269"/>
      <c r="BF137" s="269"/>
      <c r="BG137" s="269"/>
      <c r="BH137" s="269"/>
      <c r="BI137" s="269"/>
      <c r="BJ137" s="576"/>
      <c r="BK137" s="269"/>
      <c r="BL137" s="269"/>
      <c r="BM137" s="269"/>
      <c r="BN137" s="269"/>
      <c r="BO137" s="269"/>
      <c r="BP137" s="269"/>
      <c r="BQ137" s="269"/>
      <c r="BR137" s="595"/>
      <c r="BS137" s="269"/>
      <c r="BT137" s="269"/>
      <c r="BU137" s="269"/>
      <c r="BV137" s="269"/>
      <c r="BW137" s="269"/>
      <c r="BX137" s="269"/>
      <c r="BY137" s="269"/>
      <c r="BZ137" s="636"/>
      <c r="CA137" s="651"/>
      <c r="CB137" s="651"/>
      <c r="CC137" s="651"/>
      <c r="CD137" s="651"/>
      <c r="CE137" s="651"/>
      <c r="CF137" s="651"/>
      <c r="CG137" s="651"/>
      <c r="CH137" s="651"/>
      <c r="CI137" s="651"/>
      <c r="CJ137" s="651"/>
      <c r="CK137" s="651"/>
      <c r="CL137" s="651"/>
      <c r="CM137" s="651"/>
      <c r="CN137" s="651"/>
      <c r="CO137" s="651"/>
      <c r="CP137" s="651"/>
      <c r="CQ137" s="807">
        <f t="shared" si="13"/>
        <v>0</v>
      </c>
      <c r="CR137" s="807">
        <f t="shared" si="14"/>
        <v>0</v>
      </c>
      <c r="CS137" s="270"/>
      <c r="CT137" s="270"/>
      <c r="CU137" s="270"/>
      <c r="CV137" s="270"/>
      <c r="CW137" s="270"/>
      <c r="CX137" s="270"/>
      <c r="CY137" s="270"/>
      <c r="CZ137" s="270"/>
      <c r="DA137" s="270"/>
      <c r="DB137" s="270"/>
      <c r="DC137" s="270"/>
      <c r="DD137" s="270"/>
      <c r="DE137" s="270"/>
      <c r="DF137" s="270"/>
      <c r="DG137" s="270"/>
      <c r="DH137" s="270"/>
      <c r="DI137" s="270"/>
      <c r="DJ137" s="270"/>
      <c r="DK137" s="270"/>
      <c r="DL137" s="270"/>
      <c r="DM137" s="270"/>
      <c r="DN137" s="270"/>
      <c r="DO137" s="270"/>
      <c r="DP137" s="270"/>
      <c r="DQ137" s="270"/>
      <c r="DR137" s="270"/>
      <c r="DS137" s="270"/>
      <c r="DT137" s="270"/>
      <c r="DU137" s="270"/>
      <c r="DV137" s="270"/>
      <c r="DW137" s="270"/>
      <c r="DX137" s="270"/>
      <c r="DY137" s="270"/>
      <c r="DZ137" s="270"/>
      <c r="EA137" s="270"/>
      <c r="EB137" s="270"/>
      <c r="EC137" s="270"/>
      <c r="ED137" s="270"/>
      <c r="EE137" s="270"/>
      <c r="EF137" s="270"/>
      <c r="EG137" s="270"/>
      <c r="EH137" s="270"/>
      <c r="EI137" s="270"/>
      <c r="EJ137" s="270"/>
      <c r="EK137" s="270"/>
      <c r="EL137" s="270"/>
      <c r="EM137" s="270"/>
      <c r="EN137" s="270"/>
      <c r="EO137" s="270"/>
      <c r="EP137" s="270"/>
      <c r="EQ137" s="270"/>
      <c r="ER137" s="270"/>
      <c r="ES137" s="270"/>
      <c r="ET137" s="270"/>
      <c r="EU137" s="270"/>
      <c r="EV137" s="270"/>
      <c r="EW137" s="270"/>
      <c r="EX137" s="270"/>
      <c r="EY137" s="270"/>
      <c r="EZ137" s="270"/>
      <c r="FA137" s="270"/>
      <c r="FB137" s="270"/>
      <c r="FC137" s="270"/>
      <c r="FD137" s="270"/>
      <c r="FE137" s="270"/>
      <c r="FF137" s="270"/>
      <c r="FG137" s="270"/>
      <c r="FH137" s="270"/>
      <c r="FI137" s="270"/>
      <c r="FJ137" s="270"/>
      <c r="FK137" s="270"/>
      <c r="FL137" s="270"/>
      <c r="FM137" s="270"/>
      <c r="FN137" s="270"/>
      <c r="FO137" s="270"/>
      <c r="FP137" s="270"/>
      <c r="FQ137" s="270"/>
      <c r="FR137" s="270"/>
      <c r="FS137" s="270"/>
      <c r="FT137" s="270"/>
      <c r="FU137" s="270"/>
      <c r="FV137" s="270"/>
      <c r="FW137" s="270"/>
      <c r="FX137" s="270"/>
      <c r="FY137" s="270"/>
      <c r="FZ137" s="270"/>
      <c r="GA137" s="270"/>
      <c r="GB137" s="270"/>
      <c r="GC137" s="270"/>
      <c r="GD137" s="270"/>
      <c r="GE137" s="270"/>
      <c r="GF137" s="270"/>
      <c r="GG137" s="270"/>
      <c r="GH137" s="270"/>
      <c r="GI137" s="270"/>
      <c r="GJ137" s="270"/>
      <c r="GK137" s="270"/>
      <c r="GL137" s="270"/>
      <c r="GM137" s="270"/>
      <c r="GN137" s="270"/>
      <c r="GO137" s="270"/>
      <c r="GP137" s="270"/>
      <c r="GQ137" s="270"/>
      <c r="GR137" s="270"/>
      <c r="GS137" s="270"/>
      <c r="GT137" s="270"/>
      <c r="GU137" s="270"/>
      <c r="GV137" s="270"/>
      <c r="GW137" s="270"/>
      <c r="GX137" s="270"/>
      <c r="GY137" s="270"/>
      <c r="GZ137" s="270"/>
      <c r="HA137" s="270"/>
      <c r="HB137" s="270"/>
      <c r="HC137" s="270"/>
      <c r="HD137" s="270"/>
      <c r="HE137" s="270"/>
      <c r="HF137" s="261"/>
      <c r="HG137" s="261"/>
      <c r="HH137" s="261"/>
      <c r="HI137" s="261"/>
      <c r="HJ137" s="261"/>
      <c r="HK137" s="261"/>
      <c r="HL137" s="261"/>
    </row>
    <row r="138" spans="1:220" ht="18" x14ac:dyDescent="0.25">
      <c r="A138" s="577" t="s">
        <v>380</v>
      </c>
      <c r="B138" s="577" t="s">
        <v>394</v>
      </c>
      <c r="C138" s="577" t="s">
        <v>378</v>
      </c>
      <c r="D138" s="577" t="s">
        <v>430</v>
      </c>
      <c r="E138" s="577" t="s">
        <v>419</v>
      </c>
      <c r="F138" s="577"/>
      <c r="G138" s="578"/>
      <c r="H138" s="578"/>
      <c r="I138" s="608"/>
      <c r="J138" s="608"/>
      <c r="K138" s="608"/>
      <c r="L138" s="608"/>
      <c r="M138" s="608"/>
      <c r="N138" s="579"/>
      <c r="O138" s="579"/>
      <c r="P138" s="627"/>
      <c r="Q138" s="580" t="s">
        <v>697</v>
      </c>
      <c r="R138" s="843"/>
      <c r="S138" s="843"/>
      <c r="T138" s="879">
        <f t="shared" si="17"/>
        <v>0</v>
      </c>
      <c r="U138" s="259">
        <f t="shared" si="18"/>
        <v>0</v>
      </c>
      <c r="V138" s="576"/>
      <c r="W138" s="576"/>
      <c r="X138" s="576"/>
      <c r="Y138" s="576"/>
      <c r="Z138" s="576"/>
      <c r="AA138" s="595"/>
      <c r="AB138" s="576"/>
      <c r="AC138" s="576"/>
      <c r="AD138" s="576"/>
      <c r="AE138" s="576"/>
      <c r="AF138" s="576"/>
      <c r="AG138" s="576"/>
      <c r="AH138" s="576"/>
      <c r="AI138" s="576"/>
      <c r="AJ138" s="576"/>
      <c r="AK138" s="576"/>
      <c r="AL138" s="576"/>
      <c r="AM138" s="576"/>
      <c r="AN138" s="595"/>
      <c r="AO138" s="595"/>
      <c r="AP138" s="576"/>
      <c r="AQ138" s="576"/>
      <c r="AR138" s="576"/>
      <c r="AS138" s="576"/>
      <c r="AT138" s="576"/>
      <c r="AU138" s="576"/>
      <c r="AV138" s="576"/>
      <c r="AW138" s="576"/>
      <c r="AX138" s="576"/>
      <c r="AY138" s="576"/>
      <c r="AZ138" s="576"/>
      <c r="BA138" s="576"/>
      <c r="BB138" s="576"/>
      <c r="BC138" s="576"/>
      <c r="BD138" s="576"/>
      <c r="BE138" s="576"/>
      <c r="BF138" s="269"/>
      <c r="BG138" s="269"/>
      <c r="BH138" s="269"/>
      <c r="BI138" s="576"/>
      <c r="BJ138" s="576"/>
      <c r="BK138" s="576"/>
      <c r="BL138" s="576"/>
      <c r="BM138" s="576"/>
      <c r="BN138" s="576"/>
      <c r="BO138" s="576"/>
      <c r="BP138" s="576"/>
      <c r="BQ138" s="576"/>
      <c r="BR138" s="595"/>
      <c r="BS138" s="576"/>
      <c r="BT138" s="576"/>
      <c r="BU138" s="576"/>
      <c r="BV138" s="576"/>
      <c r="BW138" s="576"/>
      <c r="BX138" s="576"/>
      <c r="BY138" s="576"/>
      <c r="BZ138" s="636"/>
      <c r="CA138" s="651"/>
      <c r="CB138" s="651"/>
      <c r="CC138" s="651"/>
      <c r="CD138" s="651"/>
      <c r="CE138" s="651"/>
      <c r="CF138" s="651"/>
      <c r="CG138" s="651"/>
      <c r="CH138" s="651"/>
      <c r="CI138" s="651"/>
      <c r="CJ138" s="651"/>
      <c r="CK138" s="651"/>
      <c r="CL138" s="651"/>
      <c r="CM138" s="651"/>
      <c r="CN138" s="651"/>
      <c r="CO138" s="651"/>
      <c r="CP138" s="651"/>
      <c r="CQ138" s="807">
        <f t="shared" si="13"/>
        <v>0</v>
      </c>
      <c r="CR138" s="807">
        <f t="shared" si="14"/>
        <v>0</v>
      </c>
      <c r="CS138" s="270"/>
      <c r="CT138" s="270"/>
      <c r="CU138" s="270"/>
      <c r="CV138" s="270"/>
      <c r="CW138" s="270"/>
      <c r="CX138" s="270"/>
      <c r="CY138" s="270"/>
      <c r="CZ138" s="270"/>
      <c r="DA138" s="270"/>
      <c r="DB138" s="270"/>
      <c r="DC138" s="270"/>
      <c r="DD138" s="270"/>
      <c r="DE138" s="270"/>
      <c r="DF138" s="270"/>
      <c r="DG138" s="270"/>
      <c r="DH138" s="270"/>
      <c r="DI138" s="270"/>
      <c r="DJ138" s="270"/>
      <c r="DK138" s="270"/>
      <c r="DL138" s="270"/>
      <c r="DM138" s="270"/>
      <c r="DN138" s="270"/>
      <c r="DO138" s="270"/>
      <c r="DP138" s="270"/>
      <c r="DQ138" s="270"/>
      <c r="DR138" s="270"/>
      <c r="DS138" s="270"/>
      <c r="DT138" s="270"/>
      <c r="DU138" s="270"/>
      <c r="DV138" s="270"/>
      <c r="DW138" s="270"/>
      <c r="DX138" s="270"/>
      <c r="DY138" s="270"/>
      <c r="DZ138" s="270"/>
      <c r="EA138" s="270"/>
      <c r="EB138" s="270"/>
      <c r="EC138" s="270"/>
      <c r="ED138" s="270"/>
      <c r="EE138" s="270"/>
      <c r="EF138" s="270"/>
      <c r="EG138" s="270"/>
      <c r="EH138" s="270"/>
      <c r="EI138" s="270"/>
      <c r="EJ138" s="270"/>
      <c r="EK138" s="270"/>
      <c r="EL138" s="270"/>
      <c r="EM138" s="270"/>
      <c r="EN138" s="270"/>
      <c r="EO138" s="270"/>
      <c r="EP138" s="270"/>
      <c r="EQ138" s="270"/>
      <c r="ER138" s="270"/>
      <c r="ES138" s="270"/>
      <c r="ET138" s="270"/>
      <c r="EU138" s="270"/>
      <c r="EV138" s="270"/>
      <c r="EW138" s="270"/>
      <c r="EX138" s="270"/>
      <c r="EY138" s="270"/>
      <c r="EZ138" s="270"/>
      <c r="FA138" s="270"/>
      <c r="FB138" s="270"/>
      <c r="FC138" s="270"/>
      <c r="FD138" s="270"/>
      <c r="FE138" s="270"/>
      <c r="FF138" s="270"/>
      <c r="FG138" s="270"/>
      <c r="FH138" s="270"/>
      <c r="FI138" s="270"/>
      <c r="FJ138" s="270"/>
      <c r="FK138" s="270"/>
      <c r="FL138" s="270"/>
      <c r="FM138" s="270"/>
      <c r="FN138" s="270"/>
      <c r="FO138" s="270"/>
      <c r="FP138" s="270"/>
      <c r="FQ138" s="270"/>
      <c r="FR138" s="270"/>
      <c r="FS138" s="270"/>
      <c r="FT138" s="270"/>
      <c r="FU138" s="270"/>
      <c r="FV138" s="270"/>
      <c r="FW138" s="270"/>
      <c r="FX138" s="270"/>
      <c r="FY138" s="270"/>
      <c r="FZ138" s="270"/>
      <c r="GA138" s="270"/>
      <c r="GB138" s="270"/>
      <c r="GC138" s="270"/>
      <c r="GD138" s="270"/>
      <c r="GE138" s="270"/>
      <c r="GF138" s="270"/>
      <c r="GG138" s="270"/>
      <c r="GH138" s="270"/>
      <c r="GI138" s="270"/>
      <c r="GJ138" s="270"/>
      <c r="GK138" s="270"/>
      <c r="GL138" s="270"/>
      <c r="GM138" s="270"/>
      <c r="GN138" s="270"/>
      <c r="GO138" s="270"/>
      <c r="GP138" s="270"/>
      <c r="GQ138" s="270"/>
      <c r="GR138" s="270"/>
      <c r="GS138" s="270"/>
      <c r="GT138" s="270"/>
      <c r="GU138" s="270"/>
      <c r="GV138" s="270"/>
      <c r="GW138" s="270"/>
      <c r="GX138" s="270"/>
      <c r="GY138" s="270"/>
      <c r="GZ138" s="270"/>
      <c r="HA138" s="270"/>
      <c r="HB138" s="270"/>
      <c r="HC138" s="270"/>
      <c r="HD138" s="270"/>
      <c r="HE138" s="270"/>
      <c r="HF138" s="261"/>
      <c r="HG138" s="261"/>
      <c r="HH138" s="261"/>
      <c r="HI138" s="261"/>
      <c r="HJ138" s="261"/>
      <c r="HK138" s="261"/>
      <c r="HL138" s="261"/>
    </row>
    <row r="139" spans="1:220" ht="31.5" x14ac:dyDescent="0.25">
      <c r="A139" s="290" t="s">
        <v>380</v>
      </c>
      <c r="B139" s="290" t="s">
        <v>394</v>
      </c>
      <c r="C139" s="290" t="s">
        <v>378</v>
      </c>
      <c r="D139" s="290" t="s">
        <v>430</v>
      </c>
      <c r="E139" s="574" t="s">
        <v>419</v>
      </c>
      <c r="F139" s="290" t="s">
        <v>431</v>
      </c>
      <c r="G139" s="311"/>
      <c r="H139" s="311"/>
      <c r="I139" s="620"/>
      <c r="J139" s="620"/>
      <c r="K139" s="620"/>
      <c r="L139" s="620"/>
      <c r="M139" s="620"/>
      <c r="N139" s="292"/>
      <c r="O139" s="292"/>
      <c r="P139" s="630"/>
      <c r="Q139" s="293" t="s">
        <v>432</v>
      </c>
      <c r="R139" s="849"/>
      <c r="S139" s="849"/>
      <c r="T139" s="882">
        <f t="shared" si="17"/>
        <v>0</v>
      </c>
      <c r="U139" s="259">
        <f t="shared" si="18"/>
        <v>0</v>
      </c>
      <c r="V139" s="269"/>
      <c r="W139" s="269"/>
      <c r="X139" s="269"/>
      <c r="Y139" s="269"/>
      <c r="Z139" s="269"/>
      <c r="AA139" s="595"/>
      <c r="AB139" s="269"/>
      <c r="AC139" s="269"/>
      <c r="AD139" s="269"/>
      <c r="AE139" s="269"/>
      <c r="AF139" s="269"/>
      <c r="AG139" s="269"/>
      <c r="AH139" s="269"/>
      <c r="AI139" s="269"/>
      <c r="AJ139" s="269"/>
      <c r="AK139" s="269"/>
      <c r="AL139" s="269"/>
      <c r="AM139" s="269"/>
      <c r="AN139" s="595"/>
      <c r="AO139" s="595"/>
      <c r="AP139" s="269"/>
      <c r="AQ139" s="269"/>
      <c r="AR139" s="269"/>
      <c r="AS139" s="269"/>
      <c r="AT139" s="269"/>
      <c r="AU139" s="269"/>
      <c r="AV139" s="269"/>
      <c r="AW139" s="269"/>
      <c r="AX139" s="269"/>
      <c r="AY139" s="269"/>
      <c r="AZ139" s="269"/>
      <c r="BA139" s="269"/>
      <c r="BB139" s="269"/>
      <c r="BC139" s="269"/>
      <c r="BD139" s="269"/>
      <c r="BE139" s="269"/>
      <c r="BF139" s="269"/>
      <c r="BG139" s="269"/>
      <c r="BH139" s="269"/>
      <c r="BI139" s="269"/>
      <c r="BJ139" s="576"/>
      <c r="BK139" s="269"/>
      <c r="BL139" s="269"/>
      <c r="BM139" s="269"/>
      <c r="BN139" s="269"/>
      <c r="BO139" s="269"/>
      <c r="BP139" s="269"/>
      <c r="BQ139" s="269"/>
      <c r="BR139" s="595"/>
      <c r="BS139" s="269"/>
      <c r="BT139" s="269"/>
      <c r="BU139" s="269"/>
      <c r="BV139" s="269"/>
      <c r="BW139" s="269"/>
      <c r="BX139" s="269"/>
      <c r="BY139" s="269"/>
      <c r="BZ139" s="636"/>
      <c r="CA139" s="651"/>
      <c r="CB139" s="651"/>
      <c r="CC139" s="651"/>
      <c r="CD139" s="651"/>
      <c r="CE139" s="651"/>
      <c r="CF139" s="651"/>
      <c r="CG139" s="651"/>
      <c r="CH139" s="651"/>
      <c r="CI139" s="651"/>
      <c r="CJ139" s="651"/>
      <c r="CK139" s="651"/>
      <c r="CL139" s="651"/>
      <c r="CM139" s="651"/>
      <c r="CN139" s="651"/>
      <c r="CO139" s="651"/>
      <c r="CP139" s="651"/>
      <c r="CQ139" s="807">
        <f t="shared" si="13"/>
        <v>0</v>
      </c>
      <c r="CR139" s="807">
        <f t="shared" si="14"/>
        <v>0</v>
      </c>
      <c r="CS139" s="270"/>
      <c r="CT139" s="270"/>
      <c r="CU139" s="270"/>
      <c r="CV139" s="270"/>
      <c r="CW139" s="270"/>
      <c r="CX139" s="270"/>
      <c r="CY139" s="270"/>
      <c r="CZ139" s="270"/>
      <c r="DA139" s="270"/>
      <c r="DB139" s="270"/>
      <c r="DC139" s="270"/>
      <c r="DD139" s="270"/>
      <c r="DE139" s="270"/>
      <c r="DF139" s="270"/>
      <c r="DG139" s="270"/>
      <c r="DH139" s="270"/>
      <c r="DI139" s="270"/>
      <c r="DJ139" s="270"/>
      <c r="DK139" s="270"/>
      <c r="DL139" s="270"/>
      <c r="DM139" s="270"/>
      <c r="DN139" s="270"/>
      <c r="DO139" s="270"/>
      <c r="DP139" s="270"/>
      <c r="DQ139" s="270"/>
      <c r="DR139" s="270"/>
      <c r="DS139" s="270"/>
      <c r="DT139" s="270"/>
      <c r="DU139" s="270"/>
      <c r="DV139" s="270"/>
      <c r="DW139" s="270"/>
      <c r="DX139" s="270"/>
      <c r="DY139" s="270"/>
      <c r="DZ139" s="270"/>
      <c r="EA139" s="270"/>
      <c r="EB139" s="270"/>
      <c r="EC139" s="270"/>
      <c r="ED139" s="270"/>
      <c r="EE139" s="270"/>
      <c r="EF139" s="270"/>
      <c r="EG139" s="270"/>
      <c r="EH139" s="270"/>
      <c r="EI139" s="270"/>
      <c r="EJ139" s="270"/>
      <c r="EK139" s="270"/>
      <c r="EL139" s="270"/>
      <c r="EM139" s="270"/>
      <c r="EN139" s="270"/>
      <c r="EO139" s="270"/>
      <c r="EP139" s="270"/>
      <c r="EQ139" s="270"/>
      <c r="ER139" s="270"/>
      <c r="ES139" s="270"/>
      <c r="ET139" s="270"/>
      <c r="EU139" s="270"/>
      <c r="EV139" s="270"/>
      <c r="EW139" s="270"/>
      <c r="EX139" s="270"/>
      <c r="EY139" s="270"/>
      <c r="EZ139" s="270"/>
      <c r="FA139" s="270"/>
      <c r="FB139" s="270"/>
      <c r="FC139" s="270"/>
      <c r="FD139" s="270"/>
      <c r="FE139" s="270"/>
      <c r="FF139" s="270"/>
      <c r="FG139" s="270"/>
      <c r="FH139" s="270"/>
      <c r="FI139" s="270"/>
      <c r="FJ139" s="270"/>
      <c r="FK139" s="270"/>
      <c r="FL139" s="270"/>
      <c r="FM139" s="270"/>
      <c r="FN139" s="270"/>
      <c r="FO139" s="270"/>
      <c r="FP139" s="270"/>
      <c r="FQ139" s="270"/>
      <c r="FR139" s="270"/>
      <c r="FS139" s="270"/>
      <c r="FT139" s="270"/>
      <c r="FU139" s="270"/>
      <c r="FV139" s="270"/>
      <c r="FW139" s="270"/>
      <c r="FX139" s="270"/>
      <c r="FY139" s="270"/>
      <c r="FZ139" s="270"/>
      <c r="GA139" s="270"/>
      <c r="GB139" s="270"/>
      <c r="GC139" s="270"/>
      <c r="GD139" s="270"/>
      <c r="GE139" s="270"/>
      <c r="GF139" s="270"/>
      <c r="GG139" s="270"/>
      <c r="GH139" s="270"/>
      <c r="GI139" s="270"/>
      <c r="GJ139" s="270"/>
      <c r="GK139" s="270"/>
      <c r="GL139" s="270"/>
      <c r="GM139" s="270"/>
      <c r="GN139" s="270"/>
      <c r="GO139" s="270"/>
      <c r="GP139" s="270"/>
      <c r="GQ139" s="270"/>
      <c r="GR139" s="270"/>
      <c r="GS139" s="270"/>
      <c r="GT139" s="270"/>
      <c r="GU139" s="270"/>
      <c r="GV139" s="270"/>
      <c r="GW139" s="270"/>
      <c r="GX139" s="270"/>
      <c r="GY139" s="270"/>
      <c r="GZ139" s="270"/>
      <c r="HA139" s="270"/>
      <c r="HB139" s="270"/>
      <c r="HC139" s="270"/>
      <c r="HD139" s="270"/>
      <c r="HE139" s="270"/>
      <c r="HF139" s="254"/>
      <c r="HG139" s="254"/>
      <c r="HH139" s="254"/>
      <c r="HI139" s="254"/>
      <c r="HJ139" s="254"/>
      <c r="HK139" s="254"/>
      <c r="HL139" s="254"/>
    </row>
    <row r="140" spans="1:220" s="280" customFormat="1" ht="76.5" customHeight="1" x14ac:dyDescent="0.25">
      <c r="A140" s="276" t="s">
        <v>380</v>
      </c>
      <c r="B140" s="276" t="s">
        <v>394</v>
      </c>
      <c r="C140" s="276" t="s">
        <v>378</v>
      </c>
      <c r="D140" s="276" t="s">
        <v>430</v>
      </c>
      <c r="E140" s="380" t="s">
        <v>419</v>
      </c>
      <c r="F140" s="276" t="s">
        <v>431</v>
      </c>
      <c r="G140" s="275">
        <v>2021005810244</v>
      </c>
      <c r="H140" s="930"/>
      <c r="I140" s="609" t="s">
        <v>769</v>
      </c>
      <c r="J140" s="609" t="s">
        <v>770</v>
      </c>
      <c r="K140" s="609">
        <v>40</v>
      </c>
      <c r="L140" s="609" t="s">
        <v>772</v>
      </c>
      <c r="M140" s="609" t="s">
        <v>771</v>
      </c>
      <c r="N140" s="276" t="s">
        <v>666</v>
      </c>
      <c r="O140" s="276" t="s">
        <v>390</v>
      </c>
      <c r="P140" s="619" t="s">
        <v>773</v>
      </c>
      <c r="Q140" s="931" t="s">
        <v>768</v>
      </c>
      <c r="R140" s="852"/>
      <c r="S140" s="852">
        <v>344200000</v>
      </c>
      <c r="T140" s="884">
        <f t="shared" si="17"/>
        <v>344200000</v>
      </c>
      <c r="U140" s="259">
        <f t="shared" si="18"/>
        <v>344200000</v>
      </c>
      <c r="V140" s="277"/>
      <c r="W140" s="277"/>
      <c r="X140" s="277"/>
      <c r="Y140" s="277"/>
      <c r="Z140" s="277"/>
      <c r="AA140" s="594"/>
      <c r="AB140" s="277"/>
      <c r="AC140" s="277"/>
      <c r="AD140" s="277"/>
      <c r="AE140" s="277"/>
      <c r="AF140" s="277"/>
      <c r="AG140" s="277"/>
      <c r="AH140" s="277"/>
      <c r="AI140" s="277"/>
      <c r="AJ140" s="277"/>
      <c r="AK140" s="277"/>
      <c r="AL140" s="277"/>
      <c r="AM140" s="277"/>
      <c r="AN140" s="594"/>
      <c r="AO140" s="594"/>
      <c r="AP140" s="277"/>
      <c r="AQ140" s="277"/>
      <c r="AR140" s="277"/>
      <c r="AS140" s="277"/>
      <c r="AT140" s="277"/>
      <c r="AU140" s="277">
        <v>7200000</v>
      </c>
      <c r="AV140" s="277">
        <v>336000000</v>
      </c>
      <c r="AW140" s="277">
        <v>1000000</v>
      </c>
      <c r="AX140" s="277"/>
      <c r="AY140" s="277"/>
      <c r="AZ140" s="277"/>
      <c r="BA140" s="277"/>
      <c r="BB140" s="277"/>
      <c r="BC140" s="277"/>
      <c r="BD140" s="277"/>
      <c r="BE140" s="277"/>
      <c r="BF140" s="277"/>
      <c r="BG140" s="277"/>
      <c r="BH140" s="277"/>
      <c r="BI140" s="277"/>
      <c r="BJ140" s="381"/>
      <c r="BK140" s="277"/>
      <c r="BL140" s="277"/>
      <c r="BM140" s="277"/>
      <c r="BN140" s="277"/>
      <c r="BO140" s="277"/>
      <c r="BP140" s="277"/>
      <c r="BQ140" s="277"/>
      <c r="BR140" s="594"/>
      <c r="BS140" s="277"/>
      <c r="BT140" s="277"/>
      <c r="BU140" s="277"/>
      <c r="BV140" s="277"/>
      <c r="BW140" s="277"/>
      <c r="BX140" s="277"/>
      <c r="BY140" s="277"/>
      <c r="BZ140" s="637"/>
      <c r="CA140" s="652"/>
      <c r="CB140" s="652"/>
      <c r="CC140" s="652"/>
      <c r="CD140" s="652"/>
      <c r="CE140" s="652"/>
      <c r="CF140" s="652"/>
      <c r="CG140" s="652"/>
      <c r="CH140" s="652"/>
      <c r="CI140" s="652"/>
      <c r="CJ140" s="652"/>
      <c r="CK140" s="652"/>
      <c r="CL140" s="652"/>
      <c r="CM140" s="652"/>
      <c r="CN140" s="652"/>
      <c r="CO140" s="652"/>
      <c r="CP140" s="652"/>
      <c r="CQ140" s="807">
        <f t="shared" si="13"/>
        <v>344200000</v>
      </c>
      <c r="CR140" s="807">
        <f t="shared" si="14"/>
        <v>0</v>
      </c>
      <c r="CS140" s="279"/>
      <c r="CT140" s="279"/>
      <c r="CU140" s="279"/>
      <c r="CV140" s="279"/>
      <c r="CW140" s="279"/>
      <c r="CX140" s="279"/>
      <c r="CY140" s="279"/>
      <c r="CZ140" s="279"/>
      <c r="DA140" s="279"/>
      <c r="DB140" s="279"/>
      <c r="DC140" s="279"/>
      <c r="DD140" s="279"/>
      <c r="DE140" s="279"/>
      <c r="DF140" s="279"/>
      <c r="DG140" s="279"/>
      <c r="DH140" s="279"/>
      <c r="DI140" s="279"/>
      <c r="DJ140" s="279"/>
      <c r="DK140" s="279"/>
      <c r="DL140" s="279"/>
      <c r="DM140" s="279"/>
      <c r="DN140" s="279"/>
      <c r="DO140" s="279"/>
      <c r="DP140" s="279"/>
      <c r="DQ140" s="279"/>
      <c r="DR140" s="279"/>
      <c r="DS140" s="279"/>
      <c r="DT140" s="279"/>
      <c r="DU140" s="279"/>
      <c r="DV140" s="279"/>
      <c r="DW140" s="279"/>
      <c r="DX140" s="279"/>
      <c r="DY140" s="279"/>
      <c r="DZ140" s="279"/>
      <c r="EA140" s="279"/>
      <c r="EB140" s="279"/>
      <c r="EC140" s="279"/>
      <c r="ED140" s="279"/>
      <c r="EE140" s="279"/>
      <c r="EF140" s="279"/>
      <c r="EG140" s="279"/>
      <c r="EH140" s="279"/>
      <c r="EI140" s="279"/>
      <c r="EJ140" s="279"/>
      <c r="EK140" s="279"/>
      <c r="EL140" s="279"/>
      <c r="EM140" s="279"/>
      <c r="EN140" s="279"/>
      <c r="EO140" s="279"/>
      <c r="EP140" s="279"/>
      <c r="EQ140" s="279"/>
      <c r="ER140" s="279"/>
      <c r="ES140" s="279"/>
      <c r="ET140" s="279"/>
      <c r="EU140" s="279"/>
      <c r="EV140" s="279"/>
      <c r="EW140" s="279"/>
      <c r="EX140" s="279"/>
      <c r="EY140" s="279"/>
      <c r="EZ140" s="279"/>
      <c r="FA140" s="279"/>
      <c r="FB140" s="279"/>
      <c r="FC140" s="279"/>
      <c r="FD140" s="279"/>
      <c r="FE140" s="279"/>
      <c r="FF140" s="279"/>
      <c r="FG140" s="279"/>
      <c r="FH140" s="279"/>
      <c r="FI140" s="279"/>
      <c r="FJ140" s="279"/>
      <c r="FK140" s="279"/>
      <c r="FL140" s="279"/>
      <c r="FM140" s="279"/>
      <c r="FN140" s="279"/>
      <c r="FO140" s="279"/>
      <c r="FP140" s="279"/>
      <c r="FQ140" s="279"/>
      <c r="FR140" s="279"/>
      <c r="FS140" s="279"/>
      <c r="FT140" s="279"/>
      <c r="FU140" s="279"/>
      <c r="FV140" s="279"/>
      <c r="FW140" s="279"/>
      <c r="FX140" s="279"/>
      <c r="FY140" s="279"/>
      <c r="FZ140" s="279"/>
      <c r="GA140" s="279"/>
      <c r="GB140" s="279"/>
      <c r="GC140" s="279"/>
      <c r="GD140" s="279"/>
      <c r="GE140" s="279"/>
      <c r="GF140" s="279"/>
      <c r="GG140" s="279"/>
      <c r="GH140" s="279"/>
      <c r="GI140" s="279"/>
      <c r="GJ140" s="279"/>
      <c r="GK140" s="279"/>
      <c r="GL140" s="279"/>
      <c r="GM140" s="279"/>
      <c r="GN140" s="279"/>
      <c r="GO140" s="279"/>
      <c r="GP140" s="279"/>
      <c r="GQ140" s="279"/>
      <c r="GR140" s="279"/>
      <c r="GS140" s="279"/>
      <c r="GT140" s="279"/>
      <c r="GU140" s="279"/>
      <c r="GV140" s="279"/>
      <c r="GW140" s="279"/>
      <c r="GX140" s="279"/>
      <c r="GY140" s="279"/>
      <c r="GZ140" s="279"/>
      <c r="HA140" s="279"/>
      <c r="HB140" s="279"/>
      <c r="HC140" s="279"/>
      <c r="HD140" s="279"/>
      <c r="HE140" s="279"/>
      <c r="HF140" s="279"/>
      <c r="HG140" s="279"/>
      <c r="HH140" s="279"/>
      <c r="HI140" s="279"/>
      <c r="HJ140" s="279"/>
      <c r="HK140" s="279"/>
      <c r="HL140" s="279"/>
    </row>
    <row r="141" spans="1:220" s="280" customFormat="1" ht="99.75" customHeight="1" x14ac:dyDescent="0.25">
      <c r="A141" s="276" t="s">
        <v>380</v>
      </c>
      <c r="B141" s="276" t="s">
        <v>394</v>
      </c>
      <c r="C141" s="276" t="s">
        <v>378</v>
      </c>
      <c r="D141" s="276" t="s">
        <v>430</v>
      </c>
      <c r="E141" s="380" t="s">
        <v>419</v>
      </c>
      <c r="F141" s="276" t="s">
        <v>431</v>
      </c>
      <c r="G141" s="275">
        <v>2021005810248</v>
      </c>
      <c r="H141" s="930"/>
      <c r="I141" s="609" t="s">
        <v>774</v>
      </c>
      <c r="J141" s="609" t="s">
        <v>775</v>
      </c>
      <c r="K141" s="609">
        <v>150</v>
      </c>
      <c r="L141" s="609" t="s">
        <v>772</v>
      </c>
      <c r="M141" s="609" t="s">
        <v>771</v>
      </c>
      <c r="N141" s="276" t="s">
        <v>666</v>
      </c>
      <c r="O141" s="276" t="s">
        <v>390</v>
      </c>
      <c r="P141" s="619" t="s">
        <v>777</v>
      </c>
      <c r="Q141" s="619" t="s">
        <v>959</v>
      </c>
      <c r="R141" s="847"/>
      <c r="S141" s="847">
        <v>337000000</v>
      </c>
      <c r="T141" s="888">
        <f t="shared" si="17"/>
        <v>337000000</v>
      </c>
      <c r="U141" s="259">
        <f t="shared" si="18"/>
        <v>337000000</v>
      </c>
      <c r="V141" s="277"/>
      <c r="W141" s="277"/>
      <c r="X141" s="277"/>
      <c r="Y141" s="277"/>
      <c r="Z141" s="277"/>
      <c r="AA141" s="594"/>
      <c r="AB141" s="277"/>
      <c r="AC141" s="277"/>
      <c r="AD141" s="277"/>
      <c r="AE141" s="277"/>
      <c r="AF141" s="277"/>
      <c r="AG141" s="277"/>
      <c r="AH141" s="277"/>
      <c r="AI141" s="277"/>
      <c r="AJ141" s="277"/>
      <c r="AK141" s="277"/>
      <c r="AL141" s="277"/>
      <c r="AM141" s="277"/>
      <c r="AN141" s="594"/>
      <c r="AO141" s="594"/>
      <c r="AP141" s="277"/>
      <c r="AQ141" s="277"/>
      <c r="AR141" s="277"/>
      <c r="AS141" s="277"/>
      <c r="AT141" s="277"/>
      <c r="AU141" s="277"/>
      <c r="AV141" s="277">
        <v>336000000</v>
      </c>
      <c r="AW141" s="277">
        <v>1000000</v>
      </c>
      <c r="AX141" s="277"/>
      <c r="AY141" s="277"/>
      <c r="AZ141" s="277"/>
      <c r="BA141" s="277"/>
      <c r="BB141" s="277"/>
      <c r="BC141" s="277"/>
      <c r="BD141" s="277"/>
      <c r="BE141" s="277"/>
      <c r="BF141" s="277"/>
      <c r="BG141" s="277"/>
      <c r="BH141" s="277"/>
      <c r="BI141" s="277"/>
      <c r="BJ141" s="381"/>
      <c r="BK141" s="277"/>
      <c r="BL141" s="277"/>
      <c r="BM141" s="277"/>
      <c r="BN141" s="277"/>
      <c r="BO141" s="277"/>
      <c r="BP141" s="277"/>
      <c r="BQ141" s="277"/>
      <c r="BR141" s="594"/>
      <c r="BS141" s="277"/>
      <c r="BT141" s="277"/>
      <c r="BU141" s="277"/>
      <c r="BV141" s="277"/>
      <c r="BW141" s="277"/>
      <c r="BX141" s="277"/>
      <c r="BY141" s="277"/>
      <c r="BZ141" s="637"/>
      <c r="CA141" s="652"/>
      <c r="CB141" s="652"/>
      <c r="CC141" s="652"/>
      <c r="CD141" s="652"/>
      <c r="CE141" s="652"/>
      <c r="CF141" s="652"/>
      <c r="CG141" s="652"/>
      <c r="CH141" s="652"/>
      <c r="CI141" s="652"/>
      <c r="CJ141" s="652"/>
      <c r="CK141" s="652"/>
      <c r="CL141" s="652"/>
      <c r="CM141" s="652"/>
      <c r="CN141" s="652"/>
      <c r="CO141" s="652"/>
      <c r="CP141" s="652"/>
      <c r="CQ141" s="807">
        <f t="shared" si="13"/>
        <v>337000000</v>
      </c>
      <c r="CR141" s="807">
        <f t="shared" si="14"/>
        <v>0</v>
      </c>
      <c r="CS141" s="279"/>
      <c r="CT141" s="279"/>
      <c r="CU141" s="279"/>
      <c r="CV141" s="279"/>
      <c r="CW141" s="279"/>
      <c r="CX141" s="279"/>
      <c r="CY141" s="279"/>
      <c r="CZ141" s="279"/>
      <c r="DA141" s="279"/>
      <c r="DB141" s="279"/>
      <c r="DC141" s="279"/>
      <c r="DD141" s="279"/>
      <c r="DE141" s="279"/>
      <c r="DF141" s="279"/>
      <c r="DG141" s="279"/>
      <c r="DH141" s="279"/>
      <c r="DI141" s="279"/>
      <c r="DJ141" s="279"/>
      <c r="DK141" s="279"/>
      <c r="DL141" s="279"/>
      <c r="DM141" s="279"/>
      <c r="DN141" s="279"/>
      <c r="DO141" s="279"/>
      <c r="DP141" s="279"/>
      <c r="DQ141" s="279"/>
      <c r="DR141" s="279"/>
      <c r="DS141" s="279"/>
      <c r="DT141" s="279"/>
      <c r="DU141" s="279"/>
      <c r="DV141" s="279"/>
      <c r="DW141" s="279"/>
      <c r="DX141" s="279"/>
      <c r="DY141" s="279"/>
      <c r="DZ141" s="279"/>
      <c r="EA141" s="279"/>
      <c r="EB141" s="279"/>
      <c r="EC141" s="279"/>
      <c r="ED141" s="279"/>
      <c r="EE141" s="279"/>
      <c r="EF141" s="279"/>
      <c r="EG141" s="279"/>
      <c r="EH141" s="279"/>
      <c r="EI141" s="279"/>
      <c r="EJ141" s="279"/>
      <c r="EK141" s="279"/>
      <c r="EL141" s="279"/>
      <c r="EM141" s="279"/>
      <c r="EN141" s="279"/>
      <c r="EO141" s="279"/>
      <c r="EP141" s="279"/>
      <c r="EQ141" s="279"/>
      <c r="ER141" s="279"/>
      <c r="ES141" s="279"/>
      <c r="ET141" s="279"/>
      <c r="EU141" s="279"/>
      <c r="EV141" s="279"/>
      <c r="EW141" s="279"/>
      <c r="EX141" s="279"/>
      <c r="EY141" s="279"/>
      <c r="EZ141" s="279"/>
      <c r="FA141" s="279"/>
      <c r="FB141" s="279"/>
      <c r="FC141" s="279"/>
      <c r="FD141" s="279"/>
      <c r="FE141" s="279"/>
      <c r="FF141" s="279"/>
      <c r="FG141" s="279"/>
      <c r="FH141" s="279"/>
      <c r="FI141" s="279"/>
      <c r="FJ141" s="279"/>
      <c r="FK141" s="279"/>
      <c r="FL141" s="279"/>
      <c r="FM141" s="279"/>
      <c r="FN141" s="279"/>
      <c r="FO141" s="279"/>
      <c r="FP141" s="279"/>
      <c r="FQ141" s="279"/>
      <c r="FR141" s="279"/>
      <c r="FS141" s="279"/>
      <c r="FT141" s="279"/>
      <c r="FU141" s="279"/>
      <c r="FV141" s="279"/>
      <c r="FW141" s="279"/>
      <c r="FX141" s="279"/>
      <c r="FY141" s="279"/>
      <c r="FZ141" s="279"/>
      <c r="GA141" s="279"/>
      <c r="GB141" s="279"/>
      <c r="GC141" s="279"/>
      <c r="GD141" s="279"/>
      <c r="GE141" s="279"/>
      <c r="GF141" s="279"/>
      <c r="GG141" s="279"/>
      <c r="GH141" s="279"/>
      <c r="GI141" s="279"/>
      <c r="GJ141" s="279"/>
      <c r="GK141" s="279"/>
      <c r="GL141" s="279"/>
      <c r="GM141" s="279"/>
      <c r="GN141" s="279"/>
      <c r="GO141" s="279"/>
      <c r="GP141" s="279"/>
      <c r="GQ141" s="279"/>
      <c r="GR141" s="279"/>
      <c r="GS141" s="279"/>
      <c r="GT141" s="279"/>
      <c r="GU141" s="279"/>
      <c r="GV141" s="279"/>
      <c r="GW141" s="279"/>
      <c r="GX141" s="279"/>
      <c r="GY141" s="279"/>
      <c r="GZ141" s="279"/>
      <c r="HA141" s="279"/>
      <c r="HB141" s="279"/>
      <c r="HC141" s="279"/>
      <c r="HD141" s="279"/>
      <c r="HE141" s="279"/>
      <c r="HF141" s="279"/>
      <c r="HG141" s="279"/>
      <c r="HH141" s="279"/>
      <c r="HI141" s="279"/>
      <c r="HJ141" s="279"/>
      <c r="HK141" s="279"/>
      <c r="HL141" s="279"/>
    </row>
    <row r="142" spans="1:220" ht="31.5" x14ac:dyDescent="0.25">
      <c r="A142" s="290" t="s">
        <v>380</v>
      </c>
      <c r="B142" s="290" t="s">
        <v>394</v>
      </c>
      <c r="C142" s="290" t="s">
        <v>378</v>
      </c>
      <c r="D142" s="290" t="s">
        <v>430</v>
      </c>
      <c r="E142" s="574" t="s">
        <v>419</v>
      </c>
      <c r="F142" s="290" t="s">
        <v>927</v>
      </c>
      <c r="G142" s="311"/>
      <c r="H142" s="311"/>
      <c r="I142" s="620"/>
      <c r="J142" s="620"/>
      <c r="K142" s="620"/>
      <c r="L142" s="620"/>
      <c r="M142" s="620"/>
      <c r="N142" s="292"/>
      <c r="O142" s="292"/>
      <c r="P142" s="630"/>
      <c r="Q142" s="293" t="s">
        <v>926</v>
      </c>
      <c r="R142" s="849"/>
      <c r="S142" s="849"/>
      <c r="T142" s="882">
        <f t="shared" si="17"/>
        <v>0</v>
      </c>
      <c r="U142" s="259">
        <f t="shared" si="18"/>
        <v>0</v>
      </c>
      <c r="V142" s="269"/>
      <c r="W142" s="269"/>
      <c r="X142" s="269"/>
      <c r="Y142" s="269"/>
      <c r="Z142" s="269"/>
      <c r="AA142" s="595"/>
      <c r="AB142" s="269"/>
      <c r="AC142" s="269"/>
      <c r="AD142" s="269"/>
      <c r="AE142" s="269"/>
      <c r="AF142" s="269"/>
      <c r="AG142" s="269"/>
      <c r="AH142" s="269"/>
      <c r="AI142" s="269"/>
      <c r="AJ142" s="269"/>
      <c r="AK142" s="269"/>
      <c r="AL142" s="269"/>
      <c r="AM142" s="269"/>
      <c r="AN142" s="595"/>
      <c r="AO142" s="595"/>
      <c r="AP142" s="269"/>
      <c r="AQ142" s="269"/>
      <c r="AR142" s="269"/>
      <c r="AS142" s="269"/>
      <c r="AT142" s="269"/>
      <c r="AU142" s="269"/>
      <c r="AV142" s="269"/>
      <c r="AW142" s="269"/>
      <c r="AX142" s="269"/>
      <c r="AY142" s="269"/>
      <c r="AZ142" s="269"/>
      <c r="BA142" s="269"/>
      <c r="BB142" s="269"/>
      <c r="BC142" s="269"/>
      <c r="BD142" s="269"/>
      <c r="BE142" s="269"/>
      <c r="BF142" s="269"/>
      <c r="BG142" s="269"/>
      <c r="BH142" s="269"/>
      <c r="BI142" s="269"/>
      <c r="BJ142" s="576"/>
      <c r="BK142" s="269"/>
      <c r="BL142" s="269"/>
      <c r="BM142" s="269"/>
      <c r="BN142" s="269"/>
      <c r="BO142" s="269"/>
      <c r="BP142" s="269"/>
      <c r="BQ142" s="269"/>
      <c r="BR142" s="595"/>
      <c r="BS142" s="269"/>
      <c r="BT142" s="269"/>
      <c r="BU142" s="269"/>
      <c r="BV142" s="269"/>
      <c r="BW142" s="269"/>
      <c r="BX142" s="269"/>
      <c r="BY142" s="269"/>
      <c r="BZ142" s="636"/>
      <c r="CA142" s="651"/>
      <c r="CB142" s="651"/>
      <c r="CC142" s="651"/>
      <c r="CD142" s="651"/>
      <c r="CE142" s="651"/>
      <c r="CF142" s="651"/>
      <c r="CG142" s="651"/>
      <c r="CH142" s="651"/>
      <c r="CI142" s="651"/>
      <c r="CJ142" s="651"/>
      <c r="CK142" s="651"/>
      <c r="CL142" s="651"/>
      <c r="CM142" s="651"/>
      <c r="CN142" s="651"/>
      <c r="CO142" s="651"/>
      <c r="CP142" s="651"/>
      <c r="CQ142" s="807">
        <f t="shared" si="13"/>
        <v>0</v>
      </c>
      <c r="CR142" s="807">
        <f t="shared" si="14"/>
        <v>0</v>
      </c>
      <c r="CS142" s="270"/>
      <c r="CT142" s="270"/>
      <c r="CU142" s="270"/>
      <c r="CV142" s="270"/>
      <c r="CW142" s="270"/>
      <c r="CX142" s="270"/>
      <c r="CY142" s="270"/>
      <c r="CZ142" s="270"/>
      <c r="DA142" s="270"/>
      <c r="DB142" s="270"/>
      <c r="DC142" s="270"/>
      <c r="DD142" s="270"/>
      <c r="DE142" s="270"/>
      <c r="DF142" s="270"/>
      <c r="DG142" s="270"/>
      <c r="DH142" s="270"/>
      <c r="DI142" s="270"/>
      <c r="DJ142" s="270"/>
      <c r="DK142" s="270"/>
      <c r="DL142" s="270"/>
      <c r="DM142" s="270"/>
      <c r="DN142" s="270"/>
      <c r="DO142" s="270"/>
      <c r="DP142" s="270"/>
      <c r="DQ142" s="270"/>
      <c r="DR142" s="270"/>
      <c r="DS142" s="270"/>
      <c r="DT142" s="270"/>
      <c r="DU142" s="270"/>
      <c r="DV142" s="270"/>
      <c r="DW142" s="270"/>
      <c r="DX142" s="270"/>
      <c r="DY142" s="270"/>
      <c r="DZ142" s="270"/>
      <c r="EA142" s="270"/>
      <c r="EB142" s="270"/>
      <c r="EC142" s="270"/>
      <c r="ED142" s="270"/>
      <c r="EE142" s="270"/>
      <c r="EF142" s="270"/>
      <c r="EG142" s="270"/>
      <c r="EH142" s="270"/>
      <c r="EI142" s="270"/>
      <c r="EJ142" s="270"/>
      <c r="EK142" s="270"/>
      <c r="EL142" s="270"/>
      <c r="EM142" s="270"/>
      <c r="EN142" s="270"/>
      <c r="EO142" s="270"/>
      <c r="EP142" s="270"/>
      <c r="EQ142" s="270"/>
      <c r="ER142" s="270"/>
      <c r="ES142" s="270"/>
      <c r="ET142" s="270"/>
      <c r="EU142" s="270"/>
      <c r="EV142" s="270"/>
      <c r="EW142" s="270"/>
      <c r="EX142" s="270"/>
      <c r="EY142" s="270"/>
      <c r="EZ142" s="270"/>
      <c r="FA142" s="270"/>
      <c r="FB142" s="270"/>
      <c r="FC142" s="270"/>
      <c r="FD142" s="270"/>
      <c r="FE142" s="270"/>
      <c r="FF142" s="270"/>
      <c r="FG142" s="270"/>
      <c r="FH142" s="270"/>
      <c r="FI142" s="270"/>
      <c r="FJ142" s="270"/>
      <c r="FK142" s="270"/>
      <c r="FL142" s="270"/>
      <c r="FM142" s="270"/>
      <c r="FN142" s="270"/>
      <c r="FO142" s="270"/>
      <c r="FP142" s="270"/>
      <c r="FQ142" s="270"/>
      <c r="FR142" s="270"/>
      <c r="FS142" s="270"/>
      <c r="FT142" s="270"/>
      <c r="FU142" s="270"/>
      <c r="FV142" s="270"/>
      <c r="FW142" s="270"/>
      <c r="FX142" s="270"/>
      <c r="FY142" s="270"/>
      <c r="FZ142" s="270"/>
      <c r="GA142" s="270"/>
      <c r="GB142" s="270"/>
      <c r="GC142" s="270"/>
      <c r="GD142" s="270"/>
      <c r="GE142" s="270"/>
      <c r="GF142" s="270"/>
      <c r="GG142" s="270"/>
      <c r="GH142" s="270"/>
      <c r="GI142" s="270"/>
      <c r="GJ142" s="270"/>
      <c r="GK142" s="270"/>
      <c r="GL142" s="270"/>
      <c r="GM142" s="270"/>
      <c r="GN142" s="270"/>
      <c r="GO142" s="270"/>
      <c r="GP142" s="270"/>
      <c r="GQ142" s="270"/>
      <c r="GR142" s="270"/>
      <c r="GS142" s="270"/>
      <c r="GT142" s="270"/>
      <c r="GU142" s="270"/>
      <c r="GV142" s="270"/>
      <c r="GW142" s="270"/>
      <c r="GX142" s="270"/>
      <c r="GY142" s="270"/>
      <c r="GZ142" s="270"/>
      <c r="HA142" s="270"/>
      <c r="HB142" s="270"/>
      <c r="HC142" s="270"/>
      <c r="HD142" s="270"/>
      <c r="HE142" s="270"/>
      <c r="HF142" s="254"/>
      <c r="HG142" s="254"/>
      <c r="HH142" s="254"/>
      <c r="HI142" s="254"/>
      <c r="HJ142" s="254"/>
      <c r="HK142" s="254"/>
      <c r="HL142" s="254"/>
    </row>
    <row r="143" spans="1:220" s="280" customFormat="1" ht="132.94999999999999" customHeight="1" x14ac:dyDescent="0.25">
      <c r="A143" s="619" t="s">
        <v>380</v>
      </c>
      <c r="B143" s="619" t="s">
        <v>394</v>
      </c>
      <c r="C143" s="619" t="s">
        <v>378</v>
      </c>
      <c r="D143" s="619" t="s">
        <v>430</v>
      </c>
      <c r="E143" s="619" t="s">
        <v>419</v>
      </c>
      <c r="F143" s="619" t="s">
        <v>927</v>
      </c>
      <c r="G143" s="609">
        <v>2021005810146</v>
      </c>
      <c r="H143" s="926" t="s">
        <v>962</v>
      </c>
      <c r="I143" s="609" t="s">
        <v>1000</v>
      </c>
      <c r="J143" s="609" t="s">
        <v>1001</v>
      </c>
      <c r="K143" s="609">
        <v>1</v>
      </c>
      <c r="L143" s="609" t="s">
        <v>772</v>
      </c>
      <c r="M143" s="609" t="s">
        <v>771</v>
      </c>
      <c r="N143" s="619" t="s">
        <v>1008</v>
      </c>
      <c r="O143" s="619" t="s">
        <v>390</v>
      </c>
      <c r="P143" s="619"/>
      <c r="Q143" s="934" t="s">
        <v>977</v>
      </c>
      <c r="R143" s="935">
        <v>492850400</v>
      </c>
      <c r="S143" s="845"/>
      <c r="T143" s="846">
        <f t="shared" si="17"/>
        <v>492850400</v>
      </c>
      <c r="U143" s="259">
        <f t="shared" si="18"/>
        <v>492850400</v>
      </c>
      <c r="V143" s="594"/>
      <c r="W143" s="594"/>
      <c r="X143" s="594"/>
      <c r="Y143" s="594"/>
      <c r="Z143" s="594"/>
      <c r="AA143" s="594"/>
      <c r="AB143" s="594"/>
      <c r="AC143" s="594"/>
      <c r="AD143" s="594"/>
      <c r="AE143" s="594"/>
      <c r="AF143" s="594"/>
      <c r="AG143" s="594"/>
      <c r="AH143" s="594"/>
      <c r="AI143" s="594"/>
      <c r="AJ143" s="594"/>
      <c r="AK143" s="594"/>
      <c r="AL143" s="594"/>
      <c r="AM143" s="594"/>
      <c r="AN143" s="594"/>
      <c r="AO143" s="594">
        <v>492850400</v>
      </c>
      <c r="AP143" s="594"/>
      <c r="AQ143" s="594"/>
      <c r="AR143" s="594"/>
      <c r="AS143" s="594"/>
      <c r="AT143" s="594"/>
      <c r="AU143" s="594"/>
      <c r="AV143" s="594"/>
      <c r="AW143" s="594"/>
      <c r="AX143" s="594"/>
      <c r="AY143" s="594"/>
      <c r="AZ143" s="594"/>
      <c r="BA143" s="594"/>
      <c r="BB143" s="594"/>
      <c r="BC143" s="594"/>
      <c r="BD143" s="594"/>
      <c r="BE143" s="594"/>
      <c r="BF143" s="594"/>
      <c r="BG143" s="594"/>
      <c r="BH143" s="594"/>
      <c r="BI143" s="594"/>
      <c r="BJ143" s="594"/>
      <c r="BK143" s="594"/>
      <c r="BL143" s="594"/>
      <c r="BM143" s="594"/>
      <c r="BN143" s="594"/>
      <c r="BO143" s="594"/>
      <c r="BP143" s="594"/>
      <c r="BQ143" s="594"/>
      <c r="BR143" s="594"/>
      <c r="BS143" s="594"/>
      <c r="BT143" s="594"/>
      <c r="BU143" s="594"/>
      <c r="BV143" s="594"/>
      <c r="BW143" s="594"/>
      <c r="BX143" s="594"/>
      <c r="BY143" s="594"/>
      <c r="BZ143" s="637"/>
      <c r="CA143" s="652"/>
      <c r="CB143" s="652"/>
      <c r="CC143" s="652"/>
      <c r="CD143" s="652"/>
      <c r="CE143" s="652"/>
      <c r="CF143" s="652"/>
      <c r="CG143" s="652"/>
      <c r="CH143" s="652"/>
      <c r="CI143" s="652"/>
      <c r="CJ143" s="652"/>
      <c r="CK143" s="652"/>
      <c r="CL143" s="652"/>
      <c r="CM143" s="652"/>
      <c r="CN143" s="652"/>
      <c r="CO143" s="652"/>
      <c r="CP143" s="652"/>
      <c r="CQ143" s="807">
        <f t="shared" si="13"/>
        <v>492850400</v>
      </c>
      <c r="CR143" s="807">
        <f t="shared" si="14"/>
        <v>0</v>
      </c>
      <c r="CS143" s="279"/>
      <c r="CT143" s="279"/>
      <c r="CU143" s="279"/>
      <c r="CV143" s="279"/>
      <c r="CW143" s="279"/>
      <c r="CX143" s="279"/>
      <c r="CY143" s="279"/>
      <c r="CZ143" s="279"/>
      <c r="DA143" s="279"/>
      <c r="DB143" s="279"/>
      <c r="DC143" s="279"/>
      <c r="DD143" s="279"/>
      <c r="DE143" s="279"/>
      <c r="DF143" s="279"/>
      <c r="DG143" s="279"/>
      <c r="DH143" s="279"/>
      <c r="DI143" s="279"/>
      <c r="DJ143" s="279"/>
      <c r="DK143" s="279"/>
      <c r="DL143" s="279"/>
      <c r="DM143" s="279"/>
      <c r="DN143" s="279"/>
      <c r="DO143" s="279"/>
      <c r="DP143" s="279"/>
      <c r="DQ143" s="279"/>
      <c r="DR143" s="279"/>
      <c r="DS143" s="279"/>
      <c r="DT143" s="279"/>
      <c r="DU143" s="279"/>
      <c r="DV143" s="279"/>
      <c r="DW143" s="279"/>
      <c r="DX143" s="279"/>
      <c r="DY143" s="279"/>
      <c r="DZ143" s="279"/>
      <c r="EA143" s="279"/>
      <c r="EB143" s="279"/>
      <c r="EC143" s="279"/>
      <c r="ED143" s="279"/>
      <c r="EE143" s="279"/>
      <c r="EF143" s="279"/>
      <c r="EG143" s="279"/>
      <c r="EH143" s="279"/>
      <c r="EI143" s="279"/>
      <c r="EJ143" s="279"/>
      <c r="EK143" s="279"/>
      <c r="EL143" s="279"/>
      <c r="EM143" s="279"/>
      <c r="EN143" s="279"/>
      <c r="EO143" s="279"/>
      <c r="EP143" s="279"/>
      <c r="EQ143" s="279"/>
      <c r="ER143" s="279"/>
      <c r="ES143" s="279"/>
      <c r="ET143" s="279"/>
      <c r="EU143" s="279"/>
      <c r="EV143" s="279"/>
      <c r="EW143" s="279"/>
      <c r="EX143" s="279"/>
      <c r="EY143" s="279"/>
      <c r="EZ143" s="279"/>
      <c r="FA143" s="279"/>
      <c r="FB143" s="279"/>
      <c r="FC143" s="279"/>
      <c r="FD143" s="279"/>
      <c r="FE143" s="279"/>
      <c r="FF143" s="279"/>
      <c r="FG143" s="279"/>
      <c r="FH143" s="279"/>
      <c r="FI143" s="279"/>
      <c r="FJ143" s="279"/>
      <c r="FK143" s="279"/>
      <c r="FL143" s="279"/>
      <c r="FM143" s="279"/>
      <c r="FN143" s="279"/>
      <c r="FO143" s="279"/>
      <c r="FP143" s="279"/>
      <c r="FQ143" s="279"/>
      <c r="FR143" s="279"/>
      <c r="FS143" s="279"/>
      <c r="FT143" s="279"/>
      <c r="FU143" s="279"/>
      <c r="FV143" s="279"/>
      <c r="FW143" s="279"/>
      <c r="FX143" s="279"/>
      <c r="FY143" s="279"/>
      <c r="FZ143" s="279"/>
      <c r="GA143" s="279"/>
      <c r="GB143" s="279"/>
      <c r="GC143" s="279"/>
      <c r="GD143" s="279"/>
      <c r="GE143" s="279"/>
      <c r="GF143" s="279"/>
      <c r="GG143" s="279"/>
      <c r="GH143" s="279"/>
      <c r="GI143" s="279"/>
      <c r="GJ143" s="279"/>
      <c r="GK143" s="279"/>
      <c r="GL143" s="279"/>
      <c r="GM143" s="279"/>
      <c r="GN143" s="279"/>
      <c r="GO143" s="279"/>
      <c r="GP143" s="279"/>
      <c r="GQ143" s="279"/>
      <c r="GR143" s="279"/>
      <c r="GS143" s="279"/>
      <c r="GT143" s="279"/>
      <c r="GU143" s="279"/>
      <c r="GV143" s="279"/>
      <c r="GW143" s="279"/>
      <c r="GX143" s="279"/>
      <c r="GY143" s="279"/>
      <c r="GZ143" s="279"/>
      <c r="HA143" s="279"/>
      <c r="HB143" s="279"/>
      <c r="HC143" s="279"/>
      <c r="HD143" s="279"/>
      <c r="HE143" s="279"/>
      <c r="HF143" s="279"/>
      <c r="HG143" s="279"/>
      <c r="HH143" s="279"/>
      <c r="HI143" s="279"/>
      <c r="HJ143" s="279"/>
      <c r="HK143" s="279"/>
      <c r="HL143" s="279"/>
    </row>
    <row r="144" spans="1:220" ht="31.5" x14ac:dyDescent="0.25">
      <c r="A144" s="246" t="s">
        <v>407</v>
      </c>
      <c r="B144" s="246"/>
      <c r="C144" s="246"/>
      <c r="D144" s="246"/>
      <c r="E144" s="568"/>
      <c r="F144" s="246"/>
      <c r="G144" s="247"/>
      <c r="H144" s="247"/>
      <c r="I144" s="604"/>
      <c r="J144" s="604"/>
      <c r="K144" s="604"/>
      <c r="L144" s="604"/>
      <c r="M144" s="604"/>
      <c r="N144" s="248"/>
      <c r="O144" s="248"/>
      <c r="P144" s="623"/>
      <c r="Q144" s="312" t="s">
        <v>433</v>
      </c>
      <c r="R144" s="839"/>
      <c r="S144" s="839"/>
      <c r="T144" s="875">
        <f t="shared" si="17"/>
        <v>0</v>
      </c>
      <c r="U144" s="259">
        <f t="shared" si="18"/>
        <v>0</v>
      </c>
      <c r="V144" s="260"/>
      <c r="W144" s="260"/>
      <c r="X144" s="260"/>
      <c r="Y144" s="260"/>
      <c r="Z144" s="260"/>
      <c r="AA144" s="596"/>
      <c r="AB144" s="260"/>
      <c r="AC144" s="260"/>
      <c r="AD144" s="260"/>
      <c r="AE144" s="260"/>
      <c r="AF144" s="260"/>
      <c r="AG144" s="260"/>
      <c r="AH144" s="260"/>
      <c r="AI144" s="260"/>
      <c r="AJ144" s="260"/>
      <c r="AK144" s="260"/>
      <c r="AL144" s="260"/>
      <c r="AM144" s="260"/>
      <c r="AN144" s="596"/>
      <c r="AO144" s="596"/>
      <c r="AP144" s="260"/>
      <c r="AQ144" s="260"/>
      <c r="AR144" s="260"/>
      <c r="AS144" s="260"/>
      <c r="AT144" s="260"/>
      <c r="AU144" s="260"/>
      <c r="AV144" s="260"/>
      <c r="AW144" s="260"/>
      <c r="AX144" s="260"/>
      <c r="AY144" s="260"/>
      <c r="AZ144" s="260"/>
      <c r="BA144" s="260"/>
      <c r="BB144" s="260"/>
      <c r="BC144" s="260"/>
      <c r="BD144" s="260"/>
      <c r="BE144" s="260"/>
      <c r="BF144" s="260"/>
      <c r="BG144" s="260"/>
      <c r="BH144" s="260"/>
      <c r="BI144" s="260"/>
      <c r="BJ144" s="581"/>
      <c r="BK144" s="260"/>
      <c r="BL144" s="260"/>
      <c r="BM144" s="260"/>
      <c r="BN144" s="260"/>
      <c r="BO144" s="260"/>
      <c r="BP144" s="260"/>
      <c r="BQ144" s="260"/>
      <c r="BR144" s="596"/>
      <c r="BS144" s="260"/>
      <c r="BT144" s="260"/>
      <c r="BU144" s="260"/>
      <c r="BV144" s="260"/>
      <c r="BW144" s="260"/>
      <c r="BX144" s="260"/>
      <c r="BY144" s="260"/>
      <c r="BZ144" s="635"/>
      <c r="CA144" s="650"/>
      <c r="CB144" s="650"/>
      <c r="CC144" s="650"/>
      <c r="CD144" s="650"/>
      <c r="CE144" s="650"/>
      <c r="CF144" s="650"/>
      <c r="CG144" s="650"/>
      <c r="CH144" s="650"/>
      <c r="CI144" s="650"/>
      <c r="CJ144" s="650"/>
      <c r="CK144" s="650"/>
      <c r="CL144" s="650"/>
      <c r="CM144" s="650"/>
      <c r="CN144" s="650"/>
      <c r="CO144" s="650"/>
      <c r="CP144" s="650"/>
      <c r="CQ144" s="807">
        <f t="shared" ref="CQ144:CQ177" si="19">R144+S144</f>
        <v>0</v>
      </c>
      <c r="CR144" s="807">
        <f t="shared" ref="CR144:CR175" si="20">T144-CQ144</f>
        <v>0</v>
      </c>
      <c r="CS144" s="261"/>
      <c r="CT144" s="261"/>
      <c r="CU144" s="261"/>
      <c r="CV144" s="261"/>
      <c r="CW144" s="261"/>
      <c r="CX144" s="261"/>
      <c r="CY144" s="261"/>
      <c r="CZ144" s="261"/>
      <c r="DA144" s="261"/>
      <c r="DB144" s="261"/>
      <c r="DC144" s="261"/>
      <c r="DD144" s="261"/>
      <c r="DE144" s="261"/>
      <c r="DF144" s="261"/>
      <c r="DG144" s="261"/>
      <c r="DH144" s="261"/>
      <c r="DI144" s="261"/>
      <c r="DJ144" s="261"/>
      <c r="DK144" s="261"/>
      <c r="DL144" s="261"/>
      <c r="DM144" s="261"/>
      <c r="DN144" s="261"/>
      <c r="DO144" s="261"/>
      <c r="DP144" s="261"/>
      <c r="DQ144" s="261"/>
      <c r="DR144" s="261"/>
      <c r="DS144" s="261"/>
      <c r="DT144" s="261"/>
      <c r="DU144" s="261"/>
      <c r="DV144" s="261"/>
      <c r="DW144" s="261"/>
      <c r="DX144" s="261"/>
      <c r="DY144" s="261"/>
      <c r="DZ144" s="261"/>
      <c r="EA144" s="261"/>
      <c r="EB144" s="261"/>
      <c r="EC144" s="261"/>
      <c r="ED144" s="261"/>
      <c r="EE144" s="261"/>
      <c r="EF144" s="261"/>
      <c r="EG144" s="261"/>
      <c r="EH144" s="261"/>
      <c r="EI144" s="261"/>
      <c r="EJ144" s="261"/>
      <c r="EK144" s="261"/>
      <c r="EL144" s="261"/>
      <c r="EM144" s="261"/>
      <c r="EN144" s="261"/>
      <c r="EO144" s="261"/>
      <c r="EP144" s="261"/>
      <c r="EQ144" s="261"/>
      <c r="ER144" s="261"/>
      <c r="ES144" s="261"/>
      <c r="ET144" s="261"/>
      <c r="EU144" s="261"/>
      <c r="EV144" s="261"/>
      <c r="EW144" s="261"/>
      <c r="EX144" s="261"/>
      <c r="EY144" s="261"/>
      <c r="EZ144" s="261"/>
      <c r="FA144" s="261"/>
      <c r="FB144" s="261"/>
      <c r="FC144" s="261"/>
      <c r="FD144" s="261"/>
      <c r="FE144" s="261"/>
      <c r="FF144" s="261"/>
      <c r="FG144" s="261"/>
      <c r="FH144" s="261"/>
      <c r="FI144" s="261"/>
      <c r="FJ144" s="261"/>
      <c r="FK144" s="261"/>
      <c r="FL144" s="261"/>
      <c r="FM144" s="261"/>
      <c r="FN144" s="261"/>
      <c r="FO144" s="261"/>
      <c r="FP144" s="261"/>
      <c r="FQ144" s="261"/>
      <c r="FR144" s="261"/>
      <c r="FS144" s="261"/>
      <c r="FT144" s="261"/>
      <c r="FU144" s="261"/>
      <c r="FV144" s="261"/>
      <c r="FW144" s="261"/>
      <c r="FX144" s="261"/>
      <c r="FY144" s="261"/>
      <c r="FZ144" s="261"/>
      <c r="GA144" s="261"/>
      <c r="GB144" s="261"/>
      <c r="GC144" s="261"/>
      <c r="GD144" s="261"/>
      <c r="GE144" s="261"/>
      <c r="GF144" s="261"/>
      <c r="GG144" s="261"/>
      <c r="GH144" s="261"/>
      <c r="GI144" s="261"/>
      <c r="GJ144" s="261"/>
      <c r="GK144" s="261"/>
      <c r="GL144" s="261"/>
      <c r="GM144" s="261"/>
      <c r="GN144" s="261"/>
      <c r="GO144" s="261"/>
      <c r="GP144" s="261"/>
      <c r="GQ144" s="261"/>
      <c r="GR144" s="261"/>
      <c r="GS144" s="261"/>
      <c r="GT144" s="261"/>
      <c r="GU144" s="261"/>
      <c r="GV144" s="261"/>
      <c r="GW144" s="261"/>
      <c r="GX144" s="261"/>
      <c r="GY144" s="261"/>
      <c r="GZ144" s="261"/>
      <c r="HA144" s="261"/>
      <c r="HB144" s="261"/>
      <c r="HC144" s="261"/>
      <c r="HD144" s="261"/>
      <c r="HE144" s="261"/>
      <c r="HF144" s="261"/>
      <c r="HG144" s="261"/>
      <c r="HH144" s="261"/>
      <c r="HI144" s="261"/>
      <c r="HJ144" s="261"/>
      <c r="HK144" s="261"/>
      <c r="HL144" s="261"/>
    </row>
    <row r="145" spans="1:220" ht="18" x14ac:dyDescent="0.25">
      <c r="A145" s="255" t="s">
        <v>407</v>
      </c>
      <c r="B145" s="255" t="s">
        <v>375</v>
      </c>
      <c r="C145" s="255"/>
      <c r="D145" s="255"/>
      <c r="E145" s="569"/>
      <c r="F145" s="255"/>
      <c r="G145" s="256"/>
      <c r="H145" s="256"/>
      <c r="I145" s="605"/>
      <c r="J145" s="605"/>
      <c r="K145" s="605"/>
      <c r="L145" s="605"/>
      <c r="M145" s="605"/>
      <c r="N145" s="257"/>
      <c r="O145" s="257"/>
      <c r="P145" s="624"/>
      <c r="Q145" s="258" t="s">
        <v>384</v>
      </c>
      <c r="R145" s="840"/>
      <c r="S145" s="840"/>
      <c r="T145" s="876">
        <f t="shared" si="17"/>
        <v>0</v>
      </c>
      <c r="U145" s="259">
        <f t="shared" si="18"/>
        <v>0</v>
      </c>
      <c r="V145" s="260"/>
      <c r="W145" s="260"/>
      <c r="X145" s="260"/>
      <c r="Y145" s="260"/>
      <c r="Z145" s="260"/>
      <c r="AA145" s="596"/>
      <c r="AB145" s="260"/>
      <c r="AC145" s="260"/>
      <c r="AD145" s="260"/>
      <c r="AE145" s="260"/>
      <c r="AF145" s="260"/>
      <c r="AG145" s="260"/>
      <c r="AH145" s="260"/>
      <c r="AI145" s="260"/>
      <c r="AJ145" s="260"/>
      <c r="AK145" s="260"/>
      <c r="AL145" s="260"/>
      <c r="AM145" s="260"/>
      <c r="AN145" s="596"/>
      <c r="AO145" s="596"/>
      <c r="AP145" s="260"/>
      <c r="AQ145" s="260"/>
      <c r="AR145" s="260"/>
      <c r="AS145" s="260"/>
      <c r="AT145" s="260"/>
      <c r="AU145" s="260"/>
      <c r="AV145" s="260"/>
      <c r="AW145" s="260"/>
      <c r="AX145" s="260"/>
      <c r="AY145" s="260"/>
      <c r="AZ145" s="260"/>
      <c r="BA145" s="260"/>
      <c r="BB145" s="260"/>
      <c r="BC145" s="260"/>
      <c r="BD145" s="260"/>
      <c r="BE145" s="260"/>
      <c r="BF145" s="260"/>
      <c r="BG145" s="260"/>
      <c r="BH145" s="260"/>
      <c r="BI145" s="260"/>
      <c r="BJ145" s="581"/>
      <c r="BK145" s="260"/>
      <c r="BL145" s="260"/>
      <c r="BM145" s="260"/>
      <c r="BN145" s="260"/>
      <c r="BO145" s="260"/>
      <c r="BP145" s="260"/>
      <c r="BQ145" s="260"/>
      <c r="BR145" s="596"/>
      <c r="BS145" s="260"/>
      <c r="BT145" s="260"/>
      <c r="BU145" s="260"/>
      <c r="BV145" s="260"/>
      <c r="BW145" s="260"/>
      <c r="BX145" s="260"/>
      <c r="BY145" s="260"/>
      <c r="BZ145" s="635"/>
      <c r="CA145" s="650"/>
      <c r="CB145" s="650"/>
      <c r="CC145" s="650"/>
      <c r="CD145" s="650"/>
      <c r="CE145" s="650"/>
      <c r="CF145" s="650"/>
      <c r="CG145" s="650"/>
      <c r="CH145" s="650"/>
      <c r="CI145" s="650"/>
      <c r="CJ145" s="650"/>
      <c r="CK145" s="650"/>
      <c r="CL145" s="650"/>
      <c r="CM145" s="650"/>
      <c r="CN145" s="650"/>
      <c r="CO145" s="650"/>
      <c r="CP145" s="650"/>
      <c r="CQ145" s="807">
        <f t="shared" si="19"/>
        <v>0</v>
      </c>
      <c r="CR145" s="807">
        <f t="shared" si="20"/>
        <v>0</v>
      </c>
      <c r="CS145" s="261"/>
      <c r="CT145" s="261"/>
      <c r="CU145" s="261"/>
      <c r="CV145" s="261"/>
      <c r="CW145" s="261"/>
      <c r="CX145" s="261"/>
      <c r="CY145" s="261"/>
      <c r="CZ145" s="261"/>
      <c r="DA145" s="261"/>
      <c r="DB145" s="261"/>
      <c r="DC145" s="261"/>
      <c r="DD145" s="261"/>
      <c r="DE145" s="261"/>
      <c r="DF145" s="261"/>
      <c r="DG145" s="261"/>
      <c r="DH145" s="261"/>
      <c r="DI145" s="261"/>
      <c r="DJ145" s="261"/>
      <c r="DK145" s="261"/>
      <c r="DL145" s="261"/>
      <c r="DM145" s="261"/>
      <c r="DN145" s="261"/>
      <c r="DO145" s="261"/>
      <c r="DP145" s="261"/>
      <c r="DQ145" s="261"/>
      <c r="DR145" s="261"/>
      <c r="DS145" s="261"/>
      <c r="DT145" s="261"/>
      <c r="DU145" s="261"/>
      <c r="DV145" s="261"/>
      <c r="DW145" s="261"/>
      <c r="DX145" s="261"/>
      <c r="DY145" s="261"/>
      <c r="DZ145" s="261"/>
      <c r="EA145" s="261"/>
      <c r="EB145" s="261"/>
      <c r="EC145" s="261"/>
      <c r="ED145" s="261"/>
      <c r="EE145" s="261"/>
      <c r="EF145" s="261"/>
      <c r="EG145" s="261"/>
      <c r="EH145" s="261"/>
      <c r="EI145" s="261"/>
      <c r="EJ145" s="261"/>
      <c r="EK145" s="261"/>
      <c r="EL145" s="261"/>
      <c r="EM145" s="261"/>
      <c r="EN145" s="261"/>
      <c r="EO145" s="261"/>
      <c r="EP145" s="261"/>
      <c r="EQ145" s="261"/>
      <c r="ER145" s="261"/>
      <c r="ES145" s="261"/>
      <c r="ET145" s="261"/>
      <c r="EU145" s="261"/>
      <c r="EV145" s="261"/>
      <c r="EW145" s="261"/>
      <c r="EX145" s="261"/>
      <c r="EY145" s="261"/>
      <c r="EZ145" s="261"/>
      <c r="FA145" s="261"/>
      <c r="FB145" s="261"/>
      <c r="FC145" s="261"/>
      <c r="FD145" s="261"/>
      <c r="FE145" s="261"/>
      <c r="FF145" s="261"/>
      <c r="FG145" s="261"/>
      <c r="FH145" s="261"/>
      <c r="FI145" s="261"/>
      <c r="FJ145" s="261"/>
      <c r="FK145" s="261"/>
      <c r="FL145" s="261"/>
      <c r="FM145" s="261"/>
      <c r="FN145" s="261"/>
      <c r="FO145" s="261"/>
      <c r="FP145" s="261"/>
      <c r="FQ145" s="261"/>
      <c r="FR145" s="261"/>
      <c r="FS145" s="261"/>
      <c r="FT145" s="261"/>
      <c r="FU145" s="261"/>
      <c r="FV145" s="261"/>
      <c r="FW145" s="261"/>
      <c r="FX145" s="261"/>
      <c r="FY145" s="261"/>
      <c r="FZ145" s="261"/>
      <c r="GA145" s="261"/>
      <c r="GB145" s="261"/>
      <c r="GC145" s="261"/>
      <c r="GD145" s="261"/>
      <c r="GE145" s="261"/>
      <c r="GF145" s="261"/>
      <c r="GG145" s="261"/>
      <c r="GH145" s="261"/>
      <c r="GI145" s="261"/>
      <c r="GJ145" s="261"/>
      <c r="GK145" s="261"/>
      <c r="GL145" s="261"/>
      <c r="GM145" s="261"/>
      <c r="GN145" s="261"/>
      <c r="GO145" s="261"/>
      <c r="GP145" s="261"/>
      <c r="GQ145" s="261"/>
      <c r="GR145" s="261"/>
      <c r="GS145" s="261"/>
      <c r="GT145" s="261"/>
      <c r="GU145" s="261"/>
      <c r="GV145" s="261"/>
      <c r="GW145" s="261"/>
      <c r="GX145" s="261"/>
      <c r="GY145" s="261"/>
      <c r="GZ145" s="261"/>
      <c r="HA145" s="261"/>
      <c r="HB145" s="261"/>
      <c r="HC145" s="261"/>
      <c r="HD145" s="261"/>
      <c r="HE145" s="261"/>
      <c r="HF145" s="261"/>
      <c r="HG145" s="261"/>
      <c r="HH145" s="261"/>
      <c r="HI145" s="261"/>
      <c r="HJ145" s="261"/>
      <c r="HK145" s="261"/>
      <c r="HL145" s="261"/>
    </row>
    <row r="146" spans="1:220" ht="18" x14ac:dyDescent="0.25">
      <c r="A146" s="262" t="s">
        <v>407</v>
      </c>
      <c r="B146" s="262" t="s">
        <v>375</v>
      </c>
      <c r="C146" s="262" t="s">
        <v>361</v>
      </c>
      <c r="D146" s="262"/>
      <c r="E146" s="570"/>
      <c r="F146" s="262"/>
      <c r="G146" s="263"/>
      <c r="H146" s="263"/>
      <c r="I146" s="606"/>
      <c r="J146" s="606"/>
      <c r="K146" s="606"/>
      <c r="L146" s="606"/>
      <c r="M146" s="606"/>
      <c r="N146" s="262"/>
      <c r="O146" s="264"/>
      <c r="P146" s="625"/>
      <c r="Q146" s="265" t="s">
        <v>385</v>
      </c>
      <c r="R146" s="841"/>
      <c r="S146" s="841"/>
      <c r="T146" s="877">
        <f t="shared" si="17"/>
        <v>0</v>
      </c>
      <c r="U146" s="259">
        <f t="shared" si="18"/>
        <v>0</v>
      </c>
      <c r="V146" s="260"/>
      <c r="W146" s="260"/>
      <c r="X146" s="260"/>
      <c r="Y146" s="260"/>
      <c r="Z146" s="260"/>
      <c r="AA146" s="596"/>
      <c r="AB146" s="260"/>
      <c r="AC146" s="260"/>
      <c r="AD146" s="260"/>
      <c r="AE146" s="260"/>
      <c r="AF146" s="260"/>
      <c r="AG146" s="260"/>
      <c r="AH146" s="260"/>
      <c r="AI146" s="260"/>
      <c r="AJ146" s="260"/>
      <c r="AK146" s="260"/>
      <c r="AL146" s="260"/>
      <c r="AM146" s="260"/>
      <c r="AN146" s="596"/>
      <c r="AO146" s="596"/>
      <c r="AP146" s="260"/>
      <c r="AQ146" s="260"/>
      <c r="AR146" s="260"/>
      <c r="AS146" s="260"/>
      <c r="AT146" s="260"/>
      <c r="AU146" s="260"/>
      <c r="AV146" s="260"/>
      <c r="AW146" s="260"/>
      <c r="AX146" s="260"/>
      <c r="AY146" s="260"/>
      <c r="AZ146" s="260"/>
      <c r="BA146" s="260"/>
      <c r="BB146" s="260"/>
      <c r="BC146" s="260"/>
      <c r="BD146" s="260"/>
      <c r="BE146" s="260"/>
      <c r="BF146" s="260"/>
      <c r="BG146" s="260"/>
      <c r="BH146" s="260"/>
      <c r="BI146" s="260"/>
      <c r="BJ146" s="581"/>
      <c r="BK146" s="260"/>
      <c r="BL146" s="260"/>
      <c r="BM146" s="260"/>
      <c r="BN146" s="260"/>
      <c r="BO146" s="260"/>
      <c r="BP146" s="260"/>
      <c r="BQ146" s="260"/>
      <c r="BR146" s="596"/>
      <c r="BS146" s="260"/>
      <c r="BT146" s="260"/>
      <c r="BU146" s="260"/>
      <c r="BV146" s="260"/>
      <c r="BW146" s="260"/>
      <c r="BX146" s="260"/>
      <c r="BY146" s="260"/>
      <c r="BZ146" s="635"/>
      <c r="CA146" s="650"/>
      <c r="CB146" s="650"/>
      <c r="CC146" s="650"/>
      <c r="CD146" s="650"/>
      <c r="CE146" s="650"/>
      <c r="CF146" s="650"/>
      <c r="CG146" s="650"/>
      <c r="CH146" s="650"/>
      <c r="CI146" s="650"/>
      <c r="CJ146" s="650"/>
      <c r="CK146" s="650"/>
      <c r="CL146" s="650"/>
      <c r="CM146" s="650"/>
      <c r="CN146" s="650"/>
      <c r="CO146" s="650"/>
      <c r="CP146" s="650"/>
      <c r="CQ146" s="807">
        <f t="shared" si="19"/>
        <v>0</v>
      </c>
      <c r="CR146" s="807">
        <f t="shared" si="20"/>
        <v>0</v>
      </c>
      <c r="CS146" s="261"/>
      <c r="CT146" s="261"/>
      <c r="CU146" s="261"/>
      <c r="CV146" s="261"/>
      <c r="CW146" s="261"/>
      <c r="CX146" s="261"/>
      <c r="CY146" s="261"/>
      <c r="CZ146" s="261"/>
      <c r="DA146" s="261"/>
      <c r="DB146" s="261"/>
      <c r="DC146" s="261"/>
      <c r="DD146" s="261"/>
      <c r="DE146" s="261"/>
      <c r="DF146" s="261"/>
      <c r="DG146" s="261"/>
      <c r="DH146" s="261"/>
      <c r="DI146" s="261"/>
      <c r="DJ146" s="261"/>
      <c r="DK146" s="261"/>
      <c r="DL146" s="261"/>
      <c r="DM146" s="261"/>
      <c r="DN146" s="261"/>
      <c r="DO146" s="261"/>
      <c r="DP146" s="261"/>
      <c r="DQ146" s="261"/>
      <c r="DR146" s="261"/>
      <c r="DS146" s="261"/>
      <c r="DT146" s="261"/>
      <c r="DU146" s="261"/>
      <c r="DV146" s="261"/>
      <c r="DW146" s="261"/>
      <c r="DX146" s="261"/>
      <c r="DY146" s="261"/>
      <c r="DZ146" s="261"/>
      <c r="EA146" s="261"/>
      <c r="EB146" s="261"/>
      <c r="EC146" s="261"/>
      <c r="ED146" s="261"/>
      <c r="EE146" s="261"/>
      <c r="EF146" s="261"/>
      <c r="EG146" s="261"/>
      <c r="EH146" s="261"/>
      <c r="EI146" s="261"/>
      <c r="EJ146" s="261"/>
      <c r="EK146" s="261"/>
      <c r="EL146" s="261"/>
      <c r="EM146" s="261"/>
      <c r="EN146" s="261"/>
      <c r="EO146" s="261"/>
      <c r="EP146" s="261"/>
      <c r="EQ146" s="261"/>
      <c r="ER146" s="261"/>
      <c r="ES146" s="261"/>
      <c r="ET146" s="261"/>
      <c r="EU146" s="261"/>
      <c r="EV146" s="261"/>
      <c r="EW146" s="261"/>
      <c r="EX146" s="261"/>
      <c r="EY146" s="261"/>
      <c r="EZ146" s="261"/>
      <c r="FA146" s="261"/>
      <c r="FB146" s="261"/>
      <c r="FC146" s="261"/>
      <c r="FD146" s="261"/>
      <c r="FE146" s="261"/>
      <c r="FF146" s="261"/>
      <c r="FG146" s="261"/>
      <c r="FH146" s="261"/>
      <c r="FI146" s="261"/>
      <c r="FJ146" s="261"/>
      <c r="FK146" s="261"/>
      <c r="FL146" s="261"/>
      <c r="FM146" s="261"/>
      <c r="FN146" s="261"/>
      <c r="FO146" s="261"/>
      <c r="FP146" s="261"/>
      <c r="FQ146" s="261"/>
      <c r="FR146" s="261"/>
      <c r="FS146" s="261"/>
      <c r="FT146" s="261"/>
      <c r="FU146" s="261"/>
      <c r="FV146" s="261"/>
      <c r="FW146" s="261"/>
      <c r="FX146" s="261"/>
      <c r="FY146" s="261"/>
      <c r="FZ146" s="261"/>
      <c r="GA146" s="261"/>
      <c r="GB146" s="261"/>
      <c r="GC146" s="261"/>
      <c r="GD146" s="261"/>
      <c r="GE146" s="261"/>
      <c r="GF146" s="261"/>
      <c r="GG146" s="261"/>
      <c r="GH146" s="261"/>
      <c r="GI146" s="261"/>
      <c r="GJ146" s="261"/>
      <c r="GK146" s="261"/>
      <c r="GL146" s="261"/>
      <c r="GM146" s="261"/>
      <c r="GN146" s="261"/>
      <c r="GO146" s="261"/>
      <c r="GP146" s="261"/>
      <c r="GQ146" s="261"/>
      <c r="GR146" s="261"/>
      <c r="GS146" s="261"/>
      <c r="GT146" s="261"/>
      <c r="GU146" s="261"/>
      <c r="GV146" s="261"/>
      <c r="GW146" s="261"/>
      <c r="GX146" s="261"/>
      <c r="GY146" s="261"/>
      <c r="GZ146" s="261"/>
      <c r="HA146" s="261"/>
      <c r="HB146" s="261"/>
      <c r="HC146" s="261"/>
      <c r="HD146" s="261"/>
      <c r="HE146" s="261"/>
      <c r="HF146" s="261"/>
      <c r="HG146" s="261"/>
      <c r="HH146" s="261"/>
      <c r="HI146" s="261"/>
      <c r="HJ146" s="261"/>
      <c r="HK146" s="261"/>
      <c r="HL146" s="261"/>
    </row>
    <row r="147" spans="1:220" ht="18" x14ac:dyDescent="0.25">
      <c r="A147" s="286" t="s">
        <v>407</v>
      </c>
      <c r="B147" s="286" t="s">
        <v>375</v>
      </c>
      <c r="C147" s="286" t="s">
        <v>361</v>
      </c>
      <c r="D147" s="286" t="s">
        <v>407</v>
      </c>
      <c r="E147" s="573"/>
      <c r="F147" s="286"/>
      <c r="G147" s="295"/>
      <c r="H147" s="295"/>
      <c r="I147" s="617"/>
      <c r="J147" s="617"/>
      <c r="K147" s="617"/>
      <c r="L147" s="617"/>
      <c r="M147" s="617"/>
      <c r="N147" s="288"/>
      <c r="O147" s="288"/>
      <c r="P147" s="629"/>
      <c r="Q147" s="296" t="s">
        <v>295</v>
      </c>
      <c r="R147" s="848"/>
      <c r="S147" s="848"/>
      <c r="T147" s="881">
        <f t="shared" si="17"/>
        <v>0</v>
      </c>
      <c r="U147" s="259">
        <f t="shared" si="18"/>
        <v>0</v>
      </c>
      <c r="V147" s="260"/>
      <c r="W147" s="260"/>
      <c r="X147" s="260"/>
      <c r="Y147" s="260"/>
      <c r="Z147" s="260"/>
      <c r="AA147" s="596"/>
      <c r="AB147" s="260"/>
      <c r="AC147" s="260"/>
      <c r="AD147" s="260"/>
      <c r="AE147" s="260"/>
      <c r="AF147" s="260"/>
      <c r="AG147" s="260"/>
      <c r="AH147" s="260"/>
      <c r="AI147" s="260"/>
      <c r="AJ147" s="260"/>
      <c r="AK147" s="260"/>
      <c r="AL147" s="260"/>
      <c r="AM147" s="260"/>
      <c r="AN147" s="596"/>
      <c r="AO147" s="596"/>
      <c r="AP147" s="260"/>
      <c r="AQ147" s="260"/>
      <c r="AR147" s="260"/>
      <c r="AS147" s="260"/>
      <c r="AT147" s="260"/>
      <c r="AU147" s="260"/>
      <c r="AV147" s="260"/>
      <c r="AW147" s="260"/>
      <c r="AX147" s="260"/>
      <c r="AY147" s="260"/>
      <c r="AZ147" s="260"/>
      <c r="BA147" s="260"/>
      <c r="BB147" s="260"/>
      <c r="BC147" s="260"/>
      <c r="BD147" s="260"/>
      <c r="BE147" s="260"/>
      <c r="BF147" s="260"/>
      <c r="BG147" s="260"/>
      <c r="BH147" s="260"/>
      <c r="BI147" s="260"/>
      <c r="BJ147" s="581"/>
      <c r="BK147" s="260"/>
      <c r="BL147" s="260"/>
      <c r="BM147" s="260"/>
      <c r="BN147" s="260"/>
      <c r="BO147" s="260"/>
      <c r="BP147" s="260"/>
      <c r="BQ147" s="260"/>
      <c r="BR147" s="596"/>
      <c r="BS147" s="260"/>
      <c r="BT147" s="260"/>
      <c r="BU147" s="260"/>
      <c r="BV147" s="260"/>
      <c r="BW147" s="260"/>
      <c r="BX147" s="260"/>
      <c r="BY147" s="260"/>
      <c r="BZ147" s="635"/>
      <c r="CA147" s="650"/>
      <c r="CB147" s="650"/>
      <c r="CC147" s="650"/>
      <c r="CD147" s="650"/>
      <c r="CE147" s="650"/>
      <c r="CF147" s="650"/>
      <c r="CG147" s="650"/>
      <c r="CH147" s="650"/>
      <c r="CI147" s="650"/>
      <c r="CJ147" s="650"/>
      <c r="CK147" s="650"/>
      <c r="CL147" s="650"/>
      <c r="CM147" s="650"/>
      <c r="CN147" s="650"/>
      <c r="CO147" s="650"/>
      <c r="CP147" s="650"/>
      <c r="CQ147" s="807">
        <f t="shared" si="19"/>
        <v>0</v>
      </c>
      <c r="CR147" s="807">
        <f t="shared" si="20"/>
        <v>0</v>
      </c>
      <c r="CS147" s="261"/>
      <c r="CT147" s="261"/>
      <c r="CU147" s="261"/>
      <c r="CV147" s="261"/>
      <c r="CW147" s="261"/>
      <c r="CX147" s="261"/>
      <c r="CY147" s="261"/>
      <c r="CZ147" s="261"/>
      <c r="DA147" s="261"/>
      <c r="DB147" s="261"/>
      <c r="DC147" s="261"/>
      <c r="DD147" s="261"/>
      <c r="DE147" s="261"/>
      <c r="DF147" s="261"/>
      <c r="DG147" s="261"/>
      <c r="DH147" s="261"/>
      <c r="DI147" s="261"/>
      <c r="DJ147" s="261"/>
      <c r="DK147" s="261"/>
      <c r="DL147" s="261"/>
      <c r="DM147" s="261"/>
      <c r="DN147" s="261"/>
      <c r="DO147" s="261"/>
      <c r="DP147" s="261"/>
      <c r="DQ147" s="261"/>
      <c r="DR147" s="261"/>
      <c r="DS147" s="261"/>
      <c r="DT147" s="261"/>
      <c r="DU147" s="261"/>
      <c r="DV147" s="261"/>
      <c r="DW147" s="261"/>
      <c r="DX147" s="261"/>
      <c r="DY147" s="261"/>
      <c r="DZ147" s="261"/>
      <c r="EA147" s="261"/>
      <c r="EB147" s="261"/>
      <c r="EC147" s="261"/>
      <c r="ED147" s="261"/>
      <c r="EE147" s="261"/>
      <c r="EF147" s="261"/>
      <c r="EG147" s="261"/>
      <c r="EH147" s="261"/>
      <c r="EI147" s="261"/>
      <c r="EJ147" s="261"/>
      <c r="EK147" s="261"/>
      <c r="EL147" s="261"/>
      <c r="EM147" s="261"/>
      <c r="EN147" s="261"/>
      <c r="EO147" s="261"/>
      <c r="EP147" s="261"/>
      <c r="EQ147" s="261"/>
      <c r="ER147" s="261"/>
      <c r="ES147" s="261"/>
      <c r="ET147" s="261"/>
      <c r="EU147" s="261"/>
      <c r="EV147" s="261"/>
      <c r="EW147" s="261"/>
      <c r="EX147" s="261"/>
      <c r="EY147" s="261"/>
      <c r="EZ147" s="261"/>
      <c r="FA147" s="261"/>
      <c r="FB147" s="261"/>
      <c r="FC147" s="261"/>
      <c r="FD147" s="261"/>
      <c r="FE147" s="261"/>
      <c r="FF147" s="261"/>
      <c r="FG147" s="261"/>
      <c r="FH147" s="261"/>
      <c r="FI147" s="261"/>
      <c r="FJ147" s="261"/>
      <c r="FK147" s="261"/>
      <c r="FL147" s="261"/>
      <c r="FM147" s="261"/>
      <c r="FN147" s="261"/>
      <c r="FO147" s="261"/>
      <c r="FP147" s="261"/>
      <c r="FQ147" s="261"/>
      <c r="FR147" s="261"/>
      <c r="FS147" s="261"/>
      <c r="FT147" s="261"/>
      <c r="FU147" s="261"/>
      <c r="FV147" s="261"/>
      <c r="FW147" s="261"/>
      <c r="FX147" s="261"/>
      <c r="FY147" s="261"/>
      <c r="FZ147" s="261"/>
      <c r="GA147" s="261"/>
      <c r="GB147" s="261"/>
      <c r="GC147" s="261"/>
      <c r="GD147" s="261"/>
      <c r="GE147" s="261"/>
      <c r="GF147" s="261"/>
      <c r="GG147" s="261"/>
      <c r="GH147" s="261"/>
      <c r="GI147" s="261"/>
      <c r="GJ147" s="261"/>
      <c r="GK147" s="261"/>
      <c r="GL147" s="261"/>
      <c r="GM147" s="261"/>
      <c r="GN147" s="261"/>
      <c r="GO147" s="261"/>
      <c r="GP147" s="261"/>
      <c r="GQ147" s="261"/>
      <c r="GR147" s="261"/>
      <c r="GS147" s="261"/>
      <c r="GT147" s="261"/>
      <c r="GU147" s="261"/>
      <c r="GV147" s="261"/>
      <c r="GW147" s="261"/>
      <c r="GX147" s="261"/>
      <c r="GY147" s="261"/>
      <c r="GZ147" s="261"/>
      <c r="HA147" s="261"/>
      <c r="HB147" s="261"/>
      <c r="HC147" s="261"/>
      <c r="HD147" s="261"/>
      <c r="HE147" s="261"/>
      <c r="HF147" s="261"/>
      <c r="HG147" s="261"/>
      <c r="HH147" s="261"/>
      <c r="HI147" s="261"/>
      <c r="HJ147" s="261"/>
      <c r="HK147" s="261"/>
      <c r="HL147" s="261"/>
    </row>
    <row r="148" spans="1:220" ht="18" x14ac:dyDescent="0.25">
      <c r="A148" s="577" t="s">
        <v>407</v>
      </c>
      <c r="B148" s="577" t="s">
        <v>375</v>
      </c>
      <c r="C148" s="577" t="s">
        <v>361</v>
      </c>
      <c r="D148" s="577" t="s">
        <v>407</v>
      </c>
      <c r="E148" s="577" t="s">
        <v>426</v>
      </c>
      <c r="F148" s="577"/>
      <c r="G148" s="578"/>
      <c r="H148" s="578"/>
      <c r="I148" s="608"/>
      <c r="J148" s="608"/>
      <c r="K148" s="608"/>
      <c r="L148" s="608"/>
      <c r="M148" s="608"/>
      <c r="N148" s="579"/>
      <c r="O148" s="579"/>
      <c r="P148" s="627"/>
      <c r="Q148" s="580" t="s">
        <v>295</v>
      </c>
      <c r="R148" s="843"/>
      <c r="S148" s="843"/>
      <c r="T148" s="879">
        <f t="shared" si="17"/>
        <v>0</v>
      </c>
      <c r="U148" s="259">
        <f t="shared" si="18"/>
        <v>0</v>
      </c>
      <c r="V148" s="581"/>
      <c r="W148" s="581"/>
      <c r="X148" s="581"/>
      <c r="Y148" s="581"/>
      <c r="Z148" s="581"/>
      <c r="AA148" s="596"/>
      <c r="AB148" s="581"/>
      <c r="AC148" s="581"/>
      <c r="AD148" s="581"/>
      <c r="AE148" s="581"/>
      <c r="AF148" s="581"/>
      <c r="AG148" s="581"/>
      <c r="AH148" s="581"/>
      <c r="AI148" s="581"/>
      <c r="AJ148" s="581"/>
      <c r="AK148" s="581"/>
      <c r="AL148" s="581"/>
      <c r="AM148" s="581"/>
      <c r="AN148" s="596"/>
      <c r="AO148" s="596"/>
      <c r="AP148" s="581"/>
      <c r="AQ148" s="581"/>
      <c r="AR148" s="581"/>
      <c r="AS148" s="581"/>
      <c r="AT148" s="581"/>
      <c r="AU148" s="581"/>
      <c r="AV148" s="581"/>
      <c r="AW148" s="581"/>
      <c r="AX148" s="581"/>
      <c r="AY148" s="581"/>
      <c r="AZ148" s="581"/>
      <c r="BA148" s="581"/>
      <c r="BB148" s="581"/>
      <c r="BC148" s="581"/>
      <c r="BD148" s="581"/>
      <c r="BE148" s="581"/>
      <c r="BF148" s="260"/>
      <c r="BG148" s="260"/>
      <c r="BH148" s="260"/>
      <c r="BI148" s="581"/>
      <c r="BJ148" s="581"/>
      <c r="BK148" s="581"/>
      <c r="BL148" s="581"/>
      <c r="BM148" s="581"/>
      <c r="BN148" s="581"/>
      <c r="BO148" s="581"/>
      <c r="BP148" s="581"/>
      <c r="BQ148" s="581"/>
      <c r="BR148" s="596"/>
      <c r="BS148" s="581"/>
      <c r="BT148" s="581"/>
      <c r="BU148" s="581"/>
      <c r="BV148" s="581"/>
      <c r="BW148" s="581"/>
      <c r="BX148" s="581"/>
      <c r="BY148" s="581"/>
      <c r="BZ148" s="635"/>
      <c r="CA148" s="650"/>
      <c r="CB148" s="650"/>
      <c r="CC148" s="650"/>
      <c r="CD148" s="650"/>
      <c r="CE148" s="650"/>
      <c r="CF148" s="650"/>
      <c r="CG148" s="650"/>
      <c r="CH148" s="650"/>
      <c r="CI148" s="650"/>
      <c r="CJ148" s="650"/>
      <c r="CK148" s="650"/>
      <c r="CL148" s="650"/>
      <c r="CM148" s="650"/>
      <c r="CN148" s="650"/>
      <c r="CO148" s="650"/>
      <c r="CP148" s="650"/>
      <c r="CQ148" s="807">
        <f t="shared" si="19"/>
        <v>0</v>
      </c>
      <c r="CR148" s="807">
        <f t="shared" si="20"/>
        <v>0</v>
      </c>
      <c r="CS148" s="261"/>
      <c r="CT148" s="261"/>
      <c r="CU148" s="261"/>
      <c r="CV148" s="261"/>
      <c r="CW148" s="261"/>
      <c r="CX148" s="261"/>
      <c r="CY148" s="261"/>
      <c r="CZ148" s="261"/>
      <c r="DA148" s="261"/>
      <c r="DB148" s="261"/>
      <c r="DC148" s="261"/>
      <c r="DD148" s="261"/>
      <c r="DE148" s="261"/>
      <c r="DF148" s="261"/>
      <c r="DG148" s="261"/>
      <c r="DH148" s="261"/>
      <c r="DI148" s="261"/>
      <c r="DJ148" s="261"/>
      <c r="DK148" s="261"/>
      <c r="DL148" s="261"/>
      <c r="DM148" s="261"/>
      <c r="DN148" s="261"/>
      <c r="DO148" s="261"/>
      <c r="DP148" s="261"/>
      <c r="DQ148" s="261"/>
      <c r="DR148" s="261"/>
      <c r="DS148" s="261"/>
      <c r="DT148" s="261"/>
      <c r="DU148" s="261"/>
      <c r="DV148" s="261"/>
      <c r="DW148" s="261"/>
      <c r="DX148" s="261"/>
      <c r="DY148" s="261"/>
      <c r="DZ148" s="261"/>
      <c r="EA148" s="261"/>
      <c r="EB148" s="261"/>
      <c r="EC148" s="261"/>
      <c r="ED148" s="261"/>
      <c r="EE148" s="261"/>
      <c r="EF148" s="261"/>
      <c r="EG148" s="261"/>
      <c r="EH148" s="261"/>
      <c r="EI148" s="261"/>
      <c r="EJ148" s="261"/>
      <c r="EK148" s="261"/>
      <c r="EL148" s="261"/>
      <c r="EM148" s="261"/>
      <c r="EN148" s="261"/>
      <c r="EO148" s="261"/>
      <c r="EP148" s="261"/>
      <c r="EQ148" s="261"/>
      <c r="ER148" s="261"/>
      <c r="ES148" s="261"/>
      <c r="ET148" s="261"/>
      <c r="EU148" s="261"/>
      <c r="EV148" s="261"/>
      <c r="EW148" s="261"/>
      <c r="EX148" s="261"/>
      <c r="EY148" s="261"/>
      <c r="EZ148" s="261"/>
      <c r="FA148" s="261"/>
      <c r="FB148" s="261"/>
      <c r="FC148" s="261"/>
      <c r="FD148" s="261"/>
      <c r="FE148" s="261"/>
      <c r="FF148" s="261"/>
      <c r="FG148" s="261"/>
      <c r="FH148" s="261"/>
      <c r="FI148" s="261"/>
      <c r="FJ148" s="261"/>
      <c r="FK148" s="261"/>
      <c r="FL148" s="261"/>
      <c r="FM148" s="261"/>
      <c r="FN148" s="261"/>
      <c r="FO148" s="261"/>
      <c r="FP148" s="261"/>
      <c r="FQ148" s="261"/>
      <c r="FR148" s="261"/>
      <c r="FS148" s="261"/>
      <c r="FT148" s="261"/>
      <c r="FU148" s="261"/>
      <c r="FV148" s="261"/>
      <c r="FW148" s="261"/>
      <c r="FX148" s="261"/>
      <c r="FY148" s="261"/>
      <c r="FZ148" s="261"/>
      <c r="GA148" s="261"/>
      <c r="GB148" s="261"/>
      <c r="GC148" s="261"/>
      <c r="GD148" s="261"/>
      <c r="GE148" s="261"/>
      <c r="GF148" s="261"/>
      <c r="GG148" s="261"/>
      <c r="GH148" s="261"/>
      <c r="GI148" s="261"/>
      <c r="GJ148" s="261"/>
      <c r="GK148" s="261"/>
      <c r="GL148" s="261"/>
      <c r="GM148" s="261"/>
      <c r="GN148" s="261"/>
      <c r="GO148" s="261"/>
      <c r="GP148" s="261"/>
      <c r="GQ148" s="261"/>
      <c r="GR148" s="261"/>
      <c r="GS148" s="261"/>
      <c r="GT148" s="261"/>
      <c r="GU148" s="261"/>
      <c r="GV148" s="261"/>
      <c r="GW148" s="261"/>
      <c r="GX148" s="261"/>
      <c r="GY148" s="261"/>
      <c r="GZ148" s="261"/>
      <c r="HA148" s="261"/>
      <c r="HB148" s="261"/>
      <c r="HC148" s="261"/>
      <c r="HD148" s="261"/>
      <c r="HE148" s="261"/>
      <c r="HF148" s="261"/>
      <c r="HG148" s="261"/>
      <c r="HH148" s="261"/>
      <c r="HI148" s="261"/>
      <c r="HJ148" s="261"/>
      <c r="HK148" s="261"/>
      <c r="HL148" s="261"/>
    </row>
    <row r="149" spans="1:220" ht="31.5" x14ac:dyDescent="0.25">
      <c r="A149" s="290" t="s">
        <v>407</v>
      </c>
      <c r="B149" s="290" t="s">
        <v>375</v>
      </c>
      <c r="C149" s="290" t="s">
        <v>361</v>
      </c>
      <c r="D149" s="290" t="s">
        <v>407</v>
      </c>
      <c r="E149" s="574" t="s">
        <v>426</v>
      </c>
      <c r="F149" s="290" t="s">
        <v>408</v>
      </c>
      <c r="G149" s="311"/>
      <c r="H149" s="311"/>
      <c r="I149" s="620"/>
      <c r="J149" s="620"/>
      <c r="K149" s="620"/>
      <c r="L149" s="620"/>
      <c r="M149" s="620"/>
      <c r="N149" s="292"/>
      <c r="O149" s="292"/>
      <c r="P149" s="630"/>
      <c r="Q149" s="293" t="s">
        <v>928</v>
      </c>
      <c r="R149" s="849"/>
      <c r="S149" s="849"/>
      <c r="T149" s="882">
        <f t="shared" si="17"/>
        <v>0</v>
      </c>
      <c r="U149" s="259">
        <f t="shared" si="18"/>
        <v>0</v>
      </c>
      <c r="V149" s="260"/>
      <c r="W149" s="260"/>
      <c r="X149" s="260"/>
      <c r="Y149" s="260"/>
      <c r="Z149" s="260"/>
      <c r="AA149" s="596"/>
      <c r="AB149" s="260"/>
      <c r="AC149" s="260"/>
      <c r="AD149" s="260"/>
      <c r="AE149" s="260"/>
      <c r="AF149" s="260"/>
      <c r="AG149" s="260"/>
      <c r="AH149" s="260"/>
      <c r="AI149" s="260"/>
      <c r="AJ149" s="260"/>
      <c r="AK149" s="260"/>
      <c r="AL149" s="260"/>
      <c r="AM149" s="260"/>
      <c r="AN149" s="596"/>
      <c r="AO149" s="596"/>
      <c r="AP149" s="260"/>
      <c r="AQ149" s="260"/>
      <c r="AR149" s="260"/>
      <c r="AS149" s="260"/>
      <c r="AT149" s="260"/>
      <c r="AU149" s="260"/>
      <c r="AV149" s="260"/>
      <c r="AW149" s="260"/>
      <c r="AX149" s="260"/>
      <c r="AY149" s="260"/>
      <c r="AZ149" s="260"/>
      <c r="BA149" s="260"/>
      <c r="BB149" s="260"/>
      <c r="BC149" s="260"/>
      <c r="BD149" s="260"/>
      <c r="BE149" s="260"/>
      <c r="BF149" s="260"/>
      <c r="BG149" s="260"/>
      <c r="BH149" s="260"/>
      <c r="BI149" s="260"/>
      <c r="BJ149" s="581"/>
      <c r="BK149" s="260"/>
      <c r="BL149" s="260"/>
      <c r="BM149" s="260"/>
      <c r="BN149" s="260"/>
      <c r="BO149" s="260"/>
      <c r="BP149" s="260"/>
      <c r="BQ149" s="260"/>
      <c r="BR149" s="596"/>
      <c r="BS149" s="260"/>
      <c r="BT149" s="260"/>
      <c r="BU149" s="260"/>
      <c r="BV149" s="260"/>
      <c r="BW149" s="260"/>
      <c r="BX149" s="260"/>
      <c r="BY149" s="260"/>
      <c r="BZ149" s="635"/>
      <c r="CA149" s="650"/>
      <c r="CB149" s="650"/>
      <c r="CC149" s="650"/>
      <c r="CD149" s="650"/>
      <c r="CE149" s="650"/>
      <c r="CF149" s="650"/>
      <c r="CG149" s="650"/>
      <c r="CH149" s="650"/>
      <c r="CI149" s="650"/>
      <c r="CJ149" s="650"/>
      <c r="CK149" s="650"/>
      <c r="CL149" s="650"/>
      <c r="CM149" s="650"/>
      <c r="CN149" s="650"/>
      <c r="CO149" s="650"/>
      <c r="CP149" s="650"/>
      <c r="CQ149" s="807">
        <f t="shared" si="19"/>
        <v>0</v>
      </c>
      <c r="CR149" s="807">
        <f t="shared" si="20"/>
        <v>0</v>
      </c>
      <c r="CS149" s="261"/>
      <c r="CT149" s="261"/>
      <c r="CU149" s="261"/>
      <c r="CV149" s="261"/>
      <c r="CW149" s="261"/>
      <c r="CX149" s="261"/>
      <c r="CY149" s="261"/>
      <c r="CZ149" s="261"/>
      <c r="DA149" s="261"/>
      <c r="DB149" s="261"/>
      <c r="DC149" s="261"/>
      <c r="DD149" s="261"/>
      <c r="DE149" s="261"/>
      <c r="DF149" s="261"/>
      <c r="DG149" s="261"/>
      <c r="DH149" s="261"/>
      <c r="DI149" s="261"/>
      <c r="DJ149" s="261"/>
      <c r="DK149" s="261"/>
      <c r="DL149" s="261"/>
      <c r="DM149" s="261"/>
      <c r="DN149" s="261"/>
      <c r="DO149" s="261"/>
      <c r="DP149" s="261"/>
      <c r="DQ149" s="261"/>
      <c r="DR149" s="261"/>
      <c r="DS149" s="261"/>
      <c r="DT149" s="261"/>
      <c r="DU149" s="261"/>
      <c r="DV149" s="261"/>
      <c r="DW149" s="261"/>
      <c r="DX149" s="261"/>
      <c r="DY149" s="261"/>
      <c r="DZ149" s="261"/>
      <c r="EA149" s="261"/>
      <c r="EB149" s="261"/>
      <c r="EC149" s="261"/>
      <c r="ED149" s="261"/>
      <c r="EE149" s="261"/>
      <c r="EF149" s="261"/>
      <c r="EG149" s="261"/>
      <c r="EH149" s="261"/>
      <c r="EI149" s="261"/>
      <c r="EJ149" s="261"/>
      <c r="EK149" s="261"/>
      <c r="EL149" s="261"/>
      <c r="EM149" s="261"/>
      <c r="EN149" s="261"/>
      <c r="EO149" s="261"/>
      <c r="EP149" s="261"/>
      <c r="EQ149" s="261"/>
      <c r="ER149" s="261"/>
      <c r="ES149" s="261"/>
      <c r="ET149" s="261"/>
      <c r="EU149" s="261"/>
      <c r="EV149" s="261"/>
      <c r="EW149" s="261"/>
      <c r="EX149" s="261"/>
      <c r="EY149" s="261"/>
      <c r="EZ149" s="261"/>
      <c r="FA149" s="261"/>
      <c r="FB149" s="261"/>
      <c r="FC149" s="261"/>
      <c r="FD149" s="261"/>
      <c r="FE149" s="261"/>
      <c r="FF149" s="261"/>
      <c r="FG149" s="261"/>
      <c r="FH149" s="261"/>
      <c r="FI149" s="261"/>
      <c r="FJ149" s="261"/>
      <c r="FK149" s="261"/>
      <c r="FL149" s="261"/>
      <c r="FM149" s="261"/>
      <c r="FN149" s="261"/>
      <c r="FO149" s="261"/>
      <c r="FP149" s="261"/>
      <c r="FQ149" s="261"/>
      <c r="FR149" s="261"/>
      <c r="FS149" s="261"/>
      <c r="FT149" s="261"/>
      <c r="FU149" s="261"/>
      <c r="FV149" s="261"/>
      <c r="FW149" s="261"/>
      <c r="FX149" s="261"/>
      <c r="FY149" s="261"/>
      <c r="FZ149" s="261"/>
      <c r="GA149" s="261"/>
      <c r="GB149" s="261"/>
      <c r="GC149" s="261"/>
      <c r="GD149" s="261"/>
      <c r="GE149" s="261"/>
      <c r="GF149" s="261"/>
      <c r="GG149" s="261"/>
      <c r="GH149" s="261"/>
      <c r="GI149" s="261"/>
      <c r="GJ149" s="261"/>
      <c r="GK149" s="261"/>
      <c r="GL149" s="261"/>
      <c r="GM149" s="261"/>
      <c r="GN149" s="261"/>
      <c r="GO149" s="261"/>
      <c r="GP149" s="261"/>
      <c r="GQ149" s="261"/>
      <c r="GR149" s="261"/>
      <c r="GS149" s="261"/>
      <c r="GT149" s="261"/>
      <c r="GU149" s="261"/>
      <c r="GV149" s="261"/>
      <c r="GW149" s="261"/>
      <c r="GX149" s="261"/>
      <c r="GY149" s="261"/>
      <c r="GZ149" s="261"/>
      <c r="HA149" s="261"/>
      <c r="HB149" s="261"/>
      <c r="HC149" s="261"/>
      <c r="HD149" s="261"/>
      <c r="HE149" s="261"/>
      <c r="HF149" s="261"/>
      <c r="HG149" s="261"/>
      <c r="HH149" s="261"/>
      <c r="HI149" s="261"/>
      <c r="HJ149" s="261"/>
      <c r="HK149" s="261"/>
      <c r="HL149" s="261"/>
    </row>
    <row r="150" spans="1:220" s="280" customFormat="1" ht="120" x14ac:dyDescent="0.25">
      <c r="A150" s="276" t="s">
        <v>407</v>
      </c>
      <c r="B150" s="276" t="s">
        <v>375</v>
      </c>
      <c r="C150" s="276" t="s">
        <v>361</v>
      </c>
      <c r="D150" s="276" t="s">
        <v>407</v>
      </c>
      <c r="E150" s="380" t="s">
        <v>426</v>
      </c>
      <c r="F150" s="276" t="s">
        <v>408</v>
      </c>
      <c r="G150" s="796">
        <v>2021005810188</v>
      </c>
      <c r="H150" s="619"/>
      <c r="I150" s="619" t="s">
        <v>765</v>
      </c>
      <c r="J150" s="619" t="s">
        <v>766</v>
      </c>
      <c r="K150" s="619">
        <v>1</v>
      </c>
      <c r="L150" s="619" t="s">
        <v>762</v>
      </c>
      <c r="M150" s="619" t="s">
        <v>761</v>
      </c>
      <c r="N150" s="787" t="s">
        <v>666</v>
      </c>
      <c r="O150" s="787" t="s">
        <v>390</v>
      </c>
      <c r="P150" s="631"/>
      <c r="Q150" s="936" t="s">
        <v>978</v>
      </c>
      <c r="R150" s="857"/>
      <c r="S150" s="857">
        <v>11948264657</v>
      </c>
      <c r="T150" s="856">
        <f t="shared" si="17"/>
        <v>11948264657</v>
      </c>
      <c r="U150" s="259">
        <f t="shared" si="18"/>
        <v>11948264657</v>
      </c>
      <c r="V150" s="594"/>
      <c r="W150" s="594"/>
      <c r="X150" s="594"/>
      <c r="Y150" s="594"/>
      <c r="Z150" s="594"/>
      <c r="AA150" s="594"/>
      <c r="AB150" s="594"/>
      <c r="AC150" s="594"/>
      <c r="AD150" s="594"/>
      <c r="AE150" s="594"/>
      <c r="AF150" s="594"/>
      <c r="AG150" s="594"/>
      <c r="AH150" s="594"/>
      <c r="AI150" s="594"/>
      <c r="AJ150" s="594"/>
      <c r="AK150" s="594"/>
      <c r="AL150" s="594"/>
      <c r="AM150" s="594"/>
      <c r="AN150" s="594"/>
      <c r="AO150" s="594"/>
      <c r="AP150" s="594"/>
      <c r="AQ150" s="594"/>
      <c r="AR150" s="594"/>
      <c r="AS150" s="594"/>
      <c r="AT150" s="594"/>
      <c r="AU150" s="594"/>
      <c r="AV150" s="594"/>
      <c r="AW150" s="594"/>
      <c r="AX150" s="594"/>
      <c r="AY150" s="594"/>
      <c r="AZ150" s="594"/>
      <c r="BA150" s="594"/>
      <c r="BB150" s="594"/>
      <c r="BC150" s="594"/>
      <c r="BD150" s="594"/>
      <c r="BE150" s="594"/>
      <c r="BF150" s="594"/>
      <c r="BG150" s="594"/>
      <c r="BH150" s="594"/>
      <c r="BI150" s="594">
        <v>11948264657</v>
      </c>
      <c r="BJ150" s="594"/>
      <c r="BK150" s="594"/>
      <c r="BL150" s="594"/>
      <c r="BM150" s="594"/>
      <c r="BN150" s="594"/>
      <c r="BO150" s="594"/>
      <c r="BP150" s="594"/>
      <c r="BQ150" s="594"/>
      <c r="BR150" s="594"/>
      <c r="BS150" s="594"/>
      <c r="BT150" s="594"/>
      <c r="BU150" s="594"/>
      <c r="BV150" s="594"/>
      <c r="BW150" s="594"/>
      <c r="BX150" s="594"/>
      <c r="BY150" s="594"/>
      <c r="BZ150" s="637"/>
      <c r="CA150" s="652"/>
      <c r="CB150" s="652"/>
      <c r="CC150" s="652"/>
      <c r="CD150" s="652"/>
      <c r="CE150" s="652"/>
      <c r="CF150" s="652"/>
      <c r="CG150" s="652"/>
      <c r="CH150" s="652"/>
      <c r="CI150" s="652"/>
      <c r="CJ150" s="652"/>
      <c r="CK150" s="652"/>
      <c r="CL150" s="652"/>
      <c r="CM150" s="652"/>
      <c r="CN150" s="652"/>
      <c r="CO150" s="652"/>
      <c r="CP150" s="652"/>
      <c r="CQ150" s="807">
        <f t="shared" si="19"/>
        <v>11948264657</v>
      </c>
      <c r="CR150" s="807">
        <f t="shared" si="20"/>
        <v>0</v>
      </c>
      <c r="CS150" s="278"/>
      <c r="CT150" s="278"/>
      <c r="CU150" s="278"/>
      <c r="CV150" s="278"/>
      <c r="CW150" s="278"/>
      <c r="CX150" s="278"/>
      <c r="CY150" s="278"/>
      <c r="CZ150" s="278"/>
      <c r="DA150" s="278"/>
      <c r="DB150" s="278"/>
      <c r="DC150" s="278"/>
      <c r="DD150" s="278"/>
      <c r="DE150" s="278"/>
      <c r="DF150" s="278"/>
      <c r="DG150" s="278"/>
      <c r="DH150" s="278"/>
      <c r="DI150" s="278"/>
      <c r="DJ150" s="278"/>
      <c r="DK150" s="278"/>
      <c r="DL150" s="278"/>
      <c r="DM150" s="278"/>
      <c r="DN150" s="278"/>
      <c r="DO150" s="278"/>
      <c r="DP150" s="278"/>
      <c r="DQ150" s="278"/>
      <c r="DR150" s="278"/>
      <c r="DS150" s="278"/>
      <c r="DT150" s="278"/>
      <c r="DU150" s="278"/>
      <c r="DV150" s="278"/>
      <c r="DW150" s="278"/>
      <c r="DX150" s="278"/>
      <c r="DY150" s="278"/>
      <c r="DZ150" s="278"/>
      <c r="EA150" s="278"/>
      <c r="EB150" s="278"/>
      <c r="EC150" s="278"/>
      <c r="ED150" s="278"/>
      <c r="EE150" s="278"/>
      <c r="EF150" s="278"/>
      <c r="EG150" s="278"/>
      <c r="EH150" s="278"/>
      <c r="EI150" s="278"/>
      <c r="EJ150" s="278"/>
      <c r="EK150" s="278"/>
      <c r="EL150" s="278"/>
      <c r="EM150" s="278"/>
      <c r="EN150" s="278"/>
      <c r="EO150" s="278"/>
      <c r="EP150" s="278"/>
      <c r="EQ150" s="278"/>
      <c r="ER150" s="278"/>
      <c r="ES150" s="278"/>
      <c r="ET150" s="278"/>
      <c r="EU150" s="278"/>
      <c r="EV150" s="278"/>
      <c r="EW150" s="278"/>
      <c r="EX150" s="278"/>
      <c r="EY150" s="278"/>
      <c r="EZ150" s="278"/>
      <c r="FA150" s="278"/>
      <c r="FB150" s="278"/>
      <c r="FC150" s="278"/>
      <c r="FD150" s="278"/>
      <c r="FE150" s="278"/>
      <c r="FF150" s="278"/>
      <c r="FG150" s="278"/>
      <c r="FH150" s="278"/>
      <c r="FI150" s="278"/>
      <c r="FJ150" s="278"/>
      <c r="FK150" s="278"/>
      <c r="FL150" s="278"/>
      <c r="FM150" s="278"/>
      <c r="FN150" s="278"/>
      <c r="FO150" s="278"/>
      <c r="FP150" s="278"/>
      <c r="FQ150" s="278"/>
      <c r="FR150" s="278"/>
      <c r="FS150" s="278"/>
      <c r="FT150" s="278"/>
      <c r="FU150" s="278"/>
      <c r="FV150" s="278"/>
      <c r="FW150" s="278"/>
      <c r="FX150" s="278"/>
      <c r="FY150" s="278"/>
      <c r="FZ150" s="278"/>
      <c r="GA150" s="278"/>
      <c r="GB150" s="278"/>
      <c r="GC150" s="278"/>
      <c r="GD150" s="278"/>
      <c r="GE150" s="278"/>
      <c r="GF150" s="278"/>
      <c r="GG150" s="278"/>
      <c r="GH150" s="278"/>
      <c r="GI150" s="278"/>
      <c r="GJ150" s="278"/>
      <c r="GK150" s="278"/>
      <c r="GL150" s="278"/>
      <c r="GM150" s="278"/>
      <c r="GN150" s="278"/>
      <c r="GO150" s="278"/>
      <c r="GP150" s="278"/>
      <c r="GQ150" s="278"/>
      <c r="GR150" s="278"/>
      <c r="GS150" s="278"/>
      <c r="GT150" s="278"/>
      <c r="GU150" s="278"/>
      <c r="GV150" s="278"/>
      <c r="GW150" s="278"/>
      <c r="GX150" s="278"/>
      <c r="GY150" s="278"/>
      <c r="GZ150" s="278"/>
      <c r="HA150" s="278"/>
      <c r="HB150" s="278"/>
      <c r="HC150" s="278"/>
      <c r="HD150" s="278"/>
      <c r="HE150" s="278"/>
      <c r="HF150" s="278"/>
      <c r="HG150" s="278"/>
      <c r="HH150" s="278"/>
      <c r="HI150" s="278"/>
      <c r="HJ150" s="278"/>
      <c r="HK150" s="278"/>
      <c r="HL150" s="278"/>
    </row>
    <row r="151" spans="1:220" s="280" customFormat="1" ht="75" x14ac:dyDescent="0.25">
      <c r="A151" s="276" t="s">
        <v>407</v>
      </c>
      <c r="B151" s="276" t="s">
        <v>375</v>
      </c>
      <c r="C151" s="276" t="s">
        <v>361</v>
      </c>
      <c r="D151" s="276" t="s">
        <v>407</v>
      </c>
      <c r="E151" s="380" t="s">
        <v>426</v>
      </c>
      <c r="F151" s="276" t="s">
        <v>408</v>
      </c>
      <c r="G151" s="796">
        <v>2021005810188</v>
      </c>
      <c r="H151" s="619"/>
      <c r="I151" s="619" t="s">
        <v>765</v>
      </c>
      <c r="J151" s="619" t="s">
        <v>766</v>
      </c>
      <c r="K151" s="619">
        <v>1</v>
      </c>
      <c r="L151" s="619" t="s">
        <v>762</v>
      </c>
      <c r="M151" s="619" t="s">
        <v>761</v>
      </c>
      <c r="N151" s="787" t="s">
        <v>666</v>
      </c>
      <c r="O151" s="787" t="s">
        <v>390</v>
      </c>
      <c r="P151" s="631"/>
      <c r="Q151" s="936" t="s">
        <v>979</v>
      </c>
      <c r="R151" s="857"/>
      <c r="S151" s="857">
        <v>174663266851</v>
      </c>
      <c r="T151" s="856">
        <f t="shared" si="17"/>
        <v>174663266851</v>
      </c>
      <c r="U151" s="259">
        <f t="shared" si="18"/>
        <v>174663266851</v>
      </c>
      <c r="V151" s="594"/>
      <c r="W151" s="594"/>
      <c r="X151" s="594"/>
      <c r="Y151" s="594"/>
      <c r="Z151" s="594"/>
      <c r="AA151" s="594"/>
      <c r="AB151" s="594"/>
      <c r="AC151" s="594"/>
      <c r="AD151" s="594"/>
      <c r="AE151" s="594"/>
      <c r="AF151" s="594"/>
      <c r="AG151" s="594"/>
      <c r="AH151" s="594"/>
      <c r="AI151" s="594"/>
      <c r="AJ151" s="594"/>
      <c r="AK151" s="594"/>
      <c r="AL151" s="594"/>
      <c r="AM151" s="594"/>
      <c r="AN151" s="594"/>
      <c r="AO151" s="594"/>
      <c r="AP151" s="594"/>
      <c r="AQ151" s="594"/>
      <c r="AR151" s="594"/>
      <c r="AS151" s="594"/>
      <c r="AT151" s="594"/>
      <c r="AU151" s="594"/>
      <c r="AV151" s="594"/>
      <c r="AW151" s="594"/>
      <c r="AX151" s="594"/>
      <c r="AY151" s="594"/>
      <c r="AZ151" s="594"/>
      <c r="BA151" s="594"/>
      <c r="BB151" s="594"/>
      <c r="BC151" s="594"/>
      <c r="BD151" s="594"/>
      <c r="BE151" s="594"/>
      <c r="BF151" s="594"/>
      <c r="BG151" s="594">
        <v>9168971769</v>
      </c>
      <c r="BH151" s="594">
        <v>21113411046</v>
      </c>
      <c r="BI151" s="594">
        <v>144380884036</v>
      </c>
      <c r="BJ151" s="594"/>
      <c r="BK151" s="594"/>
      <c r="BL151" s="594"/>
      <c r="BM151" s="594"/>
      <c r="BN151" s="594"/>
      <c r="BO151" s="594"/>
      <c r="BP151" s="594"/>
      <c r="BQ151" s="594"/>
      <c r="BR151" s="594"/>
      <c r="BS151" s="594"/>
      <c r="BT151" s="594"/>
      <c r="BU151" s="594"/>
      <c r="BV151" s="594"/>
      <c r="BW151" s="594"/>
      <c r="BX151" s="594"/>
      <c r="BY151" s="594"/>
      <c r="BZ151" s="637"/>
      <c r="CA151" s="652"/>
      <c r="CB151" s="652"/>
      <c r="CC151" s="652"/>
      <c r="CD151" s="652"/>
      <c r="CE151" s="652"/>
      <c r="CF151" s="652"/>
      <c r="CG151" s="652"/>
      <c r="CH151" s="652"/>
      <c r="CI151" s="652"/>
      <c r="CJ151" s="652"/>
      <c r="CK151" s="652"/>
      <c r="CL151" s="652"/>
      <c r="CM151" s="652"/>
      <c r="CN151" s="652"/>
      <c r="CO151" s="652"/>
      <c r="CP151" s="652"/>
      <c r="CQ151" s="807">
        <f t="shared" si="19"/>
        <v>174663266851</v>
      </c>
      <c r="CR151" s="807">
        <f t="shared" si="20"/>
        <v>0</v>
      </c>
      <c r="CS151" s="278"/>
      <c r="CT151" s="278"/>
      <c r="CU151" s="278"/>
      <c r="CV151" s="278"/>
      <c r="CW151" s="278"/>
      <c r="CX151" s="278"/>
      <c r="CY151" s="278"/>
      <c r="CZ151" s="278"/>
      <c r="DA151" s="278"/>
      <c r="DB151" s="278"/>
      <c r="DC151" s="278"/>
      <c r="DD151" s="278"/>
      <c r="DE151" s="278"/>
      <c r="DF151" s="278"/>
      <c r="DG151" s="278"/>
      <c r="DH151" s="278"/>
      <c r="DI151" s="278"/>
      <c r="DJ151" s="278"/>
      <c r="DK151" s="278"/>
      <c r="DL151" s="278"/>
      <c r="DM151" s="278"/>
      <c r="DN151" s="278"/>
      <c r="DO151" s="278"/>
      <c r="DP151" s="278"/>
      <c r="DQ151" s="278"/>
      <c r="DR151" s="278"/>
      <c r="DS151" s="278"/>
      <c r="DT151" s="278"/>
      <c r="DU151" s="278"/>
      <c r="DV151" s="278"/>
      <c r="DW151" s="278"/>
      <c r="DX151" s="278"/>
      <c r="DY151" s="278"/>
      <c r="DZ151" s="278"/>
      <c r="EA151" s="278"/>
      <c r="EB151" s="278"/>
      <c r="EC151" s="278"/>
      <c r="ED151" s="278"/>
      <c r="EE151" s="278"/>
      <c r="EF151" s="278"/>
      <c r="EG151" s="278"/>
      <c r="EH151" s="278"/>
      <c r="EI151" s="278"/>
      <c r="EJ151" s="278"/>
      <c r="EK151" s="278"/>
      <c r="EL151" s="278"/>
      <c r="EM151" s="278"/>
      <c r="EN151" s="278"/>
      <c r="EO151" s="278"/>
      <c r="EP151" s="278"/>
      <c r="EQ151" s="278"/>
      <c r="ER151" s="278"/>
      <c r="ES151" s="278"/>
      <c r="ET151" s="278"/>
      <c r="EU151" s="278"/>
      <c r="EV151" s="278"/>
      <c r="EW151" s="278"/>
      <c r="EX151" s="278"/>
      <c r="EY151" s="278"/>
      <c r="EZ151" s="278"/>
      <c r="FA151" s="278"/>
      <c r="FB151" s="278"/>
      <c r="FC151" s="278"/>
      <c r="FD151" s="278"/>
      <c r="FE151" s="278"/>
      <c r="FF151" s="278"/>
      <c r="FG151" s="278"/>
      <c r="FH151" s="278"/>
      <c r="FI151" s="278"/>
      <c r="FJ151" s="278"/>
      <c r="FK151" s="278"/>
      <c r="FL151" s="278"/>
      <c r="FM151" s="278"/>
      <c r="FN151" s="278"/>
      <c r="FO151" s="278"/>
      <c r="FP151" s="278"/>
      <c r="FQ151" s="278"/>
      <c r="FR151" s="278"/>
      <c r="FS151" s="278"/>
      <c r="FT151" s="278"/>
      <c r="FU151" s="278"/>
      <c r="FV151" s="278"/>
      <c r="FW151" s="278"/>
      <c r="FX151" s="278"/>
      <c r="FY151" s="278"/>
      <c r="FZ151" s="278"/>
      <c r="GA151" s="278"/>
      <c r="GB151" s="278"/>
      <c r="GC151" s="278"/>
      <c r="GD151" s="278"/>
      <c r="GE151" s="278"/>
      <c r="GF151" s="278"/>
      <c r="GG151" s="278"/>
      <c r="GH151" s="278"/>
      <c r="GI151" s="278"/>
      <c r="GJ151" s="278"/>
      <c r="GK151" s="278"/>
      <c r="GL151" s="278"/>
      <c r="GM151" s="278"/>
      <c r="GN151" s="278"/>
      <c r="GO151" s="278"/>
      <c r="GP151" s="278"/>
      <c r="GQ151" s="278"/>
      <c r="GR151" s="278"/>
      <c r="GS151" s="278"/>
      <c r="GT151" s="278"/>
      <c r="GU151" s="278"/>
      <c r="GV151" s="278"/>
      <c r="GW151" s="278"/>
      <c r="GX151" s="278"/>
      <c r="GY151" s="278"/>
      <c r="GZ151" s="278"/>
      <c r="HA151" s="278"/>
      <c r="HB151" s="278"/>
      <c r="HC151" s="278"/>
      <c r="HD151" s="278"/>
      <c r="HE151" s="278"/>
      <c r="HF151" s="278"/>
      <c r="HG151" s="278"/>
      <c r="HH151" s="278"/>
      <c r="HI151" s="278"/>
      <c r="HJ151" s="278"/>
      <c r="HK151" s="278"/>
      <c r="HL151" s="278"/>
    </row>
    <row r="152" spans="1:220" s="280" customFormat="1" ht="75" x14ac:dyDescent="0.25">
      <c r="A152" s="276" t="s">
        <v>407</v>
      </c>
      <c r="B152" s="276" t="s">
        <v>375</v>
      </c>
      <c r="C152" s="276" t="s">
        <v>361</v>
      </c>
      <c r="D152" s="276" t="s">
        <v>407</v>
      </c>
      <c r="E152" s="380" t="s">
        <v>426</v>
      </c>
      <c r="F152" s="276" t="s">
        <v>408</v>
      </c>
      <c r="G152" s="796">
        <v>2021005810188</v>
      </c>
      <c r="H152" s="619"/>
      <c r="I152" s="619" t="s">
        <v>765</v>
      </c>
      <c r="J152" s="619" t="s">
        <v>766</v>
      </c>
      <c r="K152" s="619">
        <v>1</v>
      </c>
      <c r="L152" s="619" t="s">
        <v>762</v>
      </c>
      <c r="M152" s="619" t="s">
        <v>761</v>
      </c>
      <c r="N152" s="787" t="s">
        <v>666</v>
      </c>
      <c r="O152" s="787" t="s">
        <v>390</v>
      </c>
      <c r="P152" s="631"/>
      <c r="Q152" s="936" t="s">
        <v>980</v>
      </c>
      <c r="R152" s="857"/>
      <c r="S152" s="857">
        <v>14345510855</v>
      </c>
      <c r="T152" s="856">
        <f t="shared" si="17"/>
        <v>14345510855</v>
      </c>
      <c r="U152" s="259">
        <f t="shared" si="18"/>
        <v>14345510855</v>
      </c>
      <c r="V152" s="594"/>
      <c r="W152" s="594"/>
      <c r="X152" s="594"/>
      <c r="Y152" s="594"/>
      <c r="Z152" s="594"/>
      <c r="AA152" s="594"/>
      <c r="AB152" s="594"/>
      <c r="AC152" s="594"/>
      <c r="AD152" s="594"/>
      <c r="AE152" s="594"/>
      <c r="AF152" s="594"/>
      <c r="AG152" s="594"/>
      <c r="AH152" s="594"/>
      <c r="AI152" s="594"/>
      <c r="AJ152" s="594"/>
      <c r="AK152" s="594"/>
      <c r="AL152" s="594"/>
      <c r="AM152" s="594"/>
      <c r="AN152" s="594"/>
      <c r="AO152" s="594"/>
      <c r="AP152" s="594"/>
      <c r="AQ152" s="594"/>
      <c r="AR152" s="594"/>
      <c r="AS152" s="594"/>
      <c r="AT152" s="594"/>
      <c r="AU152" s="594"/>
      <c r="AV152" s="594"/>
      <c r="AW152" s="594"/>
      <c r="AX152" s="594"/>
      <c r="AY152" s="594"/>
      <c r="AZ152" s="594"/>
      <c r="BA152" s="594"/>
      <c r="BB152" s="594"/>
      <c r="BC152" s="594"/>
      <c r="BD152" s="594"/>
      <c r="BE152" s="594"/>
      <c r="BF152" s="594"/>
      <c r="BG152" s="594">
        <v>755514952</v>
      </c>
      <c r="BH152" s="594">
        <v>1738544540</v>
      </c>
      <c r="BI152" s="594">
        <v>11851451363</v>
      </c>
      <c r="BJ152" s="594"/>
      <c r="BK152" s="594"/>
      <c r="BL152" s="594"/>
      <c r="BM152" s="594"/>
      <c r="BN152" s="594"/>
      <c r="BO152" s="594"/>
      <c r="BP152" s="594"/>
      <c r="BQ152" s="594"/>
      <c r="BR152" s="594"/>
      <c r="BS152" s="594"/>
      <c r="BT152" s="594"/>
      <c r="BU152" s="594"/>
      <c r="BV152" s="594"/>
      <c r="BW152" s="594"/>
      <c r="BX152" s="594"/>
      <c r="BY152" s="594"/>
      <c r="BZ152" s="637"/>
      <c r="CA152" s="652"/>
      <c r="CB152" s="652"/>
      <c r="CC152" s="652"/>
      <c r="CD152" s="652"/>
      <c r="CE152" s="652"/>
      <c r="CF152" s="652"/>
      <c r="CG152" s="652"/>
      <c r="CH152" s="652"/>
      <c r="CI152" s="652"/>
      <c r="CJ152" s="652"/>
      <c r="CK152" s="652"/>
      <c r="CL152" s="652"/>
      <c r="CM152" s="652"/>
      <c r="CN152" s="652"/>
      <c r="CO152" s="652"/>
      <c r="CP152" s="652"/>
      <c r="CQ152" s="807">
        <f t="shared" si="19"/>
        <v>14345510855</v>
      </c>
      <c r="CR152" s="807">
        <f t="shared" si="20"/>
        <v>0</v>
      </c>
      <c r="CS152" s="278"/>
      <c r="CT152" s="278"/>
      <c r="CU152" s="278"/>
      <c r="CV152" s="278"/>
      <c r="CW152" s="278"/>
      <c r="CX152" s="278"/>
      <c r="CY152" s="278"/>
      <c r="CZ152" s="278"/>
      <c r="DA152" s="278"/>
      <c r="DB152" s="278"/>
      <c r="DC152" s="278"/>
      <c r="DD152" s="278"/>
      <c r="DE152" s="278"/>
      <c r="DF152" s="278"/>
      <c r="DG152" s="278"/>
      <c r="DH152" s="278"/>
      <c r="DI152" s="278"/>
      <c r="DJ152" s="278"/>
      <c r="DK152" s="278"/>
      <c r="DL152" s="278"/>
      <c r="DM152" s="278"/>
      <c r="DN152" s="278"/>
      <c r="DO152" s="278"/>
      <c r="DP152" s="278"/>
      <c r="DQ152" s="278"/>
      <c r="DR152" s="278"/>
      <c r="DS152" s="278"/>
      <c r="DT152" s="278"/>
      <c r="DU152" s="278"/>
      <c r="DV152" s="278"/>
      <c r="DW152" s="278"/>
      <c r="DX152" s="278"/>
      <c r="DY152" s="278"/>
      <c r="DZ152" s="278"/>
      <c r="EA152" s="278"/>
      <c r="EB152" s="278"/>
      <c r="EC152" s="278"/>
      <c r="ED152" s="278"/>
      <c r="EE152" s="278"/>
      <c r="EF152" s="278"/>
      <c r="EG152" s="278"/>
      <c r="EH152" s="278"/>
      <c r="EI152" s="278"/>
      <c r="EJ152" s="278"/>
      <c r="EK152" s="278"/>
      <c r="EL152" s="278"/>
      <c r="EM152" s="278"/>
      <c r="EN152" s="278"/>
      <c r="EO152" s="278"/>
      <c r="EP152" s="278"/>
      <c r="EQ152" s="278"/>
      <c r="ER152" s="278"/>
      <c r="ES152" s="278"/>
      <c r="ET152" s="278"/>
      <c r="EU152" s="278"/>
      <c r="EV152" s="278"/>
      <c r="EW152" s="278"/>
      <c r="EX152" s="278"/>
      <c r="EY152" s="278"/>
      <c r="EZ152" s="278"/>
      <c r="FA152" s="278"/>
      <c r="FB152" s="278"/>
      <c r="FC152" s="278"/>
      <c r="FD152" s="278"/>
      <c r="FE152" s="278"/>
      <c r="FF152" s="278"/>
      <c r="FG152" s="278"/>
      <c r="FH152" s="278"/>
      <c r="FI152" s="278"/>
      <c r="FJ152" s="278"/>
      <c r="FK152" s="278"/>
      <c r="FL152" s="278"/>
      <c r="FM152" s="278"/>
      <c r="FN152" s="278"/>
      <c r="FO152" s="278"/>
      <c r="FP152" s="278"/>
      <c r="FQ152" s="278"/>
      <c r="FR152" s="278"/>
      <c r="FS152" s="278"/>
      <c r="FT152" s="278"/>
      <c r="FU152" s="278"/>
      <c r="FV152" s="278"/>
      <c r="FW152" s="278"/>
      <c r="FX152" s="278"/>
      <c r="FY152" s="278"/>
      <c r="FZ152" s="278"/>
      <c r="GA152" s="278"/>
      <c r="GB152" s="278"/>
      <c r="GC152" s="278"/>
      <c r="GD152" s="278"/>
      <c r="GE152" s="278"/>
      <c r="GF152" s="278"/>
      <c r="GG152" s="278"/>
      <c r="GH152" s="278"/>
      <c r="GI152" s="278"/>
      <c r="GJ152" s="278"/>
      <c r="GK152" s="278"/>
      <c r="GL152" s="278"/>
      <c r="GM152" s="278"/>
      <c r="GN152" s="278"/>
      <c r="GO152" s="278"/>
      <c r="GP152" s="278"/>
      <c r="GQ152" s="278"/>
      <c r="GR152" s="278"/>
      <c r="GS152" s="278"/>
      <c r="GT152" s="278"/>
      <c r="GU152" s="278"/>
      <c r="GV152" s="278"/>
      <c r="GW152" s="278"/>
      <c r="GX152" s="278"/>
      <c r="GY152" s="278"/>
      <c r="GZ152" s="278"/>
      <c r="HA152" s="278"/>
      <c r="HB152" s="278"/>
      <c r="HC152" s="278"/>
      <c r="HD152" s="278"/>
      <c r="HE152" s="278"/>
      <c r="HF152" s="278"/>
      <c r="HG152" s="278"/>
      <c r="HH152" s="278"/>
      <c r="HI152" s="278"/>
      <c r="HJ152" s="278"/>
      <c r="HK152" s="278"/>
      <c r="HL152" s="278"/>
    </row>
    <row r="153" spans="1:220" s="280" customFormat="1" ht="75" x14ac:dyDescent="0.25">
      <c r="A153" s="276" t="s">
        <v>407</v>
      </c>
      <c r="B153" s="276" t="s">
        <v>375</v>
      </c>
      <c r="C153" s="276" t="s">
        <v>361</v>
      </c>
      <c r="D153" s="276" t="s">
        <v>407</v>
      </c>
      <c r="E153" s="380" t="s">
        <v>426</v>
      </c>
      <c r="F153" s="276" t="s">
        <v>408</v>
      </c>
      <c r="G153" s="796">
        <v>2021005810178</v>
      </c>
      <c r="H153" s="619"/>
      <c r="I153" s="619" t="s">
        <v>765</v>
      </c>
      <c r="J153" s="619" t="s">
        <v>766</v>
      </c>
      <c r="K153" s="619">
        <v>1</v>
      </c>
      <c r="L153" s="619" t="s">
        <v>762</v>
      </c>
      <c r="M153" s="619" t="s">
        <v>761</v>
      </c>
      <c r="N153" s="787" t="s">
        <v>666</v>
      </c>
      <c r="O153" s="787" t="s">
        <v>390</v>
      </c>
      <c r="P153" s="631"/>
      <c r="Q153" s="917" t="s">
        <v>981</v>
      </c>
      <c r="R153" s="857"/>
      <c r="S153" s="857">
        <v>101064432</v>
      </c>
      <c r="T153" s="856">
        <f t="shared" si="17"/>
        <v>101064432</v>
      </c>
      <c r="U153" s="259">
        <f t="shared" si="18"/>
        <v>101064432</v>
      </c>
      <c r="V153" s="594"/>
      <c r="W153" s="594"/>
      <c r="X153" s="594"/>
      <c r="Y153" s="594"/>
      <c r="Z153" s="594"/>
      <c r="AA153" s="594"/>
      <c r="AB153" s="594"/>
      <c r="AC153" s="594"/>
      <c r="AD153" s="594"/>
      <c r="AE153" s="594"/>
      <c r="AF153" s="594"/>
      <c r="AG153" s="594"/>
      <c r="AH153" s="594"/>
      <c r="AI153" s="594"/>
      <c r="AJ153" s="594"/>
      <c r="AK153" s="594"/>
      <c r="AL153" s="594"/>
      <c r="AM153" s="594"/>
      <c r="AN153" s="594"/>
      <c r="AO153" s="594"/>
      <c r="AP153" s="594"/>
      <c r="AQ153" s="594"/>
      <c r="AR153" s="594"/>
      <c r="AS153" s="594"/>
      <c r="AT153" s="594"/>
      <c r="AU153" s="594"/>
      <c r="AV153" s="594"/>
      <c r="AW153" s="594"/>
      <c r="AX153" s="594"/>
      <c r="AY153" s="594"/>
      <c r="AZ153" s="594"/>
      <c r="BA153" s="594"/>
      <c r="BB153" s="594"/>
      <c r="BC153" s="594"/>
      <c r="BD153" s="594"/>
      <c r="BE153" s="594"/>
      <c r="BF153" s="594"/>
      <c r="BG153" s="594"/>
      <c r="BH153" s="594"/>
      <c r="BI153" s="594">
        <v>101064432</v>
      </c>
      <c r="BJ153" s="594"/>
      <c r="BK153" s="594"/>
      <c r="BL153" s="594"/>
      <c r="BM153" s="594"/>
      <c r="BN153" s="594"/>
      <c r="BO153" s="594"/>
      <c r="BP153" s="594"/>
      <c r="BQ153" s="594"/>
      <c r="BR153" s="594"/>
      <c r="BS153" s="594"/>
      <c r="BT153" s="594"/>
      <c r="BU153" s="594"/>
      <c r="BV153" s="594"/>
      <c r="BW153" s="594"/>
      <c r="BX153" s="594"/>
      <c r="BY153" s="594"/>
      <c r="BZ153" s="637"/>
      <c r="CA153" s="652"/>
      <c r="CB153" s="652"/>
      <c r="CC153" s="652"/>
      <c r="CD153" s="652"/>
      <c r="CE153" s="652"/>
      <c r="CF153" s="652"/>
      <c r="CG153" s="652"/>
      <c r="CH153" s="652"/>
      <c r="CI153" s="652"/>
      <c r="CJ153" s="652"/>
      <c r="CK153" s="652"/>
      <c r="CL153" s="652"/>
      <c r="CM153" s="652"/>
      <c r="CN153" s="652"/>
      <c r="CO153" s="652"/>
      <c r="CP153" s="652"/>
      <c r="CQ153" s="807">
        <f t="shared" si="19"/>
        <v>101064432</v>
      </c>
      <c r="CR153" s="807">
        <f t="shared" si="20"/>
        <v>0</v>
      </c>
      <c r="CS153" s="278"/>
      <c r="CT153" s="278"/>
      <c r="CU153" s="278"/>
      <c r="CV153" s="278"/>
      <c r="CW153" s="278"/>
      <c r="CX153" s="278"/>
      <c r="CY153" s="278"/>
      <c r="CZ153" s="278"/>
      <c r="DA153" s="278"/>
      <c r="DB153" s="278"/>
      <c r="DC153" s="278"/>
      <c r="DD153" s="278"/>
      <c r="DE153" s="278"/>
      <c r="DF153" s="278"/>
      <c r="DG153" s="278"/>
      <c r="DH153" s="278"/>
      <c r="DI153" s="278"/>
      <c r="DJ153" s="278"/>
      <c r="DK153" s="278"/>
      <c r="DL153" s="278"/>
      <c r="DM153" s="278"/>
      <c r="DN153" s="278"/>
      <c r="DO153" s="278"/>
      <c r="DP153" s="278"/>
      <c r="DQ153" s="278"/>
      <c r="DR153" s="278"/>
      <c r="DS153" s="278"/>
      <c r="DT153" s="278"/>
      <c r="DU153" s="278"/>
      <c r="DV153" s="278"/>
      <c r="DW153" s="278"/>
      <c r="DX153" s="278"/>
      <c r="DY153" s="278"/>
      <c r="DZ153" s="278"/>
      <c r="EA153" s="278"/>
      <c r="EB153" s="278"/>
      <c r="EC153" s="278"/>
      <c r="ED153" s="278"/>
      <c r="EE153" s="278"/>
      <c r="EF153" s="278"/>
      <c r="EG153" s="278"/>
      <c r="EH153" s="278"/>
      <c r="EI153" s="278"/>
      <c r="EJ153" s="278"/>
      <c r="EK153" s="278"/>
      <c r="EL153" s="278"/>
      <c r="EM153" s="278"/>
      <c r="EN153" s="278"/>
      <c r="EO153" s="278"/>
      <c r="EP153" s="278"/>
      <c r="EQ153" s="278"/>
      <c r="ER153" s="278"/>
      <c r="ES153" s="278"/>
      <c r="ET153" s="278"/>
      <c r="EU153" s="278"/>
      <c r="EV153" s="278"/>
      <c r="EW153" s="278"/>
      <c r="EX153" s="278"/>
      <c r="EY153" s="278"/>
      <c r="EZ153" s="278"/>
      <c r="FA153" s="278"/>
      <c r="FB153" s="278"/>
      <c r="FC153" s="278"/>
      <c r="FD153" s="278"/>
      <c r="FE153" s="278"/>
      <c r="FF153" s="278"/>
      <c r="FG153" s="278"/>
      <c r="FH153" s="278"/>
      <c r="FI153" s="278"/>
      <c r="FJ153" s="278"/>
      <c r="FK153" s="278"/>
      <c r="FL153" s="278"/>
      <c r="FM153" s="278"/>
      <c r="FN153" s="278"/>
      <c r="FO153" s="278"/>
      <c r="FP153" s="278"/>
      <c r="FQ153" s="278"/>
      <c r="FR153" s="278"/>
      <c r="FS153" s="278"/>
      <c r="FT153" s="278"/>
      <c r="FU153" s="278"/>
      <c r="FV153" s="278"/>
      <c r="FW153" s="278"/>
      <c r="FX153" s="278"/>
      <c r="FY153" s="278"/>
      <c r="FZ153" s="278"/>
      <c r="GA153" s="278"/>
      <c r="GB153" s="278"/>
      <c r="GC153" s="278"/>
      <c r="GD153" s="278"/>
      <c r="GE153" s="278"/>
      <c r="GF153" s="278"/>
      <c r="GG153" s="278"/>
      <c r="GH153" s="278"/>
      <c r="GI153" s="278"/>
      <c r="GJ153" s="278"/>
      <c r="GK153" s="278"/>
      <c r="GL153" s="278"/>
      <c r="GM153" s="278"/>
      <c r="GN153" s="278"/>
      <c r="GO153" s="278"/>
      <c r="GP153" s="278"/>
      <c r="GQ153" s="278"/>
      <c r="GR153" s="278"/>
      <c r="GS153" s="278"/>
      <c r="GT153" s="278"/>
      <c r="GU153" s="278"/>
      <c r="GV153" s="278"/>
      <c r="GW153" s="278"/>
      <c r="GX153" s="278"/>
      <c r="GY153" s="278"/>
      <c r="GZ153" s="278"/>
      <c r="HA153" s="278"/>
      <c r="HB153" s="278"/>
      <c r="HC153" s="278"/>
      <c r="HD153" s="278"/>
      <c r="HE153" s="278"/>
      <c r="HF153" s="278"/>
      <c r="HG153" s="278"/>
      <c r="HH153" s="278"/>
      <c r="HI153" s="278"/>
      <c r="HJ153" s="278"/>
      <c r="HK153" s="278"/>
      <c r="HL153" s="278"/>
    </row>
    <row r="154" spans="1:220" s="280" customFormat="1" ht="75" x14ac:dyDescent="0.25">
      <c r="A154" s="276" t="s">
        <v>407</v>
      </c>
      <c r="B154" s="276" t="s">
        <v>375</v>
      </c>
      <c r="C154" s="276" t="s">
        <v>361</v>
      </c>
      <c r="D154" s="276" t="s">
        <v>407</v>
      </c>
      <c r="E154" s="380" t="s">
        <v>426</v>
      </c>
      <c r="F154" s="276" t="s">
        <v>408</v>
      </c>
      <c r="G154" s="796">
        <v>2021005810177</v>
      </c>
      <c r="H154" s="619"/>
      <c r="I154" s="619" t="s">
        <v>765</v>
      </c>
      <c r="J154" s="619" t="s">
        <v>766</v>
      </c>
      <c r="K154" s="619">
        <v>1</v>
      </c>
      <c r="L154" s="619" t="s">
        <v>762</v>
      </c>
      <c r="M154" s="619" t="s">
        <v>761</v>
      </c>
      <c r="N154" s="787" t="s">
        <v>666</v>
      </c>
      <c r="O154" s="787" t="s">
        <v>390</v>
      </c>
      <c r="P154" s="631"/>
      <c r="Q154" s="917" t="s">
        <v>982</v>
      </c>
      <c r="R154" s="857"/>
      <c r="S154" s="857">
        <v>1752870</v>
      </c>
      <c r="T154" s="856">
        <f t="shared" si="17"/>
        <v>1752870</v>
      </c>
      <c r="U154" s="259">
        <f t="shared" si="18"/>
        <v>1752870</v>
      </c>
      <c r="V154" s="594"/>
      <c r="W154" s="594"/>
      <c r="X154" s="594"/>
      <c r="Y154" s="594"/>
      <c r="Z154" s="594"/>
      <c r="AA154" s="594"/>
      <c r="AB154" s="594"/>
      <c r="AC154" s="594"/>
      <c r="AD154" s="594"/>
      <c r="AE154" s="594"/>
      <c r="AF154" s="594"/>
      <c r="AG154" s="594"/>
      <c r="AH154" s="594"/>
      <c r="AI154" s="594"/>
      <c r="AJ154" s="594"/>
      <c r="AK154" s="594"/>
      <c r="AL154" s="594"/>
      <c r="AM154" s="594"/>
      <c r="AN154" s="594"/>
      <c r="AO154" s="594"/>
      <c r="AP154" s="594"/>
      <c r="AQ154" s="594"/>
      <c r="AR154" s="594"/>
      <c r="AS154" s="594"/>
      <c r="AT154" s="594"/>
      <c r="AU154" s="594"/>
      <c r="AV154" s="594"/>
      <c r="AW154" s="594"/>
      <c r="AX154" s="594"/>
      <c r="AY154" s="594"/>
      <c r="AZ154" s="594"/>
      <c r="BA154" s="594"/>
      <c r="BB154" s="594"/>
      <c r="BC154" s="594"/>
      <c r="BD154" s="594"/>
      <c r="BE154" s="594"/>
      <c r="BF154" s="594"/>
      <c r="BG154" s="594"/>
      <c r="BH154" s="594"/>
      <c r="BI154" s="594">
        <v>1752870</v>
      </c>
      <c r="BJ154" s="594"/>
      <c r="BK154" s="594"/>
      <c r="BL154" s="594"/>
      <c r="BM154" s="594"/>
      <c r="BN154" s="594"/>
      <c r="BO154" s="594"/>
      <c r="BP154" s="594"/>
      <c r="BQ154" s="594"/>
      <c r="BR154" s="594"/>
      <c r="BS154" s="594"/>
      <c r="BT154" s="594"/>
      <c r="BU154" s="594"/>
      <c r="BV154" s="594"/>
      <c r="BW154" s="594"/>
      <c r="BX154" s="594"/>
      <c r="BY154" s="594"/>
      <c r="BZ154" s="637"/>
      <c r="CA154" s="652"/>
      <c r="CB154" s="652"/>
      <c r="CC154" s="652"/>
      <c r="CD154" s="652"/>
      <c r="CE154" s="652"/>
      <c r="CF154" s="652"/>
      <c r="CG154" s="652"/>
      <c r="CH154" s="652"/>
      <c r="CI154" s="652"/>
      <c r="CJ154" s="652"/>
      <c r="CK154" s="652"/>
      <c r="CL154" s="652"/>
      <c r="CM154" s="652"/>
      <c r="CN154" s="652"/>
      <c r="CO154" s="652"/>
      <c r="CP154" s="652"/>
      <c r="CQ154" s="807">
        <f t="shared" si="19"/>
        <v>1752870</v>
      </c>
      <c r="CR154" s="807">
        <f t="shared" si="20"/>
        <v>0</v>
      </c>
      <c r="CS154" s="278"/>
      <c r="CT154" s="278"/>
      <c r="CU154" s="278"/>
      <c r="CV154" s="278"/>
      <c r="CW154" s="278"/>
      <c r="CX154" s="278"/>
      <c r="CY154" s="278"/>
      <c r="CZ154" s="278"/>
      <c r="DA154" s="278"/>
      <c r="DB154" s="278"/>
      <c r="DC154" s="278"/>
      <c r="DD154" s="278"/>
      <c r="DE154" s="278"/>
      <c r="DF154" s="278"/>
      <c r="DG154" s="278"/>
      <c r="DH154" s="278"/>
      <c r="DI154" s="278"/>
      <c r="DJ154" s="278"/>
      <c r="DK154" s="278"/>
      <c r="DL154" s="278"/>
      <c r="DM154" s="278"/>
      <c r="DN154" s="278"/>
      <c r="DO154" s="278"/>
      <c r="DP154" s="278"/>
      <c r="DQ154" s="278"/>
      <c r="DR154" s="278"/>
      <c r="DS154" s="278"/>
      <c r="DT154" s="278"/>
      <c r="DU154" s="278"/>
      <c r="DV154" s="278"/>
      <c r="DW154" s="278"/>
      <c r="DX154" s="278"/>
      <c r="DY154" s="278"/>
      <c r="DZ154" s="278"/>
      <c r="EA154" s="278"/>
      <c r="EB154" s="278"/>
      <c r="EC154" s="278"/>
      <c r="ED154" s="278"/>
      <c r="EE154" s="278"/>
      <c r="EF154" s="278"/>
      <c r="EG154" s="278"/>
      <c r="EH154" s="278"/>
      <c r="EI154" s="278"/>
      <c r="EJ154" s="278"/>
      <c r="EK154" s="278"/>
      <c r="EL154" s="278"/>
      <c r="EM154" s="278"/>
      <c r="EN154" s="278"/>
      <c r="EO154" s="278"/>
      <c r="EP154" s="278"/>
      <c r="EQ154" s="278"/>
      <c r="ER154" s="278"/>
      <c r="ES154" s="278"/>
      <c r="ET154" s="278"/>
      <c r="EU154" s="278"/>
      <c r="EV154" s="278"/>
      <c r="EW154" s="278"/>
      <c r="EX154" s="278"/>
      <c r="EY154" s="278"/>
      <c r="EZ154" s="278"/>
      <c r="FA154" s="278"/>
      <c r="FB154" s="278"/>
      <c r="FC154" s="278"/>
      <c r="FD154" s="278"/>
      <c r="FE154" s="278"/>
      <c r="FF154" s="278"/>
      <c r="FG154" s="278"/>
      <c r="FH154" s="278"/>
      <c r="FI154" s="278"/>
      <c r="FJ154" s="278"/>
      <c r="FK154" s="278"/>
      <c r="FL154" s="278"/>
      <c r="FM154" s="278"/>
      <c r="FN154" s="278"/>
      <c r="FO154" s="278"/>
      <c r="FP154" s="278"/>
      <c r="FQ154" s="278"/>
      <c r="FR154" s="278"/>
      <c r="FS154" s="278"/>
      <c r="FT154" s="278"/>
      <c r="FU154" s="278"/>
      <c r="FV154" s="278"/>
      <c r="FW154" s="278"/>
      <c r="FX154" s="278"/>
      <c r="FY154" s="278"/>
      <c r="FZ154" s="278"/>
      <c r="GA154" s="278"/>
      <c r="GB154" s="278"/>
      <c r="GC154" s="278"/>
      <c r="GD154" s="278"/>
      <c r="GE154" s="278"/>
      <c r="GF154" s="278"/>
      <c r="GG154" s="278"/>
      <c r="GH154" s="278"/>
      <c r="GI154" s="278"/>
      <c r="GJ154" s="278"/>
      <c r="GK154" s="278"/>
      <c r="GL154" s="278"/>
      <c r="GM154" s="278"/>
      <c r="GN154" s="278"/>
      <c r="GO154" s="278"/>
      <c r="GP154" s="278"/>
      <c r="GQ154" s="278"/>
      <c r="GR154" s="278"/>
      <c r="GS154" s="278"/>
      <c r="GT154" s="278"/>
      <c r="GU154" s="278"/>
      <c r="GV154" s="278"/>
      <c r="GW154" s="278"/>
      <c r="GX154" s="278"/>
      <c r="GY154" s="278"/>
      <c r="GZ154" s="278"/>
      <c r="HA154" s="278"/>
      <c r="HB154" s="278"/>
      <c r="HC154" s="278"/>
      <c r="HD154" s="278"/>
      <c r="HE154" s="278"/>
      <c r="HF154" s="278"/>
      <c r="HG154" s="278"/>
      <c r="HH154" s="278"/>
      <c r="HI154" s="278"/>
      <c r="HJ154" s="278"/>
      <c r="HK154" s="278"/>
      <c r="HL154" s="278"/>
    </row>
    <row r="155" spans="1:220" s="280" customFormat="1" ht="75" x14ac:dyDescent="0.25">
      <c r="A155" s="276" t="s">
        <v>407</v>
      </c>
      <c r="B155" s="276" t="s">
        <v>375</v>
      </c>
      <c r="C155" s="276" t="s">
        <v>361</v>
      </c>
      <c r="D155" s="276" t="s">
        <v>407</v>
      </c>
      <c r="E155" s="380" t="s">
        <v>426</v>
      </c>
      <c r="F155" s="276" t="s">
        <v>408</v>
      </c>
      <c r="G155" s="796">
        <v>2021005810187</v>
      </c>
      <c r="H155" s="619"/>
      <c r="I155" s="619" t="s">
        <v>765</v>
      </c>
      <c r="J155" s="619" t="s">
        <v>766</v>
      </c>
      <c r="K155" s="619">
        <v>1</v>
      </c>
      <c r="L155" s="619" t="s">
        <v>762</v>
      </c>
      <c r="M155" s="619" t="s">
        <v>761</v>
      </c>
      <c r="N155" s="787" t="s">
        <v>666</v>
      </c>
      <c r="O155" s="787" t="s">
        <v>390</v>
      </c>
      <c r="P155" s="631"/>
      <c r="Q155" s="917" t="s">
        <v>983</v>
      </c>
      <c r="R155" s="857"/>
      <c r="S155" s="857">
        <v>788418687</v>
      </c>
      <c r="T155" s="856">
        <f t="shared" si="17"/>
        <v>788418687</v>
      </c>
      <c r="U155" s="259">
        <f t="shared" si="18"/>
        <v>788418687</v>
      </c>
      <c r="V155" s="594"/>
      <c r="W155" s="594"/>
      <c r="X155" s="594"/>
      <c r="Y155" s="594"/>
      <c r="Z155" s="594"/>
      <c r="AA155" s="594"/>
      <c r="AB155" s="594"/>
      <c r="AC155" s="594"/>
      <c r="AD155" s="594"/>
      <c r="AE155" s="594"/>
      <c r="AF155" s="594"/>
      <c r="AG155" s="594"/>
      <c r="AH155" s="594"/>
      <c r="AI155" s="594"/>
      <c r="AJ155" s="594"/>
      <c r="AK155" s="594"/>
      <c r="AL155" s="594"/>
      <c r="AM155" s="594"/>
      <c r="AN155" s="594"/>
      <c r="AO155" s="594"/>
      <c r="AP155" s="594"/>
      <c r="AQ155" s="594"/>
      <c r="AR155" s="594"/>
      <c r="AS155" s="594"/>
      <c r="AT155" s="594"/>
      <c r="AU155" s="594"/>
      <c r="AV155" s="594"/>
      <c r="AW155" s="594"/>
      <c r="AX155" s="594"/>
      <c r="AY155" s="594"/>
      <c r="AZ155" s="594"/>
      <c r="BA155" s="594"/>
      <c r="BB155" s="594"/>
      <c r="BC155" s="594"/>
      <c r="BD155" s="594"/>
      <c r="BE155" s="594"/>
      <c r="BF155" s="594"/>
      <c r="BG155" s="594"/>
      <c r="BH155" s="594"/>
      <c r="BI155" s="594">
        <v>788418687</v>
      </c>
      <c r="BJ155" s="594"/>
      <c r="BK155" s="594"/>
      <c r="BL155" s="594"/>
      <c r="BM155" s="594"/>
      <c r="BN155" s="594"/>
      <c r="BO155" s="594"/>
      <c r="BP155" s="594"/>
      <c r="BQ155" s="594"/>
      <c r="BR155" s="594"/>
      <c r="BS155" s="594"/>
      <c r="BT155" s="594"/>
      <c r="BU155" s="594"/>
      <c r="BV155" s="594"/>
      <c r="BW155" s="594"/>
      <c r="BX155" s="594"/>
      <c r="BY155" s="594"/>
      <c r="BZ155" s="637"/>
      <c r="CA155" s="652"/>
      <c r="CB155" s="652"/>
      <c r="CC155" s="652"/>
      <c r="CD155" s="652"/>
      <c r="CE155" s="652"/>
      <c r="CF155" s="652"/>
      <c r="CG155" s="652"/>
      <c r="CH155" s="652"/>
      <c r="CI155" s="652"/>
      <c r="CJ155" s="652"/>
      <c r="CK155" s="652"/>
      <c r="CL155" s="652"/>
      <c r="CM155" s="652"/>
      <c r="CN155" s="652"/>
      <c r="CO155" s="652"/>
      <c r="CP155" s="652"/>
      <c r="CQ155" s="807">
        <f t="shared" si="19"/>
        <v>788418687</v>
      </c>
      <c r="CR155" s="807">
        <f t="shared" si="20"/>
        <v>0</v>
      </c>
      <c r="CS155" s="278"/>
      <c r="CT155" s="278"/>
      <c r="CU155" s="278"/>
      <c r="CV155" s="278"/>
      <c r="CW155" s="278"/>
      <c r="CX155" s="278"/>
      <c r="CY155" s="278"/>
      <c r="CZ155" s="278"/>
      <c r="DA155" s="278"/>
      <c r="DB155" s="278"/>
      <c r="DC155" s="278"/>
      <c r="DD155" s="278"/>
      <c r="DE155" s="278"/>
      <c r="DF155" s="278"/>
      <c r="DG155" s="278"/>
      <c r="DH155" s="278"/>
      <c r="DI155" s="278"/>
      <c r="DJ155" s="278"/>
      <c r="DK155" s="278"/>
      <c r="DL155" s="278"/>
      <c r="DM155" s="278"/>
      <c r="DN155" s="278"/>
      <c r="DO155" s="278"/>
      <c r="DP155" s="278"/>
      <c r="DQ155" s="278"/>
      <c r="DR155" s="278"/>
      <c r="DS155" s="278"/>
      <c r="DT155" s="278"/>
      <c r="DU155" s="278"/>
      <c r="DV155" s="278"/>
      <c r="DW155" s="278"/>
      <c r="DX155" s="278"/>
      <c r="DY155" s="278"/>
      <c r="DZ155" s="278"/>
      <c r="EA155" s="278"/>
      <c r="EB155" s="278"/>
      <c r="EC155" s="278"/>
      <c r="ED155" s="278"/>
      <c r="EE155" s="278"/>
      <c r="EF155" s="278"/>
      <c r="EG155" s="278"/>
      <c r="EH155" s="278"/>
      <c r="EI155" s="278"/>
      <c r="EJ155" s="278"/>
      <c r="EK155" s="278"/>
      <c r="EL155" s="278"/>
      <c r="EM155" s="278"/>
      <c r="EN155" s="278"/>
      <c r="EO155" s="278"/>
      <c r="EP155" s="278"/>
      <c r="EQ155" s="278"/>
      <c r="ER155" s="278"/>
      <c r="ES155" s="278"/>
      <c r="ET155" s="278"/>
      <c r="EU155" s="278"/>
      <c r="EV155" s="278"/>
      <c r="EW155" s="278"/>
      <c r="EX155" s="278"/>
      <c r="EY155" s="278"/>
      <c r="EZ155" s="278"/>
      <c r="FA155" s="278"/>
      <c r="FB155" s="278"/>
      <c r="FC155" s="278"/>
      <c r="FD155" s="278"/>
      <c r="FE155" s="278"/>
      <c r="FF155" s="278"/>
      <c r="FG155" s="278"/>
      <c r="FH155" s="278"/>
      <c r="FI155" s="278"/>
      <c r="FJ155" s="278"/>
      <c r="FK155" s="278"/>
      <c r="FL155" s="278"/>
      <c r="FM155" s="278"/>
      <c r="FN155" s="278"/>
      <c r="FO155" s="278"/>
      <c r="FP155" s="278"/>
      <c r="FQ155" s="278"/>
      <c r="FR155" s="278"/>
      <c r="FS155" s="278"/>
      <c r="FT155" s="278"/>
      <c r="FU155" s="278"/>
      <c r="FV155" s="278"/>
      <c r="FW155" s="278"/>
      <c r="FX155" s="278"/>
      <c r="FY155" s="278"/>
      <c r="FZ155" s="278"/>
      <c r="GA155" s="278"/>
      <c r="GB155" s="278"/>
      <c r="GC155" s="278"/>
      <c r="GD155" s="278"/>
      <c r="GE155" s="278"/>
      <c r="GF155" s="278"/>
      <c r="GG155" s="278"/>
      <c r="GH155" s="278"/>
      <c r="GI155" s="278"/>
      <c r="GJ155" s="278"/>
      <c r="GK155" s="278"/>
      <c r="GL155" s="278"/>
      <c r="GM155" s="278"/>
      <c r="GN155" s="278"/>
      <c r="GO155" s="278"/>
      <c r="GP155" s="278"/>
      <c r="GQ155" s="278"/>
      <c r="GR155" s="278"/>
      <c r="GS155" s="278"/>
      <c r="GT155" s="278"/>
      <c r="GU155" s="278"/>
      <c r="GV155" s="278"/>
      <c r="GW155" s="278"/>
      <c r="GX155" s="278"/>
      <c r="GY155" s="278"/>
      <c r="GZ155" s="278"/>
      <c r="HA155" s="278"/>
      <c r="HB155" s="278"/>
      <c r="HC155" s="278"/>
      <c r="HD155" s="278"/>
      <c r="HE155" s="278"/>
      <c r="HF155" s="278"/>
      <c r="HG155" s="278"/>
      <c r="HH155" s="278"/>
      <c r="HI155" s="278"/>
      <c r="HJ155" s="278"/>
      <c r="HK155" s="278"/>
      <c r="HL155" s="278"/>
    </row>
    <row r="156" spans="1:220" s="280" customFormat="1" ht="105" x14ac:dyDescent="0.25">
      <c r="A156" s="276" t="s">
        <v>407</v>
      </c>
      <c r="B156" s="276" t="s">
        <v>375</v>
      </c>
      <c r="C156" s="276" t="s">
        <v>361</v>
      </c>
      <c r="D156" s="276" t="s">
        <v>407</v>
      </c>
      <c r="E156" s="380" t="s">
        <v>426</v>
      </c>
      <c r="F156" s="276" t="s">
        <v>408</v>
      </c>
      <c r="G156" s="793">
        <v>2021005810161</v>
      </c>
      <c r="H156" s="619"/>
      <c r="I156" s="619" t="s">
        <v>765</v>
      </c>
      <c r="J156" s="619" t="s">
        <v>766</v>
      </c>
      <c r="K156" s="619">
        <v>1</v>
      </c>
      <c r="L156" s="619" t="s">
        <v>762</v>
      </c>
      <c r="M156" s="619" t="s">
        <v>761</v>
      </c>
      <c r="N156" s="787" t="s">
        <v>666</v>
      </c>
      <c r="O156" s="787" t="s">
        <v>390</v>
      </c>
      <c r="P156" s="631"/>
      <c r="Q156" s="917" t="s">
        <v>984</v>
      </c>
      <c r="R156" s="857"/>
      <c r="S156" s="857">
        <v>968492868</v>
      </c>
      <c r="T156" s="856">
        <f t="shared" si="17"/>
        <v>968492868</v>
      </c>
      <c r="U156" s="259">
        <f t="shared" si="18"/>
        <v>968492868</v>
      </c>
      <c r="V156" s="594"/>
      <c r="W156" s="594"/>
      <c r="X156" s="594"/>
      <c r="Y156" s="594"/>
      <c r="Z156" s="594"/>
      <c r="AA156" s="594"/>
      <c r="AB156" s="594"/>
      <c r="AC156" s="594"/>
      <c r="AD156" s="594"/>
      <c r="AE156" s="594"/>
      <c r="AF156" s="594"/>
      <c r="AG156" s="594"/>
      <c r="AH156" s="594"/>
      <c r="AI156" s="594"/>
      <c r="AJ156" s="594"/>
      <c r="AK156" s="594"/>
      <c r="AL156" s="594"/>
      <c r="AM156" s="594"/>
      <c r="AN156" s="594"/>
      <c r="AO156" s="594"/>
      <c r="AP156" s="594"/>
      <c r="AQ156" s="594"/>
      <c r="AR156" s="594"/>
      <c r="AS156" s="594"/>
      <c r="AT156" s="594"/>
      <c r="AU156" s="594"/>
      <c r="AV156" s="594"/>
      <c r="AW156" s="594"/>
      <c r="AX156" s="594"/>
      <c r="AY156" s="594"/>
      <c r="AZ156" s="594"/>
      <c r="BA156" s="594"/>
      <c r="BB156" s="594"/>
      <c r="BC156" s="594"/>
      <c r="BD156" s="594"/>
      <c r="BE156" s="594"/>
      <c r="BF156" s="594"/>
      <c r="BG156" s="594"/>
      <c r="BH156" s="594"/>
      <c r="BI156" s="594">
        <v>968492868</v>
      </c>
      <c r="BJ156" s="594"/>
      <c r="BK156" s="594"/>
      <c r="BL156" s="594"/>
      <c r="BM156" s="594"/>
      <c r="BN156" s="594"/>
      <c r="BO156" s="594"/>
      <c r="BP156" s="594"/>
      <c r="BQ156" s="594"/>
      <c r="BR156" s="594"/>
      <c r="BS156" s="594"/>
      <c r="BT156" s="594"/>
      <c r="BU156" s="594"/>
      <c r="BV156" s="594"/>
      <c r="BW156" s="594"/>
      <c r="BX156" s="594"/>
      <c r="BY156" s="594"/>
      <c r="BZ156" s="637"/>
      <c r="CA156" s="652"/>
      <c r="CB156" s="652"/>
      <c r="CC156" s="652"/>
      <c r="CD156" s="652"/>
      <c r="CE156" s="652"/>
      <c r="CF156" s="652"/>
      <c r="CG156" s="652"/>
      <c r="CH156" s="652"/>
      <c r="CI156" s="652"/>
      <c r="CJ156" s="652"/>
      <c r="CK156" s="652"/>
      <c r="CL156" s="652"/>
      <c r="CM156" s="652"/>
      <c r="CN156" s="652"/>
      <c r="CO156" s="652"/>
      <c r="CP156" s="652"/>
      <c r="CQ156" s="807">
        <f t="shared" si="19"/>
        <v>968492868</v>
      </c>
      <c r="CR156" s="807">
        <f t="shared" si="20"/>
        <v>0</v>
      </c>
      <c r="CS156" s="278"/>
      <c r="CT156" s="278"/>
      <c r="CU156" s="278"/>
      <c r="CV156" s="278"/>
      <c r="CW156" s="278"/>
      <c r="CX156" s="278"/>
      <c r="CY156" s="278"/>
      <c r="CZ156" s="278"/>
      <c r="DA156" s="278"/>
      <c r="DB156" s="278"/>
      <c r="DC156" s="278"/>
      <c r="DD156" s="278"/>
      <c r="DE156" s="278"/>
      <c r="DF156" s="278"/>
      <c r="DG156" s="278"/>
      <c r="DH156" s="278"/>
      <c r="DI156" s="278"/>
      <c r="DJ156" s="278"/>
      <c r="DK156" s="278"/>
      <c r="DL156" s="278"/>
      <c r="DM156" s="278"/>
      <c r="DN156" s="278"/>
      <c r="DO156" s="278"/>
      <c r="DP156" s="278"/>
      <c r="DQ156" s="278"/>
      <c r="DR156" s="278"/>
      <c r="DS156" s="278"/>
      <c r="DT156" s="278"/>
      <c r="DU156" s="278"/>
      <c r="DV156" s="278"/>
      <c r="DW156" s="278"/>
      <c r="DX156" s="278"/>
      <c r="DY156" s="278"/>
      <c r="DZ156" s="278"/>
      <c r="EA156" s="278"/>
      <c r="EB156" s="278"/>
      <c r="EC156" s="278"/>
      <c r="ED156" s="278"/>
      <c r="EE156" s="278"/>
      <c r="EF156" s="278"/>
      <c r="EG156" s="278"/>
      <c r="EH156" s="278"/>
      <c r="EI156" s="278"/>
      <c r="EJ156" s="278"/>
      <c r="EK156" s="278"/>
      <c r="EL156" s="278"/>
      <c r="EM156" s="278"/>
      <c r="EN156" s="278"/>
      <c r="EO156" s="278"/>
      <c r="EP156" s="278"/>
      <c r="EQ156" s="278"/>
      <c r="ER156" s="278"/>
      <c r="ES156" s="278"/>
      <c r="ET156" s="278"/>
      <c r="EU156" s="278"/>
      <c r="EV156" s="278"/>
      <c r="EW156" s="278"/>
      <c r="EX156" s="278"/>
      <c r="EY156" s="278"/>
      <c r="EZ156" s="278"/>
      <c r="FA156" s="278"/>
      <c r="FB156" s="278"/>
      <c r="FC156" s="278"/>
      <c r="FD156" s="278"/>
      <c r="FE156" s="278"/>
      <c r="FF156" s="278"/>
      <c r="FG156" s="278"/>
      <c r="FH156" s="278"/>
      <c r="FI156" s="278"/>
      <c r="FJ156" s="278"/>
      <c r="FK156" s="278"/>
      <c r="FL156" s="278"/>
      <c r="FM156" s="278"/>
      <c r="FN156" s="278"/>
      <c r="FO156" s="278"/>
      <c r="FP156" s="278"/>
      <c r="FQ156" s="278"/>
      <c r="FR156" s="278"/>
      <c r="FS156" s="278"/>
      <c r="FT156" s="278"/>
      <c r="FU156" s="278"/>
      <c r="FV156" s="278"/>
      <c r="FW156" s="278"/>
      <c r="FX156" s="278"/>
      <c r="FY156" s="278"/>
      <c r="FZ156" s="278"/>
      <c r="GA156" s="278"/>
      <c r="GB156" s="278"/>
      <c r="GC156" s="278"/>
      <c r="GD156" s="278"/>
      <c r="GE156" s="278"/>
      <c r="GF156" s="278"/>
      <c r="GG156" s="278"/>
      <c r="GH156" s="278"/>
      <c r="GI156" s="278"/>
      <c r="GJ156" s="278"/>
      <c r="GK156" s="278"/>
      <c r="GL156" s="278"/>
      <c r="GM156" s="278"/>
      <c r="GN156" s="278"/>
      <c r="GO156" s="278"/>
      <c r="GP156" s="278"/>
      <c r="GQ156" s="278"/>
      <c r="GR156" s="278"/>
      <c r="GS156" s="278"/>
      <c r="GT156" s="278"/>
      <c r="GU156" s="278"/>
      <c r="GV156" s="278"/>
      <c r="GW156" s="278"/>
      <c r="GX156" s="278"/>
      <c r="GY156" s="278"/>
      <c r="GZ156" s="278"/>
      <c r="HA156" s="278"/>
      <c r="HB156" s="278"/>
      <c r="HC156" s="278"/>
      <c r="HD156" s="278"/>
      <c r="HE156" s="278"/>
      <c r="HF156" s="278"/>
      <c r="HG156" s="278"/>
      <c r="HH156" s="278"/>
      <c r="HI156" s="278"/>
      <c r="HJ156" s="278"/>
      <c r="HK156" s="278"/>
      <c r="HL156" s="278"/>
    </row>
    <row r="157" spans="1:220" s="280" customFormat="1" ht="105" x14ac:dyDescent="0.25">
      <c r="A157" s="276" t="s">
        <v>407</v>
      </c>
      <c r="B157" s="276" t="s">
        <v>375</v>
      </c>
      <c r="C157" s="276" t="s">
        <v>361</v>
      </c>
      <c r="D157" s="276" t="s">
        <v>407</v>
      </c>
      <c r="E157" s="380" t="s">
        <v>426</v>
      </c>
      <c r="F157" s="276" t="s">
        <v>408</v>
      </c>
      <c r="G157" s="796">
        <v>2021005810249</v>
      </c>
      <c r="H157" s="619"/>
      <c r="I157" s="619" t="s">
        <v>765</v>
      </c>
      <c r="J157" s="619" t="s">
        <v>766</v>
      </c>
      <c r="K157" s="619">
        <v>1</v>
      </c>
      <c r="L157" s="619" t="s">
        <v>762</v>
      </c>
      <c r="M157" s="619" t="s">
        <v>761</v>
      </c>
      <c r="N157" s="787" t="s">
        <v>666</v>
      </c>
      <c r="O157" s="787" t="s">
        <v>390</v>
      </c>
      <c r="P157" s="631"/>
      <c r="Q157" s="936" t="s">
        <v>985</v>
      </c>
      <c r="R157" s="857"/>
      <c r="S157" s="857">
        <v>306818867</v>
      </c>
      <c r="T157" s="856">
        <f t="shared" si="17"/>
        <v>306818867</v>
      </c>
      <c r="U157" s="259">
        <f t="shared" si="18"/>
        <v>306818867</v>
      </c>
      <c r="V157" s="594"/>
      <c r="W157" s="594"/>
      <c r="X157" s="594"/>
      <c r="Y157" s="594"/>
      <c r="Z157" s="594"/>
      <c r="AA157" s="594"/>
      <c r="AB157" s="594"/>
      <c r="AC157" s="594"/>
      <c r="AD157" s="594"/>
      <c r="AE157" s="594"/>
      <c r="AF157" s="594"/>
      <c r="AG157" s="594"/>
      <c r="AH157" s="594"/>
      <c r="AI157" s="594"/>
      <c r="AJ157" s="594"/>
      <c r="AK157" s="594"/>
      <c r="AL157" s="594"/>
      <c r="AM157" s="594"/>
      <c r="AN157" s="594"/>
      <c r="AO157" s="594"/>
      <c r="AP157" s="594"/>
      <c r="AQ157" s="594"/>
      <c r="AR157" s="594"/>
      <c r="AS157" s="594"/>
      <c r="AT157" s="594"/>
      <c r="AU157" s="594"/>
      <c r="AV157" s="594"/>
      <c r="AW157" s="594"/>
      <c r="AX157" s="594"/>
      <c r="AY157" s="594"/>
      <c r="AZ157" s="594"/>
      <c r="BA157" s="594"/>
      <c r="BB157" s="594"/>
      <c r="BC157" s="594"/>
      <c r="BD157" s="594"/>
      <c r="BE157" s="594"/>
      <c r="BF157" s="594"/>
      <c r="BG157" s="594"/>
      <c r="BH157" s="594"/>
      <c r="BI157" s="594">
        <v>306818867</v>
      </c>
      <c r="BJ157" s="594"/>
      <c r="BK157" s="594"/>
      <c r="BL157" s="594"/>
      <c r="BM157" s="594"/>
      <c r="BN157" s="594"/>
      <c r="BO157" s="594"/>
      <c r="BP157" s="594"/>
      <c r="BQ157" s="594"/>
      <c r="BR157" s="594"/>
      <c r="BS157" s="594"/>
      <c r="BT157" s="594"/>
      <c r="BU157" s="594"/>
      <c r="BV157" s="594"/>
      <c r="BW157" s="594"/>
      <c r="BX157" s="594"/>
      <c r="BY157" s="594"/>
      <c r="BZ157" s="637"/>
      <c r="CA157" s="652"/>
      <c r="CB157" s="652"/>
      <c r="CC157" s="652"/>
      <c r="CD157" s="652"/>
      <c r="CE157" s="652"/>
      <c r="CF157" s="652"/>
      <c r="CG157" s="652"/>
      <c r="CH157" s="652"/>
      <c r="CI157" s="652"/>
      <c r="CJ157" s="652"/>
      <c r="CK157" s="652"/>
      <c r="CL157" s="652"/>
      <c r="CM157" s="652"/>
      <c r="CN157" s="652"/>
      <c r="CO157" s="652"/>
      <c r="CP157" s="652"/>
      <c r="CQ157" s="807">
        <f t="shared" si="19"/>
        <v>306818867</v>
      </c>
      <c r="CR157" s="807">
        <f t="shared" si="20"/>
        <v>0</v>
      </c>
      <c r="CS157" s="278"/>
      <c r="CT157" s="278"/>
      <c r="CU157" s="278"/>
      <c r="CV157" s="278"/>
      <c r="CW157" s="278"/>
      <c r="CX157" s="278"/>
      <c r="CY157" s="278"/>
      <c r="CZ157" s="278"/>
      <c r="DA157" s="278"/>
      <c r="DB157" s="278"/>
      <c r="DC157" s="278"/>
      <c r="DD157" s="278"/>
      <c r="DE157" s="278"/>
      <c r="DF157" s="278"/>
      <c r="DG157" s="278"/>
      <c r="DH157" s="278"/>
      <c r="DI157" s="278"/>
      <c r="DJ157" s="278"/>
      <c r="DK157" s="278"/>
      <c r="DL157" s="278"/>
      <c r="DM157" s="278"/>
      <c r="DN157" s="278"/>
      <c r="DO157" s="278"/>
      <c r="DP157" s="278"/>
      <c r="DQ157" s="278"/>
      <c r="DR157" s="278"/>
      <c r="DS157" s="278"/>
      <c r="DT157" s="278"/>
      <c r="DU157" s="278"/>
      <c r="DV157" s="278"/>
      <c r="DW157" s="278"/>
      <c r="DX157" s="278"/>
      <c r="DY157" s="278"/>
      <c r="DZ157" s="278"/>
      <c r="EA157" s="278"/>
      <c r="EB157" s="278"/>
      <c r="EC157" s="278"/>
      <c r="ED157" s="278"/>
      <c r="EE157" s="278"/>
      <c r="EF157" s="278"/>
      <c r="EG157" s="278"/>
      <c r="EH157" s="278"/>
      <c r="EI157" s="278"/>
      <c r="EJ157" s="278"/>
      <c r="EK157" s="278"/>
      <c r="EL157" s="278"/>
      <c r="EM157" s="278"/>
      <c r="EN157" s="278"/>
      <c r="EO157" s="278"/>
      <c r="EP157" s="278"/>
      <c r="EQ157" s="278"/>
      <c r="ER157" s="278"/>
      <c r="ES157" s="278"/>
      <c r="ET157" s="278"/>
      <c r="EU157" s="278"/>
      <c r="EV157" s="278"/>
      <c r="EW157" s="278"/>
      <c r="EX157" s="278"/>
      <c r="EY157" s="278"/>
      <c r="EZ157" s="278"/>
      <c r="FA157" s="278"/>
      <c r="FB157" s="278"/>
      <c r="FC157" s="278"/>
      <c r="FD157" s="278"/>
      <c r="FE157" s="278"/>
      <c r="FF157" s="278"/>
      <c r="FG157" s="278"/>
      <c r="FH157" s="278"/>
      <c r="FI157" s="278"/>
      <c r="FJ157" s="278"/>
      <c r="FK157" s="278"/>
      <c r="FL157" s="278"/>
      <c r="FM157" s="278"/>
      <c r="FN157" s="278"/>
      <c r="FO157" s="278"/>
      <c r="FP157" s="278"/>
      <c r="FQ157" s="278"/>
      <c r="FR157" s="278"/>
      <c r="FS157" s="278"/>
      <c r="FT157" s="278"/>
      <c r="FU157" s="278"/>
      <c r="FV157" s="278"/>
      <c r="FW157" s="278"/>
      <c r="FX157" s="278"/>
      <c r="FY157" s="278"/>
      <c r="FZ157" s="278"/>
      <c r="GA157" s="278"/>
      <c r="GB157" s="278"/>
      <c r="GC157" s="278"/>
      <c r="GD157" s="278"/>
      <c r="GE157" s="278"/>
      <c r="GF157" s="278"/>
      <c r="GG157" s="278"/>
      <c r="GH157" s="278"/>
      <c r="GI157" s="278"/>
      <c r="GJ157" s="278"/>
      <c r="GK157" s="278"/>
      <c r="GL157" s="278"/>
      <c r="GM157" s="278"/>
      <c r="GN157" s="278"/>
      <c r="GO157" s="278"/>
      <c r="GP157" s="278"/>
      <c r="GQ157" s="278"/>
      <c r="GR157" s="278"/>
      <c r="GS157" s="278"/>
      <c r="GT157" s="278"/>
      <c r="GU157" s="278"/>
      <c r="GV157" s="278"/>
      <c r="GW157" s="278"/>
      <c r="GX157" s="278"/>
      <c r="GY157" s="278"/>
      <c r="GZ157" s="278"/>
      <c r="HA157" s="278"/>
      <c r="HB157" s="278"/>
      <c r="HC157" s="278"/>
      <c r="HD157" s="278"/>
      <c r="HE157" s="278"/>
      <c r="HF157" s="278"/>
      <c r="HG157" s="278"/>
      <c r="HH157" s="278"/>
      <c r="HI157" s="278"/>
      <c r="HJ157" s="278"/>
      <c r="HK157" s="278"/>
      <c r="HL157" s="278"/>
    </row>
    <row r="158" spans="1:220" s="280" customFormat="1" ht="90" x14ac:dyDescent="0.25">
      <c r="A158" s="276" t="s">
        <v>407</v>
      </c>
      <c r="B158" s="276" t="s">
        <v>375</v>
      </c>
      <c r="C158" s="276" t="s">
        <v>361</v>
      </c>
      <c r="D158" s="276" t="s">
        <v>407</v>
      </c>
      <c r="E158" s="380" t="s">
        <v>426</v>
      </c>
      <c r="F158" s="276" t="s">
        <v>408</v>
      </c>
      <c r="G158" s="796">
        <v>2021005810188</v>
      </c>
      <c r="H158" s="619"/>
      <c r="I158" s="619" t="s">
        <v>765</v>
      </c>
      <c r="J158" s="619" t="s">
        <v>766</v>
      </c>
      <c r="K158" s="619">
        <v>1</v>
      </c>
      <c r="L158" s="619" t="s">
        <v>762</v>
      </c>
      <c r="M158" s="619" t="s">
        <v>761</v>
      </c>
      <c r="N158" s="787" t="s">
        <v>666</v>
      </c>
      <c r="O158" s="787" t="s">
        <v>390</v>
      </c>
      <c r="P158" s="631"/>
      <c r="Q158" s="936" t="s">
        <v>986</v>
      </c>
      <c r="R158" s="857"/>
      <c r="S158" s="857">
        <v>7112187</v>
      </c>
      <c r="T158" s="856">
        <f t="shared" si="17"/>
        <v>7112187</v>
      </c>
      <c r="U158" s="259">
        <f t="shared" si="18"/>
        <v>7112187</v>
      </c>
      <c r="V158" s="594"/>
      <c r="W158" s="594"/>
      <c r="X158" s="594"/>
      <c r="Y158" s="594"/>
      <c r="Z158" s="594"/>
      <c r="AA158" s="594"/>
      <c r="AB158" s="594"/>
      <c r="AC158" s="594"/>
      <c r="AD158" s="594"/>
      <c r="AE158" s="594"/>
      <c r="AF158" s="594"/>
      <c r="AG158" s="594"/>
      <c r="AH158" s="594"/>
      <c r="AI158" s="594"/>
      <c r="AJ158" s="594"/>
      <c r="AK158" s="594"/>
      <c r="AL158" s="594"/>
      <c r="AM158" s="594"/>
      <c r="AN158" s="594"/>
      <c r="AO158" s="594"/>
      <c r="AP158" s="594"/>
      <c r="AQ158" s="594"/>
      <c r="AR158" s="594"/>
      <c r="AS158" s="594"/>
      <c r="AT158" s="594"/>
      <c r="AU158" s="594"/>
      <c r="AV158" s="594"/>
      <c r="AW158" s="594"/>
      <c r="AX158" s="594"/>
      <c r="AY158" s="594"/>
      <c r="AZ158" s="594"/>
      <c r="BA158" s="594"/>
      <c r="BB158" s="594"/>
      <c r="BC158" s="594"/>
      <c r="BD158" s="594"/>
      <c r="BE158" s="594"/>
      <c r="BF158" s="594"/>
      <c r="BG158" s="594"/>
      <c r="BH158" s="594"/>
      <c r="BI158" s="594">
        <v>7112187</v>
      </c>
      <c r="BJ158" s="594"/>
      <c r="BK158" s="594"/>
      <c r="BL158" s="594"/>
      <c r="BM158" s="594"/>
      <c r="BN158" s="594"/>
      <c r="BO158" s="594"/>
      <c r="BP158" s="594"/>
      <c r="BQ158" s="594"/>
      <c r="BR158" s="594"/>
      <c r="BS158" s="594"/>
      <c r="BT158" s="594"/>
      <c r="BU158" s="594"/>
      <c r="BV158" s="594"/>
      <c r="BW158" s="594"/>
      <c r="BX158" s="594"/>
      <c r="BY158" s="594"/>
      <c r="BZ158" s="637"/>
      <c r="CA158" s="652"/>
      <c r="CB158" s="652"/>
      <c r="CC158" s="652"/>
      <c r="CD158" s="652"/>
      <c r="CE158" s="652"/>
      <c r="CF158" s="652"/>
      <c r="CG158" s="652"/>
      <c r="CH158" s="652"/>
      <c r="CI158" s="652"/>
      <c r="CJ158" s="652"/>
      <c r="CK158" s="652"/>
      <c r="CL158" s="652"/>
      <c r="CM158" s="652"/>
      <c r="CN158" s="652"/>
      <c r="CO158" s="652"/>
      <c r="CP158" s="652"/>
      <c r="CQ158" s="807">
        <f t="shared" si="19"/>
        <v>7112187</v>
      </c>
      <c r="CR158" s="807">
        <f t="shared" si="20"/>
        <v>0</v>
      </c>
      <c r="CS158" s="278"/>
      <c r="CT158" s="278"/>
      <c r="CU158" s="278"/>
      <c r="CV158" s="278"/>
      <c r="CW158" s="278"/>
      <c r="CX158" s="278"/>
      <c r="CY158" s="278"/>
      <c r="CZ158" s="278"/>
      <c r="DA158" s="278"/>
      <c r="DB158" s="278"/>
      <c r="DC158" s="278"/>
      <c r="DD158" s="278"/>
      <c r="DE158" s="278"/>
      <c r="DF158" s="278"/>
      <c r="DG158" s="278"/>
      <c r="DH158" s="278"/>
      <c r="DI158" s="278"/>
      <c r="DJ158" s="278"/>
      <c r="DK158" s="278"/>
      <c r="DL158" s="278"/>
      <c r="DM158" s="278"/>
      <c r="DN158" s="278"/>
      <c r="DO158" s="278"/>
      <c r="DP158" s="278"/>
      <c r="DQ158" s="278"/>
      <c r="DR158" s="278"/>
      <c r="DS158" s="278"/>
      <c r="DT158" s="278"/>
      <c r="DU158" s="278"/>
      <c r="DV158" s="278"/>
      <c r="DW158" s="278"/>
      <c r="DX158" s="278"/>
      <c r="DY158" s="278"/>
      <c r="DZ158" s="278"/>
      <c r="EA158" s="278"/>
      <c r="EB158" s="278"/>
      <c r="EC158" s="278"/>
      <c r="ED158" s="278"/>
      <c r="EE158" s="278"/>
      <c r="EF158" s="278"/>
      <c r="EG158" s="278"/>
      <c r="EH158" s="278"/>
      <c r="EI158" s="278"/>
      <c r="EJ158" s="278"/>
      <c r="EK158" s="278"/>
      <c r="EL158" s="278"/>
      <c r="EM158" s="278"/>
      <c r="EN158" s="278"/>
      <c r="EO158" s="278"/>
      <c r="EP158" s="278"/>
      <c r="EQ158" s="278"/>
      <c r="ER158" s="278"/>
      <c r="ES158" s="278"/>
      <c r="ET158" s="278"/>
      <c r="EU158" s="278"/>
      <c r="EV158" s="278"/>
      <c r="EW158" s="278"/>
      <c r="EX158" s="278"/>
      <c r="EY158" s="278"/>
      <c r="EZ158" s="278"/>
      <c r="FA158" s="278"/>
      <c r="FB158" s="278"/>
      <c r="FC158" s="278"/>
      <c r="FD158" s="278"/>
      <c r="FE158" s="278"/>
      <c r="FF158" s="278"/>
      <c r="FG158" s="278"/>
      <c r="FH158" s="278"/>
      <c r="FI158" s="278"/>
      <c r="FJ158" s="278"/>
      <c r="FK158" s="278"/>
      <c r="FL158" s="278"/>
      <c r="FM158" s="278"/>
      <c r="FN158" s="278"/>
      <c r="FO158" s="278"/>
      <c r="FP158" s="278"/>
      <c r="FQ158" s="278"/>
      <c r="FR158" s="278"/>
      <c r="FS158" s="278"/>
      <c r="FT158" s="278"/>
      <c r="FU158" s="278"/>
      <c r="FV158" s="278"/>
      <c r="FW158" s="278"/>
      <c r="FX158" s="278"/>
      <c r="FY158" s="278"/>
      <c r="FZ158" s="278"/>
      <c r="GA158" s="278"/>
      <c r="GB158" s="278"/>
      <c r="GC158" s="278"/>
      <c r="GD158" s="278"/>
      <c r="GE158" s="278"/>
      <c r="GF158" s="278"/>
      <c r="GG158" s="278"/>
      <c r="GH158" s="278"/>
      <c r="GI158" s="278"/>
      <c r="GJ158" s="278"/>
      <c r="GK158" s="278"/>
      <c r="GL158" s="278"/>
      <c r="GM158" s="278"/>
      <c r="GN158" s="278"/>
      <c r="GO158" s="278"/>
      <c r="GP158" s="278"/>
      <c r="GQ158" s="278"/>
      <c r="GR158" s="278"/>
      <c r="GS158" s="278"/>
      <c r="GT158" s="278"/>
      <c r="GU158" s="278"/>
      <c r="GV158" s="278"/>
      <c r="GW158" s="278"/>
      <c r="GX158" s="278"/>
      <c r="GY158" s="278"/>
      <c r="GZ158" s="278"/>
      <c r="HA158" s="278"/>
      <c r="HB158" s="278"/>
      <c r="HC158" s="278"/>
      <c r="HD158" s="278"/>
      <c r="HE158" s="278"/>
      <c r="HF158" s="278"/>
      <c r="HG158" s="278"/>
      <c r="HH158" s="278"/>
      <c r="HI158" s="278"/>
      <c r="HJ158" s="278"/>
      <c r="HK158" s="278"/>
      <c r="HL158" s="278"/>
    </row>
    <row r="159" spans="1:220" s="280" customFormat="1" ht="120" x14ac:dyDescent="0.25">
      <c r="A159" s="276" t="s">
        <v>407</v>
      </c>
      <c r="B159" s="276" t="s">
        <v>375</v>
      </c>
      <c r="C159" s="276" t="s">
        <v>361</v>
      </c>
      <c r="D159" s="276" t="s">
        <v>407</v>
      </c>
      <c r="E159" s="380" t="s">
        <v>426</v>
      </c>
      <c r="F159" s="276" t="s">
        <v>408</v>
      </c>
      <c r="G159" s="796">
        <v>2021005810188</v>
      </c>
      <c r="H159" s="619"/>
      <c r="I159" s="619" t="s">
        <v>765</v>
      </c>
      <c r="J159" s="619" t="s">
        <v>766</v>
      </c>
      <c r="K159" s="619">
        <v>1</v>
      </c>
      <c r="L159" s="619" t="s">
        <v>762</v>
      </c>
      <c r="M159" s="619" t="s">
        <v>761</v>
      </c>
      <c r="N159" s="787" t="s">
        <v>666</v>
      </c>
      <c r="O159" s="787" t="s">
        <v>390</v>
      </c>
      <c r="P159" s="631"/>
      <c r="Q159" s="936" t="s">
        <v>987</v>
      </c>
      <c r="R159" s="857"/>
      <c r="S159" s="857">
        <v>200000000</v>
      </c>
      <c r="T159" s="856">
        <f t="shared" si="17"/>
        <v>200000000</v>
      </c>
      <c r="U159" s="259">
        <f t="shared" si="18"/>
        <v>200000000</v>
      </c>
      <c r="V159" s="594"/>
      <c r="W159" s="594"/>
      <c r="X159" s="594"/>
      <c r="Y159" s="594"/>
      <c r="Z159" s="594"/>
      <c r="AA159" s="594"/>
      <c r="AB159" s="594"/>
      <c r="AC159" s="594"/>
      <c r="AD159" s="594"/>
      <c r="AE159" s="594"/>
      <c r="AF159" s="594"/>
      <c r="AG159" s="594"/>
      <c r="AH159" s="594"/>
      <c r="AI159" s="594"/>
      <c r="AJ159" s="594"/>
      <c r="AK159" s="594"/>
      <c r="AL159" s="594"/>
      <c r="AM159" s="594"/>
      <c r="AN159" s="594"/>
      <c r="AO159" s="594"/>
      <c r="AP159" s="594"/>
      <c r="AQ159" s="594"/>
      <c r="AR159" s="594"/>
      <c r="AS159" s="594"/>
      <c r="AT159" s="594"/>
      <c r="AU159" s="594"/>
      <c r="AV159" s="594"/>
      <c r="AW159" s="594"/>
      <c r="AX159" s="594"/>
      <c r="AY159" s="594"/>
      <c r="AZ159" s="594"/>
      <c r="BA159" s="594"/>
      <c r="BB159" s="594"/>
      <c r="BC159" s="594"/>
      <c r="BD159" s="594"/>
      <c r="BE159" s="594"/>
      <c r="BF159" s="594"/>
      <c r="BG159" s="594"/>
      <c r="BH159" s="594"/>
      <c r="BI159" s="594">
        <v>200000000</v>
      </c>
      <c r="BJ159" s="594"/>
      <c r="BK159" s="594"/>
      <c r="BL159" s="594"/>
      <c r="BM159" s="594"/>
      <c r="BN159" s="594"/>
      <c r="BO159" s="594"/>
      <c r="BP159" s="594"/>
      <c r="BQ159" s="594"/>
      <c r="BR159" s="594"/>
      <c r="BS159" s="594"/>
      <c r="BT159" s="594"/>
      <c r="BU159" s="594"/>
      <c r="BV159" s="594"/>
      <c r="BW159" s="594"/>
      <c r="BX159" s="594"/>
      <c r="BY159" s="594"/>
      <c r="BZ159" s="637"/>
      <c r="CA159" s="652"/>
      <c r="CB159" s="652"/>
      <c r="CC159" s="652"/>
      <c r="CD159" s="652"/>
      <c r="CE159" s="652"/>
      <c r="CF159" s="652"/>
      <c r="CG159" s="652"/>
      <c r="CH159" s="652"/>
      <c r="CI159" s="652"/>
      <c r="CJ159" s="652"/>
      <c r="CK159" s="652"/>
      <c r="CL159" s="652"/>
      <c r="CM159" s="652"/>
      <c r="CN159" s="652"/>
      <c r="CO159" s="652"/>
      <c r="CP159" s="652"/>
      <c r="CQ159" s="807">
        <f t="shared" si="19"/>
        <v>200000000</v>
      </c>
      <c r="CR159" s="807">
        <f t="shared" si="20"/>
        <v>0</v>
      </c>
      <c r="CS159" s="278"/>
      <c r="CT159" s="278"/>
      <c r="CU159" s="278"/>
      <c r="CV159" s="278"/>
      <c r="CW159" s="278"/>
      <c r="CX159" s="278"/>
      <c r="CY159" s="278"/>
      <c r="CZ159" s="278"/>
      <c r="DA159" s="278"/>
      <c r="DB159" s="278"/>
      <c r="DC159" s="278"/>
      <c r="DD159" s="278"/>
      <c r="DE159" s="278"/>
      <c r="DF159" s="278"/>
      <c r="DG159" s="278"/>
      <c r="DH159" s="278"/>
      <c r="DI159" s="278"/>
      <c r="DJ159" s="278"/>
      <c r="DK159" s="278"/>
      <c r="DL159" s="278"/>
      <c r="DM159" s="278"/>
      <c r="DN159" s="278"/>
      <c r="DO159" s="278"/>
      <c r="DP159" s="278"/>
      <c r="DQ159" s="278"/>
      <c r="DR159" s="278"/>
      <c r="DS159" s="278"/>
      <c r="DT159" s="278"/>
      <c r="DU159" s="278"/>
      <c r="DV159" s="278"/>
      <c r="DW159" s="278"/>
      <c r="DX159" s="278"/>
      <c r="DY159" s="278"/>
      <c r="DZ159" s="278"/>
      <c r="EA159" s="278"/>
      <c r="EB159" s="278"/>
      <c r="EC159" s="278"/>
      <c r="ED159" s="278"/>
      <c r="EE159" s="278"/>
      <c r="EF159" s="278"/>
      <c r="EG159" s="278"/>
      <c r="EH159" s="278"/>
      <c r="EI159" s="278"/>
      <c r="EJ159" s="278"/>
      <c r="EK159" s="278"/>
      <c r="EL159" s="278"/>
      <c r="EM159" s="278"/>
      <c r="EN159" s="278"/>
      <c r="EO159" s="278"/>
      <c r="EP159" s="278"/>
      <c r="EQ159" s="278"/>
      <c r="ER159" s="278"/>
      <c r="ES159" s="278"/>
      <c r="ET159" s="278"/>
      <c r="EU159" s="278"/>
      <c r="EV159" s="278"/>
      <c r="EW159" s="278"/>
      <c r="EX159" s="278"/>
      <c r="EY159" s="278"/>
      <c r="EZ159" s="278"/>
      <c r="FA159" s="278"/>
      <c r="FB159" s="278"/>
      <c r="FC159" s="278"/>
      <c r="FD159" s="278"/>
      <c r="FE159" s="278"/>
      <c r="FF159" s="278"/>
      <c r="FG159" s="278"/>
      <c r="FH159" s="278"/>
      <c r="FI159" s="278"/>
      <c r="FJ159" s="278"/>
      <c r="FK159" s="278"/>
      <c r="FL159" s="278"/>
      <c r="FM159" s="278"/>
      <c r="FN159" s="278"/>
      <c r="FO159" s="278"/>
      <c r="FP159" s="278"/>
      <c r="FQ159" s="278"/>
      <c r="FR159" s="278"/>
      <c r="FS159" s="278"/>
      <c r="FT159" s="278"/>
      <c r="FU159" s="278"/>
      <c r="FV159" s="278"/>
      <c r="FW159" s="278"/>
      <c r="FX159" s="278"/>
      <c r="FY159" s="278"/>
      <c r="FZ159" s="278"/>
      <c r="GA159" s="278"/>
      <c r="GB159" s="278"/>
      <c r="GC159" s="278"/>
      <c r="GD159" s="278"/>
      <c r="GE159" s="278"/>
      <c r="GF159" s="278"/>
      <c r="GG159" s="278"/>
      <c r="GH159" s="278"/>
      <c r="GI159" s="278"/>
      <c r="GJ159" s="278"/>
      <c r="GK159" s="278"/>
      <c r="GL159" s="278"/>
      <c r="GM159" s="278"/>
      <c r="GN159" s="278"/>
      <c r="GO159" s="278"/>
      <c r="GP159" s="278"/>
      <c r="GQ159" s="278"/>
      <c r="GR159" s="278"/>
      <c r="GS159" s="278"/>
      <c r="GT159" s="278"/>
      <c r="GU159" s="278"/>
      <c r="GV159" s="278"/>
      <c r="GW159" s="278"/>
      <c r="GX159" s="278"/>
      <c r="GY159" s="278"/>
      <c r="GZ159" s="278"/>
      <c r="HA159" s="278"/>
      <c r="HB159" s="278"/>
      <c r="HC159" s="278"/>
      <c r="HD159" s="278"/>
      <c r="HE159" s="278"/>
      <c r="HF159" s="278"/>
      <c r="HG159" s="278"/>
      <c r="HH159" s="278"/>
      <c r="HI159" s="278"/>
      <c r="HJ159" s="278"/>
      <c r="HK159" s="278"/>
      <c r="HL159" s="278"/>
    </row>
    <row r="160" spans="1:220" s="280" customFormat="1" ht="75" x14ac:dyDescent="0.25">
      <c r="A160" s="276" t="s">
        <v>407</v>
      </c>
      <c r="B160" s="276" t="s">
        <v>375</v>
      </c>
      <c r="C160" s="276" t="s">
        <v>361</v>
      </c>
      <c r="D160" s="276" t="s">
        <v>407</v>
      </c>
      <c r="E160" s="380" t="s">
        <v>426</v>
      </c>
      <c r="F160" s="276" t="s">
        <v>408</v>
      </c>
      <c r="G160" s="796">
        <v>2021005810173</v>
      </c>
      <c r="H160" s="276"/>
      <c r="I160" s="619" t="s">
        <v>765</v>
      </c>
      <c r="J160" s="619" t="s">
        <v>766</v>
      </c>
      <c r="K160" s="619">
        <v>1</v>
      </c>
      <c r="L160" s="619" t="s">
        <v>762</v>
      </c>
      <c r="M160" s="619" t="s">
        <v>761</v>
      </c>
      <c r="N160" s="787" t="s">
        <v>666</v>
      </c>
      <c r="O160" s="787" t="s">
        <v>390</v>
      </c>
      <c r="P160" s="631" t="s">
        <v>701</v>
      </c>
      <c r="Q160" s="936" t="s">
        <v>988</v>
      </c>
      <c r="R160" s="857"/>
      <c r="S160" s="857">
        <v>2004125440</v>
      </c>
      <c r="T160" s="856">
        <f t="shared" si="17"/>
        <v>2004125440</v>
      </c>
      <c r="U160" s="259">
        <f t="shared" si="18"/>
        <v>2004125440</v>
      </c>
      <c r="V160" s="277"/>
      <c r="W160" s="277"/>
      <c r="X160" s="277"/>
      <c r="Y160" s="277"/>
      <c r="Z160" s="277"/>
      <c r="AA160" s="594"/>
      <c r="AB160" s="277"/>
      <c r="AC160" s="277"/>
      <c r="AD160" s="277"/>
      <c r="AE160" s="277"/>
      <c r="AF160" s="277"/>
      <c r="AG160" s="277"/>
      <c r="AH160" s="277"/>
      <c r="AI160" s="277"/>
      <c r="AJ160" s="277"/>
      <c r="AK160" s="277"/>
      <c r="AL160" s="277"/>
      <c r="AM160" s="277"/>
      <c r="AN160" s="594"/>
      <c r="AO160" s="594"/>
      <c r="AP160" s="277"/>
      <c r="AQ160" s="277"/>
      <c r="AR160" s="277"/>
      <c r="AS160" s="277"/>
      <c r="AT160" s="277"/>
      <c r="AU160" s="277"/>
      <c r="AV160" s="277"/>
      <c r="AW160" s="277"/>
      <c r="AX160" s="277"/>
      <c r="AY160" s="277"/>
      <c r="AZ160" s="277"/>
      <c r="BA160" s="277"/>
      <c r="BB160" s="277"/>
      <c r="BC160" s="277"/>
      <c r="BD160" s="277"/>
      <c r="BE160" s="277"/>
      <c r="BF160" s="277"/>
      <c r="BG160" s="277"/>
      <c r="BH160" s="277"/>
      <c r="BI160" s="277">
        <v>2004125440</v>
      </c>
      <c r="BJ160" s="381"/>
      <c r="BK160" s="277"/>
      <c r="BL160" s="277"/>
      <c r="BM160" s="277"/>
      <c r="BN160" s="277"/>
      <c r="BO160" s="277"/>
      <c r="BP160" s="277"/>
      <c r="BQ160" s="277"/>
      <c r="BR160" s="594"/>
      <c r="BS160" s="277"/>
      <c r="BT160" s="277"/>
      <c r="BU160" s="277"/>
      <c r="BV160" s="277"/>
      <c r="BW160" s="277"/>
      <c r="BX160" s="277"/>
      <c r="BY160" s="277"/>
      <c r="BZ160" s="637"/>
      <c r="CA160" s="652"/>
      <c r="CB160" s="652"/>
      <c r="CC160" s="652"/>
      <c r="CD160" s="652"/>
      <c r="CE160" s="652"/>
      <c r="CF160" s="652"/>
      <c r="CG160" s="652"/>
      <c r="CH160" s="652"/>
      <c r="CI160" s="652"/>
      <c r="CJ160" s="652"/>
      <c r="CK160" s="652"/>
      <c r="CL160" s="652"/>
      <c r="CM160" s="652"/>
      <c r="CN160" s="652"/>
      <c r="CO160" s="652"/>
      <c r="CP160" s="652"/>
      <c r="CQ160" s="807">
        <f t="shared" si="19"/>
        <v>2004125440</v>
      </c>
      <c r="CR160" s="807">
        <f t="shared" si="20"/>
        <v>0</v>
      </c>
      <c r="CS160" s="278"/>
      <c r="CT160" s="278"/>
      <c r="CU160" s="278"/>
      <c r="CV160" s="278"/>
      <c r="CW160" s="278"/>
      <c r="CX160" s="278"/>
      <c r="CY160" s="278"/>
      <c r="CZ160" s="278"/>
      <c r="DA160" s="278"/>
      <c r="DB160" s="278"/>
      <c r="DC160" s="278"/>
      <c r="DD160" s="278"/>
      <c r="DE160" s="278"/>
      <c r="DF160" s="278"/>
      <c r="DG160" s="278"/>
      <c r="DH160" s="278"/>
      <c r="DI160" s="278"/>
      <c r="DJ160" s="278"/>
      <c r="DK160" s="278"/>
      <c r="DL160" s="278"/>
      <c r="DM160" s="278"/>
      <c r="DN160" s="278"/>
      <c r="DO160" s="278"/>
      <c r="DP160" s="278"/>
      <c r="DQ160" s="278"/>
      <c r="DR160" s="278"/>
      <c r="DS160" s="278"/>
      <c r="DT160" s="278"/>
      <c r="DU160" s="278"/>
      <c r="DV160" s="278"/>
      <c r="DW160" s="278"/>
      <c r="DX160" s="278"/>
      <c r="DY160" s="278"/>
      <c r="DZ160" s="278"/>
      <c r="EA160" s="278"/>
      <c r="EB160" s="278"/>
      <c r="EC160" s="278"/>
      <c r="ED160" s="278"/>
      <c r="EE160" s="278"/>
      <c r="EF160" s="278"/>
      <c r="EG160" s="278"/>
      <c r="EH160" s="278"/>
      <c r="EI160" s="278"/>
      <c r="EJ160" s="278"/>
      <c r="EK160" s="278"/>
      <c r="EL160" s="278"/>
      <c r="EM160" s="278"/>
      <c r="EN160" s="278"/>
      <c r="EO160" s="278"/>
      <c r="EP160" s="278"/>
      <c r="EQ160" s="278"/>
      <c r="ER160" s="278"/>
      <c r="ES160" s="278"/>
      <c r="ET160" s="278"/>
      <c r="EU160" s="278"/>
      <c r="EV160" s="278"/>
      <c r="EW160" s="278"/>
      <c r="EX160" s="278"/>
      <c r="EY160" s="278"/>
      <c r="EZ160" s="278"/>
      <c r="FA160" s="278"/>
      <c r="FB160" s="278"/>
      <c r="FC160" s="278"/>
      <c r="FD160" s="278"/>
      <c r="FE160" s="278"/>
      <c r="FF160" s="278"/>
      <c r="FG160" s="278"/>
      <c r="FH160" s="278"/>
      <c r="FI160" s="278"/>
      <c r="FJ160" s="278"/>
      <c r="FK160" s="278"/>
      <c r="FL160" s="278"/>
      <c r="FM160" s="278"/>
      <c r="FN160" s="278"/>
      <c r="FO160" s="278"/>
      <c r="FP160" s="278"/>
      <c r="FQ160" s="278"/>
      <c r="FR160" s="278"/>
      <c r="FS160" s="278"/>
      <c r="FT160" s="278"/>
      <c r="FU160" s="278"/>
      <c r="FV160" s="278"/>
      <c r="FW160" s="278"/>
      <c r="FX160" s="278"/>
      <c r="FY160" s="278"/>
      <c r="FZ160" s="278"/>
      <c r="GA160" s="278"/>
      <c r="GB160" s="278"/>
      <c r="GC160" s="278"/>
      <c r="GD160" s="278"/>
      <c r="GE160" s="278"/>
      <c r="GF160" s="278"/>
      <c r="GG160" s="278"/>
      <c r="GH160" s="278"/>
      <c r="GI160" s="278"/>
      <c r="GJ160" s="278"/>
      <c r="GK160" s="278"/>
      <c r="GL160" s="278"/>
      <c r="GM160" s="278"/>
      <c r="GN160" s="278"/>
      <c r="GO160" s="278"/>
      <c r="GP160" s="278"/>
      <c r="GQ160" s="278"/>
      <c r="GR160" s="278"/>
      <c r="GS160" s="278"/>
      <c r="GT160" s="278"/>
      <c r="GU160" s="278"/>
      <c r="GV160" s="278"/>
      <c r="GW160" s="278"/>
      <c r="GX160" s="278"/>
      <c r="GY160" s="278"/>
      <c r="GZ160" s="278"/>
      <c r="HA160" s="278"/>
      <c r="HB160" s="278"/>
      <c r="HC160" s="278"/>
      <c r="HD160" s="278"/>
      <c r="HE160" s="278"/>
      <c r="HF160" s="278"/>
      <c r="HG160" s="278"/>
      <c r="HH160" s="278"/>
      <c r="HI160" s="278"/>
      <c r="HJ160" s="278"/>
      <c r="HK160" s="278"/>
      <c r="HL160" s="278"/>
    </row>
    <row r="161" spans="1:220" s="280" customFormat="1" ht="75" x14ac:dyDescent="0.25">
      <c r="A161" s="276" t="s">
        <v>407</v>
      </c>
      <c r="B161" s="276" t="s">
        <v>375</v>
      </c>
      <c r="C161" s="276" t="s">
        <v>361</v>
      </c>
      <c r="D161" s="276" t="s">
        <v>407</v>
      </c>
      <c r="E161" s="380" t="s">
        <v>426</v>
      </c>
      <c r="F161" s="276" t="s">
        <v>408</v>
      </c>
      <c r="G161" s="796">
        <v>2021005810174</v>
      </c>
      <c r="H161" s="619"/>
      <c r="I161" s="619" t="s">
        <v>765</v>
      </c>
      <c r="J161" s="619" t="s">
        <v>766</v>
      </c>
      <c r="K161" s="619">
        <v>1</v>
      </c>
      <c r="L161" s="619" t="s">
        <v>762</v>
      </c>
      <c r="M161" s="619" t="s">
        <v>761</v>
      </c>
      <c r="N161" s="787" t="s">
        <v>666</v>
      </c>
      <c r="O161" s="787" t="s">
        <v>390</v>
      </c>
      <c r="P161" s="631"/>
      <c r="Q161" s="936" t="s">
        <v>989</v>
      </c>
      <c r="R161" s="857"/>
      <c r="S161" s="857">
        <v>2026149437</v>
      </c>
      <c r="T161" s="856">
        <f t="shared" si="17"/>
        <v>2026149437</v>
      </c>
      <c r="U161" s="259">
        <f t="shared" si="18"/>
        <v>2026149437</v>
      </c>
      <c r="V161" s="594"/>
      <c r="W161" s="594"/>
      <c r="X161" s="594"/>
      <c r="Y161" s="594"/>
      <c r="Z161" s="594"/>
      <c r="AA161" s="594"/>
      <c r="AB161" s="594"/>
      <c r="AC161" s="594"/>
      <c r="AD161" s="594"/>
      <c r="AE161" s="594"/>
      <c r="AF161" s="594"/>
      <c r="AG161" s="594"/>
      <c r="AH161" s="594"/>
      <c r="AI161" s="594"/>
      <c r="AJ161" s="594"/>
      <c r="AK161" s="594"/>
      <c r="AL161" s="594"/>
      <c r="AM161" s="594"/>
      <c r="AN161" s="594"/>
      <c r="AO161" s="594"/>
      <c r="AP161" s="594"/>
      <c r="AQ161" s="594"/>
      <c r="AR161" s="594"/>
      <c r="AS161" s="594"/>
      <c r="AT161" s="594"/>
      <c r="AU161" s="594"/>
      <c r="AV161" s="594"/>
      <c r="AW161" s="594"/>
      <c r="AX161" s="594"/>
      <c r="AY161" s="594"/>
      <c r="AZ161" s="594"/>
      <c r="BA161" s="594"/>
      <c r="BB161" s="594"/>
      <c r="BC161" s="594"/>
      <c r="BD161" s="594"/>
      <c r="BE161" s="594"/>
      <c r="BF161" s="594"/>
      <c r="BG161" s="594"/>
      <c r="BH161" s="594"/>
      <c r="BI161" s="594">
        <v>2026149437</v>
      </c>
      <c r="BJ161" s="594"/>
      <c r="BK161" s="594"/>
      <c r="BL161" s="594"/>
      <c r="BM161" s="594"/>
      <c r="BN161" s="594"/>
      <c r="BO161" s="594"/>
      <c r="BP161" s="594"/>
      <c r="BQ161" s="594"/>
      <c r="BR161" s="594"/>
      <c r="BS161" s="594"/>
      <c r="BT161" s="594"/>
      <c r="BU161" s="594"/>
      <c r="BV161" s="594"/>
      <c r="BW161" s="594"/>
      <c r="BX161" s="594"/>
      <c r="BY161" s="594"/>
      <c r="BZ161" s="637"/>
      <c r="CA161" s="652"/>
      <c r="CB161" s="652"/>
      <c r="CC161" s="652"/>
      <c r="CD161" s="652"/>
      <c r="CE161" s="652"/>
      <c r="CF161" s="652"/>
      <c r="CG161" s="652"/>
      <c r="CH161" s="652"/>
      <c r="CI161" s="652"/>
      <c r="CJ161" s="652"/>
      <c r="CK161" s="652"/>
      <c r="CL161" s="652"/>
      <c r="CM161" s="652"/>
      <c r="CN161" s="652"/>
      <c r="CO161" s="652"/>
      <c r="CP161" s="652"/>
      <c r="CQ161" s="807">
        <f t="shared" si="19"/>
        <v>2026149437</v>
      </c>
      <c r="CR161" s="807">
        <f t="shared" si="20"/>
        <v>0</v>
      </c>
      <c r="CS161" s="278"/>
      <c r="CT161" s="278"/>
      <c r="CU161" s="278"/>
      <c r="CV161" s="278"/>
      <c r="CW161" s="278"/>
      <c r="CX161" s="278"/>
      <c r="CY161" s="278"/>
      <c r="CZ161" s="278"/>
      <c r="DA161" s="278"/>
      <c r="DB161" s="278"/>
      <c r="DC161" s="278"/>
      <c r="DD161" s="278"/>
      <c r="DE161" s="278"/>
      <c r="DF161" s="278"/>
      <c r="DG161" s="278"/>
      <c r="DH161" s="278"/>
      <c r="DI161" s="278"/>
      <c r="DJ161" s="278"/>
      <c r="DK161" s="278"/>
      <c r="DL161" s="278"/>
      <c r="DM161" s="278"/>
      <c r="DN161" s="278"/>
      <c r="DO161" s="278"/>
      <c r="DP161" s="278"/>
      <c r="DQ161" s="278"/>
      <c r="DR161" s="278"/>
      <c r="DS161" s="278"/>
      <c r="DT161" s="278"/>
      <c r="DU161" s="278"/>
      <c r="DV161" s="278"/>
      <c r="DW161" s="278"/>
      <c r="DX161" s="278"/>
      <c r="DY161" s="278"/>
      <c r="DZ161" s="278"/>
      <c r="EA161" s="278"/>
      <c r="EB161" s="278"/>
      <c r="EC161" s="278"/>
      <c r="ED161" s="278"/>
      <c r="EE161" s="278"/>
      <c r="EF161" s="278"/>
      <c r="EG161" s="278"/>
      <c r="EH161" s="278"/>
      <c r="EI161" s="278"/>
      <c r="EJ161" s="278"/>
      <c r="EK161" s="278"/>
      <c r="EL161" s="278"/>
      <c r="EM161" s="278"/>
      <c r="EN161" s="278"/>
      <c r="EO161" s="278"/>
      <c r="EP161" s="278"/>
      <c r="EQ161" s="278"/>
      <c r="ER161" s="278"/>
      <c r="ES161" s="278"/>
      <c r="ET161" s="278"/>
      <c r="EU161" s="278"/>
      <c r="EV161" s="278"/>
      <c r="EW161" s="278"/>
      <c r="EX161" s="278"/>
      <c r="EY161" s="278"/>
      <c r="EZ161" s="278"/>
      <c r="FA161" s="278"/>
      <c r="FB161" s="278"/>
      <c r="FC161" s="278"/>
      <c r="FD161" s="278"/>
      <c r="FE161" s="278"/>
      <c r="FF161" s="278"/>
      <c r="FG161" s="278"/>
      <c r="FH161" s="278"/>
      <c r="FI161" s="278"/>
      <c r="FJ161" s="278"/>
      <c r="FK161" s="278"/>
      <c r="FL161" s="278"/>
      <c r="FM161" s="278"/>
      <c r="FN161" s="278"/>
      <c r="FO161" s="278"/>
      <c r="FP161" s="278"/>
      <c r="FQ161" s="278"/>
      <c r="FR161" s="278"/>
      <c r="FS161" s="278"/>
      <c r="FT161" s="278"/>
      <c r="FU161" s="278"/>
      <c r="FV161" s="278"/>
      <c r="FW161" s="278"/>
      <c r="FX161" s="278"/>
      <c r="FY161" s="278"/>
      <c r="FZ161" s="278"/>
      <c r="GA161" s="278"/>
      <c r="GB161" s="278"/>
      <c r="GC161" s="278"/>
      <c r="GD161" s="278"/>
      <c r="GE161" s="278"/>
      <c r="GF161" s="278"/>
      <c r="GG161" s="278"/>
      <c r="GH161" s="278"/>
      <c r="GI161" s="278"/>
      <c r="GJ161" s="278"/>
      <c r="GK161" s="278"/>
      <c r="GL161" s="278"/>
      <c r="GM161" s="278"/>
      <c r="GN161" s="278"/>
      <c r="GO161" s="278"/>
      <c r="GP161" s="278"/>
      <c r="GQ161" s="278"/>
      <c r="GR161" s="278"/>
      <c r="GS161" s="278"/>
      <c r="GT161" s="278"/>
      <c r="GU161" s="278"/>
      <c r="GV161" s="278"/>
      <c r="GW161" s="278"/>
      <c r="GX161" s="278"/>
      <c r="GY161" s="278"/>
      <c r="GZ161" s="278"/>
      <c r="HA161" s="278"/>
      <c r="HB161" s="278"/>
      <c r="HC161" s="278"/>
      <c r="HD161" s="278"/>
      <c r="HE161" s="278"/>
      <c r="HF161" s="278"/>
      <c r="HG161" s="278"/>
      <c r="HH161" s="278"/>
      <c r="HI161" s="278"/>
      <c r="HJ161" s="278"/>
      <c r="HK161" s="278"/>
      <c r="HL161" s="278"/>
    </row>
    <row r="162" spans="1:220" s="280" customFormat="1" ht="75" x14ac:dyDescent="0.25">
      <c r="A162" s="276" t="s">
        <v>407</v>
      </c>
      <c r="B162" s="276" t="s">
        <v>375</v>
      </c>
      <c r="C162" s="276" t="s">
        <v>361</v>
      </c>
      <c r="D162" s="276" t="s">
        <v>407</v>
      </c>
      <c r="E162" s="380" t="s">
        <v>426</v>
      </c>
      <c r="F162" s="276" t="s">
        <v>408</v>
      </c>
      <c r="G162" s="796">
        <v>2021005810179</v>
      </c>
      <c r="H162" s="276"/>
      <c r="I162" s="619" t="s">
        <v>765</v>
      </c>
      <c r="J162" s="619" t="s">
        <v>766</v>
      </c>
      <c r="K162" s="619">
        <v>1</v>
      </c>
      <c r="L162" s="619" t="s">
        <v>762</v>
      </c>
      <c r="M162" s="619" t="s">
        <v>761</v>
      </c>
      <c r="N162" s="787" t="s">
        <v>666</v>
      </c>
      <c r="O162" s="787" t="s">
        <v>390</v>
      </c>
      <c r="P162" s="631" t="s">
        <v>701</v>
      </c>
      <c r="Q162" s="936" t="s">
        <v>990</v>
      </c>
      <c r="R162" s="857"/>
      <c r="S162" s="857">
        <v>20150000</v>
      </c>
      <c r="T162" s="856">
        <f t="shared" si="17"/>
        <v>20150000</v>
      </c>
      <c r="U162" s="259">
        <f t="shared" si="18"/>
        <v>20150000</v>
      </c>
      <c r="V162" s="277"/>
      <c r="W162" s="277"/>
      <c r="X162" s="277"/>
      <c r="Y162" s="277"/>
      <c r="Z162" s="277"/>
      <c r="AA162" s="594"/>
      <c r="AB162" s="277"/>
      <c r="AC162" s="277"/>
      <c r="AD162" s="277"/>
      <c r="AE162" s="277"/>
      <c r="AF162" s="277"/>
      <c r="AG162" s="277"/>
      <c r="AH162" s="277"/>
      <c r="AI162" s="277"/>
      <c r="AJ162" s="277"/>
      <c r="AK162" s="277"/>
      <c r="AL162" s="277"/>
      <c r="AM162" s="277"/>
      <c r="AN162" s="594"/>
      <c r="AO162" s="594"/>
      <c r="AP162" s="277"/>
      <c r="AQ162" s="277"/>
      <c r="AR162" s="277"/>
      <c r="AS162" s="277"/>
      <c r="AT162" s="277"/>
      <c r="AU162" s="277"/>
      <c r="AV162" s="277"/>
      <c r="AW162" s="277"/>
      <c r="AX162" s="277"/>
      <c r="AY162" s="277"/>
      <c r="AZ162" s="277"/>
      <c r="BA162" s="277"/>
      <c r="BB162" s="277"/>
      <c r="BC162" s="277"/>
      <c r="BD162" s="277"/>
      <c r="BE162" s="277"/>
      <c r="BF162" s="277"/>
      <c r="BG162" s="277"/>
      <c r="BH162" s="277"/>
      <c r="BI162" s="277"/>
      <c r="BJ162" s="381">
        <v>20000000</v>
      </c>
      <c r="BK162" s="277">
        <v>150000</v>
      </c>
      <c r="BL162" s="277"/>
      <c r="BM162" s="277"/>
      <c r="BN162" s="277"/>
      <c r="BO162" s="277"/>
      <c r="BP162" s="277"/>
      <c r="BQ162" s="277"/>
      <c r="BR162" s="594"/>
      <c r="BS162" s="277"/>
      <c r="BT162" s="277"/>
      <c r="BU162" s="277"/>
      <c r="BV162" s="277"/>
      <c r="BW162" s="277"/>
      <c r="BX162" s="277"/>
      <c r="BY162" s="277"/>
      <c r="BZ162" s="637"/>
      <c r="CA162" s="652"/>
      <c r="CB162" s="652"/>
      <c r="CC162" s="652"/>
      <c r="CD162" s="652"/>
      <c r="CE162" s="652"/>
      <c r="CF162" s="652"/>
      <c r="CG162" s="652"/>
      <c r="CH162" s="652"/>
      <c r="CI162" s="652"/>
      <c r="CJ162" s="652"/>
      <c r="CK162" s="652"/>
      <c r="CL162" s="652"/>
      <c r="CM162" s="652"/>
      <c r="CN162" s="652"/>
      <c r="CO162" s="652"/>
      <c r="CP162" s="652"/>
      <c r="CQ162" s="807">
        <f t="shared" si="19"/>
        <v>20150000</v>
      </c>
      <c r="CR162" s="807">
        <f t="shared" si="20"/>
        <v>0</v>
      </c>
      <c r="CS162" s="278"/>
      <c r="CT162" s="278"/>
      <c r="CU162" s="278"/>
      <c r="CV162" s="278"/>
      <c r="CW162" s="278"/>
      <c r="CX162" s="278"/>
      <c r="CY162" s="278"/>
      <c r="CZ162" s="278"/>
      <c r="DA162" s="278"/>
      <c r="DB162" s="278"/>
      <c r="DC162" s="278"/>
      <c r="DD162" s="278"/>
      <c r="DE162" s="278"/>
      <c r="DF162" s="278"/>
      <c r="DG162" s="278"/>
      <c r="DH162" s="278"/>
      <c r="DI162" s="278"/>
      <c r="DJ162" s="278"/>
      <c r="DK162" s="278"/>
      <c r="DL162" s="278"/>
      <c r="DM162" s="278"/>
      <c r="DN162" s="278"/>
      <c r="DO162" s="278"/>
      <c r="DP162" s="278"/>
      <c r="DQ162" s="278"/>
      <c r="DR162" s="278"/>
      <c r="DS162" s="278"/>
      <c r="DT162" s="278"/>
      <c r="DU162" s="278"/>
      <c r="DV162" s="278"/>
      <c r="DW162" s="278"/>
      <c r="DX162" s="278"/>
      <c r="DY162" s="278"/>
      <c r="DZ162" s="278"/>
      <c r="EA162" s="278"/>
      <c r="EB162" s="278"/>
      <c r="EC162" s="278"/>
      <c r="ED162" s="278"/>
      <c r="EE162" s="278"/>
      <c r="EF162" s="278"/>
      <c r="EG162" s="278"/>
      <c r="EH162" s="278"/>
      <c r="EI162" s="278"/>
      <c r="EJ162" s="278"/>
      <c r="EK162" s="278"/>
      <c r="EL162" s="278"/>
      <c r="EM162" s="278"/>
      <c r="EN162" s="278"/>
      <c r="EO162" s="278"/>
      <c r="EP162" s="278"/>
      <c r="EQ162" s="278"/>
      <c r="ER162" s="278"/>
      <c r="ES162" s="278"/>
      <c r="ET162" s="278"/>
      <c r="EU162" s="278"/>
      <c r="EV162" s="278"/>
      <c r="EW162" s="278"/>
      <c r="EX162" s="278"/>
      <c r="EY162" s="278"/>
      <c r="EZ162" s="278"/>
      <c r="FA162" s="278"/>
      <c r="FB162" s="278"/>
      <c r="FC162" s="278"/>
      <c r="FD162" s="278"/>
      <c r="FE162" s="278"/>
      <c r="FF162" s="278"/>
      <c r="FG162" s="278"/>
      <c r="FH162" s="278"/>
      <c r="FI162" s="278"/>
      <c r="FJ162" s="278"/>
      <c r="FK162" s="278"/>
      <c r="FL162" s="278"/>
      <c r="FM162" s="278"/>
      <c r="FN162" s="278"/>
      <c r="FO162" s="278"/>
      <c r="FP162" s="278"/>
      <c r="FQ162" s="278"/>
      <c r="FR162" s="278"/>
      <c r="FS162" s="278"/>
      <c r="FT162" s="278"/>
      <c r="FU162" s="278"/>
      <c r="FV162" s="278"/>
      <c r="FW162" s="278"/>
      <c r="FX162" s="278"/>
      <c r="FY162" s="278"/>
      <c r="FZ162" s="278"/>
      <c r="GA162" s="278"/>
      <c r="GB162" s="278"/>
      <c r="GC162" s="278"/>
      <c r="GD162" s="278"/>
      <c r="GE162" s="278"/>
      <c r="GF162" s="278"/>
      <c r="GG162" s="278"/>
      <c r="GH162" s="278"/>
      <c r="GI162" s="278"/>
      <c r="GJ162" s="278"/>
      <c r="GK162" s="278"/>
      <c r="GL162" s="278"/>
      <c r="GM162" s="278"/>
      <c r="GN162" s="278"/>
      <c r="GO162" s="278"/>
      <c r="GP162" s="278"/>
      <c r="GQ162" s="278"/>
      <c r="GR162" s="278"/>
      <c r="GS162" s="278"/>
      <c r="GT162" s="278"/>
      <c r="GU162" s="278"/>
      <c r="GV162" s="278"/>
      <c r="GW162" s="278"/>
      <c r="GX162" s="278"/>
      <c r="GY162" s="278"/>
      <c r="GZ162" s="278"/>
      <c r="HA162" s="278"/>
      <c r="HB162" s="278"/>
      <c r="HC162" s="278"/>
      <c r="HD162" s="278"/>
      <c r="HE162" s="278"/>
      <c r="HF162" s="278"/>
      <c r="HG162" s="278"/>
      <c r="HH162" s="278"/>
      <c r="HI162" s="278"/>
      <c r="HJ162" s="278"/>
      <c r="HK162" s="278"/>
      <c r="HL162" s="278"/>
    </row>
    <row r="163" spans="1:220" s="280" customFormat="1" ht="90" x14ac:dyDescent="0.25">
      <c r="A163" s="276" t="s">
        <v>407</v>
      </c>
      <c r="B163" s="276" t="s">
        <v>375</v>
      </c>
      <c r="C163" s="276" t="s">
        <v>361</v>
      </c>
      <c r="D163" s="276" t="s">
        <v>407</v>
      </c>
      <c r="E163" s="380" t="s">
        <v>426</v>
      </c>
      <c r="F163" s="276" t="s">
        <v>408</v>
      </c>
      <c r="G163" s="796">
        <v>2021005810190</v>
      </c>
      <c r="H163" s="619"/>
      <c r="I163" s="619" t="s">
        <v>765</v>
      </c>
      <c r="J163" s="619" t="s">
        <v>766</v>
      </c>
      <c r="K163" s="619">
        <v>1</v>
      </c>
      <c r="L163" s="619" t="s">
        <v>762</v>
      </c>
      <c r="M163" s="619" t="s">
        <v>761</v>
      </c>
      <c r="N163" s="787" t="s">
        <v>666</v>
      </c>
      <c r="O163" s="787" t="s">
        <v>390</v>
      </c>
      <c r="P163" s="631"/>
      <c r="Q163" s="631" t="s">
        <v>991</v>
      </c>
      <c r="R163" s="857"/>
      <c r="S163" s="857">
        <v>482566728</v>
      </c>
      <c r="T163" s="856">
        <f t="shared" si="17"/>
        <v>482566728</v>
      </c>
      <c r="U163" s="259">
        <f t="shared" si="18"/>
        <v>482566728</v>
      </c>
      <c r="V163" s="594"/>
      <c r="W163" s="594"/>
      <c r="X163" s="594"/>
      <c r="Y163" s="594"/>
      <c r="Z163" s="594"/>
      <c r="AA163" s="594"/>
      <c r="AB163" s="594"/>
      <c r="AC163" s="594"/>
      <c r="AD163" s="594"/>
      <c r="AE163" s="594"/>
      <c r="AF163" s="594"/>
      <c r="AG163" s="594"/>
      <c r="AH163" s="594"/>
      <c r="AI163" s="594"/>
      <c r="AJ163" s="594"/>
      <c r="AK163" s="594"/>
      <c r="AL163" s="594"/>
      <c r="AM163" s="594"/>
      <c r="AN163" s="594"/>
      <c r="AO163" s="594"/>
      <c r="AP163" s="594"/>
      <c r="AQ163" s="594"/>
      <c r="AR163" s="594"/>
      <c r="AS163" s="594"/>
      <c r="AT163" s="594"/>
      <c r="AU163" s="594"/>
      <c r="AV163" s="594"/>
      <c r="AW163" s="594"/>
      <c r="AX163" s="594"/>
      <c r="AY163" s="594"/>
      <c r="AZ163" s="594"/>
      <c r="BA163" s="594"/>
      <c r="BB163" s="594"/>
      <c r="BC163" s="594"/>
      <c r="BD163" s="594"/>
      <c r="BE163" s="594"/>
      <c r="BF163" s="594">
        <v>482566728</v>
      </c>
      <c r="BG163" s="594"/>
      <c r="BH163" s="594"/>
      <c r="BI163" s="594"/>
      <c r="BJ163" s="594"/>
      <c r="BK163" s="594"/>
      <c r="BL163" s="594"/>
      <c r="BM163" s="594"/>
      <c r="BN163" s="594"/>
      <c r="BO163" s="594"/>
      <c r="BP163" s="594"/>
      <c r="BQ163" s="594"/>
      <c r="BR163" s="594"/>
      <c r="BS163" s="594"/>
      <c r="BT163" s="594"/>
      <c r="BU163" s="594"/>
      <c r="BV163" s="594"/>
      <c r="BW163" s="594"/>
      <c r="BX163" s="594"/>
      <c r="BY163" s="594"/>
      <c r="BZ163" s="637"/>
      <c r="CA163" s="652"/>
      <c r="CB163" s="652"/>
      <c r="CC163" s="652"/>
      <c r="CD163" s="652"/>
      <c r="CE163" s="652"/>
      <c r="CF163" s="652"/>
      <c r="CG163" s="652"/>
      <c r="CH163" s="652"/>
      <c r="CI163" s="652"/>
      <c r="CJ163" s="652"/>
      <c r="CK163" s="652"/>
      <c r="CL163" s="652"/>
      <c r="CM163" s="652"/>
      <c r="CN163" s="652"/>
      <c r="CO163" s="652"/>
      <c r="CP163" s="652"/>
      <c r="CQ163" s="807">
        <f t="shared" si="19"/>
        <v>482566728</v>
      </c>
      <c r="CR163" s="807">
        <f t="shared" si="20"/>
        <v>0</v>
      </c>
      <c r="CS163" s="278"/>
      <c r="CT163" s="278"/>
      <c r="CU163" s="278"/>
      <c r="CV163" s="278"/>
      <c r="CW163" s="278"/>
      <c r="CX163" s="278"/>
      <c r="CY163" s="278"/>
      <c r="CZ163" s="278"/>
      <c r="DA163" s="278"/>
      <c r="DB163" s="278"/>
      <c r="DC163" s="278"/>
      <c r="DD163" s="278"/>
      <c r="DE163" s="278"/>
      <c r="DF163" s="278"/>
      <c r="DG163" s="278"/>
      <c r="DH163" s="278"/>
      <c r="DI163" s="278"/>
      <c r="DJ163" s="278"/>
      <c r="DK163" s="278"/>
      <c r="DL163" s="278"/>
      <c r="DM163" s="278"/>
      <c r="DN163" s="278"/>
      <c r="DO163" s="278"/>
      <c r="DP163" s="278"/>
      <c r="DQ163" s="278"/>
      <c r="DR163" s="278"/>
      <c r="DS163" s="278"/>
      <c r="DT163" s="278"/>
      <c r="DU163" s="278"/>
      <c r="DV163" s="278"/>
      <c r="DW163" s="278"/>
      <c r="DX163" s="278"/>
      <c r="DY163" s="278"/>
      <c r="DZ163" s="278"/>
      <c r="EA163" s="278"/>
      <c r="EB163" s="278"/>
      <c r="EC163" s="278"/>
      <c r="ED163" s="278"/>
      <c r="EE163" s="278"/>
      <c r="EF163" s="278"/>
      <c r="EG163" s="278"/>
      <c r="EH163" s="278"/>
      <c r="EI163" s="278"/>
      <c r="EJ163" s="278"/>
      <c r="EK163" s="278"/>
      <c r="EL163" s="278"/>
      <c r="EM163" s="278"/>
      <c r="EN163" s="278"/>
      <c r="EO163" s="278"/>
      <c r="EP163" s="278"/>
      <c r="EQ163" s="278"/>
      <c r="ER163" s="278"/>
      <c r="ES163" s="278"/>
      <c r="ET163" s="278"/>
      <c r="EU163" s="278"/>
      <c r="EV163" s="278"/>
      <c r="EW163" s="278"/>
      <c r="EX163" s="278"/>
      <c r="EY163" s="278"/>
      <c r="EZ163" s="278"/>
      <c r="FA163" s="278"/>
      <c r="FB163" s="278"/>
      <c r="FC163" s="278"/>
      <c r="FD163" s="278"/>
      <c r="FE163" s="278"/>
      <c r="FF163" s="278"/>
      <c r="FG163" s="278"/>
      <c r="FH163" s="278"/>
      <c r="FI163" s="278"/>
      <c r="FJ163" s="278"/>
      <c r="FK163" s="278"/>
      <c r="FL163" s="278"/>
      <c r="FM163" s="278"/>
      <c r="FN163" s="278"/>
      <c r="FO163" s="278"/>
      <c r="FP163" s="278"/>
      <c r="FQ163" s="278"/>
      <c r="FR163" s="278"/>
      <c r="FS163" s="278"/>
      <c r="FT163" s="278"/>
      <c r="FU163" s="278"/>
      <c r="FV163" s="278"/>
      <c r="FW163" s="278"/>
      <c r="FX163" s="278"/>
      <c r="FY163" s="278"/>
      <c r="FZ163" s="278"/>
      <c r="GA163" s="278"/>
      <c r="GB163" s="278"/>
      <c r="GC163" s="278"/>
      <c r="GD163" s="278"/>
      <c r="GE163" s="278"/>
      <c r="GF163" s="278"/>
      <c r="GG163" s="278"/>
      <c r="GH163" s="278"/>
      <c r="GI163" s="278"/>
      <c r="GJ163" s="278"/>
      <c r="GK163" s="278"/>
      <c r="GL163" s="278"/>
      <c r="GM163" s="278"/>
      <c r="GN163" s="278"/>
      <c r="GO163" s="278"/>
      <c r="GP163" s="278"/>
      <c r="GQ163" s="278"/>
      <c r="GR163" s="278"/>
      <c r="GS163" s="278"/>
      <c r="GT163" s="278"/>
      <c r="GU163" s="278"/>
      <c r="GV163" s="278"/>
      <c r="GW163" s="278"/>
      <c r="GX163" s="278"/>
      <c r="GY163" s="278"/>
      <c r="GZ163" s="278"/>
      <c r="HA163" s="278"/>
      <c r="HB163" s="278"/>
      <c r="HC163" s="278"/>
      <c r="HD163" s="278"/>
      <c r="HE163" s="278"/>
      <c r="HF163" s="278"/>
      <c r="HG163" s="278"/>
      <c r="HH163" s="278"/>
      <c r="HI163" s="278"/>
      <c r="HJ163" s="278"/>
      <c r="HK163" s="278"/>
      <c r="HL163" s="278"/>
    </row>
    <row r="164" spans="1:220" ht="18" x14ac:dyDescent="0.25">
      <c r="A164" s="246" t="s">
        <v>386</v>
      </c>
      <c r="B164" s="246"/>
      <c r="C164" s="246"/>
      <c r="D164" s="246"/>
      <c r="E164" s="568"/>
      <c r="F164" s="246"/>
      <c r="G164" s="247"/>
      <c r="H164" s="247"/>
      <c r="I164" s="604"/>
      <c r="J164" s="604"/>
      <c r="K164" s="604"/>
      <c r="L164" s="604"/>
      <c r="M164" s="604"/>
      <c r="N164" s="248"/>
      <c r="O164" s="248"/>
      <c r="P164" s="623"/>
      <c r="Q164" s="312" t="s">
        <v>434</v>
      </c>
      <c r="R164" s="839"/>
      <c r="S164" s="839"/>
      <c r="T164" s="875">
        <f t="shared" si="17"/>
        <v>0</v>
      </c>
      <c r="U164" s="259">
        <f t="shared" si="18"/>
        <v>0</v>
      </c>
      <c r="V164" s="252"/>
      <c r="W164" s="252"/>
      <c r="X164" s="252"/>
      <c r="Y164" s="252"/>
      <c r="Z164" s="252"/>
      <c r="AA164" s="597"/>
      <c r="AB164" s="252"/>
      <c r="AC164" s="252"/>
      <c r="AD164" s="252"/>
      <c r="AE164" s="252"/>
      <c r="AF164" s="252"/>
      <c r="AG164" s="252"/>
      <c r="AH164" s="252"/>
      <c r="AI164" s="314"/>
      <c r="AJ164" s="314"/>
      <c r="AK164" s="314"/>
      <c r="AL164" s="314"/>
      <c r="AM164" s="314"/>
      <c r="AN164" s="599"/>
      <c r="AO164" s="599"/>
      <c r="AP164" s="314"/>
      <c r="AQ164" s="314"/>
      <c r="AR164" s="314"/>
      <c r="AS164" s="314"/>
      <c r="AT164" s="314"/>
      <c r="AU164" s="314"/>
      <c r="AV164" s="314"/>
      <c r="AW164" s="314"/>
      <c r="AX164" s="314"/>
      <c r="AY164" s="314"/>
      <c r="AZ164" s="314"/>
      <c r="BA164" s="314"/>
      <c r="BB164" s="314"/>
      <c r="BC164" s="314"/>
      <c r="BD164" s="314"/>
      <c r="BE164" s="314"/>
      <c r="BF164" s="314"/>
      <c r="BG164" s="314"/>
      <c r="BH164" s="314"/>
      <c r="BI164" s="314"/>
      <c r="BJ164" s="590"/>
      <c r="BK164" s="314"/>
      <c r="BL164" s="314"/>
      <c r="BM164" s="314"/>
      <c r="BN164" s="314"/>
      <c r="BO164" s="314"/>
      <c r="BP164" s="314"/>
      <c r="BQ164" s="314"/>
      <c r="BR164" s="599"/>
      <c r="BS164" s="314"/>
      <c r="BT164" s="314"/>
      <c r="BU164" s="314"/>
      <c r="BV164" s="314"/>
      <c r="BW164" s="314"/>
      <c r="BX164" s="314"/>
      <c r="BY164" s="314"/>
      <c r="BZ164" s="641"/>
      <c r="CA164" s="669"/>
      <c r="CB164" s="669"/>
      <c r="CC164" s="669"/>
      <c r="CD164" s="669"/>
      <c r="CE164" s="669"/>
      <c r="CF164" s="669"/>
      <c r="CG164" s="669"/>
      <c r="CH164" s="669"/>
      <c r="CI164" s="669"/>
      <c r="CJ164" s="669"/>
      <c r="CK164" s="669"/>
      <c r="CL164" s="669"/>
      <c r="CM164" s="669"/>
      <c r="CN164" s="669"/>
      <c r="CO164" s="669"/>
      <c r="CP164" s="669"/>
      <c r="CQ164" s="807">
        <f t="shared" si="19"/>
        <v>0</v>
      </c>
      <c r="CR164" s="807">
        <f t="shared" si="20"/>
        <v>0</v>
      </c>
      <c r="CS164" s="315"/>
      <c r="CT164" s="315"/>
      <c r="CU164" s="315"/>
      <c r="CV164" s="315"/>
      <c r="CW164" s="315"/>
      <c r="CX164" s="315"/>
      <c r="CY164" s="315"/>
      <c r="CZ164" s="315"/>
      <c r="DA164" s="315"/>
      <c r="DB164" s="315"/>
      <c r="DC164" s="315"/>
      <c r="DD164" s="315"/>
      <c r="DE164" s="315"/>
      <c r="DF164" s="315"/>
      <c r="DG164" s="315"/>
      <c r="DH164" s="315"/>
      <c r="DI164" s="315"/>
      <c r="DJ164" s="315"/>
      <c r="DK164" s="315"/>
      <c r="DL164" s="315"/>
      <c r="DM164" s="315"/>
      <c r="DN164" s="315"/>
      <c r="DO164" s="315"/>
      <c r="DP164" s="315"/>
      <c r="DQ164" s="315"/>
      <c r="DR164" s="315"/>
      <c r="DS164" s="315"/>
      <c r="DT164" s="315"/>
      <c r="DU164" s="315"/>
      <c r="DV164" s="315"/>
      <c r="DW164" s="315"/>
      <c r="DX164" s="315"/>
      <c r="DY164" s="315"/>
      <c r="DZ164" s="315"/>
      <c r="EA164" s="315"/>
      <c r="EB164" s="315"/>
      <c r="EC164" s="315"/>
      <c r="ED164" s="315"/>
      <c r="EE164" s="315"/>
      <c r="EF164" s="315"/>
      <c r="EG164" s="315"/>
      <c r="EH164" s="315"/>
      <c r="EI164" s="315"/>
      <c r="EJ164" s="315"/>
      <c r="EK164" s="315"/>
      <c r="EL164" s="315"/>
      <c r="EM164" s="315"/>
      <c r="EN164" s="315"/>
      <c r="EO164" s="315"/>
      <c r="EP164" s="315"/>
      <c r="EQ164" s="315"/>
      <c r="ER164" s="315"/>
      <c r="ES164" s="315"/>
      <c r="ET164" s="315"/>
      <c r="EU164" s="315"/>
      <c r="EV164" s="315"/>
      <c r="EW164" s="315"/>
      <c r="EX164" s="315"/>
      <c r="EY164" s="315"/>
      <c r="EZ164" s="315"/>
      <c r="FA164" s="315"/>
      <c r="FB164" s="315"/>
      <c r="FC164" s="315"/>
      <c r="FD164" s="315"/>
      <c r="FE164" s="315"/>
      <c r="FF164" s="315"/>
      <c r="FG164" s="315"/>
      <c r="FH164" s="315"/>
      <c r="FI164" s="315"/>
      <c r="FJ164" s="315"/>
      <c r="FK164" s="315"/>
      <c r="FL164" s="315"/>
      <c r="FM164" s="315"/>
      <c r="FN164" s="315"/>
      <c r="FO164" s="315"/>
      <c r="FP164" s="315"/>
      <c r="FQ164" s="315"/>
      <c r="FR164" s="315"/>
      <c r="FS164" s="315"/>
      <c r="FT164" s="315"/>
      <c r="FU164" s="315"/>
      <c r="FV164" s="315"/>
      <c r="FW164" s="315"/>
      <c r="FX164" s="315"/>
      <c r="FY164" s="315"/>
      <c r="FZ164" s="315"/>
      <c r="GA164" s="315"/>
      <c r="GB164" s="315"/>
      <c r="GC164" s="315"/>
      <c r="GD164" s="315"/>
      <c r="GE164" s="315"/>
      <c r="GF164" s="315"/>
      <c r="GG164" s="315"/>
      <c r="GH164" s="315"/>
      <c r="GI164" s="315"/>
      <c r="GJ164" s="315"/>
      <c r="GK164" s="315"/>
      <c r="GL164" s="315"/>
      <c r="GM164" s="315"/>
      <c r="GN164" s="315"/>
      <c r="GO164" s="315"/>
      <c r="GP164" s="315"/>
      <c r="GQ164" s="315"/>
      <c r="GR164" s="315"/>
      <c r="GS164" s="315"/>
      <c r="GT164" s="315"/>
      <c r="GU164" s="315"/>
      <c r="GV164" s="315"/>
      <c r="GW164" s="315"/>
      <c r="GX164" s="315"/>
      <c r="GY164" s="315"/>
      <c r="GZ164" s="315"/>
      <c r="HA164" s="315"/>
      <c r="HB164" s="315"/>
      <c r="HC164" s="315"/>
      <c r="HD164" s="315"/>
      <c r="HE164" s="315"/>
      <c r="HF164" s="315"/>
      <c r="HG164" s="315"/>
      <c r="HH164" s="315"/>
      <c r="HI164" s="315"/>
      <c r="HJ164" s="315"/>
      <c r="HK164" s="315"/>
      <c r="HL164" s="315"/>
    </row>
    <row r="165" spans="1:220" ht="18" x14ac:dyDescent="0.25">
      <c r="A165" s="255" t="s">
        <v>386</v>
      </c>
      <c r="B165" s="255" t="s">
        <v>361</v>
      </c>
      <c r="C165" s="255"/>
      <c r="D165" s="255"/>
      <c r="E165" s="569"/>
      <c r="F165" s="255"/>
      <c r="G165" s="256"/>
      <c r="H165" s="256"/>
      <c r="I165" s="605"/>
      <c r="J165" s="605"/>
      <c r="K165" s="605"/>
      <c r="L165" s="605"/>
      <c r="M165" s="605"/>
      <c r="N165" s="257"/>
      <c r="O165" s="257"/>
      <c r="P165" s="624"/>
      <c r="Q165" s="258" t="s">
        <v>362</v>
      </c>
      <c r="R165" s="840"/>
      <c r="S165" s="840"/>
      <c r="T165" s="876">
        <f t="shared" si="17"/>
        <v>0</v>
      </c>
      <c r="U165" s="259">
        <f t="shared" si="18"/>
        <v>0</v>
      </c>
      <c r="V165" s="260"/>
      <c r="W165" s="260"/>
      <c r="X165" s="260"/>
      <c r="Y165" s="260"/>
      <c r="Z165" s="260"/>
      <c r="AA165" s="596"/>
      <c r="AB165" s="260"/>
      <c r="AC165" s="260"/>
      <c r="AD165" s="260"/>
      <c r="AE165" s="260"/>
      <c r="AF165" s="260"/>
      <c r="AG165" s="260"/>
      <c r="AH165" s="260"/>
      <c r="AI165" s="316"/>
      <c r="AJ165" s="316"/>
      <c r="AK165" s="316"/>
      <c r="AL165" s="316"/>
      <c r="AM165" s="316"/>
      <c r="AN165" s="600"/>
      <c r="AO165" s="600"/>
      <c r="AP165" s="316"/>
      <c r="AQ165" s="316"/>
      <c r="AR165" s="316"/>
      <c r="AS165" s="316"/>
      <c r="AT165" s="316"/>
      <c r="AU165" s="316"/>
      <c r="AV165" s="316"/>
      <c r="AW165" s="316"/>
      <c r="AX165" s="316"/>
      <c r="AY165" s="316"/>
      <c r="AZ165" s="316"/>
      <c r="BA165" s="316"/>
      <c r="BB165" s="316"/>
      <c r="BC165" s="316"/>
      <c r="BD165" s="316"/>
      <c r="BE165" s="316"/>
      <c r="BF165" s="316"/>
      <c r="BG165" s="316"/>
      <c r="BH165" s="316"/>
      <c r="BI165" s="316"/>
      <c r="BJ165" s="584"/>
      <c r="BK165" s="316"/>
      <c r="BL165" s="316"/>
      <c r="BM165" s="316"/>
      <c r="BN165" s="316"/>
      <c r="BO165" s="316"/>
      <c r="BP165" s="316"/>
      <c r="BQ165" s="316"/>
      <c r="BR165" s="600"/>
      <c r="BS165" s="316"/>
      <c r="BT165" s="316"/>
      <c r="BU165" s="316"/>
      <c r="BV165" s="316"/>
      <c r="BW165" s="316"/>
      <c r="BX165" s="316"/>
      <c r="BY165" s="316"/>
      <c r="BZ165" s="642"/>
      <c r="CA165" s="670"/>
      <c r="CB165" s="670"/>
      <c r="CC165" s="670"/>
      <c r="CD165" s="670"/>
      <c r="CE165" s="670"/>
      <c r="CF165" s="670"/>
      <c r="CG165" s="670"/>
      <c r="CH165" s="670"/>
      <c r="CI165" s="670"/>
      <c r="CJ165" s="670"/>
      <c r="CK165" s="670"/>
      <c r="CL165" s="670"/>
      <c r="CM165" s="670"/>
      <c r="CN165" s="670"/>
      <c r="CO165" s="670"/>
      <c r="CP165" s="670"/>
      <c r="CQ165" s="807">
        <f t="shared" si="19"/>
        <v>0</v>
      </c>
      <c r="CR165" s="807">
        <f t="shared" si="20"/>
        <v>0</v>
      </c>
    </row>
    <row r="166" spans="1:220" ht="18" x14ac:dyDescent="0.25">
      <c r="A166" s="262" t="s">
        <v>386</v>
      </c>
      <c r="B166" s="262" t="s">
        <v>361</v>
      </c>
      <c r="C166" s="262" t="s">
        <v>363</v>
      </c>
      <c r="D166" s="262"/>
      <c r="E166" s="570"/>
      <c r="F166" s="262"/>
      <c r="G166" s="263"/>
      <c r="H166" s="263"/>
      <c r="I166" s="606"/>
      <c r="J166" s="606"/>
      <c r="K166" s="606"/>
      <c r="L166" s="606"/>
      <c r="M166" s="606"/>
      <c r="N166" s="262"/>
      <c r="O166" s="264"/>
      <c r="P166" s="625"/>
      <c r="Q166" s="265" t="s">
        <v>364</v>
      </c>
      <c r="R166" s="841"/>
      <c r="S166" s="841"/>
      <c r="T166" s="877">
        <f t="shared" si="17"/>
        <v>0</v>
      </c>
      <c r="U166" s="259">
        <f t="shared" si="18"/>
        <v>0</v>
      </c>
      <c r="V166" s="260"/>
      <c r="W166" s="260"/>
      <c r="X166" s="260"/>
      <c r="Y166" s="260"/>
      <c r="Z166" s="260"/>
      <c r="AA166" s="596"/>
      <c r="AB166" s="260"/>
      <c r="AC166" s="260"/>
      <c r="AD166" s="260"/>
      <c r="AE166" s="260"/>
      <c r="AF166" s="260"/>
      <c r="AG166" s="260"/>
      <c r="AH166" s="260"/>
      <c r="AI166" s="316"/>
      <c r="AJ166" s="316"/>
      <c r="AK166" s="316"/>
      <c r="AL166" s="316"/>
      <c r="AM166" s="316"/>
      <c r="AN166" s="600"/>
      <c r="AO166" s="600"/>
      <c r="AP166" s="316"/>
      <c r="AQ166" s="316"/>
      <c r="AR166" s="316"/>
      <c r="AS166" s="316"/>
      <c r="AT166" s="316"/>
      <c r="AU166" s="316"/>
      <c r="AV166" s="316"/>
      <c r="AW166" s="316"/>
      <c r="AX166" s="316"/>
      <c r="AY166" s="316"/>
      <c r="AZ166" s="316"/>
      <c r="BA166" s="316"/>
      <c r="BB166" s="316"/>
      <c r="BC166" s="316"/>
      <c r="BD166" s="316"/>
      <c r="BE166" s="316"/>
      <c r="BF166" s="316"/>
      <c r="BG166" s="316"/>
      <c r="BH166" s="316"/>
      <c r="BI166" s="316"/>
      <c r="BJ166" s="584"/>
      <c r="BK166" s="316"/>
      <c r="BL166" s="316"/>
      <c r="BM166" s="316"/>
      <c r="BN166" s="316"/>
      <c r="BO166" s="316"/>
      <c r="BP166" s="316"/>
      <c r="BQ166" s="316"/>
      <c r="BR166" s="600"/>
      <c r="BS166" s="316"/>
      <c r="BT166" s="316"/>
      <c r="BU166" s="316"/>
      <c r="BV166" s="316"/>
      <c r="BW166" s="316"/>
      <c r="BX166" s="316"/>
      <c r="BY166" s="316"/>
      <c r="BZ166" s="642"/>
      <c r="CA166" s="670"/>
      <c r="CB166" s="670"/>
      <c r="CC166" s="670"/>
      <c r="CD166" s="670"/>
      <c r="CE166" s="670"/>
      <c r="CF166" s="670"/>
      <c r="CG166" s="670"/>
      <c r="CH166" s="670"/>
      <c r="CI166" s="670"/>
      <c r="CJ166" s="670"/>
      <c r="CK166" s="670"/>
      <c r="CL166" s="670"/>
      <c r="CM166" s="670"/>
      <c r="CN166" s="670"/>
      <c r="CO166" s="670"/>
      <c r="CP166" s="670"/>
      <c r="CQ166" s="807">
        <f t="shared" si="19"/>
        <v>0</v>
      </c>
      <c r="CR166" s="807">
        <f t="shared" si="20"/>
        <v>0</v>
      </c>
    </row>
    <row r="167" spans="1:220" ht="18" x14ac:dyDescent="0.25">
      <c r="A167" s="286" t="s">
        <v>386</v>
      </c>
      <c r="B167" s="286" t="s">
        <v>361</v>
      </c>
      <c r="C167" s="286" t="s">
        <v>363</v>
      </c>
      <c r="D167" s="286" t="s">
        <v>435</v>
      </c>
      <c r="E167" s="573"/>
      <c r="F167" s="286"/>
      <c r="G167" s="295"/>
      <c r="H167" s="295"/>
      <c r="I167" s="617"/>
      <c r="J167" s="617"/>
      <c r="K167" s="617"/>
      <c r="L167" s="617"/>
      <c r="M167" s="617"/>
      <c r="N167" s="288"/>
      <c r="O167" s="288"/>
      <c r="P167" s="629"/>
      <c r="Q167" s="296" t="s">
        <v>436</v>
      </c>
      <c r="R167" s="848"/>
      <c r="S167" s="848"/>
      <c r="T167" s="881">
        <f t="shared" si="17"/>
        <v>0</v>
      </c>
      <c r="U167" s="259">
        <f t="shared" si="18"/>
        <v>0</v>
      </c>
      <c r="V167" s="260"/>
      <c r="W167" s="260"/>
      <c r="X167" s="260"/>
      <c r="Y167" s="260"/>
      <c r="Z167" s="260"/>
      <c r="AA167" s="596"/>
      <c r="AB167" s="260"/>
      <c r="AC167" s="260"/>
      <c r="AD167" s="260"/>
      <c r="AE167" s="260"/>
      <c r="AF167" s="260"/>
      <c r="AG167" s="260"/>
      <c r="AH167" s="260"/>
      <c r="AI167" s="316"/>
      <c r="AJ167" s="316"/>
      <c r="AK167" s="316"/>
      <c r="AL167" s="316"/>
      <c r="AM167" s="316"/>
      <c r="AN167" s="600"/>
      <c r="AO167" s="600"/>
      <c r="AP167" s="316"/>
      <c r="AQ167" s="316"/>
      <c r="AR167" s="316"/>
      <c r="AS167" s="316"/>
      <c r="AT167" s="316"/>
      <c r="AU167" s="316"/>
      <c r="AV167" s="316"/>
      <c r="AW167" s="316"/>
      <c r="AX167" s="316"/>
      <c r="AY167" s="316"/>
      <c r="AZ167" s="316"/>
      <c r="BA167" s="316"/>
      <c r="BB167" s="316"/>
      <c r="BC167" s="316"/>
      <c r="BD167" s="316"/>
      <c r="BE167" s="316"/>
      <c r="BF167" s="316"/>
      <c r="BG167" s="316"/>
      <c r="BH167" s="316"/>
      <c r="BI167" s="316"/>
      <c r="BJ167" s="584"/>
      <c r="BK167" s="316"/>
      <c r="BL167" s="316"/>
      <c r="BM167" s="316"/>
      <c r="BN167" s="316"/>
      <c r="BO167" s="316"/>
      <c r="BP167" s="316"/>
      <c r="BQ167" s="316"/>
      <c r="BR167" s="600"/>
      <c r="BS167" s="316"/>
      <c r="BT167" s="316"/>
      <c r="BU167" s="316"/>
      <c r="BV167" s="316"/>
      <c r="BW167" s="316"/>
      <c r="BX167" s="316"/>
      <c r="BY167" s="316"/>
      <c r="BZ167" s="642"/>
      <c r="CA167" s="670"/>
      <c r="CB167" s="670"/>
      <c r="CC167" s="670"/>
      <c r="CD167" s="670"/>
      <c r="CE167" s="670"/>
      <c r="CF167" s="670"/>
      <c r="CG167" s="670"/>
      <c r="CH167" s="670"/>
      <c r="CI167" s="670"/>
      <c r="CJ167" s="670"/>
      <c r="CK167" s="670"/>
      <c r="CL167" s="670"/>
      <c r="CM167" s="670"/>
      <c r="CN167" s="670"/>
      <c r="CO167" s="670"/>
      <c r="CP167" s="670"/>
      <c r="CQ167" s="807">
        <f t="shared" si="19"/>
        <v>0</v>
      </c>
      <c r="CR167" s="807">
        <f t="shared" si="20"/>
        <v>0</v>
      </c>
    </row>
    <row r="168" spans="1:220" ht="18" x14ac:dyDescent="0.25">
      <c r="A168" s="577" t="s">
        <v>386</v>
      </c>
      <c r="B168" s="577" t="s">
        <v>361</v>
      </c>
      <c r="C168" s="577" t="s">
        <v>363</v>
      </c>
      <c r="D168" s="577" t="s">
        <v>435</v>
      </c>
      <c r="E168" s="577" t="s">
        <v>428</v>
      </c>
      <c r="F168" s="577"/>
      <c r="G168" s="578"/>
      <c r="H168" s="578"/>
      <c r="I168" s="608"/>
      <c r="J168" s="608"/>
      <c r="K168" s="608"/>
      <c r="L168" s="608"/>
      <c r="M168" s="608"/>
      <c r="N168" s="579"/>
      <c r="O168" s="579"/>
      <c r="P168" s="627"/>
      <c r="Q168" s="580" t="s">
        <v>690</v>
      </c>
      <c r="R168" s="843"/>
      <c r="S168" s="843"/>
      <c r="T168" s="879">
        <f t="shared" si="17"/>
        <v>0</v>
      </c>
      <c r="U168" s="259">
        <f t="shared" si="18"/>
        <v>0</v>
      </c>
      <c r="V168" s="581"/>
      <c r="W168" s="581"/>
      <c r="X168" s="581"/>
      <c r="Y168" s="581"/>
      <c r="Z168" s="581"/>
      <c r="AA168" s="596"/>
      <c r="AB168" s="581"/>
      <c r="AC168" s="581"/>
      <c r="AD168" s="581"/>
      <c r="AE168" s="581"/>
      <c r="AF168" s="581"/>
      <c r="AG168" s="581"/>
      <c r="AH168" s="581"/>
      <c r="AI168" s="584"/>
      <c r="AJ168" s="584"/>
      <c r="AK168" s="584"/>
      <c r="AL168" s="584"/>
      <c r="AM168" s="584"/>
      <c r="AN168" s="600"/>
      <c r="AO168" s="600"/>
      <c r="AP168" s="584"/>
      <c r="AQ168" s="584"/>
      <c r="AR168" s="584"/>
      <c r="AS168" s="584"/>
      <c r="AT168" s="584"/>
      <c r="AU168" s="584"/>
      <c r="AV168" s="584"/>
      <c r="AW168" s="584"/>
      <c r="AX168" s="584"/>
      <c r="AY168" s="584"/>
      <c r="AZ168" s="584"/>
      <c r="BA168" s="584"/>
      <c r="BB168" s="584"/>
      <c r="BC168" s="584"/>
      <c r="BD168" s="584"/>
      <c r="BE168" s="584"/>
      <c r="BF168" s="316"/>
      <c r="BG168" s="316"/>
      <c r="BH168" s="316"/>
      <c r="BI168" s="584"/>
      <c r="BJ168" s="584"/>
      <c r="BK168" s="584"/>
      <c r="BL168" s="584"/>
      <c r="BM168" s="584"/>
      <c r="BN168" s="584"/>
      <c r="BO168" s="584"/>
      <c r="BP168" s="584"/>
      <c r="BQ168" s="584"/>
      <c r="BR168" s="600"/>
      <c r="BS168" s="584"/>
      <c r="BT168" s="584"/>
      <c r="BU168" s="584"/>
      <c r="BV168" s="584"/>
      <c r="BW168" s="584"/>
      <c r="BX168" s="584"/>
      <c r="BY168" s="584"/>
      <c r="BZ168" s="642"/>
      <c r="CA168" s="670"/>
      <c r="CB168" s="670"/>
      <c r="CC168" s="670"/>
      <c r="CD168" s="670"/>
      <c r="CE168" s="670"/>
      <c r="CF168" s="670"/>
      <c r="CG168" s="670"/>
      <c r="CH168" s="670"/>
      <c r="CI168" s="670"/>
      <c r="CJ168" s="670"/>
      <c r="CK168" s="670"/>
      <c r="CL168" s="670"/>
      <c r="CM168" s="670"/>
      <c r="CN168" s="670"/>
      <c r="CO168" s="670"/>
      <c r="CP168" s="670"/>
      <c r="CQ168" s="807">
        <f t="shared" si="19"/>
        <v>0</v>
      </c>
      <c r="CR168" s="807">
        <f t="shared" si="20"/>
        <v>0</v>
      </c>
    </row>
    <row r="169" spans="1:220" ht="31.5" x14ac:dyDescent="0.25">
      <c r="A169" s="290" t="s">
        <v>386</v>
      </c>
      <c r="B169" s="290" t="s">
        <v>361</v>
      </c>
      <c r="C169" s="290" t="s">
        <v>363</v>
      </c>
      <c r="D169" s="290" t="s">
        <v>435</v>
      </c>
      <c r="E169" s="574" t="s">
        <v>428</v>
      </c>
      <c r="F169" s="290" t="s">
        <v>369</v>
      </c>
      <c r="G169" s="311"/>
      <c r="H169" s="311"/>
      <c r="I169" s="620"/>
      <c r="J169" s="620"/>
      <c r="K169" s="620"/>
      <c r="L169" s="620"/>
      <c r="M169" s="620"/>
      <c r="N169" s="292"/>
      <c r="O169" s="292"/>
      <c r="P169" s="630"/>
      <c r="Q169" s="293" t="s">
        <v>370</v>
      </c>
      <c r="R169" s="849"/>
      <c r="S169" s="849"/>
      <c r="T169" s="882">
        <f t="shared" si="17"/>
        <v>0</v>
      </c>
      <c r="U169" s="259">
        <f t="shared" si="18"/>
        <v>0</v>
      </c>
      <c r="V169" s="260"/>
      <c r="W169" s="260"/>
      <c r="X169" s="260"/>
      <c r="Y169" s="260"/>
      <c r="Z169" s="260"/>
      <c r="AA169" s="596"/>
      <c r="AB169" s="260"/>
      <c r="AC169" s="260"/>
      <c r="AD169" s="260"/>
      <c r="AE169" s="260"/>
      <c r="AF169" s="260"/>
      <c r="AG169" s="260"/>
      <c r="AH169" s="260"/>
      <c r="AI169" s="316"/>
      <c r="AJ169" s="316"/>
      <c r="AK169" s="316"/>
      <c r="AL169" s="316"/>
      <c r="AM169" s="316"/>
      <c r="AN169" s="600"/>
      <c r="AO169" s="600"/>
      <c r="AP169" s="316"/>
      <c r="AQ169" s="316"/>
      <c r="AR169" s="316"/>
      <c r="AS169" s="316"/>
      <c r="AT169" s="316"/>
      <c r="AU169" s="316"/>
      <c r="AV169" s="316"/>
      <c r="AW169" s="316"/>
      <c r="AX169" s="316"/>
      <c r="AY169" s="316"/>
      <c r="AZ169" s="316"/>
      <c r="BA169" s="316"/>
      <c r="BB169" s="316"/>
      <c r="BC169" s="316"/>
      <c r="BD169" s="316"/>
      <c r="BE169" s="316"/>
      <c r="BF169" s="316"/>
      <c r="BG169" s="316"/>
      <c r="BH169" s="316"/>
      <c r="BI169" s="316"/>
      <c r="BJ169" s="584"/>
      <c r="BK169" s="316"/>
      <c r="BL169" s="316"/>
      <c r="BM169" s="316"/>
      <c r="BN169" s="316"/>
      <c r="BO169" s="316"/>
      <c r="BP169" s="316"/>
      <c r="BQ169" s="316"/>
      <c r="BR169" s="600"/>
      <c r="BS169" s="316"/>
      <c r="BT169" s="316"/>
      <c r="BU169" s="316"/>
      <c r="BV169" s="316"/>
      <c r="BW169" s="316"/>
      <c r="BX169" s="316"/>
      <c r="BY169" s="316"/>
      <c r="BZ169" s="642"/>
      <c r="CA169" s="670"/>
      <c r="CB169" s="670"/>
      <c r="CC169" s="670"/>
      <c r="CD169" s="670"/>
      <c r="CE169" s="670"/>
      <c r="CF169" s="670"/>
      <c r="CG169" s="670"/>
      <c r="CH169" s="670"/>
      <c r="CI169" s="670"/>
      <c r="CJ169" s="670"/>
      <c r="CK169" s="670"/>
      <c r="CL169" s="670"/>
      <c r="CM169" s="670"/>
      <c r="CN169" s="670"/>
      <c r="CO169" s="670"/>
      <c r="CP169" s="670"/>
      <c r="CQ169" s="807">
        <f t="shared" si="19"/>
        <v>0</v>
      </c>
      <c r="CR169" s="807">
        <f t="shared" si="20"/>
        <v>0</v>
      </c>
      <c r="CS169" s="317"/>
      <c r="CT169" s="317"/>
      <c r="CU169" s="317"/>
      <c r="CV169" s="317"/>
      <c r="CW169" s="317"/>
      <c r="CX169" s="317"/>
      <c r="CY169" s="317"/>
      <c r="CZ169" s="317"/>
      <c r="DA169" s="317"/>
      <c r="DB169" s="317"/>
      <c r="DC169" s="317"/>
      <c r="DD169" s="317"/>
      <c r="DE169" s="317"/>
      <c r="DF169" s="317"/>
      <c r="DG169" s="317"/>
      <c r="DH169" s="317"/>
      <c r="DI169" s="317"/>
      <c r="DJ169" s="317"/>
      <c r="DK169" s="317"/>
      <c r="DL169" s="317"/>
      <c r="DM169" s="317"/>
      <c r="DN169" s="317"/>
      <c r="DO169" s="317"/>
      <c r="DP169" s="317"/>
      <c r="DQ169" s="317"/>
      <c r="DR169" s="317"/>
      <c r="DS169" s="317"/>
      <c r="DT169" s="317"/>
      <c r="DU169" s="317"/>
      <c r="DV169" s="317"/>
      <c r="DW169" s="317"/>
      <c r="DX169" s="317"/>
      <c r="DY169" s="317"/>
      <c r="DZ169" s="317"/>
      <c r="EA169" s="317"/>
      <c r="EB169" s="317"/>
      <c r="EC169" s="317"/>
      <c r="ED169" s="317"/>
      <c r="EE169" s="317"/>
      <c r="EF169" s="317"/>
      <c r="EG169" s="317"/>
      <c r="EH169" s="317"/>
      <c r="EI169" s="317"/>
      <c r="EJ169" s="317"/>
      <c r="EK169" s="317"/>
      <c r="EL169" s="317"/>
      <c r="EM169" s="317"/>
      <c r="EN169" s="317"/>
      <c r="EO169" s="317"/>
      <c r="EP169" s="317"/>
      <c r="EQ169" s="317"/>
      <c r="ER169" s="317"/>
      <c r="ES169" s="317"/>
      <c r="ET169" s="317"/>
      <c r="EU169" s="317"/>
      <c r="EV169" s="317"/>
      <c r="EW169" s="317"/>
      <c r="EX169" s="317"/>
      <c r="EY169" s="317"/>
      <c r="EZ169" s="317"/>
      <c r="FA169" s="317"/>
      <c r="FB169" s="317"/>
      <c r="FC169" s="317"/>
      <c r="FD169" s="317"/>
      <c r="FE169" s="317"/>
      <c r="FF169" s="317"/>
      <c r="FG169" s="317"/>
      <c r="FH169" s="317"/>
      <c r="FI169" s="317"/>
      <c r="FJ169" s="317"/>
      <c r="FK169" s="317"/>
      <c r="FL169" s="317"/>
      <c r="FM169" s="317"/>
      <c r="FN169" s="317"/>
      <c r="FO169" s="317"/>
      <c r="FP169" s="317"/>
      <c r="FQ169" s="317"/>
      <c r="FR169" s="317"/>
      <c r="FS169" s="317"/>
      <c r="FT169" s="317"/>
      <c r="FU169" s="317"/>
      <c r="FV169" s="317"/>
      <c r="FW169" s="317"/>
      <c r="FX169" s="317"/>
      <c r="FY169" s="317"/>
      <c r="FZ169" s="317"/>
      <c r="GA169" s="317"/>
      <c r="GB169" s="317"/>
      <c r="GC169" s="317"/>
      <c r="GD169" s="317"/>
      <c r="GE169" s="317"/>
      <c r="GF169" s="317"/>
      <c r="GG169" s="317"/>
      <c r="GH169" s="317"/>
      <c r="GI169" s="317"/>
      <c r="GJ169" s="317"/>
      <c r="GK169" s="317"/>
      <c r="GL169" s="317"/>
      <c r="GM169" s="317"/>
      <c r="GN169" s="317"/>
      <c r="GO169" s="317"/>
      <c r="GP169" s="317"/>
      <c r="GQ169" s="317"/>
      <c r="GR169" s="317"/>
      <c r="GS169" s="317"/>
      <c r="GT169" s="317"/>
      <c r="GU169" s="317"/>
      <c r="GV169" s="317"/>
      <c r="GW169" s="317"/>
      <c r="GX169" s="317"/>
      <c r="GY169" s="317"/>
      <c r="GZ169" s="317"/>
      <c r="HA169" s="317"/>
      <c r="HB169" s="317"/>
      <c r="HC169" s="317"/>
      <c r="HD169" s="317"/>
      <c r="HE169" s="317"/>
      <c r="HF169" s="317"/>
      <c r="HG169" s="317"/>
      <c r="HH169" s="317"/>
      <c r="HI169" s="317"/>
      <c r="HJ169" s="317"/>
      <c r="HK169" s="317"/>
      <c r="HL169" s="317"/>
    </row>
    <row r="170" spans="1:220" s="280" customFormat="1" ht="89.25" customHeight="1" x14ac:dyDescent="0.25">
      <c r="A170" s="276" t="s">
        <v>386</v>
      </c>
      <c r="B170" s="276" t="s">
        <v>361</v>
      </c>
      <c r="C170" s="276" t="s">
        <v>363</v>
      </c>
      <c r="D170" s="276" t="s">
        <v>435</v>
      </c>
      <c r="E170" s="380" t="s">
        <v>428</v>
      </c>
      <c r="F170" s="276" t="s">
        <v>369</v>
      </c>
      <c r="G170" s="275">
        <v>2021005810234</v>
      </c>
      <c r="H170" s="275"/>
      <c r="I170" s="609" t="s">
        <v>806</v>
      </c>
      <c r="J170" s="609" t="s">
        <v>807</v>
      </c>
      <c r="K170" s="609">
        <v>1</v>
      </c>
      <c r="L170" s="609" t="s">
        <v>805</v>
      </c>
      <c r="M170" s="609" t="s">
        <v>808</v>
      </c>
      <c r="N170" s="276" t="s">
        <v>666</v>
      </c>
      <c r="O170" s="276" t="s">
        <v>366</v>
      </c>
      <c r="P170" s="619" t="s">
        <v>701</v>
      </c>
      <c r="Q170" s="921" t="s">
        <v>612</v>
      </c>
      <c r="R170" s="847"/>
      <c r="S170" s="847">
        <v>2920000000</v>
      </c>
      <c r="T170" s="888">
        <f t="shared" si="17"/>
        <v>2920000000</v>
      </c>
      <c r="U170" s="259">
        <f t="shared" si="18"/>
        <v>2920000000</v>
      </c>
      <c r="V170" s="277"/>
      <c r="W170" s="277"/>
      <c r="X170" s="277"/>
      <c r="Y170" s="277"/>
      <c r="Z170" s="277"/>
      <c r="AA170" s="594"/>
      <c r="AB170" s="277"/>
      <c r="AC170" s="277"/>
      <c r="AD170" s="277"/>
      <c r="AE170" s="277"/>
      <c r="AF170" s="277"/>
      <c r="AG170" s="277"/>
      <c r="AH170" s="277"/>
      <c r="AI170" s="277"/>
      <c r="AJ170" s="277"/>
      <c r="AK170" s="277"/>
      <c r="AL170" s="277"/>
      <c r="AM170" s="277"/>
      <c r="AN170" s="594"/>
      <c r="AO170" s="594"/>
      <c r="AP170" s="277"/>
      <c r="AQ170" s="277"/>
      <c r="AR170" s="277"/>
      <c r="AS170" s="277"/>
      <c r="AT170" s="277"/>
      <c r="AU170" s="277"/>
      <c r="AV170" s="277"/>
      <c r="AW170" s="277"/>
      <c r="AX170" s="277"/>
      <c r="AY170" s="277"/>
      <c r="AZ170" s="277"/>
      <c r="BA170" s="277"/>
      <c r="BB170" s="277"/>
      <c r="BC170" s="277"/>
      <c r="BD170" s="277"/>
      <c r="BE170" s="277"/>
      <c r="BF170" s="277"/>
      <c r="BG170" s="277"/>
      <c r="BH170" s="277"/>
      <c r="BI170" s="277"/>
      <c r="BJ170" s="381"/>
      <c r="BK170" s="277"/>
      <c r="BL170" s="277">
        <v>70000000</v>
      </c>
      <c r="BM170" s="277"/>
      <c r="BN170" s="277"/>
      <c r="BO170" s="277"/>
      <c r="BP170" s="277"/>
      <c r="BQ170" s="277"/>
      <c r="BR170" s="594"/>
      <c r="BS170" s="277"/>
      <c r="BT170" s="277"/>
      <c r="BU170" s="277">
        <v>2850000000</v>
      </c>
      <c r="BV170" s="277"/>
      <c r="BW170" s="277"/>
      <c r="BX170" s="277"/>
      <c r="BY170" s="277"/>
      <c r="BZ170" s="637"/>
      <c r="CA170" s="652"/>
      <c r="CB170" s="652"/>
      <c r="CC170" s="652"/>
      <c r="CD170" s="652"/>
      <c r="CE170" s="652"/>
      <c r="CF170" s="652"/>
      <c r="CG170" s="652"/>
      <c r="CH170" s="652"/>
      <c r="CI170" s="652"/>
      <c r="CJ170" s="652"/>
      <c r="CK170" s="652"/>
      <c r="CL170" s="652"/>
      <c r="CM170" s="652"/>
      <c r="CN170" s="652"/>
      <c r="CO170" s="652"/>
      <c r="CP170" s="652"/>
      <c r="CQ170" s="807">
        <f t="shared" si="19"/>
        <v>2920000000</v>
      </c>
      <c r="CR170" s="807">
        <f t="shared" si="20"/>
        <v>0</v>
      </c>
      <c r="CS170" s="279"/>
      <c r="CT170" s="279"/>
      <c r="CU170" s="279"/>
      <c r="CV170" s="279"/>
      <c r="CW170" s="279"/>
      <c r="CX170" s="279"/>
      <c r="CY170" s="279"/>
      <c r="CZ170" s="279"/>
      <c r="DA170" s="279"/>
      <c r="DB170" s="279"/>
      <c r="DC170" s="279"/>
      <c r="DD170" s="279"/>
      <c r="DE170" s="279"/>
      <c r="DF170" s="279"/>
      <c r="DG170" s="279"/>
      <c r="DH170" s="279"/>
      <c r="DI170" s="279"/>
      <c r="DJ170" s="279"/>
      <c r="DK170" s="279"/>
      <c r="DL170" s="279"/>
      <c r="DM170" s="279"/>
      <c r="DN170" s="279"/>
      <c r="DO170" s="279"/>
      <c r="DP170" s="279"/>
      <c r="DQ170" s="279"/>
      <c r="DR170" s="279"/>
      <c r="DS170" s="279"/>
      <c r="DT170" s="279"/>
      <c r="DU170" s="279"/>
      <c r="DV170" s="279"/>
      <c r="DW170" s="279"/>
      <c r="DX170" s="279"/>
      <c r="DY170" s="279"/>
      <c r="DZ170" s="279"/>
      <c r="EA170" s="279"/>
      <c r="EB170" s="279"/>
      <c r="EC170" s="279"/>
      <c r="ED170" s="279"/>
      <c r="EE170" s="279"/>
      <c r="EF170" s="279"/>
      <c r="EG170" s="279"/>
      <c r="EH170" s="279"/>
      <c r="EI170" s="279"/>
      <c r="EJ170" s="279"/>
      <c r="EK170" s="279"/>
      <c r="EL170" s="279"/>
      <c r="EM170" s="279"/>
      <c r="EN170" s="279"/>
      <c r="EO170" s="279"/>
      <c r="EP170" s="279"/>
      <c r="EQ170" s="279"/>
      <c r="ER170" s="279"/>
      <c r="ES170" s="279"/>
      <c r="ET170" s="279"/>
      <c r="EU170" s="279"/>
      <c r="EV170" s="279"/>
      <c r="EW170" s="279"/>
      <c r="EX170" s="279"/>
      <c r="EY170" s="279"/>
      <c r="EZ170" s="279"/>
      <c r="FA170" s="279"/>
      <c r="FB170" s="279"/>
      <c r="FC170" s="279"/>
      <c r="FD170" s="279"/>
      <c r="FE170" s="279"/>
      <c r="FF170" s="279"/>
      <c r="FG170" s="279"/>
      <c r="FH170" s="279"/>
      <c r="FI170" s="279"/>
      <c r="FJ170" s="279"/>
      <c r="FK170" s="279"/>
      <c r="FL170" s="279"/>
      <c r="FM170" s="279"/>
      <c r="FN170" s="279"/>
      <c r="FO170" s="279"/>
      <c r="FP170" s="279"/>
      <c r="FQ170" s="279"/>
      <c r="FR170" s="279"/>
      <c r="FS170" s="279"/>
      <c r="FT170" s="279"/>
      <c r="FU170" s="279"/>
      <c r="FV170" s="279"/>
      <c r="FW170" s="279"/>
      <c r="FX170" s="279"/>
      <c r="FY170" s="279"/>
      <c r="FZ170" s="279"/>
      <c r="GA170" s="279"/>
      <c r="GB170" s="279"/>
      <c r="GC170" s="279"/>
      <c r="GD170" s="279"/>
      <c r="GE170" s="279"/>
      <c r="GF170" s="279"/>
      <c r="GG170" s="279"/>
      <c r="GH170" s="279"/>
      <c r="GI170" s="279"/>
      <c r="GJ170" s="279"/>
      <c r="GK170" s="279"/>
      <c r="GL170" s="279"/>
      <c r="GM170" s="279"/>
      <c r="GN170" s="279"/>
      <c r="GO170" s="279"/>
      <c r="GP170" s="279"/>
      <c r="GQ170" s="279"/>
      <c r="GR170" s="279"/>
      <c r="GS170" s="279"/>
      <c r="GT170" s="279"/>
      <c r="GU170" s="279"/>
      <c r="GV170" s="279"/>
      <c r="GW170" s="279"/>
      <c r="GX170" s="279"/>
      <c r="GY170" s="279"/>
      <c r="GZ170" s="279"/>
      <c r="HA170" s="279"/>
      <c r="HB170" s="279"/>
      <c r="HC170" s="279"/>
      <c r="HD170" s="279"/>
      <c r="HE170" s="279"/>
      <c r="HF170" s="279"/>
      <c r="HG170" s="279"/>
      <c r="HH170" s="279"/>
      <c r="HI170" s="279"/>
      <c r="HJ170" s="279"/>
      <c r="HK170" s="279"/>
      <c r="HL170" s="279"/>
    </row>
    <row r="171" spans="1:220" ht="18" x14ac:dyDescent="0.25">
      <c r="A171" s="246" t="s">
        <v>437</v>
      </c>
      <c r="B171" s="246"/>
      <c r="C171" s="246"/>
      <c r="D171" s="246"/>
      <c r="E171" s="568"/>
      <c r="F171" s="246"/>
      <c r="G171" s="247"/>
      <c r="H171" s="247"/>
      <c r="I171" s="604"/>
      <c r="J171" s="604"/>
      <c r="K171" s="604"/>
      <c r="L171" s="604"/>
      <c r="M171" s="604"/>
      <c r="N171" s="248"/>
      <c r="O171" s="248"/>
      <c r="P171" s="623"/>
      <c r="Q171" s="312" t="s">
        <v>438</v>
      </c>
      <c r="R171" s="839"/>
      <c r="S171" s="839"/>
      <c r="T171" s="875">
        <f t="shared" si="17"/>
        <v>0</v>
      </c>
      <c r="U171" s="259">
        <f t="shared" si="18"/>
        <v>0</v>
      </c>
      <c r="V171" s="269"/>
      <c r="W171" s="269"/>
      <c r="X171" s="269"/>
      <c r="Y171" s="269"/>
      <c r="Z171" s="269"/>
      <c r="AA171" s="595"/>
      <c r="AB171" s="269"/>
      <c r="AC171" s="269"/>
      <c r="AD171" s="269"/>
      <c r="AE171" s="269"/>
      <c r="AF171" s="269"/>
      <c r="AG171" s="269"/>
      <c r="AH171" s="269"/>
      <c r="AI171" s="269"/>
      <c r="AJ171" s="269"/>
      <c r="AK171" s="269"/>
      <c r="AL171" s="269"/>
      <c r="AM171" s="269"/>
      <c r="AN171" s="595"/>
      <c r="AO171" s="595"/>
      <c r="AP171" s="269"/>
      <c r="AQ171" s="269"/>
      <c r="AR171" s="269"/>
      <c r="AS171" s="269"/>
      <c r="AT171" s="269"/>
      <c r="AU171" s="269"/>
      <c r="AV171" s="269"/>
      <c r="AW171" s="269"/>
      <c r="AX171" s="269"/>
      <c r="AY171" s="269"/>
      <c r="AZ171" s="269"/>
      <c r="BA171" s="269"/>
      <c r="BB171" s="269"/>
      <c r="BC171" s="269"/>
      <c r="BD171" s="269"/>
      <c r="BE171" s="269"/>
      <c r="BF171" s="269"/>
      <c r="BG171" s="269"/>
      <c r="BH171" s="269"/>
      <c r="BI171" s="269"/>
      <c r="BJ171" s="576"/>
      <c r="BK171" s="269"/>
      <c r="BL171" s="269"/>
      <c r="BM171" s="269"/>
      <c r="BN171" s="269"/>
      <c r="BO171" s="269"/>
      <c r="BP171" s="269"/>
      <c r="BQ171" s="269"/>
      <c r="BR171" s="595"/>
      <c r="BS171" s="269"/>
      <c r="BT171" s="269"/>
      <c r="BU171" s="269"/>
      <c r="BV171" s="269"/>
      <c r="BW171" s="269"/>
      <c r="BX171" s="269"/>
      <c r="BY171" s="269"/>
      <c r="BZ171" s="636"/>
      <c r="CA171" s="651"/>
      <c r="CB171" s="651"/>
      <c r="CC171" s="651"/>
      <c r="CD171" s="651"/>
      <c r="CE171" s="651"/>
      <c r="CF171" s="651"/>
      <c r="CG171" s="651"/>
      <c r="CH171" s="651"/>
      <c r="CI171" s="651"/>
      <c r="CJ171" s="651"/>
      <c r="CK171" s="651"/>
      <c r="CL171" s="651"/>
      <c r="CM171" s="651"/>
      <c r="CN171" s="651"/>
      <c r="CO171" s="651"/>
      <c r="CP171" s="651"/>
      <c r="CQ171" s="807">
        <f t="shared" si="19"/>
        <v>0</v>
      </c>
      <c r="CR171" s="807">
        <f t="shared" si="20"/>
        <v>0</v>
      </c>
      <c r="CS171" s="270"/>
      <c r="CT171" s="270"/>
      <c r="CU171" s="270"/>
      <c r="CV171" s="270"/>
      <c r="CW171" s="270"/>
      <c r="CX171" s="270"/>
      <c r="CY171" s="270"/>
      <c r="CZ171" s="270"/>
      <c r="DA171" s="270"/>
      <c r="DB171" s="270"/>
      <c r="DC171" s="270"/>
      <c r="DD171" s="270"/>
      <c r="DE171" s="270"/>
      <c r="DF171" s="270"/>
      <c r="DG171" s="270"/>
      <c r="DH171" s="270"/>
      <c r="DI171" s="270"/>
      <c r="DJ171" s="270"/>
      <c r="DK171" s="270"/>
      <c r="DL171" s="270"/>
      <c r="DM171" s="270"/>
      <c r="DN171" s="270"/>
      <c r="DO171" s="270"/>
      <c r="DP171" s="270"/>
      <c r="DQ171" s="270"/>
      <c r="DR171" s="270"/>
      <c r="DS171" s="270"/>
      <c r="DT171" s="270"/>
      <c r="DU171" s="270"/>
      <c r="DV171" s="270"/>
      <c r="DW171" s="270"/>
      <c r="DX171" s="270"/>
      <c r="DY171" s="270"/>
      <c r="DZ171" s="270"/>
      <c r="EA171" s="270"/>
      <c r="EB171" s="270"/>
      <c r="EC171" s="270"/>
      <c r="ED171" s="270"/>
      <c r="EE171" s="270"/>
      <c r="EF171" s="270"/>
      <c r="EG171" s="270"/>
      <c r="EH171" s="270"/>
      <c r="EI171" s="270"/>
      <c r="EJ171" s="270"/>
      <c r="EK171" s="270"/>
      <c r="EL171" s="270"/>
      <c r="EM171" s="270"/>
      <c r="EN171" s="270"/>
      <c r="EO171" s="270"/>
      <c r="EP171" s="270"/>
      <c r="EQ171" s="270"/>
      <c r="ER171" s="270"/>
      <c r="ES171" s="270"/>
      <c r="ET171" s="270"/>
      <c r="EU171" s="270"/>
      <c r="EV171" s="270"/>
      <c r="EW171" s="270"/>
      <c r="EX171" s="270"/>
      <c r="EY171" s="270"/>
      <c r="EZ171" s="270"/>
      <c r="FA171" s="270"/>
      <c r="FB171" s="270"/>
      <c r="FC171" s="270"/>
      <c r="FD171" s="270"/>
      <c r="FE171" s="270"/>
      <c r="FF171" s="270"/>
      <c r="FG171" s="270"/>
      <c r="FH171" s="270"/>
      <c r="FI171" s="270"/>
      <c r="FJ171" s="270"/>
      <c r="FK171" s="270"/>
      <c r="FL171" s="270"/>
      <c r="FM171" s="270"/>
      <c r="FN171" s="270"/>
      <c r="FO171" s="270"/>
      <c r="FP171" s="270"/>
      <c r="FQ171" s="270"/>
      <c r="FR171" s="270"/>
      <c r="FS171" s="270"/>
      <c r="FT171" s="270"/>
      <c r="FU171" s="270"/>
      <c r="FV171" s="270"/>
      <c r="FW171" s="270"/>
      <c r="FX171" s="270"/>
      <c r="FY171" s="270"/>
      <c r="FZ171" s="270"/>
      <c r="GA171" s="270"/>
      <c r="GB171" s="270"/>
      <c r="GC171" s="270"/>
      <c r="GD171" s="270"/>
      <c r="GE171" s="270"/>
      <c r="GF171" s="270"/>
      <c r="GG171" s="270"/>
      <c r="GH171" s="270"/>
      <c r="GI171" s="270"/>
      <c r="GJ171" s="270"/>
      <c r="GK171" s="270"/>
      <c r="GL171" s="270"/>
      <c r="GM171" s="270"/>
      <c r="GN171" s="270"/>
      <c r="GO171" s="270"/>
      <c r="GP171" s="270"/>
      <c r="GQ171" s="270"/>
      <c r="GR171" s="270"/>
      <c r="GS171" s="270"/>
      <c r="GT171" s="270"/>
      <c r="GU171" s="270"/>
      <c r="GV171" s="270"/>
      <c r="GW171" s="270"/>
      <c r="GX171" s="270"/>
      <c r="GY171" s="270"/>
      <c r="GZ171" s="270"/>
      <c r="HA171" s="270"/>
      <c r="HB171" s="270"/>
      <c r="HC171" s="270"/>
      <c r="HD171" s="270"/>
      <c r="HE171" s="270"/>
      <c r="HF171" s="254"/>
      <c r="HG171" s="254"/>
      <c r="HH171" s="254"/>
      <c r="HI171" s="254"/>
      <c r="HJ171" s="254"/>
      <c r="HK171" s="254"/>
      <c r="HL171" s="254"/>
    </row>
    <row r="172" spans="1:220" ht="18" x14ac:dyDescent="0.25">
      <c r="A172" s="255" t="s">
        <v>437</v>
      </c>
      <c r="B172" s="255" t="s">
        <v>375</v>
      </c>
      <c r="C172" s="255"/>
      <c r="D172" s="255"/>
      <c r="E172" s="569"/>
      <c r="F172" s="255"/>
      <c r="G172" s="256"/>
      <c r="H172" s="256"/>
      <c r="I172" s="605"/>
      <c r="J172" s="605"/>
      <c r="K172" s="605"/>
      <c r="L172" s="605"/>
      <c r="M172" s="605"/>
      <c r="N172" s="257"/>
      <c r="O172" s="257"/>
      <c r="P172" s="624"/>
      <c r="Q172" s="258" t="s">
        <v>384</v>
      </c>
      <c r="R172" s="840"/>
      <c r="S172" s="840"/>
      <c r="T172" s="876">
        <f t="shared" si="17"/>
        <v>0</v>
      </c>
      <c r="U172" s="259">
        <f t="shared" si="18"/>
        <v>0</v>
      </c>
      <c r="V172" s="260"/>
      <c r="W172" s="260"/>
      <c r="X172" s="260"/>
      <c r="Y172" s="260"/>
      <c r="Z172" s="260"/>
      <c r="AA172" s="596"/>
      <c r="AB172" s="260"/>
      <c r="AC172" s="260"/>
      <c r="AD172" s="260"/>
      <c r="AE172" s="260"/>
      <c r="AF172" s="260"/>
      <c r="AG172" s="260"/>
      <c r="AH172" s="260"/>
      <c r="AI172" s="260"/>
      <c r="AJ172" s="260"/>
      <c r="AK172" s="260"/>
      <c r="AL172" s="260"/>
      <c r="AM172" s="260"/>
      <c r="AN172" s="596"/>
      <c r="AO172" s="596"/>
      <c r="AP172" s="260"/>
      <c r="AQ172" s="260"/>
      <c r="AR172" s="260"/>
      <c r="AS172" s="260"/>
      <c r="AT172" s="260"/>
      <c r="AU172" s="260"/>
      <c r="AV172" s="260"/>
      <c r="AW172" s="260"/>
      <c r="AX172" s="260"/>
      <c r="AY172" s="260"/>
      <c r="AZ172" s="260"/>
      <c r="BA172" s="260"/>
      <c r="BB172" s="260"/>
      <c r="BC172" s="260"/>
      <c r="BD172" s="260"/>
      <c r="BE172" s="260"/>
      <c r="BF172" s="260"/>
      <c r="BG172" s="260"/>
      <c r="BH172" s="260"/>
      <c r="BI172" s="260"/>
      <c r="BJ172" s="581"/>
      <c r="BK172" s="260"/>
      <c r="BL172" s="260"/>
      <c r="BM172" s="260"/>
      <c r="BN172" s="260"/>
      <c r="BO172" s="260"/>
      <c r="BP172" s="260"/>
      <c r="BQ172" s="260"/>
      <c r="BR172" s="596"/>
      <c r="BS172" s="260"/>
      <c r="BT172" s="260"/>
      <c r="BU172" s="260"/>
      <c r="BV172" s="260"/>
      <c r="BW172" s="260"/>
      <c r="BX172" s="260"/>
      <c r="BY172" s="260"/>
      <c r="BZ172" s="635"/>
      <c r="CA172" s="654"/>
      <c r="CB172" s="654"/>
      <c r="CC172" s="654"/>
      <c r="CD172" s="654"/>
      <c r="CE172" s="654"/>
      <c r="CF172" s="654"/>
      <c r="CG172" s="654"/>
      <c r="CH172" s="654"/>
      <c r="CI172" s="654"/>
      <c r="CJ172" s="654"/>
      <c r="CK172" s="654"/>
      <c r="CL172" s="654"/>
      <c r="CM172" s="654"/>
      <c r="CN172" s="654"/>
      <c r="CO172" s="654"/>
      <c r="CP172" s="654"/>
      <c r="CQ172" s="807">
        <f t="shared" si="19"/>
        <v>0</v>
      </c>
      <c r="CR172" s="807">
        <f t="shared" si="20"/>
        <v>0</v>
      </c>
      <c r="CS172" s="318"/>
      <c r="CT172" s="318"/>
      <c r="CU172" s="318"/>
      <c r="CV172" s="318"/>
      <c r="CW172" s="318"/>
      <c r="CX172" s="318"/>
      <c r="CY172" s="318"/>
      <c r="CZ172" s="318"/>
      <c r="DA172" s="318"/>
      <c r="DB172" s="318"/>
      <c r="DC172" s="318"/>
      <c r="DD172" s="318"/>
      <c r="DE172" s="318"/>
      <c r="DF172" s="318"/>
      <c r="DG172" s="318"/>
      <c r="DH172" s="318"/>
      <c r="DI172" s="318"/>
      <c r="DJ172" s="318"/>
      <c r="DK172" s="318"/>
      <c r="DL172" s="318"/>
      <c r="DM172" s="318"/>
      <c r="DN172" s="318"/>
      <c r="DO172" s="318"/>
      <c r="DP172" s="318"/>
      <c r="DQ172" s="318"/>
      <c r="DR172" s="318"/>
      <c r="DS172" s="318"/>
      <c r="DT172" s="318"/>
      <c r="DU172" s="318"/>
      <c r="DV172" s="318"/>
      <c r="DW172" s="318"/>
      <c r="DX172" s="318"/>
      <c r="DY172" s="318"/>
      <c r="DZ172" s="318"/>
      <c r="EA172" s="318"/>
      <c r="EB172" s="318"/>
      <c r="EC172" s="318"/>
      <c r="ED172" s="318"/>
      <c r="EE172" s="318"/>
      <c r="EF172" s="318"/>
      <c r="EG172" s="318"/>
      <c r="EH172" s="318"/>
      <c r="EI172" s="318"/>
      <c r="EJ172" s="318"/>
      <c r="EK172" s="318"/>
      <c r="EL172" s="318"/>
      <c r="EM172" s="318"/>
      <c r="EN172" s="318"/>
      <c r="EO172" s="318"/>
      <c r="EP172" s="318"/>
      <c r="EQ172" s="318"/>
      <c r="ER172" s="298"/>
      <c r="ES172" s="318"/>
      <c r="ET172" s="318"/>
      <c r="EU172" s="318"/>
      <c r="EV172" s="318"/>
      <c r="EW172" s="318"/>
      <c r="EX172" s="318"/>
      <c r="EY172" s="318"/>
      <c r="EZ172" s="318"/>
      <c r="FA172" s="318"/>
      <c r="FB172" s="318"/>
      <c r="FC172" s="318"/>
      <c r="FD172" s="318"/>
      <c r="FE172" s="318"/>
      <c r="FF172" s="318"/>
      <c r="FG172" s="318"/>
      <c r="FH172" s="318"/>
      <c r="FI172" s="318"/>
      <c r="FJ172" s="319"/>
      <c r="FK172" s="318"/>
      <c r="FL172" s="318"/>
      <c r="FM172" s="318"/>
      <c r="FN172" s="318"/>
      <c r="FO172" s="318"/>
      <c r="FP172" s="318"/>
      <c r="FQ172" s="318"/>
      <c r="FR172" s="318"/>
      <c r="FS172" s="318"/>
      <c r="FT172" s="318"/>
      <c r="FU172" s="318"/>
      <c r="FV172" s="318"/>
      <c r="FW172" s="318"/>
      <c r="FX172" s="318"/>
      <c r="FY172" s="318"/>
      <c r="FZ172" s="318"/>
      <c r="GA172" s="318"/>
      <c r="GB172" s="318"/>
      <c r="GC172" s="318"/>
      <c r="GD172" s="318"/>
      <c r="GE172" s="318"/>
      <c r="GF172" s="318"/>
      <c r="GG172" s="318"/>
      <c r="GH172" s="318"/>
      <c r="GI172" s="318"/>
      <c r="GJ172" s="318"/>
      <c r="GK172" s="318"/>
      <c r="GL172" s="318"/>
      <c r="GM172" s="318"/>
      <c r="GN172" s="318"/>
      <c r="GO172" s="318"/>
      <c r="GP172" s="318"/>
      <c r="GQ172" s="318"/>
      <c r="GR172" s="254"/>
      <c r="GS172" s="318"/>
      <c r="GT172" s="318"/>
      <c r="GU172" s="318"/>
      <c r="GV172" s="318"/>
      <c r="GW172" s="318"/>
      <c r="GX172" s="318"/>
      <c r="GY172" s="254"/>
      <c r="GZ172" s="254"/>
      <c r="HA172" s="254"/>
      <c r="HB172" s="254"/>
      <c r="HC172" s="254"/>
      <c r="HD172" s="254"/>
      <c r="HE172" s="254"/>
      <c r="HF172" s="254"/>
      <c r="HG172" s="254"/>
      <c r="HH172" s="254"/>
      <c r="HI172" s="254"/>
      <c r="HJ172" s="254"/>
      <c r="HK172" s="254"/>
      <c r="HL172" s="254"/>
    </row>
    <row r="173" spans="1:220" ht="18" x14ac:dyDescent="0.25">
      <c r="A173" s="262" t="s">
        <v>437</v>
      </c>
      <c r="B173" s="262" t="s">
        <v>375</v>
      </c>
      <c r="C173" s="262" t="s">
        <v>375</v>
      </c>
      <c r="D173" s="262"/>
      <c r="E173" s="570"/>
      <c r="F173" s="262"/>
      <c r="G173" s="263"/>
      <c r="H173" s="263"/>
      <c r="I173" s="606"/>
      <c r="J173" s="606"/>
      <c r="K173" s="606"/>
      <c r="L173" s="606"/>
      <c r="M173" s="606"/>
      <c r="N173" s="262"/>
      <c r="O173" s="264"/>
      <c r="P173" s="625"/>
      <c r="Q173" s="265" t="s">
        <v>439</v>
      </c>
      <c r="R173" s="841"/>
      <c r="S173" s="841"/>
      <c r="T173" s="877">
        <f t="shared" si="17"/>
        <v>0</v>
      </c>
      <c r="U173" s="259">
        <f t="shared" si="18"/>
        <v>0</v>
      </c>
      <c r="V173" s="260"/>
      <c r="W173" s="260"/>
      <c r="X173" s="260"/>
      <c r="Y173" s="260"/>
      <c r="Z173" s="260"/>
      <c r="AA173" s="596"/>
      <c r="AB173" s="260"/>
      <c r="AC173" s="260"/>
      <c r="AD173" s="260"/>
      <c r="AE173" s="260"/>
      <c r="AF173" s="260"/>
      <c r="AG173" s="260"/>
      <c r="AH173" s="260"/>
      <c r="AI173" s="260"/>
      <c r="AJ173" s="260"/>
      <c r="AK173" s="260"/>
      <c r="AL173" s="260"/>
      <c r="AM173" s="260"/>
      <c r="AN173" s="596"/>
      <c r="AO173" s="596"/>
      <c r="AP173" s="260"/>
      <c r="AQ173" s="260"/>
      <c r="AR173" s="260"/>
      <c r="AS173" s="260"/>
      <c r="AT173" s="260"/>
      <c r="AU173" s="260"/>
      <c r="AV173" s="260"/>
      <c r="AW173" s="260"/>
      <c r="AX173" s="260"/>
      <c r="AY173" s="260"/>
      <c r="AZ173" s="260"/>
      <c r="BA173" s="260"/>
      <c r="BB173" s="260"/>
      <c r="BC173" s="260"/>
      <c r="BD173" s="260"/>
      <c r="BE173" s="260"/>
      <c r="BF173" s="260"/>
      <c r="BG173" s="260"/>
      <c r="BH173" s="260"/>
      <c r="BI173" s="260"/>
      <c r="BJ173" s="581"/>
      <c r="BK173" s="260"/>
      <c r="BL173" s="260"/>
      <c r="BM173" s="260"/>
      <c r="BN173" s="260"/>
      <c r="BO173" s="260"/>
      <c r="BP173" s="260"/>
      <c r="BQ173" s="260"/>
      <c r="BR173" s="596"/>
      <c r="BS173" s="260"/>
      <c r="BT173" s="260"/>
      <c r="BU173" s="260"/>
      <c r="BV173" s="260"/>
      <c r="BW173" s="260"/>
      <c r="BX173" s="260"/>
      <c r="BY173" s="260"/>
      <c r="BZ173" s="635"/>
      <c r="CA173" s="654"/>
      <c r="CB173" s="654"/>
      <c r="CC173" s="654"/>
      <c r="CD173" s="654"/>
      <c r="CE173" s="654"/>
      <c r="CF173" s="654"/>
      <c r="CG173" s="654"/>
      <c r="CH173" s="654"/>
      <c r="CI173" s="654"/>
      <c r="CJ173" s="654"/>
      <c r="CK173" s="654"/>
      <c r="CL173" s="654"/>
      <c r="CM173" s="654"/>
      <c r="CN173" s="654"/>
      <c r="CO173" s="654"/>
      <c r="CP173" s="654"/>
      <c r="CQ173" s="807">
        <f t="shared" si="19"/>
        <v>0</v>
      </c>
      <c r="CR173" s="807">
        <f t="shared" si="20"/>
        <v>0</v>
      </c>
      <c r="CS173" s="318"/>
      <c r="CT173" s="318"/>
      <c r="CU173" s="318"/>
      <c r="CV173" s="318"/>
      <c r="CW173" s="318"/>
      <c r="CX173" s="318"/>
      <c r="CY173" s="318"/>
      <c r="CZ173" s="318"/>
      <c r="DA173" s="318"/>
      <c r="DB173" s="318"/>
      <c r="DC173" s="318"/>
      <c r="DD173" s="318"/>
      <c r="DE173" s="318"/>
      <c r="DF173" s="318"/>
      <c r="DG173" s="318"/>
      <c r="DH173" s="318"/>
      <c r="DI173" s="318"/>
      <c r="DJ173" s="318"/>
      <c r="DK173" s="318"/>
      <c r="DL173" s="318"/>
      <c r="DM173" s="318"/>
      <c r="DN173" s="318"/>
      <c r="DO173" s="318"/>
      <c r="DP173" s="318"/>
      <c r="DQ173" s="318"/>
      <c r="DR173" s="318"/>
      <c r="DS173" s="318"/>
      <c r="DT173" s="318"/>
      <c r="DU173" s="318"/>
      <c r="DV173" s="318"/>
      <c r="DW173" s="318"/>
      <c r="DX173" s="318"/>
      <c r="DY173" s="318"/>
      <c r="DZ173" s="318"/>
      <c r="EA173" s="318"/>
      <c r="EB173" s="318"/>
      <c r="EC173" s="318"/>
      <c r="ED173" s="318"/>
      <c r="EE173" s="318"/>
      <c r="EF173" s="318"/>
      <c r="EG173" s="318"/>
      <c r="EH173" s="318"/>
      <c r="EI173" s="318"/>
      <c r="EJ173" s="318"/>
      <c r="EK173" s="318"/>
      <c r="EL173" s="318"/>
      <c r="EM173" s="318"/>
      <c r="EN173" s="318"/>
      <c r="EO173" s="318"/>
      <c r="EP173" s="318"/>
      <c r="EQ173" s="318"/>
      <c r="ER173" s="298"/>
      <c r="ES173" s="318"/>
      <c r="ET173" s="318"/>
      <c r="EU173" s="318"/>
      <c r="EV173" s="318"/>
      <c r="EW173" s="318"/>
      <c r="EX173" s="297"/>
      <c r="EY173" s="297"/>
      <c r="EZ173" s="297"/>
      <c r="FA173" s="297"/>
      <c r="FB173" s="297"/>
      <c r="FC173" s="297"/>
      <c r="FD173" s="297"/>
      <c r="FE173" s="297"/>
      <c r="FF173" s="297"/>
      <c r="FG173" s="297"/>
      <c r="FH173" s="297"/>
      <c r="FI173" s="297"/>
      <c r="FJ173" s="299"/>
      <c r="FK173" s="297"/>
      <c r="FL173" s="297"/>
      <c r="FM173" s="297"/>
      <c r="FN173" s="297"/>
      <c r="FO173" s="297"/>
      <c r="FP173" s="297"/>
      <c r="FQ173" s="297"/>
      <c r="FR173" s="297"/>
      <c r="FS173" s="297"/>
      <c r="FT173" s="297"/>
      <c r="FU173" s="297"/>
      <c r="FV173" s="297"/>
      <c r="FW173" s="297"/>
      <c r="FX173" s="297"/>
      <c r="FY173" s="297"/>
      <c r="FZ173" s="297"/>
      <c r="GA173" s="297"/>
      <c r="GB173" s="297"/>
      <c r="GC173" s="297"/>
      <c r="GD173" s="297"/>
      <c r="GE173" s="297"/>
      <c r="GF173" s="297"/>
      <c r="GG173" s="297"/>
      <c r="GH173" s="297"/>
      <c r="GI173" s="297"/>
      <c r="GJ173" s="297"/>
      <c r="GK173" s="297"/>
      <c r="GL173" s="297"/>
      <c r="GM173" s="297"/>
      <c r="GN173" s="297"/>
      <c r="GO173" s="297"/>
      <c r="GP173" s="297"/>
      <c r="GQ173" s="297"/>
      <c r="GR173" s="261"/>
      <c r="GS173" s="297"/>
      <c r="GT173" s="297"/>
      <c r="GU173" s="297"/>
      <c r="GV173" s="297"/>
      <c r="GW173" s="297"/>
      <c r="GX173" s="297"/>
      <c r="GY173" s="261"/>
      <c r="GZ173" s="261"/>
      <c r="HA173" s="261"/>
      <c r="HB173" s="261"/>
      <c r="HC173" s="261"/>
      <c r="HD173" s="261"/>
      <c r="HE173" s="261"/>
      <c r="HF173" s="254"/>
      <c r="HG173" s="254"/>
      <c r="HH173" s="254"/>
      <c r="HI173" s="254"/>
      <c r="HJ173" s="254"/>
      <c r="HK173" s="254"/>
      <c r="HL173" s="254"/>
    </row>
    <row r="174" spans="1:220" ht="18" x14ac:dyDescent="0.25">
      <c r="A174" s="286" t="s">
        <v>437</v>
      </c>
      <c r="B174" s="286" t="s">
        <v>375</v>
      </c>
      <c r="C174" s="286" t="s">
        <v>375</v>
      </c>
      <c r="D174" s="286" t="s">
        <v>380</v>
      </c>
      <c r="E174" s="573"/>
      <c r="F174" s="286"/>
      <c r="G174" s="295"/>
      <c r="H174" s="295"/>
      <c r="I174" s="617"/>
      <c r="J174" s="617"/>
      <c r="K174" s="617"/>
      <c r="L174" s="617"/>
      <c r="M174" s="617"/>
      <c r="N174" s="288"/>
      <c r="O174" s="288"/>
      <c r="P174" s="629"/>
      <c r="Q174" s="296" t="s">
        <v>294</v>
      </c>
      <c r="R174" s="848"/>
      <c r="S174" s="848"/>
      <c r="T174" s="881">
        <f t="shared" si="17"/>
        <v>0</v>
      </c>
      <c r="U174" s="259">
        <f t="shared" si="18"/>
        <v>0</v>
      </c>
      <c r="V174" s="260"/>
      <c r="W174" s="260"/>
      <c r="X174" s="260"/>
      <c r="Y174" s="260"/>
      <c r="Z174" s="260"/>
      <c r="AA174" s="596"/>
      <c r="AB174" s="260"/>
      <c r="AC174" s="260"/>
      <c r="AD174" s="260"/>
      <c r="AE174" s="260"/>
      <c r="AF174" s="260"/>
      <c r="AG174" s="260"/>
      <c r="AH174" s="260"/>
      <c r="AI174" s="260"/>
      <c r="AJ174" s="260"/>
      <c r="AK174" s="260"/>
      <c r="AL174" s="260"/>
      <c r="AM174" s="260"/>
      <c r="AN174" s="596"/>
      <c r="AO174" s="596"/>
      <c r="AP174" s="260"/>
      <c r="AQ174" s="260"/>
      <c r="AR174" s="260"/>
      <c r="AS174" s="260"/>
      <c r="AT174" s="260"/>
      <c r="AU174" s="260"/>
      <c r="AV174" s="260"/>
      <c r="AW174" s="260"/>
      <c r="AX174" s="260"/>
      <c r="AY174" s="260"/>
      <c r="AZ174" s="260"/>
      <c r="BA174" s="260"/>
      <c r="BB174" s="260"/>
      <c r="BC174" s="260"/>
      <c r="BD174" s="260"/>
      <c r="BE174" s="260"/>
      <c r="BF174" s="260"/>
      <c r="BG174" s="260"/>
      <c r="BH174" s="260"/>
      <c r="BI174" s="260"/>
      <c r="BJ174" s="581"/>
      <c r="BK174" s="260"/>
      <c r="BL174" s="260"/>
      <c r="BM174" s="260"/>
      <c r="BN174" s="260"/>
      <c r="BO174" s="260"/>
      <c r="BP174" s="260"/>
      <c r="BQ174" s="260"/>
      <c r="BR174" s="596"/>
      <c r="BS174" s="260"/>
      <c r="BT174" s="260"/>
      <c r="BU174" s="260"/>
      <c r="BV174" s="260"/>
      <c r="BW174" s="260"/>
      <c r="BX174" s="260"/>
      <c r="BY174" s="260"/>
      <c r="BZ174" s="635"/>
      <c r="CA174" s="654"/>
      <c r="CB174" s="654"/>
      <c r="CC174" s="654"/>
      <c r="CD174" s="654"/>
      <c r="CE174" s="654"/>
      <c r="CF174" s="654"/>
      <c r="CG174" s="654"/>
      <c r="CH174" s="654"/>
      <c r="CI174" s="654"/>
      <c r="CJ174" s="654"/>
      <c r="CK174" s="654"/>
      <c r="CL174" s="654"/>
      <c r="CM174" s="654"/>
      <c r="CN174" s="654"/>
      <c r="CO174" s="654"/>
      <c r="CP174" s="654"/>
      <c r="CQ174" s="807">
        <f t="shared" si="19"/>
        <v>0</v>
      </c>
      <c r="CR174" s="807">
        <f t="shared" si="20"/>
        <v>0</v>
      </c>
      <c r="CS174" s="297"/>
      <c r="CT174" s="297"/>
      <c r="CU174" s="297"/>
      <c r="CV174" s="297"/>
      <c r="CW174" s="297"/>
      <c r="CX174" s="297"/>
      <c r="CY174" s="297"/>
      <c r="CZ174" s="297"/>
      <c r="DA174" s="297"/>
      <c r="DB174" s="297"/>
      <c r="DC174" s="297"/>
      <c r="DD174" s="297"/>
      <c r="DE174" s="297"/>
      <c r="DF174" s="297"/>
      <c r="DG174" s="297"/>
      <c r="DH174" s="297"/>
      <c r="DI174" s="297"/>
      <c r="DJ174" s="297"/>
      <c r="DK174" s="297"/>
      <c r="DL174" s="297"/>
      <c r="DM174" s="297"/>
      <c r="DN174" s="297"/>
      <c r="DO174" s="297"/>
      <c r="DP174" s="297"/>
      <c r="DQ174" s="297"/>
      <c r="DR174" s="297"/>
      <c r="DS174" s="297"/>
      <c r="DT174" s="297"/>
      <c r="DU174" s="297"/>
      <c r="DV174" s="297"/>
      <c r="DW174" s="297"/>
      <c r="DX174" s="297"/>
      <c r="DY174" s="297"/>
      <c r="DZ174" s="297"/>
      <c r="EA174" s="297"/>
      <c r="EB174" s="297"/>
      <c r="EC174" s="297"/>
      <c r="ED174" s="297"/>
      <c r="EE174" s="297"/>
      <c r="EF174" s="297"/>
      <c r="EG174" s="297"/>
      <c r="EH174" s="297"/>
      <c r="EI174" s="297"/>
      <c r="EJ174" s="297"/>
      <c r="EK174" s="297"/>
      <c r="EL174" s="297"/>
      <c r="EM174" s="297"/>
      <c r="EN174" s="297"/>
      <c r="EO174" s="297"/>
      <c r="EP174" s="297"/>
      <c r="EQ174" s="297"/>
      <c r="ER174" s="298"/>
      <c r="ES174" s="297"/>
      <c r="ET174" s="297"/>
      <c r="EU174" s="297"/>
      <c r="EV174" s="297"/>
      <c r="EW174" s="297"/>
      <c r="EX174" s="297"/>
      <c r="EY174" s="297"/>
      <c r="EZ174" s="297"/>
      <c r="FA174" s="297"/>
      <c r="FB174" s="297"/>
      <c r="FC174" s="297"/>
      <c r="FD174" s="297"/>
      <c r="FE174" s="297"/>
      <c r="FF174" s="297"/>
      <c r="FG174" s="297"/>
      <c r="FH174" s="297"/>
      <c r="FI174" s="297"/>
      <c r="FJ174" s="299"/>
      <c r="FK174" s="297"/>
      <c r="FL174" s="297"/>
      <c r="FM174" s="297"/>
      <c r="FN174" s="297"/>
      <c r="FO174" s="297"/>
      <c r="FP174" s="297"/>
      <c r="FQ174" s="297"/>
      <c r="FR174" s="297"/>
      <c r="FS174" s="297"/>
      <c r="FT174" s="297"/>
      <c r="FU174" s="297"/>
      <c r="FV174" s="297"/>
      <c r="FW174" s="297"/>
      <c r="FX174" s="297"/>
      <c r="FY174" s="297"/>
      <c r="FZ174" s="297"/>
      <c r="GA174" s="297"/>
      <c r="GB174" s="297"/>
      <c r="GC174" s="297"/>
      <c r="GD174" s="297"/>
      <c r="GE174" s="297"/>
      <c r="GF174" s="297"/>
      <c r="GG174" s="297"/>
      <c r="GH174" s="297"/>
      <c r="GI174" s="297"/>
      <c r="GJ174" s="297"/>
      <c r="GK174" s="297"/>
      <c r="GL174" s="297"/>
      <c r="GM174" s="297"/>
      <c r="GN174" s="297"/>
      <c r="GO174" s="297"/>
      <c r="GP174" s="297"/>
      <c r="GQ174" s="297"/>
      <c r="GR174" s="261"/>
      <c r="GS174" s="297"/>
      <c r="GT174" s="297"/>
      <c r="GU174" s="297"/>
      <c r="GV174" s="297"/>
      <c r="GW174" s="297"/>
      <c r="GX174" s="297"/>
      <c r="GY174" s="261"/>
      <c r="GZ174" s="261"/>
      <c r="HA174" s="261"/>
      <c r="HB174" s="261"/>
      <c r="HC174" s="261"/>
      <c r="HD174" s="261"/>
      <c r="HE174" s="261"/>
      <c r="HF174" s="261"/>
      <c r="HG174" s="261"/>
      <c r="HH174" s="261"/>
      <c r="HI174" s="261"/>
      <c r="HJ174" s="261"/>
      <c r="HK174" s="261"/>
      <c r="HL174" s="261"/>
    </row>
    <row r="175" spans="1:220" ht="18" x14ac:dyDescent="0.25">
      <c r="A175" s="577" t="s">
        <v>437</v>
      </c>
      <c r="B175" s="577" t="s">
        <v>375</v>
      </c>
      <c r="C175" s="577" t="s">
        <v>375</v>
      </c>
      <c r="D175" s="577" t="s">
        <v>380</v>
      </c>
      <c r="E175" s="577" t="s">
        <v>418</v>
      </c>
      <c r="F175" s="577"/>
      <c r="G175" s="578"/>
      <c r="H175" s="578"/>
      <c r="I175" s="608"/>
      <c r="J175" s="608"/>
      <c r="K175" s="608"/>
      <c r="L175" s="608"/>
      <c r="M175" s="608"/>
      <c r="N175" s="579"/>
      <c r="O175" s="579"/>
      <c r="P175" s="627"/>
      <c r="Q175" s="580" t="s">
        <v>698</v>
      </c>
      <c r="R175" s="843"/>
      <c r="S175" s="843"/>
      <c r="T175" s="879">
        <f t="shared" si="17"/>
        <v>0</v>
      </c>
      <c r="U175" s="259">
        <f t="shared" si="18"/>
        <v>0</v>
      </c>
      <c r="V175" s="581"/>
      <c r="W175" s="581"/>
      <c r="X175" s="581"/>
      <c r="Y175" s="581"/>
      <c r="Z175" s="581"/>
      <c r="AA175" s="596"/>
      <c r="AB175" s="581"/>
      <c r="AC175" s="581"/>
      <c r="AD175" s="581"/>
      <c r="AE175" s="581"/>
      <c r="AF175" s="581"/>
      <c r="AG175" s="581"/>
      <c r="AH175" s="581"/>
      <c r="AI175" s="581"/>
      <c r="AJ175" s="581"/>
      <c r="AK175" s="581"/>
      <c r="AL175" s="581"/>
      <c r="AM175" s="581"/>
      <c r="AN175" s="596"/>
      <c r="AO175" s="596"/>
      <c r="AP175" s="581"/>
      <c r="AQ175" s="581"/>
      <c r="AR175" s="581"/>
      <c r="AS175" s="581"/>
      <c r="AT175" s="581"/>
      <c r="AU175" s="581"/>
      <c r="AV175" s="581"/>
      <c r="AW175" s="581"/>
      <c r="AX175" s="581"/>
      <c r="AY175" s="581"/>
      <c r="AZ175" s="581"/>
      <c r="BA175" s="581"/>
      <c r="BB175" s="581"/>
      <c r="BC175" s="581"/>
      <c r="BD175" s="581"/>
      <c r="BE175" s="581"/>
      <c r="BF175" s="260"/>
      <c r="BG175" s="260"/>
      <c r="BH175" s="260"/>
      <c r="BI175" s="581"/>
      <c r="BJ175" s="581"/>
      <c r="BK175" s="581"/>
      <c r="BL175" s="581"/>
      <c r="BM175" s="581"/>
      <c r="BN175" s="581"/>
      <c r="BO175" s="581"/>
      <c r="BP175" s="581"/>
      <c r="BQ175" s="581"/>
      <c r="BR175" s="596"/>
      <c r="BS175" s="581"/>
      <c r="BT175" s="581"/>
      <c r="BU175" s="581"/>
      <c r="BV175" s="581"/>
      <c r="BW175" s="581"/>
      <c r="BX175" s="581"/>
      <c r="BY175" s="581"/>
      <c r="BZ175" s="635"/>
      <c r="CA175" s="654"/>
      <c r="CB175" s="654"/>
      <c r="CC175" s="654"/>
      <c r="CD175" s="654"/>
      <c r="CE175" s="654"/>
      <c r="CF175" s="654"/>
      <c r="CG175" s="654"/>
      <c r="CH175" s="654"/>
      <c r="CI175" s="654"/>
      <c r="CJ175" s="654"/>
      <c r="CK175" s="654"/>
      <c r="CL175" s="654"/>
      <c r="CM175" s="654"/>
      <c r="CN175" s="654"/>
      <c r="CO175" s="654"/>
      <c r="CP175" s="654"/>
      <c r="CQ175" s="807">
        <f t="shared" si="19"/>
        <v>0</v>
      </c>
      <c r="CR175" s="807">
        <f t="shared" si="20"/>
        <v>0</v>
      </c>
      <c r="CS175" s="297"/>
      <c r="CT175" s="297"/>
      <c r="CU175" s="297"/>
      <c r="CV175" s="297"/>
      <c r="CW175" s="297"/>
      <c r="CX175" s="297"/>
      <c r="CY175" s="297"/>
      <c r="CZ175" s="297"/>
      <c r="DA175" s="297"/>
      <c r="DB175" s="297"/>
      <c r="DC175" s="297"/>
      <c r="DD175" s="297"/>
      <c r="DE175" s="297"/>
      <c r="DF175" s="297"/>
      <c r="DG175" s="297"/>
      <c r="DH175" s="297"/>
      <c r="DI175" s="297"/>
      <c r="DJ175" s="297"/>
      <c r="DK175" s="297"/>
      <c r="DL175" s="297"/>
      <c r="DM175" s="297"/>
      <c r="DN175" s="297"/>
      <c r="DO175" s="297"/>
      <c r="DP175" s="297"/>
      <c r="DQ175" s="297"/>
      <c r="DR175" s="297"/>
      <c r="DS175" s="297"/>
      <c r="DT175" s="297"/>
      <c r="DU175" s="297"/>
      <c r="DV175" s="297"/>
      <c r="DW175" s="297"/>
      <c r="DX175" s="297"/>
      <c r="DY175" s="297"/>
      <c r="DZ175" s="297"/>
      <c r="EA175" s="297"/>
      <c r="EB175" s="297"/>
      <c r="EC175" s="297"/>
      <c r="ED175" s="297"/>
      <c r="EE175" s="297"/>
      <c r="EF175" s="297"/>
      <c r="EG175" s="297"/>
      <c r="EH175" s="297"/>
      <c r="EI175" s="297"/>
      <c r="EJ175" s="297"/>
      <c r="EK175" s="297"/>
      <c r="EL175" s="297"/>
      <c r="EM175" s="297"/>
      <c r="EN175" s="297"/>
      <c r="EO175" s="297"/>
      <c r="EP175" s="297"/>
      <c r="EQ175" s="297"/>
      <c r="ER175" s="298"/>
      <c r="ES175" s="297"/>
      <c r="ET175" s="297"/>
      <c r="EU175" s="297"/>
      <c r="EV175" s="297"/>
      <c r="EW175" s="297"/>
      <c r="EX175" s="297"/>
      <c r="EY175" s="297"/>
      <c r="EZ175" s="297"/>
      <c r="FA175" s="297"/>
      <c r="FB175" s="297"/>
      <c r="FC175" s="297"/>
      <c r="FD175" s="297"/>
      <c r="FE175" s="297"/>
      <c r="FF175" s="297"/>
      <c r="FG175" s="297"/>
      <c r="FH175" s="297"/>
      <c r="FI175" s="297"/>
      <c r="FJ175" s="299"/>
      <c r="FK175" s="297"/>
      <c r="FL175" s="297"/>
      <c r="FM175" s="297"/>
      <c r="FN175" s="297"/>
      <c r="FO175" s="297"/>
      <c r="FP175" s="297"/>
      <c r="FQ175" s="297"/>
      <c r="FR175" s="297"/>
      <c r="FS175" s="297"/>
      <c r="FT175" s="297"/>
      <c r="FU175" s="297"/>
      <c r="FV175" s="297"/>
      <c r="FW175" s="297"/>
      <c r="FX175" s="297"/>
      <c r="FY175" s="297"/>
      <c r="FZ175" s="297"/>
      <c r="GA175" s="297"/>
      <c r="GB175" s="297"/>
      <c r="GC175" s="297"/>
      <c r="GD175" s="297"/>
      <c r="GE175" s="297"/>
      <c r="GF175" s="297"/>
      <c r="GG175" s="297"/>
      <c r="GH175" s="297"/>
      <c r="GI175" s="297"/>
      <c r="GJ175" s="297"/>
      <c r="GK175" s="297"/>
      <c r="GL175" s="297"/>
      <c r="GM175" s="297"/>
      <c r="GN175" s="297"/>
      <c r="GO175" s="297"/>
      <c r="GP175" s="297"/>
      <c r="GQ175" s="297"/>
      <c r="GR175" s="261"/>
      <c r="GS175" s="297"/>
      <c r="GT175" s="297"/>
      <c r="GU175" s="297"/>
      <c r="GV175" s="297"/>
      <c r="GW175" s="297"/>
      <c r="GX175" s="297"/>
      <c r="GY175" s="261"/>
      <c r="GZ175" s="261"/>
      <c r="HA175" s="261"/>
      <c r="HB175" s="261"/>
      <c r="HC175" s="261"/>
      <c r="HD175" s="261"/>
      <c r="HE175" s="261"/>
      <c r="HF175" s="261"/>
      <c r="HG175" s="261"/>
      <c r="HH175" s="261"/>
      <c r="HI175" s="261"/>
      <c r="HJ175" s="261"/>
      <c r="HK175" s="261"/>
      <c r="HL175" s="261"/>
    </row>
    <row r="176" spans="1:220" ht="18" x14ac:dyDescent="0.25">
      <c r="A176" s="290" t="s">
        <v>437</v>
      </c>
      <c r="B176" s="290" t="s">
        <v>375</v>
      </c>
      <c r="C176" s="290" t="s">
        <v>375</v>
      </c>
      <c r="D176" s="290" t="s">
        <v>380</v>
      </c>
      <c r="E176" s="574" t="s">
        <v>418</v>
      </c>
      <c r="F176" s="290" t="s">
        <v>365</v>
      </c>
      <c r="G176" s="311"/>
      <c r="H176" s="311"/>
      <c r="I176" s="620"/>
      <c r="J176" s="620"/>
      <c r="K176" s="620"/>
      <c r="L176" s="620"/>
      <c r="M176" s="620"/>
      <c r="N176" s="292"/>
      <c r="O176" s="292"/>
      <c r="P176" s="630"/>
      <c r="Q176" s="293" t="s">
        <v>440</v>
      </c>
      <c r="R176" s="849"/>
      <c r="S176" s="849"/>
      <c r="T176" s="882">
        <f t="shared" si="17"/>
        <v>0</v>
      </c>
      <c r="U176" s="259">
        <f t="shared" si="18"/>
        <v>0</v>
      </c>
      <c r="V176" s="269"/>
      <c r="W176" s="269"/>
      <c r="X176" s="269"/>
      <c r="Y176" s="269"/>
      <c r="Z176" s="269"/>
      <c r="AA176" s="595"/>
      <c r="AB176" s="269"/>
      <c r="AC176" s="269"/>
      <c r="AD176" s="269"/>
      <c r="AE176" s="269"/>
      <c r="AF176" s="269"/>
      <c r="AG176" s="269"/>
      <c r="AH176" s="269"/>
      <c r="AI176" s="269"/>
      <c r="AJ176" s="269"/>
      <c r="AK176" s="269"/>
      <c r="AL176" s="269"/>
      <c r="AM176" s="269"/>
      <c r="AN176" s="595"/>
      <c r="AO176" s="595"/>
      <c r="AP176" s="269"/>
      <c r="AQ176" s="269"/>
      <c r="AR176" s="269"/>
      <c r="AS176" s="269"/>
      <c r="AT176" s="269"/>
      <c r="AU176" s="269"/>
      <c r="AV176" s="269"/>
      <c r="AW176" s="269"/>
      <c r="AX176" s="269"/>
      <c r="AY176" s="269"/>
      <c r="AZ176" s="269"/>
      <c r="BA176" s="269"/>
      <c r="BB176" s="269"/>
      <c r="BC176" s="269"/>
      <c r="BD176" s="269"/>
      <c r="BE176" s="269"/>
      <c r="BF176" s="269"/>
      <c r="BG176" s="269"/>
      <c r="BH176" s="269"/>
      <c r="BI176" s="269"/>
      <c r="BJ176" s="576"/>
      <c r="BK176" s="269"/>
      <c r="BL176" s="269"/>
      <c r="BM176" s="269"/>
      <c r="BN176" s="269"/>
      <c r="BO176" s="269"/>
      <c r="BP176" s="269"/>
      <c r="BQ176" s="269"/>
      <c r="BR176" s="595"/>
      <c r="BS176" s="269"/>
      <c r="BT176" s="269"/>
      <c r="BU176" s="269"/>
      <c r="BV176" s="269"/>
      <c r="BW176" s="269"/>
      <c r="BX176" s="269"/>
      <c r="BY176" s="269"/>
      <c r="BZ176" s="636"/>
      <c r="CA176" s="654"/>
      <c r="CB176" s="654"/>
      <c r="CC176" s="654"/>
      <c r="CD176" s="654"/>
      <c r="CE176" s="654"/>
      <c r="CF176" s="654"/>
      <c r="CG176" s="654"/>
      <c r="CH176" s="654"/>
      <c r="CI176" s="654"/>
      <c r="CJ176" s="654"/>
      <c r="CK176" s="654"/>
      <c r="CL176" s="654"/>
      <c r="CM176" s="654"/>
      <c r="CN176" s="654"/>
      <c r="CO176" s="654"/>
      <c r="CP176" s="654"/>
      <c r="CQ176" s="807">
        <f t="shared" si="19"/>
        <v>0</v>
      </c>
      <c r="CR176" s="807">
        <f t="shared" ref="CR176:CR177" si="21">T176-CQ176</f>
        <v>0</v>
      </c>
      <c r="CS176" s="318"/>
      <c r="CT176" s="318"/>
      <c r="CU176" s="318"/>
      <c r="CV176" s="318"/>
      <c r="CW176" s="318"/>
      <c r="CX176" s="318"/>
      <c r="CY176" s="318"/>
      <c r="CZ176" s="318"/>
      <c r="DA176" s="318"/>
      <c r="DB176" s="318"/>
      <c r="DC176" s="318"/>
      <c r="DD176" s="318"/>
      <c r="DE176" s="318"/>
      <c r="DF176" s="318"/>
      <c r="DG176" s="318"/>
      <c r="DH176" s="318"/>
      <c r="DI176" s="318"/>
      <c r="DJ176" s="318"/>
      <c r="DK176" s="318"/>
      <c r="DL176" s="318"/>
      <c r="DM176" s="318"/>
      <c r="DN176" s="318"/>
      <c r="DO176" s="318"/>
      <c r="DP176" s="318"/>
      <c r="DQ176" s="318"/>
      <c r="DR176" s="318"/>
      <c r="DS176" s="318"/>
      <c r="DT176" s="318"/>
      <c r="DU176" s="318"/>
      <c r="DV176" s="318"/>
      <c r="DW176" s="318"/>
      <c r="DX176" s="318"/>
      <c r="DY176" s="318"/>
      <c r="DZ176" s="318"/>
      <c r="EA176" s="318"/>
      <c r="EB176" s="318"/>
      <c r="EC176" s="318"/>
      <c r="ED176" s="318"/>
      <c r="EE176" s="318"/>
      <c r="EF176" s="318"/>
      <c r="EG176" s="318"/>
      <c r="EH176" s="318"/>
      <c r="EI176" s="318"/>
      <c r="EJ176" s="318"/>
      <c r="EK176" s="318"/>
      <c r="EL176" s="318"/>
      <c r="EM176" s="318"/>
      <c r="EN176" s="318"/>
      <c r="EO176" s="318"/>
      <c r="EP176" s="318"/>
      <c r="EQ176" s="318"/>
      <c r="ER176" s="298"/>
      <c r="ES176" s="318"/>
      <c r="ET176" s="318"/>
      <c r="EU176" s="318"/>
      <c r="EV176" s="318"/>
      <c r="EW176" s="318"/>
      <c r="EX176" s="320"/>
      <c r="EY176" s="320"/>
      <c r="EZ176" s="320"/>
      <c r="FA176" s="320"/>
      <c r="FB176" s="320"/>
      <c r="FC176" s="320"/>
      <c r="FD176" s="320"/>
      <c r="FE176" s="320"/>
      <c r="FF176" s="320"/>
      <c r="FG176" s="320"/>
      <c r="FH176" s="320"/>
      <c r="FI176" s="320"/>
      <c r="FJ176" s="321"/>
      <c r="FK176" s="320"/>
      <c r="FL176" s="320"/>
      <c r="FM176" s="320"/>
      <c r="FN176" s="320"/>
      <c r="FO176" s="320"/>
      <c r="FP176" s="320"/>
      <c r="FQ176" s="320"/>
      <c r="FR176" s="320"/>
      <c r="FS176" s="320"/>
      <c r="FT176" s="320"/>
      <c r="FU176" s="320"/>
      <c r="FV176" s="320"/>
      <c r="FW176" s="320"/>
      <c r="FX176" s="320"/>
      <c r="FY176" s="320"/>
      <c r="FZ176" s="320"/>
      <c r="GA176" s="320"/>
      <c r="GB176" s="320"/>
      <c r="GC176" s="320"/>
      <c r="GD176" s="320"/>
      <c r="GE176" s="320"/>
      <c r="GF176" s="320"/>
      <c r="GG176" s="320"/>
      <c r="GH176" s="320"/>
      <c r="GI176" s="320"/>
      <c r="GJ176" s="320"/>
      <c r="GK176" s="320"/>
      <c r="GL176" s="320"/>
      <c r="GM176" s="320"/>
      <c r="GN176" s="320"/>
      <c r="GO176" s="320"/>
      <c r="GP176" s="320"/>
      <c r="GQ176" s="320"/>
      <c r="GR176" s="270"/>
      <c r="GS176" s="320"/>
      <c r="GT176" s="320"/>
      <c r="GU176" s="320"/>
      <c r="GV176" s="320"/>
      <c r="GW176" s="320"/>
      <c r="GX176" s="320"/>
      <c r="GY176" s="270"/>
      <c r="GZ176" s="270"/>
      <c r="HA176" s="270"/>
      <c r="HB176" s="270"/>
      <c r="HC176" s="270"/>
      <c r="HD176" s="270"/>
      <c r="HE176" s="270"/>
      <c r="HF176" s="254"/>
      <c r="HG176" s="254"/>
      <c r="HH176" s="254"/>
      <c r="HI176" s="254"/>
      <c r="HJ176" s="254"/>
      <c r="HK176" s="254"/>
      <c r="HL176" s="254"/>
    </row>
    <row r="177" spans="1:221" s="280" customFormat="1" ht="180" x14ac:dyDescent="0.25">
      <c r="A177" s="903" t="s">
        <v>437</v>
      </c>
      <c r="B177" s="903" t="s">
        <v>375</v>
      </c>
      <c r="C177" s="903" t="s">
        <v>375</v>
      </c>
      <c r="D177" s="903" t="s">
        <v>380</v>
      </c>
      <c r="E177" s="903" t="s">
        <v>418</v>
      </c>
      <c r="F177" s="903" t="s">
        <v>365</v>
      </c>
      <c r="G177" s="621">
        <v>2021005810220</v>
      </c>
      <c r="H177" s="948"/>
      <c r="I177" s="621" t="s">
        <v>950</v>
      </c>
      <c r="J177" s="621" t="s">
        <v>951</v>
      </c>
      <c r="K177" s="621">
        <v>1</v>
      </c>
      <c r="L177" s="615" t="s">
        <v>767</v>
      </c>
      <c r="M177" s="615" t="s">
        <v>797</v>
      </c>
      <c r="N177" s="914" t="s">
        <v>666</v>
      </c>
      <c r="O177" s="914" t="s">
        <v>390</v>
      </c>
      <c r="P177" s="943" t="s">
        <v>701</v>
      </c>
      <c r="Q177" s="947" t="s">
        <v>949</v>
      </c>
      <c r="R177" s="858">
        <v>265775266.88999999</v>
      </c>
      <c r="S177" s="858">
        <v>0</v>
      </c>
      <c r="T177" s="909">
        <f t="shared" si="17"/>
        <v>265775266.88999999</v>
      </c>
      <c r="U177" s="259">
        <f t="shared" si="18"/>
        <v>265775266.88999999</v>
      </c>
      <c r="V177" s="594"/>
      <c r="W177" s="594"/>
      <c r="X177" s="594"/>
      <c r="Y177" s="594"/>
      <c r="Z177" s="594"/>
      <c r="AA177" s="594"/>
      <c r="AB177" s="594"/>
      <c r="AC177" s="594"/>
      <c r="AD177" s="594"/>
      <c r="AE177" s="594"/>
      <c r="AF177" s="594"/>
      <c r="AG177" s="594"/>
      <c r="AH177" s="594"/>
      <c r="AI177" s="594"/>
      <c r="AJ177" s="594"/>
      <c r="AK177" s="594"/>
      <c r="AL177" s="594"/>
      <c r="AM177" s="594"/>
      <c r="AN177" s="594"/>
      <c r="AO177" s="594">
        <f>204269967.89+61500000</f>
        <v>265769967.88999999</v>
      </c>
      <c r="AP177" s="594"/>
      <c r="AQ177" s="594"/>
      <c r="AR177" s="594">
        <v>5299</v>
      </c>
      <c r="AS177" s="594"/>
      <c r="AT177" s="594"/>
      <c r="AU177" s="594"/>
      <c r="AV177" s="594"/>
      <c r="AW177" s="594"/>
      <c r="AX177" s="594"/>
      <c r="AY177" s="594"/>
      <c r="AZ177" s="594"/>
      <c r="BA177" s="594"/>
      <c r="BB177" s="594"/>
      <c r="BC177" s="594"/>
      <c r="BD177" s="789"/>
      <c r="BE177" s="789"/>
      <c r="BF177" s="789"/>
      <c r="BG177" s="789"/>
      <c r="BH177" s="789"/>
      <c r="BI177" s="594"/>
      <c r="BJ177" s="594"/>
      <c r="BK177" s="594"/>
      <c r="BL177" s="594"/>
      <c r="BM177" s="594"/>
      <c r="BN177" s="594"/>
      <c r="BO177" s="594"/>
      <c r="BP177" s="594"/>
      <c r="BQ177" s="594"/>
      <c r="BR177" s="594"/>
      <c r="BS177" s="594"/>
      <c r="BT177" s="594"/>
      <c r="BU177" s="594"/>
      <c r="BV177" s="594"/>
      <c r="BW177" s="594"/>
      <c r="BX177" s="594"/>
      <c r="BY177" s="594"/>
      <c r="BZ177" s="637"/>
      <c r="CA177" s="655"/>
      <c r="CB177" s="655"/>
      <c r="CC177" s="655"/>
      <c r="CD177" s="655"/>
      <c r="CE177" s="655"/>
      <c r="CF177" s="655"/>
      <c r="CG177" s="655"/>
      <c r="CH177" s="655"/>
      <c r="CI177" s="655"/>
      <c r="CJ177" s="655"/>
      <c r="CK177" s="655"/>
      <c r="CL177" s="655"/>
      <c r="CM177" s="655"/>
      <c r="CN177" s="655"/>
      <c r="CO177" s="655"/>
      <c r="CP177" s="655"/>
      <c r="CQ177" s="807">
        <f t="shared" si="19"/>
        <v>265775266.88999999</v>
      </c>
      <c r="CR177" s="807">
        <f t="shared" si="21"/>
        <v>0</v>
      </c>
      <c r="CS177" s="300"/>
      <c r="CT177" s="300"/>
      <c r="CU177" s="300"/>
      <c r="CV177" s="300"/>
      <c r="CW177" s="300"/>
      <c r="CX177" s="300"/>
      <c r="CY177" s="300"/>
      <c r="CZ177" s="300"/>
      <c r="DA177" s="300"/>
      <c r="DB177" s="300"/>
      <c r="DC177" s="300"/>
      <c r="DD177" s="300"/>
      <c r="DE177" s="300"/>
      <c r="DF177" s="300"/>
      <c r="DG177" s="300"/>
      <c r="DH177" s="300"/>
      <c r="DI177" s="300"/>
      <c r="DJ177" s="300"/>
      <c r="DK177" s="300"/>
      <c r="DL177" s="300"/>
      <c r="DM177" s="300"/>
      <c r="DN177" s="300"/>
      <c r="DO177" s="300"/>
      <c r="DP177" s="300"/>
      <c r="DQ177" s="300"/>
      <c r="DR177" s="300"/>
      <c r="DS177" s="300"/>
      <c r="DT177" s="300"/>
      <c r="DU177" s="300"/>
      <c r="DV177" s="300"/>
      <c r="DW177" s="300"/>
      <c r="DX177" s="300"/>
      <c r="DY177" s="300"/>
      <c r="DZ177" s="300"/>
      <c r="EA177" s="300"/>
      <c r="EB177" s="300"/>
      <c r="EC177" s="300"/>
      <c r="ED177" s="300"/>
      <c r="EE177" s="300"/>
      <c r="EF177" s="300"/>
      <c r="EG177" s="300"/>
      <c r="EH177" s="300"/>
      <c r="EI177" s="300"/>
      <c r="EJ177" s="300"/>
      <c r="EK177" s="300"/>
      <c r="EL177" s="300"/>
      <c r="EM177" s="300"/>
      <c r="EN177" s="300"/>
      <c r="EO177" s="300"/>
      <c r="EP177" s="300"/>
      <c r="EQ177" s="300"/>
      <c r="ER177" s="300"/>
      <c r="ES177" s="300"/>
      <c r="ET177" s="300"/>
      <c r="EU177" s="300"/>
      <c r="EV177" s="300"/>
      <c r="EW177" s="300"/>
      <c r="EX177" s="300"/>
      <c r="EY177" s="300"/>
      <c r="EZ177" s="300"/>
      <c r="FA177" s="300"/>
      <c r="FB177" s="300"/>
      <c r="FC177" s="300"/>
      <c r="FD177" s="300"/>
      <c r="FE177" s="300"/>
      <c r="FF177" s="300"/>
      <c r="FG177" s="300"/>
      <c r="FH177" s="300"/>
      <c r="FI177" s="300"/>
      <c r="FJ177" s="301"/>
      <c r="FK177" s="300"/>
      <c r="FL177" s="300"/>
      <c r="FM177" s="300"/>
      <c r="FN177" s="300"/>
      <c r="FO177" s="300"/>
      <c r="FP177" s="300"/>
      <c r="FQ177" s="300"/>
      <c r="FR177" s="300"/>
      <c r="FS177" s="300"/>
      <c r="FT177" s="300"/>
      <c r="FU177" s="300"/>
      <c r="FV177" s="300"/>
      <c r="FW177" s="300"/>
      <c r="FX177" s="300"/>
      <c r="FY177" s="300"/>
      <c r="FZ177" s="300"/>
      <c r="GA177" s="300"/>
      <c r="GB177" s="300"/>
      <c r="GC177" s="300"/>
      <c r="GD177" s="300"/>
      <c r="GE177" s="300"/>
      <c r="GF177" s="300"/>
      <c r="GG177" s="300"/>
      <c r="GH177" s="300"/>
      <c r="GI177" s="300"/>
      <c r="GJ177" s="300"/>
      <c r="GK177" s="300"/>
      <c r="GL177" s="300"/>
      <c r="GM177" s="300"/>
      <c r="GN177" s="300"/>
      <c r="GO177" s="300"/>
      <c r="GP177" s="300"/>
      <c r="GQ177" s="300"/>
      <c r="GR177" s="278"/>
      <c r="GS177" s="300"/>
      <c r="GT177" s="300"/>
      <c r="GU177" s="300"/>
      <c r="GV177" s="300"/>
      <c r="GW177" s="300"/>
      <c r="GX177" s="300"/>
      <c r="GY177" s="278"/>
      <c r="GZ177" s="278"/>
      <c r="HA177" s="278"/>
      <c r="HB177" s="278"/>
      <c r="HC177" s="278"/>
      <c r="HD177" s="278"/>
      <c r="HE177" s="278"/>
      <c r="HF177" s="278"/>
      <c r="HG177" s="278"/>
      <c r="HH177" s="278"/>
      <c r="HI177" s="278"/>
      <c r="HJ177" s="278"/>
      <c r="HK177" s="278"/>
      <c r="HL177" s="278"/>
    </row>
    <row r="178" spans="1:221" ht="15.75" x14ac:dyDescent="0.25">
      <c r="A178" s="790" t="s">
        <v>437</v>
      </c>
      <c r="B178" s="790" t="s">
        <v>375</v>
      </c>
      <c r="C178" s="790" t="s">
        <v>375</v>
      </c>
      <c r="D178" s="790" t="s">
        <v>380</v>
      </c>
      <c r="E178" s="790" t="s">
        <v>418</v>
      </c>
      <c r="F178" s="790" t="s">
        <v>373</v>
      </c>
      <c r="G178" s="620"/>
      <c r="H178" s="620"/>
      <c r="I178" s="620"/>
      <c r="J178" s="620"/>
      <c r="K178" s="620"/>
      <c r="L178" s="620"/>
      <c r="M178" s="620"/>
      <c r="N178" s="630"/>
      <c r="O178" s="630"/>
      <c r="P178" s="630"/>
      <c r="Q178" s="806" t="s">
        <v>945</v>
      </c>
      <c r="R178" s="896"/>
      <c r="S178" s="897"/>
      <c r="T178" s="897"/>
      <c r="U178" s="259">
        <f t="shared" si="18"/>
        <v>0</v>
      </c>
      <c r="V178" s="654">
        <v>0</v>
      </c>
      <c r="W178" s="595"/>
      <c r="X178" s="595"/>
      <c r="Y178" s="595"/>
      <c r="Z178" s="595"/>
      <c r="AA178" s="595"/>
      <c r="AB178" s="595"/>
      <c r="AC178" s="595"/>
      <c r="AD178" s="595"/>
      <c r="AE178" s="595"/>
      <c r="AF178" s="595"/>
      <c r="AG178" s="595"/>
      <c r="AH178" s="595"/>
      <c r="AI178" s="595"/>
      <c r="AJ178" s="595"/>
      <c r="AK178" s="595"/>
      <c r="AL178" s="595"/>
      <c r="AM178" s="595"/>
      <c r="AN178" s="595"/>
      <c r="AO178" s="595"/>
      <c r="AP178" s="595"/>
      <c r="AQ178" s="595"/>
      <c r="AR178" s="595"/>
      <c r="AS178" s="595"/>
      <c r="AT178" s="595"/>
      <c r="AU178" s="595"/>
      <c r="AV178" s="595"/>
      <c r="AW178" s="595"/>
      <c r="AX178" s="595"/>
      <c r="AY178" s="595"/>
      <c r="AZ178" s="595"/>
      <c r="BA178" s="595"/>
      <c r="BB178" s="595"/>
      <c r="BC178" s="595"/>
      <c r="BD178" s="595"/>
      <c r="BE178" s="595"/>
      <c r="BF178" s="595"/>
      <c r="BG178" s="595"/>
      <c r="BH178" s="595"/>
      <c r="BI178" s="595"/>
      <c r="BJ178" s="595"/>
      <c r="BK178" s="595"/>
      <c r="BL178" s="595"/>
      <c r="BM178" s="595"/>
      <c r="BN178" s="595"/>
      <c r="BO178" s="595"/>
      <c r="BP178" s="595"/>
      <c r="BQ178" s="595"/>
      <c r="BR178" s="595"/>
      <c r="BS178" s="595"/>
      <c r="BT178" s="595"/>
      <c r="BU178" s="595"/>
      <c r="BV178" s="595"/>
      <c r="BW178" s="595"/>
      <c r="BX178" s="595"/>
      <c r="BY178" s="595"/>
      <c r="BZ178" s="595"/>
      <c r="CA178" s="636"/>
      <c r="CB178" s="654"/>
      <c r="CC178" s="654"/>
      <c r="CD178" s="654"/>
      <c r="CE178" s="654"/>
      <c r="CF178" s="654"/>
      <c r="CG178" s="654"/>
      <c r="CH178" s="654"/>
      <c r="CI178" s="654"/>
      <c r="CJ178" s="654"/>
      <c r="CK178" s="654"/>
      <c r="CL178" s="654"/>
      <c r="CM178" s="654"/>
      <c r="CN178" s="654"/>
      <c r="CO178" s="654"/>
      <c r="CP178" s="654"/>
      <c r="CQ178" s="654"/>
      <c r="CR178" s="898"/>
      <c r="CS178" s="898"/>
      <c r="CT178" s="318"/>
      <c r="CU178" s="318"/>
      <c r="CV178" s="318"/>
      <c r="CW178" s="318"/>
      <c r="CX178" s="318"/>
      <c r="CY178" s="318"/>
      <c r="CZ178" s="318"/>
      <c r="DA178" s="318"/>
      <c r="DB178" s="318"/>
      <c r="DC178" s="318"/>
      <c r="DD178" s="318"/>
      <c r="DE178" s="318"/>
      <c r="DF178" s="318"/>
      <c r="DG178" s="318"/>
      <c r="DH178" s="318"/>
      <c r="DI178" s="318"/>
      <c r="DJ178" s="318"/>
      <c r="DK178" s="318"/>
      <c r="DL178" s="318"/>
      <c r="DM178" s="318"/>
      <c r="DN178" s="318"/>
      <c r="DO178" s="318"/>
      <c r="DP178" s="318"/>
      <c r="DQ178" s="318"/>
      <c r="DR178" s="318"/>
      <c r="DS178" s="318"/>
      <c r="DT178" s="318"/>
      <c r="DU178" s="318"/>
      <c r="DV178" s="318"/>
      <c r="DW178" s="318"/>
      <c r="DX178" s="318"/>
      <c r="DY178" s="318"/>
      <c r="DZ178" s="318"/>
      <c r="EA178" s="318"/>
      <c r="EB178" s="318"/>
      <c r="EC178" s="318"/>
      <c r="ED178" s="318"/>
      <c r="EE178" s="318"/>
      <c r="EF178" s="318"/>
      <c r="EG178" s="318"/>
      <c r="EH178" s="318"/>
      <c r="EI178" s="318"/>
      <c r="EJ178" s="318"/>
      <c r="EK178" s="318"/>
      <c r="EL178" s="318"/>
      <c r="EM178" s="318"/>
      <c r="EN178" s="318"/>
      <c r="EO178" s="318"/>
      <c r="EP178" s="318"/>
      <c r="EQ178" s="318"/>
      <c r="ER178" s="318"/>
      <c r="ES178" s="899"/>
      <c r="ET178" s="318"/>
      <c r="EU178" s="318"/>
      <c r="EV178" s="318"/>
      <c r="EW178" s="318"/>
      <c r="EX178" s="318"/>
      <c r="EY178" s="900"/>
      <c r="EZ178" s="900"/>
      <c r="FA178" s="900"/>
      <c r="FB178" s="900"/>
      <c r="FC178" s="900"/>
      <c r="FD178" s="900"/>
      <c r="FE178" s="900"/>
      <c r="FF178" s="900"/>
      <c r="FG178" s="900"/>
      <c r="FH178" s="900"/>
      <c r="FI178" s="900"/>
      <c r="FJ178" s="900"/>
      <c r="FK178" s="901"/>
      <c r="FL178" s="900"/>
      <c r="FM178" s="900"/>
      <c r="FN178" s="900"/>
      <c r="FO178" s="900"/>
      <c r="FP178" s="900"/>
      <c r="FQ178" s="900"/>
      <c r="FR178" s="900"/>
      <c r="FS178" s="900"/>
      <c r="FT178" s="900"/>
      <c r="FU178" s="900"/>
      <c r="FV178" s="900"/>
      <c r="FW178" s="900"/>
      <c r="FX178" s="900"/>
      <c r="FY178" s="900"/>
      <c r="FZ178" s="900"/>
      <c r="GA178" s="900"/>
      <c r="GB178" s="900"/>
      <c r="GC178" s="900"/>
      <c r="GD178" s="900"/>
      <c r="GE178" s="900"/>
      <c r="GF178" s="900"/>
      <c r="GG178" s="900"/>
      <c r="GH178" s="900"/>
      <c r="GI178" s="900"/>
      <c r="GJ178" s="900"/>
      <c r="GK178" s="900"/>
      <c r="GL178" s="900"/>
      <c r="GM178" s="900"/>
      <c r="GN178" s="900"/>
      <c r="GO178" s="900"/>
      <c r="GP178" s="900"/>
      <c r="GQ178" s="900"/>
      <c r="GR178" s="900"/>
      <c r="GS178" s="902"/>
      <c r="GT178" s="900"/>
      <c r="GU178" s="900"/>
      <c r="GV178" s="900"/>
      <c r="GW178" s="900"/>
      <c r="GX178" s="900"/>
      <c r="GY178" s="900"/>
      <c r="GZ178" s="902"/>
      <c r="HA178" s="902"/>
      <c r="HB178" s="902"/>
      <c r="HC178" s="902"/>
      <c r="HD178" s="902"/>
      <c r="HE178" s="902"/>
      <c r="HF178" s="902"/>
      <c r="HG178" s="254"/>
      <c r="HH178" s="254"/>
      <c r="HI178" s="254"/>
      <c r="HJ178" s="254"/>
      <c r="HK178" s="254"/>
      <c r="HL178" s="254"/>
      <c r="HM178" s="254"/>
    </row>
    <row r="179" spans="1:221" ht="75" x14ac:dyDescent="0.25">
      <c r="A179" s="903" t="s">
        <v>437</v>
      </c>
      <c r="B179" s="903" t="s">
        <v>375</v>
      </c>
      <c r="C179" s="903" t="s">
        <v>375</v>
      </c>
      <c r="D179" s="903" t="s">
        <v>380</v>
      </c>
      <c r="E179" s="903" t="s">
        <v>418</v>
      </c>
      <c r="F179" s="903" t="s">
        <v>373</v>
      </c>
      <c r="G179" s="948">
        <v>2021005810193</v>
      </c>
      <c r="H179" s="948"/>
      <c r="I179" s="621" t="s">
        <v>946</v>
      </c>
      <c r="J179" s="621" t="s">
        <v>947</v>
      </c>
      <c r="K179" s="621">
        <v>5000</v>
      </c>
      <c r="L179" s="621" t="s">
        <v>767</v>
      </c>
      <c r="M179" s="621" t="s">
        <v>797</v>
      </c>
      <c r="N179" s="903" t="s">
        <v>666</v>
      </c>
      <c r="O179" s="903" t="s">
        <v>390</v>
      </c>
      <c r="P179" s="903" t="s">
        <v>701</v>
      </c>
      <c r="Q179" s="953" t="s">
        <v>948</v>
      </c>
      <c r="R179" s="904"/>
      <c r="S179" s="906">
        <v>403750000</v>
      </c>
      <c r="T179" s="905">
        <f>R179+S179</f>
        <v>403750000</v>
      </c>
      <c r="U179" s="259">
        <f t="shared" si="18"/>
        <v>403750000</v>
      </c>
      <c r="V179" s="654"/>
      <c r="W179" s="596"/>
      <c r="X179" s="596"/>
      <c r="Y179" s="596"/>
      <c r="Z179" s="596"/>
      <c r="AA179" s="596"/>
      <c r="AB179" s="596"/>
      <c r="AC179" s="596"/>
      <c r="AD179" s="596"/>
      <c r="AE179" s="596"/>
      <c r="AF179" s="596"/>
      <c r="AG179" s="596"/>
      <c r="AH179" s="596"/>
      <c r="AI179" s="596"/>
      <c r="AJ179" s="596"/>
      <c r="AK179" s="596"/>
      <c r="AL179" s="596"/>
      <c r="AM179" s="596"/>
      <c r="AN179" s="596"/>
      <c r="AO179" s="596"/>
      <c r="AP179" s="596"/>
      <c r="AQ179" s="596"/>
      <c r="AR179" s="596"/>
      <c r="AS179" s="596"/>
      <c r="AT179" s="596"/>
      <c r="AU179" s="596"/>
      <c r="AV179" s="596"/>
      <c r="AW179" s="596"/>
      <c r="AX179" s="596">
        <v>400000000</v>
      </c>
      <c r="AY179" s="596">
        <v>3750000</v>
      </c>
      <c r="AZ179" s="596"/>
      <c r="BA179" s="596"/>
      <c r="BB179" s="596"/>
      <c r="BC179" s="596"/>
      <c r="BD179" s="596"/>
      <c r="BE179" s="789"/>
      <c r="BF179" s="789"/>
      <c r="BG179" s="789"/>
      <c r="BH179" s="789"/>
      <c r="BI179" s="789"/>
      <c r="BJ179" s="596"/>
      <c r="BK179" s="596"/>
      <c r="BL179" s="596"/>
      <c r="BM179" s="596"/>
      <c r="BN179" s="596"/>
      <c r="BO179" s="596"/>
      <c r="BP179" s="596"/>
      <c r="BQ179" s="596"/>
      <c r="BR179" s="596"/>
      <c r="BS179" s="596"/>
      <c r="BT179" s="596"/>
      <c r="BU179" s="596"/>
      <c r="BV179" s="596"/>
      <c r="BW179" s="596"/>
      <c r="BX179" s="596"/>
      <c r="BY179" s="596"/>
      <c r="BZ179" s="596"/>
      <c r="CA179" s="635"/>
      <c r="CB179" s="654"/>
      <c r="CC179" s="654"/>
      <c r="CD179" s="654"/>
      <c r="CE179" s="654"/>
      <c r="CF179" s="654"/>
      <c r="CG179" s="654"/>
      <c r="CH179" s="654"/>
      <c r="CI179" s="654"/>
      <c r="CJ179" s="654"/>
      <c r="CK179" s="654"/>
      <c r="CL179" s="654"/>
      <c r="CM179" s="654"/>
      <c r="CN179" s="654"/>
      <c r="CO179" s="654"/>
      <c r="CP179" s="654"/>
      <c r="CQ179" s="654"/>
      <c r="CR179" s="898"/>
      <c r="CS179" s="898"/>
      <c r="CT179" s="318"/>
      <c r="CU179" s="318"/>
      <c r="CV179" s="318"/>
      <c r="CW179" s="318"/>
      <c r="CX179" s="318"/>
      <c r="CY179" s="318"/>
      <c r="CZ179" s="318"/>
      <c r="DA179" s="318"/>
      <c r="DB179" s="318"/>
      <c r="DC179" s="318"/>
      <c r="DD179" s="318"/>
      <c r="DE179" s="318"/>
      <c r="DF179" s="318"/>
      <c r="DG179" s="318"/>
      <c r="DH179" s="318"/>
      <c r="DI179" s="318"/>
      <c r="DJ179" s="318"/>
      <c r="DK179" s="318"/>
      <c r="DL179" s="318"/>
      <c r="DM179" s="318"/>
      <c r="DN179" s="318"/>
      <c r="DO179" s="318"/>
      <c r="DP179" s="318"/>
      <c r="DQ179" s="318"/>
      <c r="DR179" s="318"/>
      <c r="DS179" s="318"/>
      <c r="DT179" s="318"/>
      <c r="DU179" s="318"/>
      <c r="DV179" s="318"/>
      <c r="DW179" s="318"/>
      <c r="DX179" s="318"/>
      <c r="DY179" s="318"/>
      <c r="DZ179" s="318"/>
      <c r="EA179" s="318"/>
      <c r="EB179" s="318"/>
      <c r="EC179" s="318"/>
      <c r="ED179" s="318"/>
      <c r="EE179" s="318"/>
      <c r="EF179" s="318"/>
      <c r="EG179" s="318"/>
      <c r="EH179" s="318"/>
      <c r="EI179" s="318"/>
      <c r="EJ179" s="318"/>
      <c r="EK179" s="318"/>
      <c r="EL179" s="318"/>
      <c r="EM179" s="318"/>
      <c r="EN179" s="318"/>
      <c r="EO179" s="318"/>
      <c r="EP179" s="318"/>
      <c r="EQ179" s="318"/>
      <c r="ER179" s="318"/>
      <c r="ES179" s="318"/>
      <c r="ET179" s="318"/>
      <c r="EU179" s="318"/>
      <c r="EV179" s="318"/>
      <c r="EW179" s="318"/>
      <c r="EX179" s="318"/>
      <c r="EY179" s="318"/>
      <c r="EZ179" s="318"/>
      <c r="FA179" s="318"/>
      <c r="FB179" s="318"/>
      <c r="FC179" s="318"/>
      <c r="FD179" s="318"/>
      <c r="FE179" s="318"/>
      <c r="FF179" s="318"/>
      <c r="FG179" s="318"/>
      <c r="FH179" s="318"/>
      <c r="FI179" s="318"/>
      <c r="FJ179" s="318"/>
      <c r="FK179" s="319"/>
      <c r="FL179" s="318"/>
      <c r="FM179" s="318"/>
      <c r="FN179" s="318"/>
      <c r="FO179" s="318"/>
      <c r="FP179" s="318"/>
      <c r="FQ179" s="318"/>
      <c r="FR179" s="318"/>
      <c r="FS179" s="318"/>
      <c r="FT179" s="318"/>
      <c r="FU179" s="318"/>
      <c r="FV179" s="318"/>
      <c r="FW179" s="318"/>
      <c r="FX179" s="318"/>
      <c r="FY179" s="318"/>
      <c r="FZ179" s="318"/>
      <c r="GA179" s="318"/>
      <c r="GB179" s="318"/>
      <c r="GC179" s="318"/>
      <c r="GD179" s="318"/>
      <c r="GE179" s="318"/>
      <c r="GF179" s="318"/>
      <c r="GG179" s="318"/>
      <c r="GH179" s="318"/>
      <c r="GI179" s="318"/>
      <c r="GJ179" s="318"/>
      <c r="GK179" s="318"/>
      <c r="GL179" s="318"/>
      <c r="GM179" s="318"/>
      <c r="GN179" s="318"/>
      <c r="GO179" s="318"/>
      <c r="GP179" s="318"/>
      <c r="GQ179" s="318"/>
      <c r="GR179" s="318"/>
      <c r="GS179" s="254"/>
      <c r="GT179" s="318"/>
      <c r="GU179" s="318"/>
      <c r="GV179" s="318"/>
      <c r="GW179" s="318"/>
      <c r="GX179" s="318"/>
      <c r="GY179" s="318"/>
      <c r="GZ179" s="254"/>
      <c r="HA179" s="254"/>
      <c r="HB179" s="254"/>
      <c r="HC179" s="254"/>
      <c r="HD179" s="254"/>
      <c r="HE179" s="254"/>
      <c r="HF179" s="254"/>
      <c r="HG179" s="254"/>
      <c r="HH179" s="254"/>
      <c r="HI179" s="254"/>
      <c r="HJ179" s="254"/>
      <c r="HK179" s="254"/>
      <c r="HL179" s="254"/>
      <c r="HM179" s="254"/>
    </row>
    <row r="180" spans="1:221" ht="18" x14ac:dyDescent="0.25">
      <c r="A180" s="246" t="s">
        <v>412</v>
      </c>
      <c r="B180" s="246"/>
      <c r="C180" s="246"/>
      <c r="D180" s="246"/>
      <c r="E180" s="568"/>
      <c r="F180" s="246"/>
      <c r="G180" s="247"/>
      <c r="H180" s="247"/>
      <c r="I180" s="604"/>
      <c r="J180" s="604"/>
      <c r="K180" s="604"/>
      <c r="L180" s="604"/>
      <c r="M180" s="604"/>
      <c r="N180" s="248"/>
      <c r="O180" s="248"/>
      <c r="P180" s="623"/>
      <c r="Q180" s="249" t="s">
        <v>441</v>
      </c>
      <c r="R180" s="839"/>
      <c r="S180" s="839"/>
      <c r="T180" s="875">
        <f t="shared" si="17"/>
        <v>0</v>
      </c>
      <c r="U180" s="259">
        <f t="shared" si="18"/>
        <v>0</v>
      </c>
      <c r="V180" s="269"/>
      <c r="W180" s="269"/>
      <c r="X180" s="269"/>
      <c r="Y180" s="269"/>
      <c r="Z180" s="269"/>
      <c r="AA180" s="595"/>
      <c r="AB180" s="269"/>
      <c r="AC180" s="269"/>
      <c r="AD180" s="269"/>
      <c r="AE180" s="269"/>
      <c r="AF180" s="269"/>
      <c r="AG180" s="269"/>
      <c r="AH180" s="269"/>
      <c r="AI180" s="269"/>
      <c r="AJ180" s="269"/>
      <c r="AK180" s="269"/>
      <c r="AL180" s="269"/>
      <c r="AM180" s="269"/>
      <c r="AN180" s="595"/>
      <c r="AO180" s="595"/>
      <c r="AP180" s="269"/>
      <c r="AQ180" s="269"/>
      <c r="AR180" s="269"/>
      <c r="AS180" s="269"/>
      <c r="AT180" s="269"/>
      <c r="AU180" s="269"/>
      <c r="AV180" s="269"/>
      <c r="AW180" s="269"/>
      <c r="AX180" s="269"/>
      <c r="AY180" s="269"/>
      <c r="AZ180" s="269"/>
      <c r="BA180" s="260"/>
      <c r="BB180" s="260"/>
      <c r="BC180" s="260"/>
      <c r="BD180" s="260"/>
      <c r="BE180" s="260"/>
      <c r="BF180" s="260"/>
      <c r="BG180" s="260"/>
      <c r="BH180" s="260"/>
      <c r="BI180" s="260"/>
      <c r="BJ180" s="581"/>
      <c r="BK180" s="260"/>
      <c r="BL180" s="269"/>
      <c r="BM180" s="269"/>
      <c r="BN180" s="269"/>
      <c r="BO180" s="269"/>
      <c r="BP180" s="269"/>
      <c r="BQ180" s="269"/>
      <c r="BR180" s="595"/>
      <c r="BS180" s="269"/>
      <c r="BT180" s="269"/>
      <c r="BU180" s="269"/>
      <c r="BV180" s="269"/>
      <c r="BW180" s="269"/>
      <c r="BX180" s="269"/>
      <c r="BY180" s="269"/>
      <c r="BZ180" s="636"/>
      <c r="CA180" s="651"/>
      <c r="CB180" s="651"/>
      <c r="CC180" s="651"/>
      <c r="CD180" s="651"/>
      <c r="CE180" s="651"/>
      <c r="CF180" s="651"/>
      <c r="CG180" s="651"/>
      <c r="CH180" s="651"/>
      <c r="CI180" s="651"/>
      <c r="CJ180" s="651"/>
      <c r="CK180" s="651"/>
      <c r="CL180" s="651"/>
      <c r="CM180" s="651"/>
      <c r="CN180" s="651"/>
      <c r="CO180" s="651"/>
      <c r="CP180" s="651"/>
      <c r="CQ180" s="807">
        <f t="shared" ref="CQ180:CQ210" si="22">R180+S180</f>
        <v>0</v>
      </c>
      <c r="CR180" s="807">
        <f t="shared" ref="CR180:CR210" si="23">T180-CQ180</f>
        <v>0</v>
      </c>
      <c r="CS180" s="270"/>
      <c r="CT180" s="270"/>
      <c r="CU180" s="270"/>
      <c r="CV180" s="270"/>
      <c r="CW180" s="270"/>
      <c r="CX180" s="270"/>
      <c r="CY180" s="270"/>
      <c r="CZ180" s="270"/>
      <c r="DA180" s="270"/>
      <c r="DB180" s="270"/>
      <c r="DC180" s="270"/>
      <c r="DD180" s="270"/>
      <c r="DE180" s="270"/>
      <c r="DF180" s="270"/>
      <c r="DG180" s="270"/>
      <c r="DH180" s="270"/>
      <c r="DI180" s="270"/>
      <c r="DJ180" s="270"/>
      <c r="DK180" s="270"/>
      <c r="DL180" s="270"/>
      <c r="DM180" s="270"/>
      <c r="DN180" s="270"/>
      <c r="DO180" s="270"/>
      <c r="DP180" s="270"/>
      <c r="DQ180" s="270"/>
      <c r="DR180" s="270"/>
      <c r="DS180" s="270"/>
      <c r="DT180" s="270"/>
      <c r="DU180" s="270"/>
      <c r="DV180" s="270"/>
      <c r="DW180" s="270"/>
      <c r="DX180" s="270"/>
      <c r="DY180" s="270"/>
      <c r="DZ180" s="270"/>
      <c r="EA180" s="270"/>
      <c r="EB180" s="270"/>
      <c r="EC180" s="270"/>
      <c r="ED180" s="270"/>
      <c r="EE180" s="270"/>
      <c r="EF180" s="270"/>
      <c r="EG180" s="270"/>
      <c r="EH180" s="270"/>
      <c r="EI180" s="270"/>
      <c r="EJ180" s="270"/>
      <c r="EK180" s="254"/>
      <c r="EL180" s="254"/>
      <c r="EM180" s="254"/>
      <c r="EN180" s="254"/>
      <c r="EO180" s="254"/>
      <c r="EP180" s="254"/>
      <c r="EQ180" s="254"/>
      <c r="ER180" s="254"/>
      <c r="ES180" s="254"/>
      <c r="ET180" s="254"/>
      <c r="EU180" s="254"/>
      <c r="EV180" s="254"/>
      <c r="EW180" s="254"/>
      <c r="EX180" s="254"/>
      <c r="EY180" s="254"/>
      <c r="EZ180" s="254"/>
      <c r="FA180" s="254"/>
      <c r="FB180" s="254"/>
      <c r="FC180" s="254"/>
      <c r="FD180" s="254"/>
      <c r="FE180" s="254"/>
      <c r="FF180" s="254"/>
      <c r="FG180" s="254"/>
      <c r="FH180" s="254"/>
      <c r="FI180" s="254"/>
      <c r="FJ180" s="254"/>
      <c r="FK180" s="254"/>
      <c r="FL180" s="254"/>
      <c r="FM180" s="254"/>
      <c r="FN180" s="254"/>
      <c r="FO180" s="254"/>
      <c r="FP180" s="254"/>
      <c r="FQ180" s="254"/>
      <c r="FR180" s="254"/>
      <c r="FS180" s="254"/>
      <c r="FT180" s="254"/>
      <c r="FU180" s="254"/>
      <c r="FV180" s="254"/>
      <c r="FW180" s="254"/>
      <c r="FX180" s="254"/>
      <c r="FY180" s="254"/>
      <c r="FZ180" s="254"/>
      <c r="GA180" s="254"/>
      <c r="GB180" s="254"/>
      <c r="GC180" s="254"/>
      <c r="GD180" s="254"/>
      <c r="GE180" s="254"/>
      <c r="GF180" s="254"/>
      <c r="GG180" s="254"/>
      <c r="GH180" s="254"/>
      <c r="GI180" s="254"/>
      <c r="GJ180" s="254"/>
      <c r="GK180" s="254"/>
      <c r="GL180" s="254"/>
      <c r="GM180" s="254"/>
      <c r="GN180" s="254"/>
      <c r="GO180" s="254"/>
      <c r="GP180" s="254"/>
      <c r="GQ180" s="254"/>
      <c r="GR180" s="254"/>
      <c r="GS180" s="254"/>
      <c r="GT180" s="254"/>
      <c r="GU180" s="254"/>
      <c r="GV180" s="254"/>
      <c r="GW180" s="254"/>
      <c r="GX180" s="254"/>
      <c r="GY180" s="254"/>
      <c r="GZ180" s="254"/>
      <c r="HA180" s="254"/>
      <c r="HB180" s="254"/>
      <c r="HC180" s="254"/>
      <c r="HD180" s="254"/>
      <c r="HE180" s="254"/>
      <c r="HF180" s="254"/>
      <c r="HG180" s="254"/>
      <c r="HH180" s="254"/>
      <c r="HI180" s="254"/>
      <c r="HJ180" s="254"/>
      <c r="HK180" s="254"/>
      <c r="HL180" s="254"/>
    </row>
    <row r="181" spans="1:221" ht="18" x14ac:dyDescent="0.25">
      <c r="A181" s="255" t="s">
        <v>412</v>
      </c>
      <c r="B181" s="255" t="s">
        <v>361</v>
      </c>
      <c r="C181" s="255"/>
      <c r="D181" s="255"/>
      <c r="E181" s="569"/>
      <c r="F181" s="255"/>
      <c r="G181" s="294"/>
      <c r="H181" s="294"/>
      <c r="I181" s="616"/>
      <c r="J181" s="616"/>
      <c r="K181" s="616"/>
      <c r="L181" s="616"/>
      <c r="M181" s="616"/>
      <c r="N181" s="257"/>
      <c r="O181" s="257"/>
      <c r="P181" s="624"/>
      <c r="Q181" s="258" t="s">
        <v>377</v>
      </c>
      <c r="R181" s="840"/>
      <c r="S181" s="840"/>
      <c r="T181" s="876">
        <f t="shared" si="17"/>
        <v>0</v>
      </c>
      <c r="U181" s="259">
        <f t="shared" si="18"/>
        <v>0</v>
      </c>
      <c r="V181" s="260"/>
      <c r="W181" s="260"/>
      <c r="X181" s="260"/>
      <c r="Y181" s="260"/>
      <c r="Z181" s="260"/>
      <c r="AA181" s="596"/>
      <c r="AB181" s="260"/>
      <c r="AC181" s="260"/>
      <c r="AD181" s="260"/>
      <c r="AE181" s="260"/>
      <c r="AF181" s="260"/>
      <c r="AG181" s="260"/>
      <c r="AH181" s="260"/>
      <c r="AI181" s="260"/>
      <c r="AJ181" s="260"/>
      <c r="AK181" s="260"/>
      <c r="AL181" s="260"/>
      <c r="AM181" s="260"/>
      <c r="AN181" s="596"/>
      <c r="AO181" s="596"/>
      <c r="AP181" s="260"/>
      <c r="AQ181" s="260"/>
      <c r="AR181" s="260"/>
      <c r="AS181" s="260"/>
      <c r="AT181" s="260"/>
      <c r="AU181" s="260"/>
      <c r="AV181" s="260"/>
      <c r="AW181" s="260"/>
      <c r="AX181" s="260"/>
      <c r="AY181" s="260"/>
      <c r="AZ181" s="260"/>
      <c r="BA181" s="260"/>
      <c r="BB181" s="260"/>
      <c r="BC181" s="260"/>
      <c r="BD181" s="260"/>
      <c r="BE181" s="260"/>
      <c r="BF181" s="260"/>
      <c r="BG181" s="260"/>
      <c r="BH181" s="260"/>
      <c r="BI181" s="260"/>
      <c r="BJ181" s="581"/>
      <c r="BK181" s="260"/>
      <c r="BL181" s="269"/>
      <c r="BM181" s="269"/>
      <c r="BN181" s="269"/>
      <c r="BO181" s="269"/>
      <c r="BP181" s="269"/>
      <c r="BQ181" s="269"/>
      <c r="BR181" s="595"/>
      <c r="BS181" s="269"/>
      <c r="BT181" s="269"/>
      <c r="BU181" s="269"/>
      <c r="BV181" s="269"/>
      <c r="BW181" s="269"/>
      <c r="BX181" s="269"/>
      <c r="BY181" s="269"/>
      <c r="BZ181" s="636"/>
      <c r="CA181" s="651"/>
      <c r="CB181" s="651"/>
      <c r="CC181" s="651"/>
      <c r="CD181" s="651"/>
      <c r="CE181" s="651"/>
      <c r="CF181" s="651"/>
      <c r="CG181" s="651"/>
      <c r="CH181" s="651"/>
      <c r="CI181" s="651"/>
      <c r="CJ181" s="651"/>
      <c r="CK181" s="651"/>
      <c r="CL181" s="651"/>
      <c r="CM181" s="651"/>
      <c r="CN181" s="651"/>
      <c r="CO181" s="651"/>
      <c r="CP181" s="651"/>
      <c r="CQ181" s="807">
        <f t="shared" si="22"/>
        <v>0</v>
      </c>
      <c r="CR181" s="807">
        <f t="shared" si="23"/>
        <v>0</v>
      </c>
      <c r="CS181" s="270"/>
      <c r="CT181" s="270"/>
      <c r="CU181" s="270"/>
      <c r="CV181" s="270"/>
      <c r="CW181" s="270"/>
      <c r="CX181" s="270"/>
      <c r="CY181" s="270"/>
      <c r="CZ181" s="270"/>
      <c r="DA181" s="270"/>
      <c r="DB181" s="270"/>
      <c r="DC181" s="270"/>
      <c r="DD181" s="270"/>
      <c r="DE181" s="270"/>
      <c r="DF181" s="270"/>
      <c r="DG181" s="270"/>
      <c r="DH181" s="270"/>
      <c r="DI181" s="270"/>
      <c r="DJ181" s="270"/>
      <c r="DK181" s="270"/>
      <c r="DL181" s="270"/>
      <c r="DM181" s="270"/>
      <c r="DN181" s="270"/>
      <c r="DO181" s="270"/>
      <c r="DP181" s="270"/>
      <c r="DQ181" s="270"/>
      <c r="DR181" s="270"/>
      <c r="DS181" s="270"/>
      <c r="DT181" s="270"/>
      <c r="DU181" s="270"/>
      <c r="DV181" s="270"/>
      <c r="DW181" s="270"/>
      <c r="DX181" s="270"/>
      <c r="DY181" s="270"/>
      <c r="DZ181" s="270"/>
      <c r="EA181" s="270"/>
      <c r="EB181" s="270"/>
      <c r="EC181" s="270"/>
      <c r="ED181" s="270"/>
      <c r="EE181" s="270"/>
      <c r="EF181" s="270"/>
      <c r="EG181" s="270"/>
      <c r="EH181" s="270"/>
      <c r="EI181" s="270"/>
      <c r="EJ181" s="270"/>
      <c r="EK181" s="254"/>
      <c r="EL181" s="254"/>
      <c r="EM181" s="254"/>
      <c r="EN181" s="254"/>
      <c r="EO181" s="254"/>
      <c r="EP181" s="254"/>
      <c r="EQ181" s="254"/>
      <c r="ER181" s="254"/>
      <c r="ES181" s="254"/>
      <c r="ET181" s="254"/>
      <c r="EU181" s="254"/>
      <c r="EV181" s="254"/>
      <c r="EW181" s="254"/>
      <c r="EX181" s="254"/>
      <c r="EY181" s="254"/>
      <c r="EZ181" s="254"/>
      <c r="FA181" s="254"/>
      <c r="FB181" s="254"/>
      <c r="FC181" s="254"/>
      <c r="FD181" s="254"/>
      <c r="FE181" s="254"/>
      <c r="FF181" s="254"/>
      <c r="FG181" s="254"/>
      <c r="FH181" s="254"/>
      <c r="FI181" s="254"/>
      <c r="FJ181" s="254"/>
      <c r="FK181" s="254"/>
      <c r="FL181" s="254"/>
      <c r="FM181" s="254"/>
      <c r="FN181" s="254"/>
      <c r="FO181" s="254"/>
      <c r="FP181" s="254"/>
      <c r="FQ181" s="254"/>
      <c r="FR181" s="254"/>
      <c r="FS181" s="254"/>
      <c r="FT181" s="254"/>
      <c r="FU181" s="254"/>
      <c r="FV181" s="254"/>
      <c r="FW181" s="254"/>
      <c r="FX181" s="254"/>
      <c r="FY181" s="254"/>
      <c r="FZ181" s="254"/>
      <c r="GA181" s="254"/>
      <c r="GB181" s="254"/>
      <c r="GC181" s="254"/>
      <c r="GD181" s="254"/>
      <c r="GE181" s="254"/>
      <c r="GF181" s="254"/>
      <c r="GG181" s="254"/>
      <c r="GH181" s="254"/>
      <c r="GI181" s="254"/>
      <c r="GJ181" s="254"/>
      <c r="GK181" s="254"/>
      <c r="GL181" s="254"/>
      <c r="GM181" s="254"/>
      <c r="GN181" s="254"/>
      <c r="GO181" s="254"/>
      <c r="GP181" s="254"/>
      <c r="GQ181" s="254"/>
      <c r="GR181" s="254"/>
      <c r="GS181" s="254"/>
      <c r="GT181" s="254"/>
      <c r="GU181" s="254"/>
      <c r="GV181" s="254"/>
      <c r="GW181" s="254"/>
      <c r="GX181" s="254"/>
      <c r="GY181" s="254"/>
      <c r="GZ181" s="254"/>
      <c r="HA181" s="254"/>
      <c r="HB181" s="254"/>
      <c r="HC181" s="254"/>
      <c r="HD181" s="254"/>
      <c r="HE181" s="254"/>
      <c r="HF181" s="254"/>
      <c r="HG181" s="254"/>
      <c r="HH181" s="254"/>
      <c r="HI181" s="254"/>
      <c r="HJ181" s="254"/>
      <c r="HK181" s="254"/>
      <c r="HL181" s="254"/>
    </row>
    <row r="182" spans="1:221" ht="18" x14ac:dyDescent="0.25">
      <c r="A182" s="262" t="s">
        <v>412</v>
      </c>
      <c r="B182" s="262" t="s">
        <v>361</v>
      </c>
      <c r="C182" s="262" t="s">
        <v>371</v>
      </c>
      <c r="D182" s="262"/>
      <c r="E182" s="570"/>
      <c r="F182" s="262"/>
      <c r="G182" s="263"/>
      <c r="H182" s="263"/>
      <c r="I182" s="606"/>
      <c r="J182" s="606"/>
      <c r="K182" s="606"/>
      <c r="L182" s="606"/>
      <c r="M182" s="606"/>
      <c r="N182" s="262"/>
      <c r="O182" s="264"/>
      <c r="P182" s="625"/>
      <c r="Q182" s="265" t="s">
        <v>372</v>
      </c>
      <c r="R182" s="841"/>
      <c r="S182" s="841"/>
      <c r="T182" s="877">
        <f t="shared" si="17"/>
        <v>0</v>
      </c>
      <c r="U182" s="259">
        <f t="shared" si="18"/>
        <v>0</v>
      </c>
      <c r="V182" s="260"/>
      <c r="W182" s="260"/>
      <c r="X182" s="260"/>
      <c r="Y182" s="260"/>
      <c r="Z182" s="260"/>
      <c r="AA182" s="596"/>
      <c r="AB182" s="260"/>
      <c r="AC182" s="260"/>
      <c r="AD182" s="260"/>
      <c r="AE182" s="260"/>
      <c r="AF182" s="260"/>
      <c r="AG182" s="260"/>
      <c r="AH182" s="260"/>
      <c r="AI182" s="260"/>
      <c r="AJ182" s="260"/>
      <c r="AK182" s="260"/>
      <c r="AL182" s="260"/>
      <c r="AM182" s="260"/>
      <c r="AN182" s="596"/>
      <c r="AO182" s="596"/>
      <c r="AP182" s="260"/>
      <c r="AQ182" s="260"/>
      <c r="AR182" s="260"/>
      <c r="AS182" s="260"/>
      <c r="AT182" s="260"/>
      <c r="AU182" s="260"/>
      <c r="AV182" s="260"/>
      <c r="AW182" s="260"/>
      <c r="AX182" s="260"/>
      <c r="AY182" s="260"/>
      <c r="AZ182" s="260"/>
      <c r="BA182" s="260"/>
      <c r="BB182" s="260"/>
      <c r="BC182" s="260"/>
      <c r="BD182" s="260"/>
      <c r="BE182" s="260"/>
      <c r="BF182" s="260"/>
      <c r="BG182" s="260"/>
      <c r="BH182" s="260"/>
      <c r="BI182" s="260"/>
      <c r="BJ182" s="581"/>
      <c r="BK182" s="260"/>
      <c r="BL182" s="269"/>
      <c r="BM182" s="269"/>
      <c r="BN182" s="269"/>
      <c r="BO182" s="269"/>
      <c r="BP182" s="269"/>
      <c r="BQ182" s="269"/>
      <c r="BR182" s="595"/>
      <c r="BS182" s="269"/>
      <c r="BT182" s="269"/>
      <c r="BU182" s="269"/>
      <c r="BV182" s="269"/>
      <c r="BW182" s="269"/>
      <c r="BX182" s="269"/>
      <c r="BY182" s="269"/>
      <c r="BZ182" s="636"/>
      <c r="CA182" s="651"/>
      <c r="CB182" s="651"/>
      <c r="CC182" s="651"/>
      <c r="CD182" s="651"/>
      <c r="CE182" s="651"/>
      <c r="CF182" s="651"/>
      <c r="CG182" s="651"/>
      <c r="CH182" s="651"/>
      <c r="CI182" s="651"/>
      <c r="CJ182" s="651"/>
      <c r="CK182" s="651"/>
      <c r="CL182" s="651"/>
      <c r="CM182" s="651"/>
      <c r="CN182" s="651"/>
      <c r="CO182" s="651"/>
      <c r="CP182" s="651"/>
      <c r="CQ182" s="807">
        <f t="shared" si="22"/>
        <v>0</v>
      </c>
      <c r="CR182" s="807">
        <f t="shared" si="23"/>
        <v>0</v>
      </c>
      <c r="CS182" s="270"/>
      <c r="CT182" s="270"/>
      <c r="CU182" s="270"/>
      <c r="CV182" s="270"/>
      <c r="CW182" s="270"/>
      <c r="CX182" s="270"/>
      <c r="CY182" s="270"/>
      <c r="CZ182" s="270"/>
      <c r="DA182" s="270"/>
      <c r="DB182" s="270"/>
      <c r="DC182" s="270"/>
      <c r="DD182" s="270"/>
      <c r="DE182" s="270"/>
      <c r="DF182" s="270"/>
      <c r="DG182" s="270"/>
      <c r="DH182" s="270"/>
      <c r="DI182" s="270"/>
      <c r="DJ182" s="270"/>
      <c r="DK182" s="270"/>
      <c r="DL182" s="270"/>
      <c r="DM182" s="270"/>
      <c r="DN182" s="270"/>
      <c r="DO182" s="270"/>
      <c r="DP182" s="270"/>
      <c r="DQ182" s="270"/>
      <c r="DR182" s="270"/>
      <c r="DS182" s="270"/>
      <c r="DT182" s="270"/>
      <c r="DU182" s="270"/>
      <c r="DV182" s="270"/>
      <c r="DW182" s="270"/>
      <c r="DX182" s="270"/>
      <c r="DY182" s="270"/>
      <c r="DZ182" s="270"/>
      <c r="EA182" s="270"/>
      <c r="EB182" s="270"/>
      <c r="EC182" s="270"/>
      <c r="ED182" s="270"/>
      <c r="EE182" s="270"/>
      <c r="EF182" s="270"/>
      <c r="EG182" s="270"/>
      <c r="EH182" s="270"/>
      <c r="EI182" s="270"/>
      <c r="EJ182" s="270"/>
      <c r="EK182" s="254"/>
      <c r="EL182" s="254"/>
      <c r="EM182" s="254"/>
      <c r="EN182" s="254"/>
      <c r="EO182" s="254"/>
      <c r="EP182" s="254"/>
      <c r="EQ182" s="254"/>
      <c r="ER182" s="254"/>
      <c r="ES182" s="254"/>
      <c r="ET182" s="254"/>
      <c r="EU182" s="254"/>
      <c r="EV182" s="254"/>
      <c r="EW182" s="254"/>
      <c r="EX182" s="254"/>
      <c r="EY182" s="254"/>
      <c r="EZ182" s="254"/>
      <c r="FA182" s="254"/>
      <c r="FB182" s="254"/>
      <c r="FC182" s="254"/>
      <c r="FD182" s="254"/>
      <c r="FE182" s="254"/>
      <c r="FF182" s="254"/>
      <c r="FG182" s="254"/>
      <c r="FH182" s="254"/>
      <c r="FI182" s="254"/>
      <c r="FJ182" s="254"/>
      <c r="FK182" s="254"/>
      <c r="FL182" s="254"/>
      <c r="FM182" s="254"/>
      <c r="FN182" s="254"/>
      <c r="FO182" s="254"/>
      <c r="FP182" s="254"/>
      <c r="FQ182" s="254"/>
      <c r="FR182" s="254"/>
      <c r="FS182" s="254"/>
      <c r="FT182" s="254"/>
      <c r="FU182" s="254"/>
      <c r="FV182" s="254"/>
      <c r="FW182" s="254"/>
      <c r="FX182" s="254"/>
      <c r="FY182" s="254"/>
      <c r="FZ182" s="254"/>
      <c r="GA182" s="254"/>
      <c r="GB182" s="254"/>
      <c r="GC182" s="254"/>
      <c r="GD182" s="254"/>
      <c r="GE182" s="254"/>
      <c r="GF182" s="254"/>
      <c r="GG182" s="254"/>
      <c r="GH182" s="254"/>
      <c r="GI182" s="254"/>
      <c r="GJ182" s="254"/>
      <c r="GK182" s="254"/>
      <c r="GL182" s="254"/>
      <c r="GM182" s="254"/>
      <c r="GN182" s="254"/>
      <c r="GO182" s="254"/>
      <c r="GP182" s="254"/>
      <c r="GQ182" s="254"/>
      <c r="GR182" s="254"/>
      <c r="GS182" s="254"/>
      <c r="GT182" s="254"/>
      <c r="GU182" s="254"/>
      <c r="GV182" s="254"/>
      <c r="GW182" s="254"/>
      <c r="GX182" s="254"/>
      <c r="GY182" s="254"/>
      <c r="GZ182" s="254"/>
      <c r="HA182" s="254"/>
      <c r="HB182" s="254"/>
      <c r="HC182" s="254"/>
      <c r="HD182" s="254"/>
      <c r="HE182" s="254"/>
      <c r="HF182" s="254"/>
      <c r="HG182" s="254"/>
      <c r="HH182" s="254"/>
      <c r="HI182" s="254"/>
      <c r="HJ182" s="254"/>
      <c r="HK182" s="254"/>
      <c r="HL182" s="254"/>
    </row>
    <row r="183" spans="1:221" ht="18" x14ac:dyDescent="0.25">
      <c r="A183" s="286" t="s">
        <v>412</v>
      </c>
      <c r="B183" s="286" t="s">
        <v>361</v>
      </c>
      <c r="C183" s="286" t="s">
        <v>371</v>
      </c>
      <c r="D183" s="286" t="s">
        <v>373</v>
      </c>
      <c r="E183" s="573"/>
      <c r="F183" s="286"/>
      <c r="G183" s="295"/>
      <c r="H183" s="295"/>
      <c r="I183" s="617"/>
      <c r="J183" s="617"/>
      <c r="K183" s="617"/>
      <c r="L183" s="617"/>
      <c r="M183" s="617"/>
      <c r="N183" s="288"/>
      <c r="O183" s="288"/>
      <c r="P183" s="629"/>
      <c r="Q183" s="289" t="s">
        <v>374</v>
      </c>
      <c r="R183" s="854"/>
      <c r="S183" s="854"/>
      <c r="T183" s="886">
        <f t="shared" si="17"/>
        <v>0</v>
      </c>
      <c r="U183" s="259">
        <f t="shared" si="18"/>
        <v>0</v>
      </c>
      <c r="V183" s="260"/>
      <c r="W183" s="260"/>
      <c r="X183" s="260"/>
      <c r="Y183" s="260"/>
      <c r="Z183" s="260"/>
      <c r="AA183" s="596"/>
      <c r="AB183" s="260"/>
      <c r="AC183" s="260"/>
      <c r="AD183" s="260"/>
      <c r="AE183" s="260"/>
      <c r="AF183" s="260"/>
      <c r="AG183" s="260"/>
      <c r="AH183" s="260"/>
      <c r="AI183" s="260"/>
      <c r="AJ183" s="260"/>
      <c r="AK183" s="260"/>
      <c r="AL183" s="260"/>
      <c r="AM183" s="260"/>
      <c r="AN183" s="596"/>
      <c r="AO183" s="596"/>
      <c r="AP183" s="260"/>
      <c r="AQ183" s="260"/>
      <c r="AR183" s="260"/>
      <c r="AS183" s="260"/>
      <c r="AT183" s="260"/>
      <c r="AU183" s="260"/>
      <c r="AV183" s="260"/>
      <c r="AW183" s="260"/>
      <c r="AX183" s="260"/>
      <c r="AY183" s="260"/>
      <c r="AZ183" s="260"/>
      <c r="BA183" s="260"/>
      <c r="BB183" s="260"/>
      <c r="BC183" s="260"/>
      <c r="BD183" s="260"/>
      <c r="BE183" s="260"/>
      <c r="BF183" s="260"/>
      <c r="BG183" s="260"/>
      <c r="BH183" s="260"/>
      <c r="BI183" s="260"/>
      <c r="BJ183" s="581"/>
      <c r="BK183" s="260"/>
      <c r="BL183" s="260"/>
      <c r="BM183" s="260"/>
      <c r="BN183" s="260"/>
      <c r="BO183" s="260"/>
      <c r="BP183" s="260"/>
      <c r="BQ183" s="260"/>
      <c r="BR183" s="596"/>
      <c r="BS183" s="260"/>
      <c r="BT183" s="260"/>
      <c r="BU183" s="260"/>
      <c r="BV183" s="260"/>
      <c r="BW183" s="260"/>
      <c r="BX183" s="260"/>
      <c r="BY183" s="260"/>
      <c r="BZ183" s="635"/>
      <c r="CA183" s="650"/>
      <c r="CB183" s="650"/>
      <c r="CC183" s="650"/>
      <c r="CD183" s="650"/>
      <c r="CE183" s="650"/>
      <c r="CF183" s="650"/>
      <c r="CG183" s="650"/>
      <c r="CH183" s="650"/>
      <c r="CI183" s="650"/>
      <c r="CJ183" s="650"/>
      <c r="CK183" s="650"/>
      <c r="CL183" s="650"/>
      <c r="CM183" s="650"/>
      <c r="CN183" s="650"/>
      <c r="CO183" s="650"/>
      <c r="CP183" s="650"/>
      <c r="CQ183" s="807">
        <f t="shared" si="22"/>
        <v>0</v>
      </c>
      <c r="CR183" s="807">
        <f t="shared" si="23"/>
        <v>0</v>
      </c>
      <c r="CS183" s="261"/>
      <c r="CT183" s="261"/>
      <c r="CU183" s="261"/>
      <c r="CV183" s="261"/>
      <c r="CW183" s="261"/>
      <c r="CX183" s="261"/>
      <c r="CY183" s="261"/>
      <c r="CZ183" s="261"/>
      <c r="DA183" s="261"/>
      <c r="DB183" s="261"/>
      <c r="DC183" s="261"/>
      <c r="DD183" s="261"/>
      <c r="DE183" s="261"/>
      <c r="DF183" s="261"/>
      <c r="DG183" s="261"/>
      <c r="DH183" s="261"/>
      <c r="DI183" s="261"/>
      <c r="DJ183" s="261"/>
      <c r="DK183" s="261"/>
      <c r="DL183" s="261"/>
      <c r="DM183" s="261"/>
      <c r="DN183" s="261"/>
      <c r="DO183" s="261"/>
      <c r="DP183" s="261"/>
      <c r="DQ183" s="261"/>
      <c r="DR183" s="261"/>
      <c r="DS183" s="261"/>
      <c r="DT183" s="261"/>
      <c r="DU183" s="261"/>
      <c r="DV183" s="261"/>
      <c r="DW183" s="261"/>
      <c r="DX183" s="261"/>
      <c r="DY183" s="261"/>
      <c r="DZ183" s="261"/>
      <c r="EA183" s="261"/>
      <c r="EB183" s="261"/>
      <c r="EC183" s="261"/>
      <c r="ED183" s="261"/>
      <c r="EE183" s="261"/>
      <c r="EF183" s="261"/>
      <c r="EG183" s="261"/>
      <c r="EH183" s="261"/>
      <c r="EI183" s="261"/>
      <c r="EJ183" s="261"/>
      <c r="EK183" s="261"/>
      <c r="EL183" s="261"/>
      <c r="EM183" s="261"/>
      <c r="EN183" s="261"/>
      <c r="EO183" s="261"/>
      <c r="EP183" s="261"/>
      <c r="EQ183" s="261"/>
      <c r="ER183" s="261"/>
      <c r="ES183" s="261"/>
      <c r="ET183" s="261"/>
      <c r="EU183" s="261"/>
      <c r="EV183" s="261"/>
      <c r="EW183" s="261"/>
      <c r="EX183" s="261"/>
      <c r="EY183" s="261"/>
      <c r="EZ183" s="261"/>
      <c r="FA183" s="261"/>
      <c r="FB183" s="261"/>
      <c r="FC183" s="261"/>
      <c r="FD183" s="261"/>
      <c r="FE183" s="261"/>
      <c r="FF183" s="261"/>
      <c r="FG183" s="261"/>
      <c r="FH183" s="261"/>
      <c r="FI183" s="261"/>
      <c r="FJ183" s="261"/>
      <c r="FK183" s="261"/>
      <c r="FL183" s="261"/>
      <c r="FM183" s="261"/>
      <c r="FN183" s="261"/>
      <c r="FO183" s="261"/>
      <c r="FP183" s="261"/>
      <c r="FQ183" s="261"/>
      <c r="FR183" s="261"/>
      <c r="FS183" s="261"/>
      <c r="FT183" s="261"/>
      <c r="FU183" s="261"/>
      <c r="FV183" s="261"/>
      <c r="FW183" s="261"/>
      <c r="FX183" s="261"/>
      <c r="FY183" s="261"/>
      <c r="FZ183" s="261"/>
      <c r="GA183" s="261"/>
      <c r="GB183" s="261"/>
      <c r="GC183" s="261"/>
      <c r="GD183" s="261"/>
      <c r="GE183" s="261"/>
      <c r="GF183" s="261"/>
      <c r="GG183" s="261"/>
      <c r="GH183" s="261"/>
      <c r="GI183" s="261"/>
      <c r="GJ183" s="261"/>
      <c r="GK183" s="261"/>
      <c r="GL183" s="261"/>
      <c r="GM183" s="261"/>
      <c r="GN183" s="261"/>
      <c r="GO183" s="261"/>
      <c r="GP183" s="261"/>
      <c r="GQ183" s="261"/>
      <c r="GR183" s="261"/>
      <c r="GS183" s="261"/>
      <c r="GT183" s="261"/>
      <c r="GU183" s="261"/>
      <c r="GV183" s="261"/>
      <c r="GW183" s="261"/>
      <c r="GX183" s="261"/>
      <c r="GY183" s="261"/>
      <c r="GZ183" s="261"/>
      <c r="HA183" s="261"/>
      <c r="HB183" s="261"/>
      <c r="HC183" s="261"/>
      <c r="HD183" s="261"/>
      <c r="HE183" s="261"/>
      <c r="HF183" s="254"/>
      <c r="HG183" s="254"/>
      <c r="HH183" s="254"/>
      <c r="HI183" s="254"/>
      <c r="HJ183" s="254"/>
      <c r="HK183" s="254"/>
      <c r="HL183" s="254"/>
    </row>
    <row r="184" spans="1:221" ht="18" x14ac:dyDescent="0.25">
      <c r="A184" s="577" t="s">
        <v>412</v>
      </c>
      <c r="B184" s="577" t="s">
        <v>361</v>
      </c>
      <c r="C184" s="577" t="s">
        <v>371</v>
      </c>
      <c r="D184" s="577" t="s">
        <v>373</v>
      </c>
      <c r="E184" s="577" t="s">
        <v>428</v>
      </c>
      <c r="F184" s="577"/>
      <c r="G184" s="578"/>
      <c r="H184" s="578"/>
      <c r="I184" s="608"/>
      <c r="J184" s="608"/>
      <c r="K184" s="608"/>
      <c r="L184" s="608"/>
      <c r="M184" s="608"/>
      <c r="N184" s="579"/>
      <c r="O184" s="579"/>
      <c r="P184" s="627"/>
      <c r="Q184" s="580" t="s">
        <v>690</v>
      </c>
      <c r="R184" s="843"/>
      <c r="S184" s="843"/>
      <c r="T184" s="879">
        <f t="shared" si="17"/>
        <v>0</v>
      </c>
      <c r="U184" s="259">
        <f t="shared" si="18"/>
        <v>0</v>
      </c>
      <c r="V184" s="581"/>
      <c r="W184" s="581"/>
      <c r="X184" s="581"/>
      <c r="Y184" s="581"/>
      <c r="Z184" s="581"/>
      <c r="AA184" s="596"/>
      <c r="AB184" s="581"/>
      <c r="AC184" s="581"/>
      <c r="AD184" s="581"/>
      <c r="AE184" s="581"/>
      <c r="AF184" s="581"/>
      <c r="AG184" s="581"/>
      <c r="AH184" s="581"/>
      <c r="AI184" s="581"/>
      <c r="AJ184" s="581"/>
      <c r="AK184" s="581"/>
      <c r="AL184" s="581"/>
      <c r="AM184" s="581"/>
      <c r="AN184" s="596"/>
      <c r="AO184" s="596"/>
      <c r="AP184" s="581"/>
      <c r="AQ184" s="581"/>
      <c r="AR184" s="581"/>
      <c r="AS184" s="581"/>
      <c r="AT184" s="581"/>
      <c r="AU184" s="581"/>
      <c r="AV184" s="581"/>
      <c r="AW184" s="581"/>
      <c r="AX184" s="581"/>
      <c r="AY184" s="581"/>
      <c r="AZ184" s="581"/>
      <c r="BA184" s="581"/>
      <c r="BB184" s="581"/>
      <c r="BC184" s="581"/>
      <c r="BD184" s="581"/>
      <c r="BE184" s="581"/>
      <c r="BF184" s="260"/>
      <c r="BG184" s="260"/>
      <c r="BH184" s="260"/>
      <c r="BI184" s="581"/>
      <c r="BJ184" s="581"/>
      <c r="BK184" s="581"/>
      <c r="BL184" s="581"/>
      <c r="BM184" s="581"/>
      <c r="BN184" s="581"/>
      <c r="BO184" s="581"/>
      <c r="BP184" s="581"/>
      <c r="BQ184" s="581"/>
      <c r="BR184" s="596"/>
      <c r="BS184" s="581"/>
      <c r="BT184" s="581"/>
      <c r="BU184" s="581"/>
      <c r="BV184" s="581"/>
      <c r="BW184" s="581"/>
      <c r="BX184" s="581"/>
      <c r="BY184" s="581"/>
      <c r="BZ184" s="635"/>
      <c r="CA184" s="650"/>
      <c r="CB184" s="650"/>
      <c r="CC184" s="650"/>
      <c r="CD184" s="650"/>
      <c r="CE184" s="650"/>
      <c r="CF184" s="650"/>
      <c r="CG184" s="650"/>
      <c r="CH184" s="650"/>
      <c r="CI184" s="650"/>
      <c r="CJ184" s="650"/>
      <c r="CK184" s="650"/>
      <c r="CL184" s="650"/>
      <c r="CM184" s="650"/>
      <c r="CN184" s="650"/>
      <c r="CO184" s="650"/>
      <c r="CP184" s="650"/>
      <c r="CQ184" s="807">
        <f t="shared" si="22"/>
        <v>0</v>
      </c>
      <c r="CR184" s="807">
        <f t="shared" si="23"/>
        <v>0</v>
      </c>
      <c r="CS184" s="261"/>
      <c r="CT184" s="261"/>
      <c r="CU184" s="261"/>
      <c r="CV184" s="261"/>
      <c r="CW184" s="261"/>
      <c r="CX184" s="261"/>
      <c r="CY184" s="261"/>
      <c r="CZ184" s="261"/>
      <c r="DA184" s="261"/>
      <c r="DB184" s="261"/>
      <c r="DC184" s="261"/>
      <c r="DD184" s="261"/>
      <c r="DE184" s="261"/>
      <c r="DF184" s="261"/>
      <c r="DG184" s="261"/>
      <c r="DH184" s="261"/>
      <c r="DI184" s="261"/>
      <c r="DJ184" s="261"/>
      <c r="DK184" s="261"/>
      <c r="DL184" s="261"/>
      <c r="DM184" s="261"/>
      <c r="DN184" s="261"/>
      <c r="DO184" s="261"/>
      <c r="DP184" s="261"/>
      <c r="DQ184" s="261"/>
      <c r="DR184" s="261"/>
      <c r="DS184" s="261"/>
      <c r="DT184" s="261"/>
      <c r="DU184" s="261"/>
      <c r="DV184" s="261"/>
      <c r="DW184" s="261"/>
      <c r="DX184" s="261"/>
      <c r="DY184" s="261"/>
      <c r="DZ184" s="261"/>
      <c r="EA184" s="261"/>
      <c r="EB184" s="261"/>
      <c r="EC184" s="261"/>
      <c r="ED184" s="261"/>
      <c r="EE184" s="261"/>
      <c r="EF184" s="261"/>
      <c r="EG184" s="261"/>
      <c r="EH184" s="261"/>
      <c r="EI184" s="261"/>
      <c r="EJ184" s="261"/>
      <c r="EK184" s="261"/>
      <c r="EL184" s="261"/>
      <c r="EM184" s="261"/>
      <c r="EN184" s="261"/>
      <c r="EO184" s="261"/>
      <c r="EP184" s="261"/>
      <c r="EQ184" s="261"/>
      <c r="ER184" s="261"/>
      <c r="ES184" s="261"/>
      <c r="ET184" s="261"/>
      <c r="EU184" s="261"/>
      <c r="EV184" s="261"/>
      <c r="EW184" s="261"/>
      <c r="EX184" s="261"/>
      <c r="EY184" s="261"/>
      <c r="EZ184" s="261"/>
      <c r="FA184" s="261"/>
      <c r="FB184" s="261"/>
      <c r="FC184" s="261"/>
      <c r="FD184" s="261"/>
      <c r="FE184" s="261"/>
      <c r="FF184" s="261"/>
      <c r="FG184" s="261"/>
      <c r="FH184" s="261"/>
      <c r="FI184" s="261"/>
      <c r="FJ184" s="261"/>
      <c r="FK184" s="261"/>
      <c r="FL184" s="261"/>
      <c r="FM184" s="261"/>
      <c r="FN184" s="261"/>
      <c r="FO184" s="261"/>
      <c r="FP184" s="261"/>
      <c r="FQ184" s="261"/>
      <c r="FR184" s="261"/>
      <c r="FS184" s="261"/>
      <c r="FT184" s="261"/>
      <c r="FU184" s="261"/>
      <c r="FV184" s="261"/>
      <c r="FW184" s="261"/>
      <c r="FX184" s="261"/>
      <c r="FY184" s="261"/>
      <c r="FZ184" s="261"/>
      <c r="GA184" s="261"/>
      <c r="GB184" s="261"/>
      <c r="GC184" s="261"/>
      <c r="GD184" s="261"/>
      <c r="GE184" s="261"/>
      <c r="GF184" s="261"/>
      <c r="GG184" s="261"/>
      <c r="GH184" s="261"/>
      <c r="GI184" s="261"/>
      <c r="GJ184" s="261"/>
      <c r="GK184" s="261"/>
      <c r="GL184" s="261"/>
      <c r="GM184" s="261"/>
      <c r="GN184" s="261"/>
      <c r="GO184" s="261"/>
      <c r="GP184" s="261"/>
      <c r="GQ184" s="261"/>
      <c r="GR184" s="261"/>
      <c r="GS184" s="261"/>
      <c r="GT184" s="261"/>
      <c r="GU184" s="261"/>
      <c r="GV184" s="261"/>
      <c r="GW184" s="261"/>
      <c r="GX184" s="261"/>
      <c r="GY184" s="261"/>
      <c r="GZ184" s="261"/>
      <c r="HA184" s="261"/>
      <c r="HB184" s="261"/>
      <c r="HC184" s="261"/>
      <c r="HD184" s="261"/>
      <c r="HE184" s="261"/>
      <c r="HF184" s="254"/>
      <c r="HG184" s="254"/>
      <c r="HH184" s="254"/>
      <c r="HI184" s="254"/>
      <c r="HJ184" s="254"/>
      <c r="HK184" s="254"/>
      <c r="HL184" s="254"/>
    </row>
    <row r="185" spans="1:221" ht="31.5" x14ac:dyDescent="0.25">
      <c r="A185" s="290" t="s">
        <v>412</v>
      </c>
      <c r="B185" s="290" t="s">
        <v>361</v>
      </c>
      <c r="C185" s="290" t="s">
        <v>371</v>
      </c>
      <c r="D185" s="290" t="s">
        <v>373</v>
      </c>
      <c r="E185" s="574" t="s">
        <v>428</v>
      </c>
      <c r="F185" s="290" t="s">
        <v>381</v>
      </c>
      <c r="G185" s="291"/>
      <c r="H185" s="291"/>
      <c r="I185" s="614"/>
      <c r="J185" s="614"/>
      <c r="K185" s="614"/>
      <c r="L185" s="614"/>
      <c r="M185" s="614"/>
      <c r="N185" s="292"/>
      <c r="O185" s="292"/>
      <c r="P185" s="630"/>
      <c r="Q185" s="293" t="s">
        <v>382</v>
      </c>
      <c r="R185" s="849"/>
      <c r="S185" s="849"/>
      <c r="T185" s="882">
        <f t="shared" si="17"/>
        <v>0</v>
      </c>
      <c r="U185" s="259">
        <f t="shared" si="18"/>
        <v>0</v>
      </c>
      <c r="V185" s="305"/>
      <c r="W185" s="305"/>
      <c r="X185" s="305"/>
      <c r="Y185" s="305"/>
      <c r="Z185" s="305"/>
      <c r="AA185" s="593"/>
      <c r="AB185" s="305"/>
      <c r="AC185" s="305"/>
      <c r="AD185" s="305"/>
      <c r="AE185" s="305"/>
      <c r="AF185" s="305"/>
      <c r="AG185" s="305"/>
      <c r="AH185" s="305"/>
      <c r="AI185" s="305"/>
      <c r="AJ185" s="305"/>
      <c r="AK185" s="305"/>
      <c r="AL185" s="305"/>
      <c r="AM185" s="305"/>
      <c r="AN185" s="593"/>
      <c r="AO185" s="593"/>
      <c r="AP185" s="305"/>
      <c r="AQ185" s="305"/>
      <c r="AR185" s="305"/>
      <c r="AS185" s="305"/>
      <c r="AT185" s="305"/>
      <c r="AU185" s="305"/>
      <c r="AV185" s="305"/>
      <c r="AW185" s="305"/>
      <c r="AX185" s="305"/>
      <c r="AY185" s="305"/>
      <c r="AZ185" s="305"/>
      <c r="BA185" s="305"/>
      <c r="BB185" s="305"/>
      <c r="BC185" s="305"/>
      <c r="BD185" s="305"/>
      <c r="BE185" s="305"/>
      <c r="BF185" s="305"/>
      <c r="BG185" s="305"/>
      <c r="BH185" s="305"/>
      <c r="BI185" s="305"/>
      <c r="BJ185" s="582"/>
      <c r="BK185" s="305"/>
      <c r="BL185" s="305"/>
      <c r="BM185" s="305"/>
      <c r="BN185" s="305"/>
      <c r="BO185" s="305"/>
      <c r="BP185" s="305"/>
      <c r="BQ185" s="305"/>
      <c r="BR185" s="593"/>
      <c r="BS185" s="305"/>
      <c r="BT185" s="305"/>
      <c r="BU185" s="305"/>
      <c r="BV185" s="305"/>
      <c r="BW185" s="305"/>
      <c r="BX185" s="305"/>
      <c r="BY185" s="305"/>
      <c r="BZ185" s="639"/>
      <c r="CA185" s="656"/>
      <c r="CB185" s="656"/>
      <c r="CC185" s="656"/>
      <c r="CD185" s="656"/>
      <c r="CE185" s="656"/>
      <c r="CF185" s="656"/>
      <c r="CG185" s="656"/>
      <c r="CH185" s="656"/>
      <c r="CI185" s="656"/>
      <c r="CJ185" s="656"/>
      <c r="CK185" s="656"/>
      <c r="CL185" s="656"/>
      <c r="CM185" s="656"/>
      <c r="CN185" s="656"/>
      <c r="CO185" s="656"/>
      <c r="CP185" s="656"/>
      <c r="CQ185" s="807">
        <f t="shared" si="22"/>
        <v>0</v>
      </c>
      <c r="CR185" s="807">
        <f t="shared" si="23"/>
        <v>0</v>
      </c>
      <c r="CS185" s="306"/>
      <c r="CT185" s="306"/>
      <c r="CU185" s="306"/>
      <c r="CV185" s="306"/>
      <c r="CW185" s="306"/>
      <c r="CX185" s="306"/>
      <c r="CY185" s="306"/>
      <c r="CZ185" s="306"/>
      <c r="DA185" s="306"/>
      <c r="DB185" s="306"/>
      <c r="DC185" s="306"/>
      <c r="DD185" s="306"/>
      <c r="DE185" s="306"/>
      <c r="DF185" s="306"/>
      <c r="DG185" s="306"/>
      <c r="DH185" s="306"/>
      <c r="DI185" s="306"/>
      <c r="DJ185" s="306"/>
      <c r="DK185" s="306"/>
      <c r="DL185" s="306"/>
      <c r="DM185" s="306"/>
      <c r="DN185" s="306"/>
      <c r="DO185" s="306"/>
      <c r="DP185" s="306"/>
      <c r="DQ185" s="306"/>
      <c r="DR185" s="306"/>
      <c r="DS185" s="306"/>
      <c r="DT185" s="306"/>
      <c r="DU185" s="306"/>
      <c r="DV185" s="306"/>
      <c r="DW185" s="306"/>
      <c r="DX185" s="306"/>
      <c r="DY185" s="306"/>
      <c r="DZ185" s="306"/>
      <c r="EA185" s="306"/>
      <c r="EB185" s="306"/>
      <c r="EC185" s="306"/>
      <c r="ED185" s="306"/>
      <c r="EE185" s="306"/>
      <c r="EF185" s="306"/>
      <c r="EG185" s="306"/>
      <c r="EH185" s="306"/>
      <c r="EI185" s="306"/>
      <c r="EJ185" s="306"/>
      <c r="EK185" s="306"/>
      <c r="EL185" s="306"/>
      <c r="EM185" s="306"/>
      <c r="EN185" s="306"/>
      <c r="EO185" s="306"/>
      <c r="EP185" s="306"/>
      <c r="EQ185" s="306"/>
      <c r="ER185" s="306"/>
      <c r="ES185" s="306"/>
      <c r="ET185" s="306"/>
      <c r="EU185" s="306"/>
      <c r="EV185" s="306"/>
      <c r="EW185" s="306"/>
      <c r="EX185" s="306"/>
      <c r="EY185" s="306"/>
      <c r="EZ185" s="306"/>
      <c r="FA185" s="306"/>
      <c r="FB185" s="306"/>
      <c r="FC185" s="306"/>
      <c r="FD185" s="306"/>
      <c r="FE185" s="306"/>
      <c r="FF185" s="306"/>
      <c r="FG185" s="306"/>
      <c r="FH185" s="306"/>
      <c r="FI185" s="306"/>
      <c r="FJ185" s="306"/>
      <c r="FK185" s="306"/>
      <c r="FL185" s="306"/>
      <c r="FM185" s="306"/>
      <c r="FN185" s="306"/>
      <c r="FO185" s="306"/>
      <c r="FP185" s="306"/>
      <c r="FQ185" s="306"/>
      <c r="FR185" s="306"/>
      <c r="FS185" s="306"/>
      <c r="FT185" s="306"/>
      <c r="FU185" s="306"/>
      <c r="FV185" s="306"/>
      <c r="FW185" s="306"/>
      <c r="FX185" s="306"/>
      <c r="FY185" s="306"/>
      <c r="FZ185" s="306"/>
      <c r="GA185" s="306"/>
      <c r="GB185" s="306"/>
      <c r="GC185" s="306"/>
      <c r="GD185" s="306"/>
      <c r="GE185" s="306"/>
      <c r="GF185" s="306"/>
      <c r="GG185" s="306"/>
      <c r="GH185" s="306"/>
      <c r="GI185" s="306"/>
      <c r="GJ185" s="306"/>
      <c r="GK185" s="306"/>
      <c r="GL185" s="306"/>
      <c r="GM185" s="306"/>
      <c r="GN185" s="306"/>
      <c r="GO185" s="306"/>
      <c r="GP185" s="306"/>
      <c r="GQ185" s="306"/>
      <c r="GR185" s="306"/>
      <c r="GS185" s="306"/>
      <c r="GT185" s="306"/>
      <c r="GU185" s="306"/>
      <c r="GV185" s="306"/>
      <c r="GW185" s="306"/>
      <c r="GX185" s="306"/>
      <c r="GY185" s="306"/>
      <c r="GZ185" s="306"/>
      <c r="HA185" s="306"/>
      <c r="HB185" s="306"/>
      <c r="HC185" s="306"/>
      <c r="HD185" s="306"/>
      <c r="HE185" s="306"/>
      <c r="HF185" s="254"/>
      <c r="HG185" s="254"/>
      <c r="HH185" s="254"/>
      <c r="HI185" s="254"/>
      <c r="HJ185" s="254"/>
      <c r="HK185" s="254"/>
      <c r="HL185" s="254"/>
    </row>
    <row r="186" spans="1:221" s="280" customFormat="1" ht="105.95" customHeight="1" x14ac:dyDescent="0.25">
      <c r="A186" s="276" t="s">
        <v>361</v>
      </c>
      <c r="B186" s="276" t="s">
        <v>361</v>
      </c>
      <c r="C186" s="276" t="s">
        <v>371</v>
      </c>
      <c r="D186" s="276" t="s">
        <v>373</v>
      </c>
      <c r="E186" s="380" t="s">
        <v>428</v>
      </c>
      <c r="F186" s="276" t="s">
        <v>381</v>
      </c>
      <c r="G186" s="275">
        <v>2021005810194</v>
      </c>
      <c r="H186" s="275"/>
      <c r="I186" s="609" t="s">
        <v>738</v>
      </c>
      <c r="J186" s="609" t="s">
        <v>739</v>
      </c>
      <c r="K186" s="609">
        <v>1</v>
      </c>
      <c r="L186" s="609" t="s">
        <v>741</v>
      </c>
      <c r="M186" s="609" t="s">
        <v>740</v>
      </c>
      <c r="N186" s="276" t="s">
        <v>666</v>
      </c>
      <c r="O186" s="276" t="s">
        <v>742</v>
      </c>
      <c r="P186" s="619" t="s">
        <v>701</v>
      </c>
      <c r="Q186" s="954" t="s">
        <v>960</v>
      </c>
      <c r="R186" s="859"/>
      <c r="S186" s="859">
        <v>274842700</v>
      </c>
      <c r="T186" s="889">
        <f t="shared" si="17"/>
        <v>274842700</v>
      </c>
      <c r="U186" s="259">
        <f t="shared" si="18"/>
        <v>274842700</v>
      </c>
      <c r="V186" s="277"/>
      <c r="W186" s="277"/>
      <c r="X186" s="277"/>
      <c r="Y186" s="277"/>
      <c r="Z186" s="277"/>
      <c r="AA186" s="594">
        <v>495000</v>
      </c>
      <c r="AB186" s="277">
        <v>13500000</v>
      </c>
      <c r="AC186" s="277">
        <v>2410200</v>
      </c>
      <c r="AD186" s="277">
        <v>600000</v>
      </c>
      <c r="AE186" s="277">
        <v>18225000</v>
      </c>
      <c r="AG186" s="277">
        <v>300000</v>
      </c>
      <c r="AH186" s="277">
        <v>9060000</v>
      </c>
      <c r="AI186" s="277">
        <v>2250000</v>
      </c>
      <c r="AJ186" s="277">
        <v>12800000</v>
      </c>
      <c r="AK186" s="277">
        <v>11000000</v>
      </c>
      <c r="AL186" s="277">
        <v>1125000</v>
      </c>
      <c r="AM186" s="277">
        <v>20000000</v>
      </c>
      <c r="AN186" s="594">
        <v>14797500</v>
      </c>
      <c r="AO186" s="594">
        <v>59530000</v>
      </c>
      <c r="AP186" s="277">
        <v>4350000</v>
      </c>
      <c r="AQ186" s="277">
        <v>104400000</v>
      </c>
      <c r="AR186" s="277"/>
      <c r="AS186" s="277"/>
      <c r="AT186" s="277"/>
      <c r="AU186" s="277"/>
      <c r="AV186" s="277"/>
      <c r="AW186" s="277"/>
      <c r="AX186" s="277"/>
      <c r="AY186" s="277"/>
      <c r="AZ186" s="277"/>
      <c r="BA186" s="302"/>
      <c r="BB186" s="302"/>
      <c r="BC186" s="302"/>
      <c r="BD186" s="302"/>
      <c r="BE186" s="302"/>
      <c r="BF186" s="302"/>
      <c r="BG186" s="302"/>
      <c r="BH186" s="302"/>
      <c r="BI186" s="302"/>
      <c r="BJ186" s="589"/>
      <c r="BK186" s="302"/>
      <c r="BL186" s="302"/>
      <c r="BM186" s="277"/>
      <c r="BN186" s="277"/>
      <c r="BO186" s="302"/>
      <c r="BP186" s="302"/>
      <c r="BQ186" s="302"/>
      <c r="BR186" s="592"/>
      <c r="BS186" s="302"/>
      <c r="BT186" s="277"/>
      <c r="BU186" s="277"/>
      <c r="BV186" s="277"/>
      <c r="BW186" s="277"/>
      <c r="BX186" s="277"/>
      <c r="BY186" s="277"/>
      <c r="BZ186" s="637"/>
      <c r="CA186" s="652"/>
      <c r="CB186" s="652"/>
      <c r="CC186" s="652"/>
      <c r="CD186" s="652"/>
      <c r="CE186" s="652"/>
      <c r="CF186" s="652"/>
      <c r="CG186" s="652"/>
      <c r="CH186" s="652"/>
      <c r="CI186" s="652"/>
      <c r="CJ186" s="652"/>
      <c r="CK186" s="652"/>
      <c r="CL186" s="652"/>
      <c r="CM186" s="652"/>
      <c r="CN186" s="652"/>
      <c r="CO186" s="652"/>
      <c r="CP186" s="652"/>
      <c r="CQ186" s="807">
        <f t="shared" si="22"/>
        <v>274842700</v>
      </c>
      <c r="CR186" s="807">
        <f t="shared" si="23"/>
        <v>0</v>
      </c>
      <c r="CS186" s="278"/>
      <c r="CT186" s="278"/>
      <c r="CU186" s="278"/>
      <c r="CV186" s="278"/>
      <c r="CW186" s="278"/>
      <c r="CX186" s="278"/>
      <c r="CY186" s="278"/>
      <c r="CZ186" s="278"/>
      <c r="DA186" s="278"/>
      <c r="DB186" s="278"/>
      <c r="DC186" s="278"/>
      <c r="DD186" s="278"/>
      <c r="DE186" s="278"/>
      <c r="DF186" s="278"/>
      <c r="DG186" s="278"/>
      <c r="DH186" s="278"/>
      <c r="DI186" s="278"/>
      <c r="DJ186" s="278"/>
      <c r="DK186" s="278"/>
      <c r="DL186" s="278"/>
      <c r="DM186" s="278"/>
      <c r="DN186" s="278"/>
      <c r="DO186" s="278"/>
      <c r="DP186" s="278"/>
      <c r="DQ186" s="278"/>
      <c r="DR186" s="278"/>
      <c r="DS186" s="278"/>
      <c r="DT186" s="278"/>
      <c r="DU186" s="278"/>
      <c r="DV186" s="278"/>
      <c r="DW186" s="278"/>
      <c r="DX186" s="278"/>
      <c r="DY186" s="278"/>
      <c r="DZ186" s="278"/>
      <c r="EA186" s="278"/>
      <c r="EB186" s="278"/>
      <c r="EC186" s="278"/>
      <c r="ED186" s="278"/>
      <c r="EE186" s="278"/>
      <c r="EF186" s="278"/>
      <c r="EG186" s="278"/>
      <c r="EH186" s="278"/>
      <c r="EI186" s="278"/>
      <c r="EJ186" s="278"/>
      <c r="EK186" s="278"/>
      <c r="EL186" s="278"/>
      <c r="EM186" s="278"/>
      <c r="EN186" s="278"/>
      <c r="EO186" s="278"/>
      <c r="EP186" s="278"/>
      <c r="EQ186" s="278"/>
      <c r="ER186" s="278"/>
      <c r="ES186" s="278"/>
      <c r="ET186" s="278"/>
      <c r="EU186" s="278"/>
      <c r="EV186" s="278"/>
      <c r="EW186" s="278"/>
      <c r="EX186" s="278"/>
      <c r="EY186" s="278"/>
      <c r="EZ186" s="278"/>
      <c r="FA186" s="278"/>
      <c r="FB186" s="278"/>
      <c r="FC186" s="278"/>
      <c r="FD186" s="278"/>
      <c r="FE186" s="278"/>
      <c r="FF186" s="278"/>
      <c r="FG186" s="278"/>
      <c r="FH186" s="278"/>
      <c r="FI186" s="278"/>
      <c r="FJ186" s="278"/>
      <c r="FK186" s="278"/>
      <c r="FL186" s="278"/>
      <c r="FM186" s="278"/>
      <c r="FN186" s="278"/>
      <c r="FO186" s="278"/>
      <c r="FP186" s="278"/>
      <c r="FQ186" s="278"/>
      <c r="FR186" s="278"/>
      <c r="FS186" s="278"/>
      <c r="FT186" s="278"/>
      <c r="FU186" s="278"/>
      <c r="FV186" s="278"/>
      <c r="FW186" s="278"/>
      <c r="FX186" s="278"/>
      <c r="FY186" s="278"/>
      <c r="FZ186" s="278"/>
      <c r="GA186" s="278"/>
      <c r="GB186" s="278"/>
      <c r="GC186" s="278"/>
      <c r="GD186" s="278"/>
      <c r="GE186" s="278"/>
      <c r="GF186" s="278"/>
      <c r="GG186" s="278"/>
      <c r="GH186" s="278"/>
      <c r="GI186" s="278"/>
      <c r="GJ186" s="278"/>
      <c r="GK186" s="278"/>
      <c r="GL186" s="278"/>
      <c r="GM186" s="278"/>
      <c r="GN186" s="278"/>
      <c r="GO186" s="278"/>
      <c r="GP186" s="278"/>
      <c r="GQ186" s="278"/>
      <c r="GR186" s="278"/>
      <c r="GS186" s="278"/>
      <c r="GT186" s="278"/>
      <c r="GU186" s="278"/>
      <c r="GV186" s="278"/>
      <c r="GW186" s="278"/>
      <c r="GX186" s="278"/>
      <c r="GY186" s="278"/>
      <c r="GZ186" s="278"/>
      <c r="HA186" s="278"/>
      <c r="HB186" s="278"/>
      <c r="HC186" s="278"/>
      <c r="HD186" s="278"/>
      <c r="HE186" s="278"/>
      <c r="HF186" s="279"/>
      <c r="HG186" s="279"/>
      <c r="HH186" s="279"/>
      <c r="HI186" s="279"/>
      <c r="HJ186" s="279"/>
      <c r="HK186" s="279"/>
      <c r="HL186" s="279"/>
    </row>
    <row r="187" spans="1:221" s="280" customFormat="1" ht="93.95" customHeight="1" x14ac:dyDescent="0.25">
      <c r="A187" s="276" t="s">
        <v>361</v>
      </c>
      <c r="B187" s="276" t="s">
        <v>361</v>
      </c>
      <c r="C187" s="276" t="s">
        <v>371</v>
      </c>
      <c r="D187" s="276" t="s">
        <v>373</v>
      </c>
      <c r="E187" s="380" t="s">
        <v>428</v>
      </c>
      <c r="F187" s="276" t="s">
        <v>381</v>
      </c>
      <c r="G187" s="275">
        <v>2021005810186</v>
      </c>
      <c r="H187" s="275"/>
      <c r="I187" s="609" t="s">
        <v>738</v>
      </c>
      <c r="J187" s="609" t="s">
        <v>739</v>
      </c>
      <c r="K187" s="609">
        <v>1</v>
      </c>
      <c r="L187" s="609" t="s">
        <v>741</v>
      </c>
      <c r="M187" s="609" t="s">
        <v>740</v>
      </c>
      <c r="N187" s="276" t="s">
        <v>666</v>
      </c>
      <c r="O187" s="276" t="s">
        <v>742</v>
      </c>
      <c r="P187" s="619" t="s">
        <v>701</v>
      </c>
      <c r="Q187" s="954" t="s">
        <v>961</v>
      </c>
      <c r="R187" s="859">
        <v>0</v>
      </c>
      <c r="S187" s="859">
        <v>207410000</v>
      </c>
      <c r="T187" s="889">
        <f t="shared" si="17"/>
        <v>207410000</v>
      </c>
      <c r="U187" s="259">
        <f t="shared" si="18"/>
        <v>207410000</v>
      </c>
      <c r="V187" s="277"/>
      <c r="W187" s="277"/>
      <c r="X187" s="277"/>
      <c r="Y187" s="277"/>
      <c r="Z187" s="277"/>
      <c r="AA187" s="594"/>
      <c r="AB187" s="277"/>
      <c r="AC187" s="277"/>
      <c r="AD187" s="277"/>
      <c r="AF187" s="277">
        <v>117390000</v>
      </c>
      <c r="AG187" s="277"/>
      <c r="AH187" s="277"/>
      <c r="AI187" s="277"/>
      <c r="AJ187" s="277"/>
      <c r="AK187" s="277"/>
      <c r="AL187" s="277"/>
      <c r="AM187" s="277"/>
      <c r="AN187" s="594"/>
      <c r="AO187" s="594">
        <v>90020000</v>
      </c>
      <c r="AP187" s="277"/>
      <c r="AQ187" s="277"/>
      <c r="AR187" s="277"/>
      <c r="AS187" s="277"/>
      <c r="AT187" s="277"/>
      <c r="AU187" s="277"/>
      <c r="AV187" s="277"/>
      <c r="AW187" s="277"/>
      <c r="AX187" s="277"/>
      <c r="AY187" s="277"/>
      <c r="AZ187" s="277"/>
      <c r="BA187" s="302"/>
      <c r="BB187" s="302"/>
      <c r="BC187" s="302"/>
      <c r="BD187" s="302"/>
      <c r="BE187" s="302"/>
      <c r="BF187" s="302"/>
      <c r="BG187" s="302"/>
      <c r="BH187" s="302"/>
      <c r="BI187" s="302"/>
      <c r="BJ187" s="589"/>
      <c r="BK187" s="302"/>
      <c r="BL187" s="302"/>
      <c r="BM187" s="277"/>
      <c r="BN187" s="277"/>
      <c r="BO187" s="302"/>
      <c r="BP187" s="302"/>
      <c r="BQ187" s="302"/>
      <c r="BR187" s="592"/>
      <c r="BS187" s="302"/>
      <c r="BT187" s="277"/>
      <c r="BU187" s="277"/>
      <c r="BV187" s="277"/>
      <c r="BW187" s="277"/>
      <c r="BX187" s="277"/>
      <c r="BY187" s="277"/>
      <c r="BZ187" s="637"/>
      <c r="CA187" s="652"/>
      <c r="CB187" s="652"/>
      <c r="CC187" s="652"/>
      <c r="CD187" s="652"/>
      <c r="CE187" s="652"/>
      <c r="CF187" s="652"/>
      <c r="CG187" s="652"/>
      <c r="CH187" s="652"/>
      <c r="CI187" s="652"/>
      <c r="CJ187" s="652"/>
      <c r="CK187" s="652"/>
      <c r="CL187" s="652"/>
      <c r="CM187" s="652"/>
      <c r="CN187" s="652"/>
      <c r="CO187" s="652"/>
      <c r="CP187" s="652"/>
      <c r="CQ187" s="807">
        <f t="shared" si="22"/>
        <v>207410000</v>
      </c>
      <c r="CR187" s="807">
        <f t="shared" si="23"/>
        <v>0</v>
      </c>
      <c r="CS187" s="278"/>
      <c r="CT187" s="278"/>
      <c r="CU187" s="278"/>
      <c r="CV187" s="278"/>
      <c r="CW187" s="278"/>
      <c r="CX187" s="278"/>
      <c r="CY187" s="278"/>
      <c r="CZ187" s="278"/>
      <c r="DA187" s="278"/>
      <c r="DB187" s="278"/>
      <c r="DC187" s="278"/>
      <c r="DD187" s="278"/>
      <c r="DE187" s="278"/>
      <c r="DF187" s="278"/>
      <c r="DG187" s="278"/>
      <c r="DH187" s="278"/>
      <c r="DI187" s="278"/>
      <c r="DJ187" s="278"/>
      <c r="DK187" s="278"/>
      <c r="DL187" s="278"/>
      <c r="DM187" s="278"/>
      <c r="DN187" s="278"/>
      <c r="DO187" s="278"/>
      <c r="DP187" s="278"/>
      <c r="DQ187" s="278"/>
      <c r="DR187" s="278"/>
      <c r="DS187" s="278"/>
      <c r="DT187" s="278"/>
      <c r="DU187" s="278"/>
      <c r="DV187" s="278"/>
      <c r="DW187" s="278"/>
      <c r="DX187" s="278"/>
      <c r="DY187" s="278"/>
      <c r="DZ187" s="278"/>
      <c r="EA187" s="278"/>
      <c r="EB187" s="278"/>
      <c r="EC187" s="278"/>
      <c r="ED187" s="278"/>
      <c r="EE187" s="278"/>
      <c r="EF187" s="278"/>
      <c r="EG187" s="278"/>
      <c r="EH187" s="278"/>
      <c r="EI187" s="278"/>
      <c r="EJ187" s="278"/>
      <c r="EK187" s="278"/>
      <c r="EL187" s="278"/>
      <c r="EM187" s="278"/>
      <c r="EN187" s="278"/>
      <c r="EO187" s="278"/>
      <c r="EP187" s="278"/>
      <c r="EQ187" s="278"/>
      <c r="ER187" s="278"/>
      <c r="ES187" s="278"/>
      <c r="ET187" s="278"/>
      <c r="EU187" s="278"/>
      <c r="EV187" s="278"/>
      <c r="EW187" s="278"/>
      <c r="EX187" s="278"/>
      <c r="EY187" s="278"/>
      <c r="EZ187" s="278"/>
      <c r="FA187" s="278"/>
      <c r="FB187" s="278"/>
      <c r="FC187" s="278"/>
      <c r="FD187" s="278"/>
      <c r="FE187" s="278"/>
      <c r="FF187" s="278"/>
      <c r="FG187" s="278"/>
      <c r="FH187" s="278"/>
      <c r="FI187" s="278"/>
      <c r="FJ187" s="278"/>
      <c r="FK187" s="278"/>
      <c r="FL187" s="278"/>
      <c r="FM187" s="278"/>
      <c r="FN187" s="278"/>
      <c r="FO187" s="278"/>
      <c r="FP187" s="278"/>
      <c r="FQ187" s="278"/>
      <c r="FR187" s="278"/>
      <c r="FS187" s="278"/>
      <c r="FT187" s="278"/>
      <c r="FU187" s="278"/>
      <c r="FV187" s="278"/>
      <c r="FW187" s="278"/>
      <c r="FX187" s="278"/>
      <c r="FY187" s="278"/>
      <c r="FZ187" s="278"/>
      <c r="GA187" s="278"/>
      <c r="GB187" s="278"/>
      <c r="GC187" s="278"/>
      <c r="GD187" s="278"/>
      <c r="GE187" s="278"/>
      <c r="GF187" s="278"/>
      <c r="GG187" s="278"/>
      <c r="GH187" s="278"/>
      <c r="GI187" s="278"/>
      <c r="GJ187" s="278"/>
      <c r="GK187" s="278"/>
      <c r="GL187" s="278"/>
      <c r="GM187" s="278"/>
      <c r="GN187" s="278"/>
      <c r="GO187" s="278"/>
      <c r="GP187" s="278"/>
      <c r="GQ187" s="278"/>
      <c r="GR187" s="278"/>
      <c r="GS187" s="278"/>
      <c r="GT187" s="278"/>
      <c r="GU187" s="278"/>
      <c r="GV187" s="278"/>
      <c r="GW187" s="278"/>
      <c r="GX187" s="278"/>
      <c r="GY187" s="278"/>
      <c r="GZ187" s="278"/>
      <c r="HA187" s="278"/>
      <c r="HB187" s="278"/>
      <c r="HC187" s="278"/>
      <c r="HD187" s="278"/>
      <c r="HE187" s="278"/>
      <c r="HF187" s="279"/>
      <c r="HG187" s="279"/>
      <c r="HH187" s="279"/>
      <c r="HI187" s="279"/>
      <c r="HJ187" s="279"/>
      <c r="HK187" s="279"/>
      <c r="HL187" s="279"/>
    </row>
    <row r="188" spans="1:221" ht="18" x14ac:dyDescent="0.25">
      <c r="A188" s="246" t="s">
        <v>415</v>
      </c>
      <c r="B188" s="246"/>
      <c r="C188" s="246"/>
      <c r="D188" s="246"/>
      <c r="E188" s="568"/>
      <c r="F188" s="246"/>
      <c r="G188" s="247"/>
      <c r="H188" s="247"/>
      <c r="I188" s="604"/>
      <c r="J188" s="604"/>
      <c r="K188" s="604"/>
      <c r="L188" s="604"/>
      <c r="M188" s="604"/>
      <c r="N188" s="248"/>
      <c r="O188" s="248"/>
      <c r="P188" s="623"/>
      <c r="Q188" s="249" t="s">
        <v>442</v>
      </c>
      <c r="R188" s="839"/>
      <c r="S188" s="839"/>
      <c r="T188" s="875">
        <f t="shared" si="17"/>
        <v>0</v>
      </c>
      <c r="U188" s="259">
        <f t="shared" si="18"/>
        <v>0</v>
      </c>
      <c r="V188" s="269"/>
      <c r="W188" s="269"/>
      <c r="X188" s="269"/>
      <c r="Y188" s="269"/>
      <c r="Z188" s="269"/>
      <c r="AA188" s="595"/>
      <c r="AB188" s="269"/>
      <c r="AC188" s="269"/>
      <c r="AD188" s="269"/>
      <c r="AE188" s="269"/>
      <c r="AF188" s="269"/>
      <c r="AG188" s="269"/>
      <c r="AH188" s="269"/>
      <c r="AI188" s="269"/>
      <c r="AJ188" s="269"/>
      <c r="AK188" s="269"/>
      <c r="AL188" s="269"/>
      <c r="AM188" s="269"/>
      <c r="AN188" s="595"/>
      <c r="AO188" s="595"/>
      <c r="AP188" s="269"/>
      <c r="AQ188" s="269"/>
      <c r="AR188" s="269"/>
      <c r="AS188" s="269"/>
      <c r="AT188" s="269"/>
      <c r="AU188" s="269"/>
      <c r="AV188" s="269"/>
      <c r="AW188" s="269"/>
      <c r="AX188" s="269"/>
      <c r="AY188" s="269"/>
      <c r="AZ188" s="269"/>
      <c r="BA188" s="260"/>
      <c r="BB188" s="260"/>
      <c r="BC188" s="260"/>
      <c r="BD188" s="260"/>
      <c r="BE188" s="260"/>
      <c r="BF188" s="260"/>
      <c r="BG188" s="260"/>
      <c r="BH188" s="260"/>
      <c r="BI188" s="260"/>
      <c r="BJ188" s="581"/>
      <c r="BK188" s="260"/>
      <c r="BL188" s="269"/>
      <c r="BM188" s="269"/>
      <c r="BN188" s="269"/>
      <c r="BO188" s="269"/>
      <c r="BP188" s="269"/>
      <c r="BQ188" s="269"/>
      <c r="BR188" s="595"/>
      <c r="BS188" s="269"/>
      <c r="BT188" s="269"/>
      <c r="BU188" s="269"/>
      <c r="BV188" s="269"/>
      <c r="BW188" s="269"/>
      <c r="BX188" s="269"/>
      <c r="BY188" s="269"/>
      <c r="BZ188" s="636"/>
      <c r="CA188" s="651"/>
      <c r="CB188" s="651"/>
      <c r="CC188" s="651"/>
      <c r="CD188" s="651"/>
      <c r="CE188" s="651"/>
      <c r="CF188" s="651"/>
      <c r="CG188" s="651"/>
      <c r="CH188" s="651"/>
      <c r="CI188" s="651"/>
      <c r="CJ188" s="651"/>
      <c r="CK188" s="651"/>
      <c r="CL188" s="651"/>
      <c r="CM188" s="651"/>
      <c r="CN188" s="651"/>
      <c r="CO188" s="651"/>
      <c r="CP188" s="651"/>
      <c r="CQ188" s="807">
        <f t="shared" si="22"/>
        <v>0</v>
      </c>
      <c r="CR188" s="807">
        <f t="shared" si="23"/>
        <v>0</v>
      </c>
      <c r="CS188" s="270"/>
      <c r="CT188" s="270"/>
      <c r="CU188" s="270"/>
      <c r="CV188" s="270"/>
      <c r="CW188" s="270"/>
      <c r="CX188" s="270"/>
      <c r="CY188" s="270"/>
      <c r="CZ188" s="270"/>
      <c r="DA188" s="270"/>
      <c r="DB188" s="270"/>
      <c r="DC188" s="270"/>
      <c r="DD188" s="270"/>
      <c r="DE188" s="270"/>
      <c r="DF188" s="270"/>
      <c r="DG188" s="270"/>
      <c r="DH188" s="270"/>
      <c r="DI188" s="270"/>
      <c r="DJ188" s="270"/>
      <c r="DK188" s="270"/>
      <c r="DL188" s="270"/>
      <c r="DM188" s="270"/>
      <c r="DN188" s="270"/>
      <c r="DO188" s="270"/>
      <c r="DP188" s="270"/>
      <c r="DQ188" s="270"/>
      <c r="DR188" s="270"/>
      <c r="DS188" s="270"/>
      <c r="DT188" s="270"/>
      <c r="DU188" s="270"/>
      <c r="DV188" s="270"/>
      <c r="DW188" s="270"/>
      <c r="DX188" s="270"/>
      <c r="DY188" s="270"/>
      <c r="DZ188" s="270"/>
      <c r="EA188" s="270"/>
      <c r="EB188" s="270"/>
      <c r="EC188" s="270"/>
      <c r="ED188" s="270"/>
      <c r="EE188" s="270"/>
      <c r="EF188" s="270"/>
      <c r="EG188" s="270"/>
      <c r="EH188" s="270"/>
      <c r="EI188" s="270"/>
      <c r="EJ188" s="270"/>
      <c r="EK188" s="254"/>
      <c r="EL188" s="254"/>
      <c r="EM188" s="254"/>
      <c r="EN188" s="254"/>
      <c r="EO188" s="254"/>
      <c r="EP188" s="254"/>
      <c r="EQ188" s="254"/>
      <c r="ER188" s="254"/>
      <c r="ES188" s="254"/>
      <c r="ET188" s="254"/>
      <c r="EU188" s="254"/>
      <c r="EV188" s="254"/>
      <c r="EW188" s="254"/>
      <c r="EX188" s="254"/>
      <c r="EY188" s="254"/>
      <c r="EZ188" s="254"/>
      <c r="FA188" s="254"/>
      <c r="FB188" s="254"/>
      <c r="FC188" s="254"/>
      <c r="FD188" s="254"/>
      <c r="FE188" s="254"/>
      <c r="FF188" s="254"/>
      <c r="FG188" s="254"/>
      <c r="FH188" s="254"/>
      <c r="FI188" s="254"/>
      <c r="FJ188" s="254"/>
      <c r="FK188" s="254"/>
      <c r="FL188" s="254"/>
      <c r="FM188" s="254"/>
      <c r="FN188" s="254"/>
      <c r="FO188" s="254"/>
      <c r="FP188" s="254"/>
      <c r="FQ188" s="254"/>
      <c r="FR188" s="254"/>
      <c r="FS188" s="254"/>
      <c r="FT188" s="254"/>
      <c r="FU188" s="254"/>
      <c r="FV188" s="254"/>
      <c r="FW188" s="254"/>
      <c r="FX188" s="254"/>
      <c r="FY188" s="254"/>
      <c r="FZ188" s="254"/>
      <c r="GA188" s="254"/>
      <c r="GB188" s="254"/>
      <c r="GC188" s="254"/>
      <c r="GD188" s="254"/>
      <c r="GE188" s="254"/>
      <c r="GF188" s="254"/>
      <c r="GG188" s="254"/>
      <c r="GH188" s="254"/>
      <c r="GI188" s="254"/>
      <c r="GJ188" s="254"/>
      <c r="GK188" s="254"/>
      <c r="GL188" s="254"/>
      <c r="GM188" s="254"/>
      <c r="GN188" s="254"/>
      <c r="GO188" s="254"/>
      <c r="GP188" s="254"/>
      <c r="GQ188" s="254"/>
      <c r="GR188" s="254"/>
      <c r="GS188" s="254"/>
      <c r="GT188" s="254"/>
      <c r="GU188" s="254"/>
      <c r="GV188" s="254"/>
      <c r="GW188" s="254"/>
      <c r="GX188" s="254"/>
      <c r="GY188" s="254"/>
      <c r="GZ188" s="254"/>
      <c r="HA188" s="254"/>
      <c r="HB188" s="254"/>
      <c r="HC188" s="254"/>
      <c r="HD188" s="254"/>
      <c r="HE188" s="254"/>
      <c r="HF188" s="254"/>
      <c r="HG188" s="254"/>
      <c r="HH188" s="254"/>
      <c r="HI188" s="254"/>
      <c r="HJ188" s="254"/>
      <c r="HK188" s="254"/>
      <c r="HL188" s="254"/>
    </row>
    <row r="189" spans="1:221" ht="18" x14ac:dyDescent="0.25">
      <c r="A189" s="255" t="s">
        <v>415</v>
      </c>
      <c r="B189" s="255" t="s">
        <v>359</v>
      </c>
      <c r="C189" s="255"/>
      <c r="D189" s="255"/>
      <c r="E189" s="569"/>
      <c r="F189" s="255"/>
      <c r="G189" s="256"/>
      <c r="H189" s="256"/>
      <c r="I189" s="605"/>
      <c r="J189" s="605"/>
      <c r="K189" s="605"/>
      <c r="L189" s="605"/>
      <c r="M189" s="605"/>
      <c r="N189" s="257"/>
      <c r="O189" s="257"/>
      <c r="P189" s="624"/>
      <c r="Q189" s="258" t="s">
        <v>417</v>
      </c>
      <c r="R189" s="840"/>
      <c r="S189" s="840"/>
      <c r="T189" s="876">
        <f t="shared" si="17"/>
        <v>0</v>
      </c>
      <c r="U189" s="259">
        <f t="shared" si="18"/>
        <v>0</v>
      </c>
      <c r="V189" s="260"/>
      <c r="W189" s="260"/>
      <c r="X189" s="260"/>
      <c r="Y189" s="260"/>
      <c r="Z189" s="260"/>
      <c r="AA189" s="596"/>
      <c r="AB189" s="260"/>
      <c r="AC189" s="260"/>
      <c r="AD189" s="260"/>
      <c r="AE189" s="260"/>
      <c r="AF189" s="260"/>
      <c r="AG189" s="260"/>
      <c r="AH189" s="260"/>
      <c r="AI189" s="260"/>
      <c r="AJ189" s="260"/>
      <c r="AK189" s="260"/>
      <c r="AL189" s="260"/>
      <c r="AM189" s="260"/>
      <c r="AN189" s="596"/>
      <c r="AO189" s="596"/>
      <c r="AP189" s="260"/>
      <c r="AQ189" s="260"/>
      <c r="AR189" s="260"/>
      <c r="AS189" s="260"/>
      <c r="AT189" s="260"/>
      <c r="AU189" s="260"/>
      <c r="AV189" s="260"/>
      <c r="AW189" s="260"/>
      <c r="AX189" s="260"/>
      <c r="AY189" s="260"/>
      <c r="AZ189" s="260"/>
      <c r="BA189" s="260"/>
      <c r="BB189" s="260"/>
      <c r="BC189" s="260"/>
      <c r="BD189" s="260"/>
      <c r="BE189" s="260"/>
      <c r="BF189" s="260"/>
      <c r="BG189" s="260"/>
      <c r="BH189" s="260"/>
      <c r="BI189" s="260"/>
      <c r="BJ189" s="581"/>
      <c r="BK189" s="260"/>
      <c r="BL189" s="269"/>
      <c r="BM189" s="269"/>
      <c r="BN189" s="269"/>
      <c r="BO189" s="269"/>
      <c r="BP189" s="269"/>
      <c r="BQ189" s="269"/>
      <c r="BR189" s="595"/>
      <c r="BS189" s="269"/>
      <c r="BT189" s="269"/>
      <c r="BU189" s="269"/>
      <c r="BV189" s="269"/>
      <c r="BW189" s="269"/>
      <c r="BX189" s="269"/>
      <c r="BY189" s="269"/>
      <c r="BZ189" s="636"/>
      <c r="CA189" s="651"/>
      <c r="CB189" s="651"/>
      <c r="CC189" s="651"/>
      <c r="CD189" s="651"/>
      <c r="CE189" s="651"/>
      <c r="CF189" s="651"/>
      <c r="CG189" s="651"/>
      <c r="CH189" s="651"/>
      <c r="CI189" s="651"/>
      <c r="CJ189" s="651"/>
      <c r="CK189" s="651"/>
      <c r="CL189" s="651"/>
      <c r="CM189" s="651"/>
      <c r="CN189" s="651"/>
      <c r="CO189" s="651"/>
      <c r="CP189" s="651"/>
      <c r="CQ189" s="807">
        <f t="shared" si="22"/>
        <v>0</v>
      </c>
      <c r="CR189" s="807">
        <f t="shared" si="23"/>
        <v>0</v>
      </c>
      <c r="CS189" s="270"/>
      <c r="CT189" s="270"/>
      <c r="CU189" s="270"/>
      <c r="CV189" s="270"/>
      <c r="CW189" s="270"/>
      <c r="CX189" s="270"/>
      <c r="CY189" s="270"/>
      <c r="CZ189" s="270"/>
      <c r="DA189" s="270"/>
      <c r="DB189" s="270"/>
      <c r="DC189" s="270"/>
      <c r="DD189" s="270"/>
      <c r="DE189" s="270"/>
      <c r="DF189" s="270"/>
      <c r="DG189" s="270"/>
      <c r="DH189" s="270"/>
      <c r="DI189" s="270"/>
      <c r="DJ189" s="270"/>
      <c r="DK189" s="270"/>
      <c r="DL189" s="270"/>
      <c r="DM189" s="270"/>
      <c r="DN189" s="270"/>
      <c r="DO189" s="270"/>
      <c r="DP189" s="270"/>
      <c r="DQ189" s="270"/>
      <c r="DR189" s="270"/>
      <c r="DS189" s="270"/>
      <c r="DT189" s="270"/>
      <c r="DU189" s="270"/>
      <c r="DV189" s="270"/>
      <c r="DW189" s="270"/>
      <c r="DX189" s="270"/>
      <c r="DY189" s="270"/>
      <c r="DZ189" s="270"/>
      <c r="EA189" s="270"/>
      <c r="EB189" s="270"/>
      <c r="EC189" s="270"/>
      <c r="ED189" s="270"/>
      <c r="EE189" s="270"/>
      <c r="EF189" s="270"/>
      <c r="EG189" s="270"/>
      <c r="EH189" s="270"/>
      <c r="EI189" s="270"/>
      <c r="EJ189" s="270"/>
      <c r="EK189" s="254"/>
      <c r="EL189" s="254"/>
      <c r="EM189" s="254"/>
      <c r="EN189" s="254"/>
      <c r="EO189" s="254"/>
      <c r="EP189" s="254"/>
      <c r="EQ189" s="254"/>
      <c r="ER189" s="254"/>
      <c r="ES189" s="254"/>
      <c r="ET189" s="254"/>
      <c r="EU189" s="254"/>
      <c r="EV189" s="254"/>
      <c r="EW189" s="254"/>
      <c r="EX189" s="254"/>
      <c r="EY189" s="254"/>
      <c r="EZ189" s="254"/>
      <c r="FA189" s="254"/>
      <c r="FB189" s="254"/>
      <c r="FC189" s="254"/>
      <c r="FD189" s="254"/>
      <c r="FE189" s="254"/>
      <c r="FF189" s="254"/>
      <c r="FG189" s="254"/>
      <c r="FH189" s="254"/>
      <c r="FI189" s="254"/>
      <c r="FJ189" s="254"/>
      <c r="FK189" s="254"/>
      <c r="FL189" s="254"/>
      <c r="FM189" s="254"/>
      <c r="FN189" s="254"/>
      <c r="FO189" s="254"/>
      <c r="FP189" s="254"/>
      <c r="FQ189" s="254"/>
      <c r="FR189" s="254"/>
      <c r="FS189" s="254"/>
      <c r="FT189" s="254"/>
      <c r="FU189" s="254"/>
      <c r="FV189" s="254"/>
      <c r="FW189" s="254"/>
      <c r="FX189" s="254"/>
      <c r="FY189" s="254"/>
      <c r="FZ189" s="254"/>
      <c r="GA189" s="254"/>
      <c r="GB189" s="254"/>
      <c r="GC189" s="254"/>
      <c r="GD189" s="254"/>
      <c r="GE189" s="254"/>
      <c r="GF189" s="254"/>
      <c r="GG189" s="254"/>
      <c r="GH189" s="254"/>
      <c r="GI189" s="254"/>
      <c r="GJ189" s="254"/>
      <c r="GK189" s="254"/>
      <c r="GL189" s="254"/>
      <c r="GM189" s="254"/>
      <c r="GN189" s="254"/>
      <c r="GO189" s="254"/>
      <c r="GP189" s="254"/>
      <c r="GQ189" s="254"/>
      <c r="GR189" s="254"/>
      <c r="GS189" s="254"/>
      <c r="GT189" s="254"/>
      <c r="GU189" s="254"/>
      <c r="GV189" s="254"/>
      <c r="GW189" s="254"/>
      <c r="GX189" s="254"/>
      <c r="GY189" s="254"/>
      <c r="GZ189" s="254"/>
      <c r="HA189" s="254"/>
      <c r="HB189" s="254"/>
      <c r="HC189" s="254"/>
      <c r="HD189" s="254"/>
      <c r="HE189" s="254"/>
      <c r="HF189" s="254"/>
      <c r="HG189" s="254"/>
      <c r="HH189" s="254"/>
      <c r="HI189" s="254"/>
      <c r="HJ189" s="254"/>
      <c r="HK189" s="254"/>
      <c r="HL189" s="254"/>
    </row>
    <row r="190" spans="1:221" ht="18" x14ac:dyDescent="0.25">
      <c r="A190" s="262" t="s">
        <v>415</v>
      </c>
      <c r="B190" s="262" t="s">
        <v>359</v>
      </c>
      <c r="C190" s="262" t="s">
        <v>359</v>
      </c>
      <c r="D190" s="262"/>
      <c r="E190" s="570"/>
      <c r="F190" s="262"/>
      <c r="G190" s="263"/>
      <c r="H190" s="263"/>
      <c r="I190" s="606"/>
      <c r="J190" s="606"/>
      <c r="K190" s="606"/>
      <c r="L190" s="606"/>
      <c r="M190" s="606"/>
      <c r="N190" s="262"/>
      <c r="O190" s="264"/>
      <c r="P190" s="625"/>
      <c r="Q190" s="265" t="s">
        <v>410</v>
      </c>
      <c r="R190" s="841"/>
      <c r="S190" s="841"/>
      <c r="T190" s="877">
        <f t="shared" si="17"/>
        <v>0</v>
      </c>
      <c r="U190" s="259">
        <f t="shared" si="18"/>
        <v>0</v>
      </c>
      <c r="V190" s="260"/>
      <c r="W190" s="260"/>
      <c r="X190" s="260"/>
      <c r="Y190" s="260"/>
      <c r="Z190" s="260"/>
      <c r="AA190" s="596"/>
      <c r="AB190" s="260"/>
      <c r="AC190" s="260"/>
      <c r="AD190" s="260"/>
      <c r="AE190" s="260"/>
      <c r="AF190" s="260"/>
      <c r="AG190" s="260"/>
      <c r="AH190" s="260"/>
      <c r="AI190" s="260"/>
      <c r="AJ190" s="260"/>
      <c r="AK190" s="260"/>
      <c r="AL190" s="260"/>
      <c r="AM190" s="260"/>
      <c r="AN190" s="596"/>
      <c r="AO190" s="596"/>
      <c r="AP190" s="260"/>
      <c r="AQ190" s="260"/>
      <c r="AR190" s="260"/>
      <c r="AS190" s="260"/>
      <c r="AT190" s="260"/>
      <c r="AU190" s="260"/>
      <c r="AV190" s="260"/>
      <c r="AW190" s="260"/>
      <c r="AX190" s="260"/>
      <c r="AY190" s="260"/>
      <c r="AZ190" s="260"/>
      <c r="BA190" s="260"/>
      <c r="BB190" s="260"/>
      <c r="BC190" s="260"/>
      <c r="BD190" s="260"/>
      <c r="BE190" s="260"/>
      <c r="BF190" s="260"/>
      <c r="BG190" s="260"/>
      <c r="BH190" s="260"/>
      <c r="BI190" s="260"/>
      <c r="BJ190" s="581"/>
      <c r="BK190" s="260"/>
      <c r="BL190" s="269"/>
      <c r="BM190" s="269"/>
      <c r="BN190" s="269"/>
      <c r="BO190" s="269"/>
      <c r="BP190" s="269"/>
      <c r="BQ190" s="269"/>
      <c r="BR190" s="595"/>
      <c r="BS190" s="269"/>
      <c r="BT190" s="269"/>
      <c r="BU190" s="269"/>
      <c r="BV190" s="269"/>
      <c r="BW190" s="269"/>
      <c r="BX190" s="269"/>
      <c r="BY190" s="269"/>
      <c r="BZ190" s="636"/>
      <c r="CA190" s="651"/>
      <c r="CB190" s="651"/>
      <c r="CC190" s="651"/>
      <c r="CD190" s="651"/>
      <c r="CE190" s="651"/>
      <c r="CF190" s="651"/>
      <c r="CG190" s="651"/>
      <c r="CH190" s="651"/>
      <c r="CI190" s="651"/>
      <c r="CJ190" s="651"/>
      <c r="CK190" s="651"/>
      <c r="CL190" s="651"/>
      <c r="CM190" s="651"/>
      <c r="CN190" s="651"/>
      <c r="CO190" s="651"/>
      <c r="CP190" s="651"/>
      <c r="CQ190" s="807">
        <f t="shared" si="22"/>
        <v>0</v>
      </c>
      <c r="CR190" s="807">
        <f t="shared" si="23"/>
        <v>0</v>
      </c>
      <c r="CS190" s="270"/>
      <c r="CT190" s="270"/>
      <c r="CU190" s="270"/>
      <c r="CV190" s="270"/>
      <c r="CW190" s="270"/>
      <c r="CX190" s="270"/>
      <c r="CY190" s="270"/>
      <c r="CZ190" s="270"/>
      <c r="DA190" s="270"/>
      <c r="DB190" s="270"/>
      <c r="DC190" s="270"/>
      <c r="DD190" s="270"/>
      <c r="DE190" s="270"/>
      <c r="DF190" s="270"/>
      <c r="DG190" s="270"/>
      <c r="DH190" s="270"/>
      <c r="DI190" s="270"/>
      <c r="DJ190" s="270"/>
      <c r="DK190" s="270"/>
      <c r="DL190" s="270"/>
      <c r="DM190" s="270"/>
      <c r="DN190" s="270"/>
      <c r="DO190" s="270"/>
      <c r="DP190" s="270"/>
      <c r="DQ190" s="270"/>
      <c r="DR190" s="270"/>
      <c r="DS190" s="270"/>
      <c r="DT190" s="270"/>
      <c r="DU190" s="270"/>
      <c r="DV190" s="270"/>
      <c r="DW190" s="270"/>
      <c r="DX190" s="270"/>
      <c r="DY190" s="270"/>
      <c r="DZ190" s="270"/>
      <c r="EA190" s="270"/>
      <c r="EB190" s="270"/>
      <c r="EC190" s="270"/>
      <c r="ED190" s="270"/>
      <c r="EE190" s="270"/>
      <c r="EF190" s="270"/>
      <c r="EG190" s="270"/>
      <c r="EH190" s="270"/>
      <c r="EI190" s="270"/>
      <c r="EJ190" s="270"/>
      <c r="EK190" s="254"/>
      <c r="EL190" s="254"/>
      <c r="EM190" s="254"/>
      <c r="EN190" s="254"/>
      <c r="EO190" s="254"/>
      <c r="EP190" s="254"/>
      <c r="EQ190" s="254"/>
      <c r="ER190" s="254"/>
      <c r="ES190" s="254"/>
      <c r="ET190" s="254"/>
      <c r="EU190" s="254"/>
      <c r="EV190" s="254"/>
      <c r="EW190" s="254"/>
      <c r="EX190" s="254"/>
      <c r="EY190" s="254"/>
      <c r="EZ190" s="254"/>
      <c r="FA190" s="254"/>
      <c r="FB190" s="254"/>
      <c r="FC190" s="254"/>
      <c r="FD190" s="254"/>
      <c r="FE190" s="254"/>
      <c r="FF190" s="254"/>
      <c r="FG190" s="254"/>
      <c r="FH190" s="254"/>
      <c r="FI190" s="254"/>
      <c r="FJ190" s="254"/>
      <c r="FK190" s="254"/>
      <c r="FL190" s="254"/>
      <c r="FM190" s="254"/>
      <c r="FN190" s="254"/>
      <c r="FO190" s="254"/>
      <c r="FP190" s="254"/>
      <c r="FQ190" s="254"/>
      <c r="FR190" s="254"/>
      <c r="FS190" s="254"/>
      <c r="FT190" s="254"/>
      <c r="FU190" s="254"/>
      <c r="FV190" s="254"/>
      <c r="FW190" s="254"/>
      <c r="FX190" s="254"/>
      <c r="FY190" s="254"/>
      <c r="FZ190" s="254"/>
      <c r="GA190" s="254"/>
      <c r="GB190" s="254"/>
      <c r="GC190" s="254"/>
      <c r="GD190" s="254"/>
      <c r="GE190" s="254"/>
      <c r="GF190" s="254"/>
      <c r="GG190" s="254"/>
      <c r="GH190" s="254"/>
      <c r="GI190" s="254"/>
      <c r="GJ190" s="254"/>
      <c r="GK190" s="254"/>
      <c r="GL190" s="254"/>
      <c r="GM190" s="254"/>
      <c r="GN190" s="254"/>
      <c r="GO190" s="254"/>
      <c r="GP190" s="254"/>
      <c r="GQ190" s="254"/>
      <c r="GR190" s="254"/>
      <c r="GS190" s="254"/>
      <c r="GT190" s="254"/>
      <c r="GU190" s="254"/>
      <c r="GV190" s="254"/>
      <c r="GW190" s="254"/>
      <c r="GX190" s="254"/>
      <c r="GY190" s="254"/>
      <c r="GZ190" s="254"/>
      <c r="HA190" s="254"/>
      <c r="HB190" s="254"/>
      <c r="HC190" s="254"/>
      <c r="HD190" s="254"/>
      <c r="HE190" s="254"/>
      <c r="HF190" s="254"/>
      <c r="HG190" s="254"/>
      <c r="HH190" s="254"/>
      <c r="HI190" s="254"/>
      <c r="HJ190" s="254"/>
      <c r="HK190" s="254"/>
      <c r="HL190" s="254"/>
    </row>
    <row r="191" spans="1:221" ht="18" x14ac:dyDescent="0.25">
      <c r="A191" s="286" t="s">
        <v>415</v>
      </c>
      <c r="B191" s="286" t="s">
        <v>359</v>
      </c>
      <c r="C191" s="286" t="s">
        <v>359</v>
      </c>
      <c r="D191" s="286" t="s">
        <v>371</v>
      </c>
      <c r="E191" s="573"/>
      <c r="F191" s="286"/>
      <c r="G191" s="295"/>
      <c r="H191" s="295"/>
      <c r="I191" s="617"/>
      <c r="J191" s="617"/>
      <c r="K191" s="617"/>
      <c r="L191" s="617"/>
      <c r="M191" s="617"/>
      <c r="N191" s="288"/>
      <c r="O191" s="288"/>
      <c r="P191" s="629"/>
      <c r="Q191" s="296" t="s">
        <v>791</v>
      </c>
      <c r="R191" s="848"/>
      <c r="S191" s="848"/>
      <c r="T191" s="881">
        <f t="shared" si="17"/>
        <v>0</v>
      </c>
      <c r="U191" s="259">
        <f t="shared" si="18"/>
        <v>0</v>
      </c>
      <c r="V191" s="260"/>
      <c r="W191" s="260"/>
      <c r="X191" s="260"/>
      <c r="Y191" s="260"/>
      <c r="Z191" s="260"/>
      <c r="AA191" s="596"/>
      <c r="AB191" s="260"/>
      <c r="AC191" s="260"/>
      <c r="AD191" s="260"/>
      <c r="AE191" s="260"/>
      <c r="AF191" s="260"/>
      <c r="AG191" s="260"/>
      <c r="AH191" s="260"/>
      <c r="AI191" s="260"/>
      <c r="AJ191" s="260"/>
      <c r="AK191" s="260"/>
      <c r="AL191" s="260"/>
      <c r="AM191" s="260"/>
      <c r="AN191" s="596"/>
      <c r="AO191" s="596"/>
      <c r="AP191" s="260"/>
      <c r="AQ191" s="260"/>
      <c r="AR191" s="260"/>
      <c r="AS191" s="260"/>
      <c r="AT191" s="260"/>
      <c r="AU191" s="260"/>
      <c r="AV191" s="260"/>
      <c r="AW191" s="260"/>
      <c r="AX191" s="260"/>
      <c r="AY191" s="260"/>
      <c r="AZ191" s="260"/>
      <c r="BA191" s="260"/>
      <c r="BB191" s="260"/>
      <c r="BC191" s="260"/>
      <c r="BD191" s="260"/>
      <c r="BE191" s="260"/>
      <c r="BF191" s="260"/>
      <c r="BG191" s="260"/>
      <c r="BH191" s="260"/>
      <c r="BI191" s="260"/>
      <c r="BJ191" s="581"/>
      <c r="BK191" s="260"/>
      <c r="BL191" s="260"/>
      <c r="BM191" s="260"/>
      <c r="BN191" s="260"/>
      <c r="BO191" s="260"/>
      <c r="BP191" s="260"/>
      <c r="BQ191" s="260"/>
      <c r="BR191" s="596"/>
      <c r="BS191" s="260"/>
      <c r="BT191" s="260"/>
      <c r="BU191" s="260"/>
      <c r="BV191" s="260"/>
      <c r="BW191" s="260"/>
      <c r="BX191" s="260"/>
      <c r="BY191" s="260"/>
      <c r="BZ191" s="635"/>
      <c r="CA191" s="650"/>
      <c r="CB191" s="650"/>
      <c r="CC191" s="650"/>
      <c r="CD191" s="650"/>
      <c r="CE191" s="650"/>
      <c r="CF191" s="650"/>
      <c r="CG191" s="650"/>
      <c r="CH191" s="650"/>
      <c r="CI191" s="650"/>
      <c r="CJ191" s="650"/>
      <c r="CK191" s="650"/>
      <c r="CL191" s="650"/>
      <c r="CM191" s="650"/>
      <c r="CN191" s="650"/>
      <c r="CO191" s="650"/>
      <c r="CP191" s="650"/>
      <c r="CQ191" s="807">
        <f t="shared" si="22"/>
        <v>0</v>
      </c>
      <c r="CR191" s="807">
        <f t="shared" si="23"/>
        <v>0</v>
      </c>
      <c r="CS191" s="261"/>
      <c r="CT191" s="261"/>
      <c r="CU191" s="261"/>
      <c r="CV191" s="261"/>
      <c r="CW191" s="261"/>
      <c r="CX191" s="261"/>
      <c r="CY191" s="261"/>
      <c r="CZ191" s="261"/>
      <c r="DA191" s="261"/>
      <c r="DB191" s="261"/>
      <c r="DC191" s="261"/>
      <c r="DD191" s="261"/>
      <c r="DE191" s="261"/>
      <c r="DF191" s="261"/>
      <c r="DG191" s="261"/>
      <c r="DH191" s="261"/>
      <c r="DI191" s="261"/>
      <c r="DJ191" s="261"/>
      <c r="DK191" s="261"/>
      <c r="DL191" s="261"/>
      <c r="DM191" s="261"/>
      <c r="DN191" s="261"/>
      <c r="DO191" s="261"/>
      <c r="DP191" s="261"/>
      <c r="DQ191" s="261"/>
      <c r="DR191" s="261"/>
      <c r="DS191" s="261"/>
      <c r="DT191" s="261"/>
      <c r="DU191" s="261"/>
      <c r="DV191" s="261"/>
      <c r="DW191" s="261"/>
      <c r="DX191" s="261"/>
      <c r="DY191" s="261"/>
      <c r="DZ191" s="261"/>
      <c r="EA191" s="261"/>
      <c r="EB191" s="261"/>
      <c r="EC191" s="261"/>
      <c r="ED191" s="261"/>
      <c r="EE191" s="261"/>
      <c r="EF191" s="261"/>
      <c r="EG191" s="261"/>
      <c r="EH191" s="261"/>
      <c r="EI191" s="261"/>
      <c r="EJ191" s="261"/>
      <c r="EK191" s="261"/>
      <c r="EL191" s="261"/>
      <c r="EM191" s="261"/>
      <c r="EN191" s="261"/>
      <c r="EO191" s="261"/>
      <c r="EP191" s="261"/>
      <c r="EQ191" s="261"/>
      <c r="ER191" s="261"/>
      <c r="ES191" s="261"/>
      <c r="ET191" s="261"/>
      <c r="EU191" s="261"/>
      <c r="EV191" s="261"/>
      <c r="EW191" s="261"/>
      <c r="EX191" s="261"/>
      <c r="EY191" s="261"/>
      <c r="EZ191" s="261"/>
      <c r="FA191" s="261"/>
      <c r="FB191" s="261"/>
      <c r="FC191" s="261"/>
      <c r="FD191" s="261"/>
      <c r="FE191" s="261"/>
      <c r="FF191" s="261"/>
      <c r="FG191" s="261"/>
      <c r="FH191" s="261"/>
      <c r="FI191" s="261"/>
      <c r="FJ191" s="261"/>
      <c r="FK191" s="261"/>
      <c r="FL191" s="261"/>
      <c r="FM191" s="261"/>
      <c r="FN191" s="261"/>
      <c r="FO191" s="261"/>
      <c r="FP191" s="261"/>
      <c r="FQ191" s="261"/>
      <c r="FR191" s="261"/>
      <c r="FS191" s="261"/>
      <c r="FT191" s="261"/>
      <c r="FU191" s="261"/>
      <c r="FV191" s="261"/>
      <c r="FW191" s="261"/>
      <c r="FX191" s="261"/>
      <c r="FY191" s="261"/>
      <c r="FZ191" s="261"/>
      <c r="GA191" s="261"/>
      <c r="GB191" s="261"/>
      <c r="GC191" s="261"/>
      <c r="GD191" s="261"/>
      <c r="GE191" s="261"/>
      <c r="GF191" s="261"/>
      <c r="GG191" s="261"/>
      <c r="GH191" s="261"/>
      <c r="GI191" s="261"/>
      <c r="GJ191" s="261"/>
      <c r="GK191" s="261"/>
      <c r="GL191" s="261"/>
      <c r="GM191" s="261"/>
      <c r="GN191" s="261"/>
      <c r="GO191" s="261"/>
      <c r="GP191" s="261"/>
      <c r="GQ191" s="261"/>
      <c r="GR191" s="261"/>
      <c r="GS191" s="261"/>
      <c r="GT191" s="261"/>
      <c r="GU191" s="261"/>
      <c r="GV191" s="261"/>
      <c r="GW191" s="261"/>
      <c r="GX191" s="261"/>
      <c r="GY191" s="261"/>
      <c r="GZ191" s="261"/>
      <c r="HA191" s="261"/>
      <c r="HB191" s="261"/>
      <c r="HC191" s="261"/>
      <c r="HD191" s="261"/>
      <c r="HE191" s="261"/>
      <c r="HF191" s="254"/>
      <c r="HG191" s="254"/>
      <c r="HH191" s="254"/>
      <c r="HI191" s="254"/>
      <c r="HJ191" s="254"/>
      <c r="HK191" s="254"/>
      <c r="HL191" s="254"/>
    </row>
    <row r="192" spans="1:221" ht="18" x14ac:dyDescent="0.25">
      <c r="A192" s="577" t="s">
        <v>415</v>
      </c>
      <c r="B192" s="577" t="s">
        <v>359</v>
      </c>
      <c r="C192" s="577" t="s">
        <v>359</v>
      </c>
      <c r="D192" s="577" t="s">
        <v>371</v>
      </c>
      <c r="E192" s="577" t="s">
        <v>428</v>
      </c>
      <c r="F192" s="577"/>
      <c r="G192" s="578"/>
      <c r="H192" s="578"/>
      <c r="I192" s="608"/>
      <c r="J192" s="608"/>
      <c r="K192" s="608"/>
      <c r="L192" s="608"/>
      <c r="M192" s="608"/>
      <c r="N192" s="579"/>
      <c r="O192" s="579"/>
      <c r="P192" s="627"/>
      <c r="Q192" s="580" t="s">
        <v>690</v>
      </c>
      <c r="R192" s="843"/>
      <c r="S192" s="843"/>
      <c r="T192" s="879">
        <f t="shared" si="17"/>
        <v>0</v>
      </c>
      <c r="U192" s="259">
        <f t="shared" si="18"/>
        <v>0</v>
      </c>
      <c r="V192" s="581"/>
      <c r="W192" s="581"/>
      <c r="X192" s="581"/>
      <c r="Y192" s="581"/>
      <c r="Z192" s="581"/>
      <c r="AA192" s="596"/>
      <c r="AB192" s="581"/>
      <c r="AC192" s="581"/>
      <c r="AD192" s="581"/>
      <c r="AE192" s="581"/>
      <c r="AF192" s="581"/>
      <c r="AG192" s="581"/>
      <c r="AH192" s="581"/>
      <c r="AI192" s="581"/>
      <c r="AJ192" s="581"/>
      <c r="AK192" s="581"/>
      <c r="AL192" s="581"/>
      <c r="AM192" s="581"/>
      <c r="AN192" s="596"/>
      <c r="AO192" s="596"/>
      <c r="AP192" s="581"/>
      <c r="AQ192" s="581"/>
      <c r="AR192" s="581"/>
      <c r="AS192" s="581"/>
      <c r="AT192" s="581"/>
      <c r="AU192" s="581"/>
      <c r="AV192" s="581"/>
      <c r="AW192" s="581"/>
      <c r="AX192" s="581"/>
      <c r="AY192" s="581"/>
      <c r="AZ192" s="581"/>
      <c r="BA192" s="581"/>
      <c r="BB192" s="581"/>
      <c r="BC192" s="581"/>
      <c r="BD192" s="581"/>
      <c r="BE192" s="581"/>
      <c r="BF192" s="260"/>
      <c r="BG192" s="260"/>
      <c r="BH192" s="260"/>
      <c r="BI192" s="581"/>
      <c r="BJ192" s="581"/>
      <c r="BK192" s="581"/>
      <c r="BL192" s="581"/>
      <c r="BM192" s="581"/>
      <c r="BN192" s="581"/>
      <c r="BO192" s="581"/>
      <c r="BP192" s="581"/>
      <c r="BQ192" s="581"/>
      <c r="BR192" s="596"/>
      <c r="BS192" s="581"/>
      <c r="BT192" s="581"/>
      <c r="BU192" s="581"/>
      <c r="BV192" s="581"/>
      <c r="BW192" s="581"/>
      <c r="BX192" s="581"/>
      <c r="BY192" s="581"/>
      <c r="BZ192" s="635"/>
      <c r="CA192" s="650"/>
      <c r="CB192" s="650"/>
      <c r="CC192" s="650"/>
      <c r="CD192" s="650"/>
      <c r="CE192" s="650"/>
      <c r="CF192" s="650"/>
      <c r="CG192" s="650"/>
      <c r="CH192" s="650"/>
      <c r="CI192" s="650"/>
      <c r="CJ192" s="650"/>
      <c r="CK192" s="650"/>
      <c r="CL192" s="650"/>
      <c r="CM192" s="650"/>
      <c r="CN192" s="650"/>
      <c r="CO192" s="650"/>
      <c r="CP192" s="650"/>
      <c r="CQ192" s="807">
        <f t="shared" si="22"/>
        <v>0</v>
      </c>
      <c r="CR192" s="807">
        <f t="shared" si="23"/>
        <v>0</v>
      </c>
      <c r="CS192" s="261"/>
      <c r="CT192" s="261"/>
      <c r="CU192" s="261"/>
      <c r="CV192" s="261"/>
      <c r="CW192" s="261"/>
      <c r="CX192" s="261"/>
      <c r="CY192" s="261"/>
      <c r="CZ192" s="261"/>
      <c r="DA192" s="261"/>
      <c r="DB192" s="261"/>
      <c r="DC192" s="261"/>
      <c r="DD192" s="261"/>
      <c r="DE192" s="261"/>
      <c r="DF192" s="261"/>
      <c r="DG192" s="261"/>
      <c r="DH192" s="261"/>
      <c r="DI192" s="261"/>
      <c r="DJ192" s="261"/>
      <c r="DK192" s="261"/>
      <c r="DL192" s="261"/>
      <c r="DM192" s="261"/>
      <c r="DN192" s="261"/>
      <c r="DO192" s="261"/>
      <c r="DP192" s="261"/>
      <c r="DQ192" s="261"/>
      <c r="DR192" s="261"/>
      <c r="DS192" s="261"/>
      <c r="DT192" s="261"/>
      <c r="DU192" s="261"/>
      <c r="DV192" s="261"/>
      <c r="DW192" s="261"/>
      <c r="DX192" s="261"/>
      <c r="DY192" s="261"/>
      <c r="DZ192" s="261"/>
      <c r="EA192" s="261"/>
      <c r="EB192" s="261"/>
      <c r="EC192" s="261"/>
      <c r="ED192" s="261"/>
      <c r="EE192" s="261"/>
      <c r="EF192" s="261"/>
      <c r="EG192" s="261"/>
      <c r="EH192" s="261"/>
      <c r="EI192" s="261"/>
      <c r="EJ192" s="261"/>
      <c r="EK192" s="261"/>
      <c r="EL192" s="261"/>
      <c r="EM192" s="261"/>
      <c r="EN192" s="261"/>
      <c r="EO192" s="261"/>
      <c r="EP192" s="261"/>
      <c r="EQ192" s="261"/>
      <c r="ER192" s="261"/>
      <c r="ES192" s="261"/>
      <c r="ET192" s="261"/>
      <c r="EU192" s="261"/>
      <c r="EV192" s="261"/>
      <c r="EW192" s="261"/>
      <c r="EX192" s="261"/>
      <c r="EY192" s="261"/>
      <c r="EZ192" s="261"/>
      <c r="FA192" s="261"/>
      <c r="FB192" s="261"/>
      <c r="FC192" s="261"/>
      <c r="FD192" s="261"/>
      <c r="FE192" s="261"/>
      <c r="FF192" s="261"/>
      <c r="FG192" s="261"/>
      <c r="FH192" s="261"/>
      <c r="FI192" s="261"/>
      <c r="FJ192" s="261"/>
      <c r="FK192" s="261"/>
      <c r="FL192" s="261"/>
      <c r="FM192" s="261"/>
      <c r="FN192" s="261"/>
      <c r="FO192" s="261"/>
      <c r="FP192" s="261"/>
      <c r="FQ192" s="261"/>
      <c r="FR192" s="261"/>
      <c r="FS192" s="261"/>
      <c r="FT192" s="261"/>
      <c r="FU192" s="261"/>
      <c r="FV192" s="261"/>
      <c r="FW192" s="261"/>
      <c r="FX192" s="261"/>
      <c r="FY192" s="261"/>
      <c r="FZ192" s="261"/>
      <c r="GA192" s="261"/>
      <c r="GB192" s="261"/>
      <c r="GC192" s="261"/>
      <c r="GD192" s="261"/>
      <c r="GE192" s="261"/>
      <c r="GF192" s="261"/>
      <c r="GG192" s="261"/>
      <c r="GH192" s="261"/>
      <c r="GI192" s="261"/>
      <c r="GJ192" s="261"/>
      <c r="GK192" s="261"/>
      <c r="GL192" s="261"/>
      <c r="GM192" s="261"/>
      <c r="GN192" s="261"/>
      <c r="GO192" s="261"/>
      <c r="GP192" s="261"/>
      <c r="GQ192" s="261"/>
      <c r="GR192" s="261"/>
      <c r="GS192" s="261"/>
      <c r="GT192" s="261"/>
      <c r="GU192" s="261"/>
      <c r="GV192" s="261"/>
      <c r="GW192" s="261"/>
      <c r="GX192" s="261"/>
      <c r="GY192" s="261"/>
      <c r="GZ192" s="261"/>
      <c r="HA192" s="261"/>
      <c r="HB192" s="261"/>
      <c r="HC192" s="261"/>
      <c r="HD192" s="261"/>
      <c r="HE192" s="261"/>
      <c r="HF192" s="254"/>
      <c r="HG192" s="254"/>
      <c r="HH192" s="254"/>
      <c r="HI192" s="254"/>
      <c r="HJ192" s="254"/>
      <c r="HK192" s="254"/>
      <c r="HL192" s="254"/>
    </row>
    <row r="193" spans="1:220" ht="31.5" x14ac:dyDescent="0.25">
      <c r="A193" s="290" t="s">
        <v>415</v>
      </c>
      <c r="B193" s="290" t="s">
        <v>359</v>
      </c>
      <c r="C193" s="290" t="s">
        <v>359</v>
      </c>
      <c r="D193" s="290" t="s">
        <v>371</v>
      </c>
      <c r="E193" s="574" t="s">
        <v>428</v>
      </c>
      <c r="F193" s="290" t="s">
        <v>443</v>
      </c>
      <c r="G193" s="311"/>
      <c r="H193" s="311"/>
      <c r="I193" s="620"/>
      <c r="J193" s="620"/>
      <c r="K193" s="620"/>
      <c r="L193" s="620"/>
      <c r="M193" s="620"/>
      <c r="N193" s="292"/>
      <c r="O193" s="292"/>
      <c r="P193" s="630"/>
      <c r="Q193" s="293" t="s">
        <v>444</v>
      </c>
      <c r="R193" s="849"/>
      <c r="S193" s="849"/>
      <c r="T193" s="882">
        <f t="shared" si="17"/>
        <v>0</v>
      </c>
      <c r="U193" s="259">
        <f t="shared" si="18"/>
        <v>0</v>
      </c>
      <c r="V193" s="305"/>
      <c r="W193" s="305"/>
      <c r="X193" s="305"/>
      <c r="Y193" s="305"/>
      <c r="Z193" s="305"/>
      <c r="AA193" s="593"/>
      <c r="AB193" s="305"/>
      <c r="AC193" s="305"/>
      <c r="AD193" s="305"/>
      <c r="AE193" s="305"/>
      <c r="AF193" s="305"/>
      <c r="AG193" s="305"/>
      <c r="AH193" s="305"/>
      <c r="AI193" s="305"/>
      <c r="AJ193" s="305"/>
      <c r="AK193" s="305"/>
      <c r="AL193" s="305"/>
      <c r="AM193" s="305"/>
      <c r="AN193" s="593"/>
      <c r="AO193" s="593"/>
      <c r="AP193" s="305"/>
      <c r="AQ193" s="305"/>
      <c r="AR193" s="305"/>
      <c r="AS193" s="305"/>
      <c r="AT193" s="305"/>
      <c r="AU193" s="305"/>
      <c r="AV193" s="305"/>
      <c r="AW193" s="305"/>
      <c r="AX193" s="305"/>
      <c r="AY193" s="305"/>
      <c r="AZ193" s="305"/>
      <c r="BA193" s="305"/>
      <c r="BB193" s="305"/>
      <c r="BC193" s="305"/>
      <c r="BD193" s="305"/>
      <c r="BE193" s="305"/>
      <c r="BF193" s="305"/>
      <c r="BG193" s="305"/>
      <c r="BH193" s="305"/>
      <c r="BI193" s="305"/>
      <c r="BJ193" s="582"/>
      <c r="BK193" s="305"/>
      <c r="BL193" s="305"/>
      <c r="BM193" s="305"/>
      <c r="BN193" s="305"/>
      <c r="BO193" s="305"/>
      <c r="BP193" s="305"/>
      <c r="BQ193" s="305"/>
      <c r="BR193" s="593"/>
      <c r="BS193" s="305"/>
      <c r="BT193" s="305"/>
      <c r="BU193" s="305"/>
      <c r="BV193" s="305"/>
      <c r="BW193" s="305"/>
      <c r="BX193" s="305"/>
      <c r="BY193" s="305"/>
      <c r="BZ193" s="639"/>
      <c r="CA193" s="656"/>
      <c r="CB193" s="656"/>
      <c r="CC193" s="656"/>
      <c r="CD193" s="656"/>
      <c r="CE193" s="656"/>
      <c r="CF193" s="656"/>
      <c r="CG193" s="656"/>
      <c r="CH193" s="656"/>
      <c r="CI193" s="656"/>
      <c r="CJ193" s="656"/>
      <c r="CK193" s="656"/>
      <c r="CL193" s="656"/>
      <c r="CM193" s="656"/>
      <c r="CN193" s="656"/>
      <c r="CO193" s="656"/>
      <c r="CP193" s="656"/>
      <c r="CQ193" s="807">
        <f t="shared" si="22"/>
        <v>0</v>
      </c>
      <c r="CR193" s="807">
        <f t="shared" si="23"/>
        <v>0</v>
      </c>
      <c r="CS193" s="306"/>
      <c r="CT193" s="306"/>
      <c r="CU193" s="306"/>
      <c r="CV193" s="306"/>
      <c r="CW193" s="306"/>
      <c r="CX193" s="306"/>
      <c r="CY193" s="306"/>
      <c r="CZ193" s="306"/>
      <c r="DA193" s="306"/>
      <c r="DB193" s="306"/>
      <c r="DC193" s="306"/>
      <c r="DD193" s="306"/>
      <c r="DE193" s="306"/>
      <c r="DF193" s="306"/>
      <c r="DG193" s="306"/>
      <c r="DH193" s="306"/>
      <c r="DI193" s="306"/>
      <c r="DJ193" s="306"/>
      <c r="DK193" s="306"/>
      <c r="DL193" s="306"/>
      <c r="DM193" s="306"/>
      <c r="DN193" s="306"/>
      <c r="DO193" s="306"/>
      <c r="DP193" s="306"/>
      <c r="DQ193" s="306"/>
      <c r="DR193" s="306"/>
      <c r="DS193" s="306"/>
      <c r="DT193" s="306"/>
      <c r="DU193" s="306"/>
      <c r="DV193" s="306"/>
      <c r="DW193" s="306"/>
      <c r="DX193" s="306"/>
      <c r="DY193" s="306"/>
      <c r="DZ193" s="306"/>
      <c r="EA193" s="306"/>
      <c r="EB193" s="306"/>
      <c r="EC193" s="306"/>
      <c r="ED193" s="306"/>
      <c r="EE193" s="306"/>
      <c r="EF193" s="306"/>
      <c r="EG193" s="306"/>
      <c r="EH193" s="306"/>
      <c r="EI193" s="306"/>
      <c r="EJ193" s="306"/>
      <c r="EK193" s="306"/>
      <c r="EL193" s="306"/>
      <c r="EM193" s="306"/>
      <c r="EN193" s="306"/>
      <c r="EO193" s="306"/>
      <c r="EP193" s="306"/>
      <c r="EQ193" s="306"/>
      <c r="ER193" s="306"/>
      <c r="ES193" s="306"/>
      <c r="ET193" s="306"/>
      <c r="EU193" s="306"/>
      <c r="EV193" s="306"/>
      <c r="EW193" s="306"/>
      <c r="EX193" s="306"/>
      <c r="EY193" s="306"/>
      <c r="EZ193" s="306"/>
      <c r="FA193" s="306"/>
      <c r="FB193" s="306"/>
      <c r="FC193" s="306"/>
      <c r="FD193" s="306"/>
      <c r="FE193" s="306"/>
      <c r="FF193" s="306"/>
      <c r="FG193" s="306"/>
      <c r="FH193" s="306"/>
      <c r="FI193" s="306"/>
      <c r="FJ193" s="306"/>
      <c r="FK193" s="306"/>
      <c r="FL193" s="306"/>
      <c r="FM193" s="306"/>
      <c r="FN193" s="306"/>
      <c r="FO193" s="306"/>
      <c r="FP193" s="306"/>
      <c r="FQ193" s="306"/>
      <c r="FR193" s="306"/>
      <c r="FS193" s="306"/>
      <c r="FT193" s="306"/>
      <c r="FU193" s="306"/>
      <c r="FV193" s="306"/>
      <c r="FW193" s="306"/>
      <c r="FX193" s="306"/>
      <c r="FY193" s="306"/>
      <c r="FZ193" s="306"/>
      <c r="GA193" s="306"/>
      <c r="GB193" s="306"/>
      <c r="GC193" s="306"/>
      <c r="GD193" s="306"/>
      <c r="GE193" s="306"/>
      <c r="GF193" s="306"/>
      <c r="GG193" s="306"/>
      <c r="GH193" s="306"/>
      <c r="GI193" s="306"/>
      <c r="GJ193" s="306"/>
      <c r="GK193" s="306"/>
      <c r="GL193" s="306"/>
      <c r="GM193" s="306"/>
      <c r="GN193" s="306"/>
      <c r="GO193" s="306"/>
      <c r="GP193" s="306"/>
      <c r="GQ193" s="306"/>
      <c r="GR193" s="306"/>
      <c r="GS193" s="306"/>
      <c r="GT193" s="306"/>
      <c r="GU193" s="306"/>
      <c r="GV193" s="306"/>
      <c r="GW193" s="306"/>
      <c r="GX193" s="306"/>
      <c r="GY193" s="306"/>
      <c r="GZ193" s="306"/>
      <c r="HA193" s="306"/>
      <c r="HB193" s="306"/>
      <c r="HC193" s="306"/>
      <c r="HD193" s="306"/>
      <c r="HE193" s="306"/>
      <c r="HF193" s="254"/>
      <c r="HG193" s="254"/>
      <c r="HH193" s="254"/>
      <c r="HI193" s="254"/>
      <c r="HJ193" s="254"/>
      <c r="HK193" s="254"/>
      <c r="HL193" s="254"/>
    </row>
    <row r="194" spans="1:220" s="280" customFormat="1" ht="117" customHeight="1" x14ac:dyDescent="0.25">
      <c r="A194" s="274" t="s">
        <v>415</v>
      </c>
      <c r="B194" s="276" t="s">
        <v>359</v>
      </c>
      <c r="C194" s="276" t="s">
        <v>359</v>
      </c>
      <c r="D194" s="276" t="s">
        <v>371</v>
      </c>
      <c r="E194" s="380" t="s">
        <v>428</v>
      </c>
      <c r="F194" s="276" t="s">
        <v>443</v>
      </c>
      <c r="G194" s="275">
        <v>2021005810210</v>
      </c>
      <c r="H194" s="956"/>
      <c r="I194" s="609" t="s">
        <v>743</v>
      </c>
      <c r="J194" s="609" t="s">
        <v>785</v>
      </c>
      <c r="K194" s="609">
        <v>3</v>
      </c>
      <c r="L194" s="609" t="s">
        <v>787</v>
      </c>
      <c r="M194" s="609" t="s">
        <v>786</v>
      </c>
      <c r="N194" s="276" t="s">
        <v>666</v>
      </c>
      <c r="O194" s="276" t="s">
        <v>390</v>
      </c>
      <c r="P194" s="619"/>
      <c r="Q194" s="675" t="s">
        <v>943</v>
      </c>
      <c r="R194" s="847">
        <v>0</v>
      </c>
      <c r="S194" s="860">
        <v>530946540</v>
      </c>
      <c r="T194" s="860">
        <f t="shared" si="17"/>
        <v>530946540</v>
      </c>
      <c r="U194" s="259">
        <f t="shared" si="18"/>
        <v>530946540</v>
      </c>
      <c r="V194" s="277"/>
      <c r="W194" s="277"/>
      <c r="X194" s="277"/>
      <c r="Y194" s="277"/>
      <c r="Z194" s="277"/>
      <c r="AA194" s="594">
        <v>1320000</v>
      </c>
      <c r="AB194" s="277">
        <v>36000000</v>
      </c>
      <c r="AC194" s="277">
        <v>6427200</v>
      </c>
      <c r="AD194" s="277">
        <v>1600000</v>
      </c>
      <c r="AE194" s="383">
        <v>43637340</v>
      </c>
      <c r="AG194" s="277">
        <v>800000</v>
      </c>
      <c r="AN194" s="594">
        <v>39460000</v>
      </c>
      <c r="AO194" s="594">
        <v>398800000</v>
      </c>
      <c r="AP194" s="277">
        <v>100000</v>
      </c>
      <c r="AQ194" s="277">
        <v>2400000</v>
      </c>
      <c r="AR194" s="277">
        <v>400000</v>
      </c>
      <c r="AS194" s="277"/>
      <c r="AT194" s="277"/>
      <c r="AU194" s="277"/>
      <c r="AV194" s="277"/>
      <c r="AW194" s="277"/>
      <c r="AX194" s="277"/>
      <c r="AY194" s="277"/>
      <c r="AZ194" s="277"/>
      <c r="BA194" s="302"/>
      <c r="BB194" s="302"/>
      <c r="BC194" s="302"/>
      <c r="BD194" s="302"/>
      <c r="BE194" s="302"/>
      <c r="BF194" s="302"/>
      <c r="BG194" s="302"/>
      <c r="BH194" s="302"/>
      <c r="BI194" s="302"/>
      <c r="BJ194" s="589"/>
      <c r="BK194" s="302"/>
      <c r="BL194" s="302"/>
      <c r="BM194" s="302">
        <v>2000</v>
      </c>
      <c r="BN194" s="302"/>
      <c r="BO194" s="302"/>
      <c r="BP194" s="302"/>
      <c r="BQ194" s="302"/>
      <c r="BR194" s="592"/>
      <c r="BS194" s="302"/>
      <c r="BT194" s="302"/>
      <c r="BU194" s="302"/>
      <c r="BV194" s="302"/>
      <c r="BW194" s="302"/>
      <c r="BX194" s="302"/>
      <c r="BY194" s="302"/>
      <c r="BZ194" s="643"/>
      <c r="CA194" s="652"/>
      <c r="CB194" s="652"/>
      <c r="CC194" s="652"/>
      <c r="CD194" s="652"/>
      <c r="CE194" s="652"/>
      <c r="CF194" s="652"/>
      <c r="CG194" s="652"/>
      <c r="CH194" s="652"/>
      <c r="CI194" s="652"/>
      <c r="CJ194" s="652"/>
      <c r="CK194" s="652"/>
      <c r="CL194" s="652"/>
      <c r="CM194" s="652"/>
      <c r="CN194" s="652"/>
      <c r="CO194" s="652"/>
      <c r="CP194" s="652"/>
      <c r="CQ194" s="807">
        <f t="shared" si="22"/>
        <v>530946540</v>
      </c>
      <c r="CR194" s="807">
        <f t="shared" si="23"/>
        <v>0</v>
      </c>
      <c r="CS194" s="279"/>
      <c r="CT194" s="279"/>
      <c r="CU194" s="279"/>
      <c r="CV194" s="279"/>
      <c r="CW194" s="279"/>
      <c r="CX194" s="279"/>
      <c r="CY194" s="279"/>
      <c r="CZ194" s="279"/>
      <c r="DA194" s="279"/>
      <c r="DB194" s="279"/>
      <c r="DC194" s="279"/>
      <c r="DD194" s="279"/>
      <c r="DE194" s="279"/>
      <c r="DF194" s="279"/>
      <c r="DG194" s="279"/>
      <c r="DH194" s="279"/>
      <c r="DI194" s="279"/>
      <c r="DJ194" s="279"/>
      <c r="DK194" s="279"/>
      <c r="DL194" s="279"/>
      <c r="DM194" s="279"/>
      <c r="DN194" s="279"/>
      <c r="DO194" s="279"/>
      <c r="DP194" s="279"/>
      <c r="DQ194" s="279"/>
      <c r="DR194" s="279"/>
      <c r="DS194" s="279"/>
      <c r="DT194" s="279"/>
      <c r="DU194" s="279"/>
      <c r="DV194" s="279"/>
      <c r="DW194" s="279"/>
      <c r="DX194" s="279"/>
      <c r="DY194" s="279"/>
      <c r="DZ194" s="279"/>
      <c r="EA194" s="279"/>
      <c r="EB194" s="279"/>
      <c r="EC194" s="279"/>
      <c r="ED194" s="279"/>
      <c r="EE194" s="279"/>
      <c r="EF194" s="279"/>
      <c r="EG194" s="279"/>
      <c r="EH194" s="279"/>
      <c r="EI194" s="279"/>
      <c r="EJ194" s="279"/>
      <c r="EK194" s="279"/>
      <c r="EL194" s="279"/>
      <c r="EM194" s="279"/>
      <c r="EN194" s="279"/>
      <c r="EO194" s="279"/>
      <c r="EP194" s="279"/>
      <c r="EQ194" s="279"/>
      <c r="ER194" s="279"/>
      <c r="ES194" s="279"/>
      <c r="ET194" s="279"/>
      <c r="EU194" s="279"/>
      <c r="EV194" s="279"/>
      <c r="EW194" s="279"/>
      <c r="EX194" s="279"/>
      <c r="EY194" s="279"/>
      <c r="EZ194" s="279"/>
      <c r="FA194" s="279"/>
      <c r="FB194" s="279"/>
      <c r="FC194" s="279"/>
      <c r="FD194" s="279"/>
      <c r="FE194" s="279"/>
      <c r="FF194" s="279"/>
      <c r="FG194" s="279"/>
      <c r="FH194" s="279"/>
      <c r="FI194" s="279"/>
      <c r="FJ194" s="279"/>
      <c r="FK194" s="279"/>
      <c r="FL194" s="279"/>
      <c r="FM194" s="279"/>
      <c r="FN194" s="279"/>
      <c r="FO194" s="279"/>
      <c r="FP194" s="279"/>
      <c r="FQ194" s="279"/>
      <c r="FR194" s="279"/>
      <c r="FS194" s="279"/>
      <c r="FT194" s="279"/>
      <c r="FU194" s="279"/>
      <c r="FV194" s="279"/>
      <c r="FW194" s="279"/>
      <c r="FX194" s="279"/>
      <c r="FY194" s="279"/>
      <c r="FZ194" s="279"/>
      <c r="GA194" s="279"/>
      <c r="GB194" s="279"/>
      <c r="GC194" s="279"/>
      <c r="GD194" s="279"/>
      <c r="GE194" s="279"/>
      <c r="GF194" s="279"/>
      <c r="GG194" s="279"/>
      <c r="GH194" s="279"/>
      <c r="GI194" s="279"/>
      <c r="GJ194" s="279"/>
      <c r="GK194" s="279"/>
      <c r="GL194" s="279"/>
      <c r="GM194" s="279"/>
      <c r="GN194" s="279"/>
      <c r="GO194" s="279"/>
      <c r="GP194" s="279"/>
      <c r="GQ194" s="279"/>
      <c r="GR194" s="279"/>
      <c r="GS194" s="279"/>
      <c r="GT194" s="279"/>
      <c r="GU194" s="279"/>
      <c r="GV194" s="279"/>
      <c r="GW194" s="279"/>
      <c r="GX194" s="279"/>
      <c r="GY194" s="279"/>
      <c r="GZ194" s="279"/>
      <c r="HA194" s="279"/>
      <c r="HB194" s="279"/>
      <c r="HC194" s="279"/>
      <c r="HD194" s="279"/>
      <c r="HE194" s="279"/>
      <c r="HF194" s="279"/>
      <c r="HG194" s="279"/>
      <c r="HH194" s="279"/>
      <c r="HI194" s="279"/>
      <c r="HJ194" s="279"/>
      <c r="HK194" s="279"/>
      <c r="HL194" s="279"/>
    </row>
    <row r="195" spans="1:220" s="280" customFormat="1" ht="96" customHeight="1" x14ac:dyDescent="0.25">
      <c r="A195" s="674" t="s">
        <v>415</v>
      </c>
      <c r="B195" s="619" t="s">
        <v>359</v>
      </c>
      <c r="C195" s="619" t="s">
        <v>359</v>
      </c>
      <c r="D195" s="619" t="s">
        <v>371</v>
      </c>
      <c r="E195" s="619" t="s">
        <v>428</v>
      </c>
      <c r="F195" s="619" t="s">
        <v>443</v>
      </c>
      <c r="G195" s="609">
        <v>2021005810215</v>
      </c>
      <c r="H195" s="611"/>
      <c r="I195" s="609" t="s">
        <v>788</v>
      </c>
      <c r="J195" s="609" t="s">
        <v>789</v>
      </c>
      <c r="K195" s="609">
        <v>278</v>
      </c>
      <c r="L195" s="609" t="s">
        <v>787</v>
      </c>
      <c r="M195" s="609" t="s">
        <v>786</v>
      </c>
      <c r="N195" s="276" t="s">
        <v>666</v>
      </c>
      <c r="O195" s="276" t="s">
        <v>390</v>
      </c>
      <c r="P195" s="619"/>
      <c r="Q195" s="675" t="s">
        <v>783</v>
      </c>
      <c r="R195" s="845"/>
      <c r="S195" s="845">
        <f>144342660+210000000</f>
        <v>354342660</v>
      </c>
      <c r="T195" s="846">
        <f t="shared" si="17"/>
        <v>354342660</v>
      </c>
      <c r="U195" s="259">
        <f t="shared" si="18"/>
        <v>354342660</v>
      </c>
      <c r="V195" s="594"/>
      <c r="W195" s="594"/>
      <c r="X195" s="594"/>
      <c r="Y195" s="594"/>
      <c r="Z195" s="594"/>
      <c r="AA195" s="594"/>
      <c r="AB195" s="594"/>
      <c r="AC195" s="594"/>
      <c r="AD195" s="594"/>
      <c r="AE195" s="676">
        <v>4962660</v>
      </c>
      <c r="AF195" s="277">
        <v>313040000</v>
      </c>
      <c r="AG195" s="594"/>
      <c r="AH195" s="280">
        <v>24160000</v>
      </c>
      <c r="AI195" s="277">
        <v>6000000</v>
      </c>
      <c r="AJ195" s="277">
        <v>1280000</v>
      </c>
      <c r="AK195" s="277">
        <v>1100000</v>
      </c>
      <c r="AL195" s="277">
        <v>3000000</v>
      </c>
      <c r="AM195" s="277">
        <v>800000</v>
      </c>
      <c r="AN195" s="594"/>
      <c r="AO195" s="594"/>
      <c r="AP195" s="594"/>
      <c r="AQ195" s="594"/>
      <c r="AR195" s="594"/>
      <c r="AS195" s="594"/>
      <c r="AT195" s="594"/>
      <c r="AU195" s="594"/>
      <c r="AV195" s="594"/>
      <c r="AW195" s="594"/>
      <c r="AX195" s="594"/>
      <c r="AY195" s="594"/>
      <c r="AZ195" s="594"/>
      <c r="BA195" s="592"/>
      <c r="BB195" s="592"/>
      <c r="BC195" s="592"/>
      <c r="BD195" s="592"/>
      <c r="BE195" s="592"/>
      <c r="BF195" s="592"/>
      <c r="BG195" s="592"/>
      <c r="BH195" s="592"/>
      <c r="BI195" s="592"/>
      <c r="BJ195" s="592"/>
      <c r="BK195" s="592"/>
      <c r="BL195" s="592"/>
      <c r="BM195" s="592"/>
      <c r="BN195" s="592"/>
      <c r="BO195" s="592"/>
      <c r="BP195" s="592"/>
      <c r="BQ195" s="592"/>
      <c r="BR195" s="592"/>
      <c r="BS195" s="592"/>
      <c r="BT195" s="592"/>
      <c r="BU195" s="592"/>
      <c r="BV195" s="592"/>
      <c r="BW195" s="592"/>
      <c r="BX195" s="592"/>
      <c r="BY195" s="592"/>
      <c r="BZ195" s="643"/>
      <c r="CA195" s="652"/>
      <c r="CB195" s="652"/>
      <c r="CC195" s="652"/>
      <c r="CD195" s="652"/>
      <c r="CE195" s="652"/>
      <c r="CF195" s="652"/>
      <c r="CG195" s="652"/>
      <c r="CH195" s="652"/>
      <c r="CI195" s="652"/>
      <c r="CJ195" s="652"/>
      <c r="CK195" s="652"/>
      <c r="CL195" s="652"/>
      <c r="CM195" s="652"/>
      <c r="CN195" s="652"/>
      <c r="CO195" s="652"/>
      <c r="CP195" s="652"/>
      <c r="CQ195" s="807">
        <f t="shared" si="22"/>
        <v>354342660</v>
      </c>
      <c r="CR195" s="807">
        <f t="shared" si="23"/>
        <v>0</v>
      </c>
      <c r="CS195" s="279"/>
      <c r="CT195" s="279"/>
      <c r="CU195" s="279"/>
      <c r="CV195" s="279"/>
      <c r="CW195" s="279"/>
      <c r="CX195" s="279"/>
      <c r="CY195" s="279"/>
      <c r="CZ195" s="279"/>
      <c r="DA195" s="279"/>
      <c r="DB195" s="279"/>
      <c r="DC195" s="279"/>
      <c r="DD195" s="279"/>
      <c r="DE195" s="279"/>
      <c r="DF195" s="279"/>
      <c r="DG195" s="279"/>
      <c r="DH195" s="279"/>
      <c r="DI195" s="279"/>
      <c r="DJ195" s="279"/>
      <c r="DK195" s="279"/>
      <c r="DL195" s="279"/>
      <c r="DM195" s="279"/>
      <c r="DN195" s="279"/>
      <c r="DO195" s="279"/>
      <c r="DP195" s="279"/>
      <c r="DQ195" s="279"/>
      <c r="DR195" s="279"/>
      <c r="DS195" s="279"/>
      <c r="DT195" s="279"/>
      <c r="DU195" s="279"/>
      <c r="DV195" s="279"/>
      <c r="DW195" s="279"/>
      <c r="DX195" s="279"/>
      <c r="DY195" s="279"/>
      <c r="DZ195" s="279"/>
      <c r="EA195" s="279"/>
      <c r="EB195" s="279"/>
      <c r="EC195" s="279"/>
      <c r="ED195" s="279"/>
      <c r="EE195" s="279"/>
      <c r="EF195" s="279"/>
      <c r="EG195" s="279"/>
      <c r="EH195" s="279"/>
      <c r="EI195" s="279"/>
      <c r="EJ195" s="279"/>
      <c r="EK195" s="279"/>
      <c r="EL195" s="279"/>
      <c r="EM195" s="279"/>
      <c r="EN195" s="279"/>
      <c r="EO195" s="279"/>
      <c r="EP195" s="279"/>
      <c r="EQ195" s="279"/>
      <c r="ER195" s="279"/>
      <c r="ES195" s="279"/>
      <c r="ET195" s="279"/>
      <c r="EU195" s="279"/>
      <c r="EV195" s="279"/>
      <c r="EW195" s="279"/>
      <c r="EX195" s="279"/>
      <c r="EY195" s="279"/>
      <c r="EZ195" s="279"/>
      <c r="FA195" s="279"/>
      <c r="FB195" s="279"/>
      <c r="FC195" s="279"/>
      <c r="FD195" s="279"/>
      <c r="FE195" s="279"/>
      <c r="FF195" s="279"/>
      <c r="FG195" s="279"/>
      <c r="FH195" s="279"/>
      <c r="FI195" s="279"/>
      <c r="FJ195" s="279"/>
      <c r="FK195" s="279"/>
      <c r="FL195" s="279"/>
      <c r="FM195" s="279"/>
      <c r="FN195" s="279"/>
      <c r="FO195" s="279"/>
      <c r="FP195" s="279"/>
      <c r="FQ195" s="279"/>
      <c r="FR195" s="279"/>
      <c r="FS195" s="279"/>
      <c r="FT195" s="279"/>
      <c r="FU195" s="279"/>
      <c r="FV195" s="279"/>
      <c r="FW195" s="279"/>
      <c r="FX195" s="279"/>
      <c r="FY195" s="279"/>
      <c r="FZ195" s="279"/>
      <c r="GA195" s="279"/>
      <c r="GB195" s="279"/>
      <c r="GC195" s="279"/>
      <c r="GD195" s="279"/>
      <c r="GE195" s="279"/>
      <c r="GF195" s="279"/>
      <c r="GG195" s="279"/>
      <c r="GH195" s="279"/>
      <c r="GI195" s="279"/>
      <c r="GJ195" s="279"/>
      <c r="GK195" s="279"/>
      <c r="GL195" s="279"/>
      <c r="GM195" s="279"/>
      <c r="GN195" s="279"/>
      <c r="GO195" s="279"/>
      <c r="GP195" s="279"/>
      <c r="GQ195" s="279"/>
      <c r="GR195" s="279"/>
      <c r="GS195" s="279"/>
      <c r="GT195" s="279"/>
      <c r="GU195" s="279"/>
      <c r="GV195" s="279"/>
      <c r="GW195" s="279"/>
      <c r="GX195" s="279"/>
      <c r="GY195" s="279"/>
      <c r="GZ195" s="279"/>
      <c r="HA195" s="279"/>
      <c r="HB195" s="279"/>
      <c r="HC195" s="279"/>
      <c r="HD195" s="279"/>
      <c r="HE195" s="279"/>
      <c r="HF195" s="279"/>
      <c r="HG195" s="279"/>
      <c r="HH195" s="279"/>
      <c r="HI195" s="279"/>
      <c r="HJ195" s="279"/>
      <c r="HK195" s="279"/>
      <c r="HL195" s="279"/>
    </row>
    <row r="196" spans="1:220" ht="18" x14ac:dyDescent="0.25">
      <c r="A196" s="246" t="s">
        <v>416</v>
      </c>
      <c r="B196" s="246"/>
      <c r="C196" s="246"/>
      <c r="D196" s="246"/>
      <c r="E196" s="568"/>
      <c r="F196" s="246"/>
      <c r="G196" s="247"/>
      <c r="H196" s="247"/>
      <c r="I196" s="604"/>
      <c r="J196" s="604"/>
      <c r="K196" s="604"/>
      <c r="L196" s="604"/>
      <c r="M196" s="604"/>
      <c r="N196" s="248"/>
      <c r="O196" s="248"/>
      <c r="P196" s="623"/>
      <c r="Q196" s="249" t="s">
        <v>445</v>
      </c>
      <c r="R196" s="839"/>
      <c r="S196" s="839"/>
      <c r="T196" s="875">
        <f t="shared" si="17"/>
        <v>0</v>
      </c>
      <c r="U196" s="259">
        <f t="shared" si="18"/>
        <v>0</v>
      </c>
      <c r="V196" s="252"/>
      <c r="W196" s="252"/>
      <c r="X196" s="252"/>
      <c r="Y196" s="252"/>
      <c r="Z196" s="252"/>
      <c r="AA196" s="597"/>
      <c r="AB196" s="252"/>
      <c r="AC196" s="252"/>
      <c r="AD196" s="252"/>
      <c r="AE196" s="252"/>
      <c r="AF196" s="252"/>
      <c r="AG196" s="252"/>
      <c r="AH196" s="252"/>
      <c r="AI196" s="252"/>
      <c r="AJ196" s="252"/>
      <c r="AK196" s="252"/>
      <c r="AL196" s="252"/>
      <c r="AM196" s="252"/>
      <c r="AN196" s="597"/>
      <c r="AO196" s="597"/>
      <c r="AP196" s="252"/>
      <c r="AQ196" s="252"/>
      <c r="AR196" s="252"/>
      <c r="AS196" s="252"/>
      <c r="AT196" s="252"/>
      <c r="AU196" s="252"/>
      <c r="AV196" s="252"/>
      <c r="AW196" s="252"/>
      <c r="AX196" s="252"/>
      <c r="AY196" s="252"/>
      <c r="AZ196" s="252"/>
      <c r="BA196" s="252"/>
      <c r="BB196" s="252"/>
      <c r="BC196" s="252"/>
      <c r="BD196" s="252"/>
      <c r="BE196" s="252"/>
      <c r="BF196" s="252"/>
      <c r="BG196" s="252"/>
      <c r="BH196" s="252"/>
      <c r="BI196" s="252"/>
      <c r="BJ196" s="588"/>
      <c r="BK196" s="252"/>
      <c r="BL196" s="252"/>
      <c r="BM196" s="252"/>
      <c r="BN196" s="252"/>
      <c r="BO196" s="252"/>
      <c r="BP196" s="252"/>
      <c r="BQ196" s="252"/>
      <c r="BR196" s="597"/>
      <c r="BS196" s="252"/>
      <c r="BT196" s="252"/>
      <c r="BU196" s="252"/>
      <c r="BV196" s="252"/>
      <c r="BW196" s="252"/>
      <c r="BX196" s="252"/>
      <c r="BY196" s="252"/>
      <c r="BZ196" s="634"/>
      <c r="CA196" s="649"/>
      <c r="CB196" s="649"/>
      <c r="CC196" s="649"/>
      <c r="CD196" s="649"/>
      <c r="CE196" s="649"/>
      <c r="CF196" s="649"/>
      <c r="CG196" s="649"/>
      <c r="CH196" s="649"/>
      <c r="CI196" s="649"/>
      <c r="CJ196" s="649"/>
      <c r="CK196" s="649"/>
      <c r="CL196" s="649"/>
      <c r="CM196" s="649"/>
      <c r="CN196" s="649"/>
      <c r="CO196" s="649"/>
      <c r="CP196" s="649"/>
      <c r="CQ196" s="807">
        <f t="shared" si="22"/>
        <v>0</v>
      </c>
      <c r="CR196" s="807">
        <f t="shared" si="23"/>
        <v>0</v>
      </c>
      <c r="CS196" s="323"/>
      <c r="CT196" s="323"/>
      <c r="CU196" s="323"/>
      <c r="CV196" s="323"/>
      <c r="CW196" s="323"/>
      <c r="CX196" s="323"/>
      <c r="CY196" s="323"/>
      <c r="CZ196" s="323"/>
      <c r="DA196" s="323"/>
      <c r="DB196" s="323"/>
      <c r="DC196" s="323"/>
      <c r="DD196" s="323"/>
      <c r="DE196" s="323"/>
      <c r="DF196" s="323"/>
      <c r="DG196" s="323"/>
      <c r="DH196" s="323"/>
      <c r="DI196" s="323"/>
      <c r="DJ196" s="323"/>
      <c r="DK196" s="323"/>
      <c r="DL196" s="323"/>
      <c r="DM196" s="323"/>
      <c r="DN196" s="323"/>
      <c r="DO196" s="323"/>
      <c r="DP196" s="323"/>
      <c r="DQ196" s="323"/>
      <c r="DR196" s="323"/>
      <c r="DS196" s="323"/>
      <c r="DT196" s="323"/>
      <c r="DU196" s="323"/>
      <c r="DV196" s="323"/>
      <c r="DW196" s="323"/>
      <c r="DX196" s="323"/>
      <c r="DY196" s="323"/>
      <c r="DZ196" s="323"/>
      <c r="EA196" s="323"/>
      <c r="EB196" s="323"/>
      <c r="EC196" s="323"/>
      <c r="ED196" s="323"/>
      <c r="EE196" s="323"/>
      <c r="EF196" s="323"/>
      <c r="EG196" s="323"/>
      <c r="EH196" s="323"/>
      <c r="EI196" s="323"/>
      <c r="EJ196" s="323"/>
      <c r="EK196" s="323"/>
      <c r="EL196" s="323"/>
      <c r="EM196" s="323"/>
      <c r="EN196" s="323"/>
      <c r="EO196" s="323"/>
      <c r="EP196" s="323"/>
      <c r="EQ196" s="323"/>
      <c r="ER196" s="323"/>
      <c r="ES196" s="323"/>
      <c r="ET196" s="323"/>
      <c r="EU196" s="323"/>
      <c r="EV196" s="323"/>
      <c r="EW196" s="323"/>
      <c r="EX196" s="323"/>
      <c r="EY196" s="323"/>
      <c r="EZ196" s="323"/>
      <c r="FA196" s="323"/>
      <c r="FB196" s="323"/>
      <c r="FC196" s="323"/>
      <c r="FD196" s="323"/>
      <c r="FE196" s="323"/>
      <c r="FF196" s="323"/>
      <c r="FG196" s="323"/>
      <c r="FH196" s="323"/>
      <c r="FI196" s="323"/>
      <c r="FJ196" s="323"/>
      <c r="FK196" s="323"/>
      <c r="FL196" s="323"/>
      <c r="FM196" s="323"/>
      <c r="FN196" s="323"/>
      <c r="FO196" s="323"/>
      <c r="FP196" s="323"/>
      <c r="FQ196" s="323"/>
      <c r="FR196" s="323"/>
      <c r="FS196" s="323"/>
      <c r="FT196" s="323"/>
      <c r="FU196" s="323"/>
      <c r="FV196" s="323"/>
      <c r="FW196" s="323"/>
      <c r="FX196" s="323"/>
      <c r="FY196" s="323"/>
      <c r="FZ196" s="323"/>
      <c r="GA196" s="323"/>
      <c r="GB196" s="323"/>
      <c r="GC196" s="323"/>
      <c r="GD196" s="323"/>
      <c r="GE196" s="323"/>
      <c r="GF196" s="323"/>
      <c r="GG196" s="323"/>
      <c r="GH196" s="323"/>
      <c r="GI196" s="323"/>
      <c r="GJ196" s="323"/>
      <c r="GK196" s="323"/>
      <c r="GL196" s="323"/>
      <c r="GM196" s="323"/>
      <c r="GN196" s="323"/>
      <c r="GO196" s="323"/>
      <c r="GP196" s="323"/>
      <c r="GQ196" s="323"/>
      <c r="GR196" s="323"/>
      <c r="GS196" s="323"/>
      <c r="GT196" s="323"/>
      <c r="GU196" s="323"/>
      <c r="GV196" s="323"/>
      <c r="GW196" s="323"/>
      <c r="GX196" s="323"/>
      <c r="GY196" s="323"/>
      <c r="GZ196" s="323"/>
      <c r="HA196" s="323"/>
      <c r="HB196" s="323"/>
      <c r="HC196" s="323"/>
      <c r="HD196" s="323"/>
      <c r="HE196" s="323"/>
      <c r="HF196" s="254"/>
      <c r="HG196" s="254"/>
      <c r="HH196" s="254"/>
      <c r="HI196" s="254"/>
      <c r="HJ196" s="254"/>
      <c r="HK196" s="254"/>
      <c r="HL196" s="254"/>
    </row>
    <row r="197" spans="1:220" ht="18" x14ac:dyDescent="0.25">
      <c r="A197" s="255" t="s">
        <v>416</v>
      </c>
      <c r="B197" s="255" t="s">
        <v>375</v>
      </c>
      <c r="C197" s="255"/>
      <c r="D197" s="255"/>
      <c r="E197" s="569"/>
      <c r="F197" s="255"/>
      <c r="G197" s="256"/>
      <c r="H197" s="256"/>
      <c r="I197" s="605"/>
      <c r="J197" s="605"/>
      <c r="K197" s="605"/>
      <c r="L197" s="605"/>
      <c r="M197" s="605"/>
      <c r="N197" s="257"/>
      <c r="O197" s="257"/>
      <c r="P197" s="624"/>
      <c r="Q197" s="258" t="s">
        <v>384</v>
      </c>
      <c r="R197" s="840"/>
      <c r="S197" s="840"/>
      <c r="T197" s="876">
        <f t="shared" si="17"/>
        <v>0</v>
      </c>
      <c r="U197" s="259">
        <f t="shared" si="18"/>
        <v>0</v>
      </c>
      <c r="V197" s="260"/>
      <c r="W197" s="260"/>
      <c r="X197" s="260"/>
      <c r="Y197" s="260"/>
      <c r="Z197" s="260"/>
      <c r="AA197" s="596"/>
      <c r="AB197" s="260"/>
      <c r="AC197" s="260"/>
      <c r="AD197" s="260"/>
      <c r="AE197" s="260"/>
      <c r="AF197" s="260"/>
      <c r="AG197" s="260"/>
      <c r="AH197" s="260"/>
      <c r="AI197" s="260"/>
      <c r="AJ197" s="260"/>
      <c r="AK197" s="260"/>
      <c r="AL197" s="260"/>
      <c r="AM197" s="260"/>
      <c r="AN197" s="596"/>
      <c r="AO197" s="596"/>
      <c r="AP197" s="260"/>
      <c r="AQ197" s="260"/>
      <c r="AR197" s="260"/>
      <c r="AS197" s="260"/>
      <c r="AT197" s="260"/>
      <c r="AU197" s="260"/>
      <c r="AV197" s="260"/>
      <c r="AW197" s="260"/>
      <c r="AX197" s="260"/>
      <c r="AY197" s="260"/>
      <c r="AZ197" s="260"/>
      <c r="BA197" s="260"/>
      <c r="BB197" s="260"/>
      <c r="BC197" s="260"/>
      <c r="BD197" s="260"/>
      <c r="BE197" s="260"/>
      <c r="BF197" s="260"/>
      <c r="BG197" s="260"/>
      <c r="BH197" s="260"/>
      <c r="BI197" s="260"/>
      <c r="BJ197" s="581"/>
      <c r="BK197" s="260"/>
      <c r="BL197" s="260"/>
      <c r="BM197" s="260"/>
      <c r="BN197" s="260"/>
      <c r="BO197" s="260"/>
      <c r="BP197" s="260"/>
      <c r="BQ197" s="260"/>
      <c r="BR197" s="596"/>
      <c r="BS197" s="260"/>
      <c r="BT197" s="260"/>
      <c r="BU197" s="260"/>
      <c r="BV197" s="260"/>
      <c r="BW197" s="260"/>
      <c r="BX197" s="260"/>
      <c r="BY197" s="260"/>
      <c r="BZ197" s="635"/>
      <c r="CA197" s="650"/>
      <c r="CB197" s="650"/>
      <c r="CC197" s="650"/>
      <c r="CD197" s="650"/>
      <c r="CE197" s="650"/>
      <c r="CF197" s="650"/>
      <c r="CG197" s="650"/>
      <c r="CH197" s="650"/>
      <c r="CI197" s="650"/>
      <c r="CJ197" s="650"/>
      <c r="CK197" s="650"/>
      <c r="CL197" s="650"/>
      <c r="CM197" s="650"/>
      <c r="CN197" s="650"/>
      <c r="CO197" s="650"/>
      <c r="CP197" s="650"/>
      <c r="CQ197" s="807">
        <f t="shared" si="22"/>
        <v>0</v>
      </c>
      <c r="CR197" s="807">
        <f t="shared" si="23"/>
        <v>0</v>
      </c>
      <c r="CS197" s="254"/>
      <c r="CT197" s="254"/>
      <c r="CU197" s="254"/>
      <c r="CV197" s="254"/>
      <c r="CW197" s="254"/>
      <c r="CX197" s="254"/>
      <c r="CY197" s="254"/>
      <c r="CZ197" s="254"/>
      <c r="DA197" s="254"/>
      <c r="DB197" s="254"/>
      <c r="DC197" s="254"/>
      <c r="DD197" s="254"/>
      <c r="DE197" s="254"/>
      <c r="DF197" s="254"/>
      <c r="DG197" s="254"/>
      <c r="DH197" s="254"/>
      <c r="DI197" s="254"/>
      <c r="DJ197" s="254"/>
      <c r="DK197" s="254"/>
      <c r="DL197" s="254"/>
      <c r="DM197" s="254"/>
      <c r="DN197" s="254"/>
      <c r="DO197" s="254"/>
      <c r="DP197" s="254"/>
      <c r="DQ197" s="254"/>
      <c r="DR197" s="254"/>
      <c r="DS197" s="254"/>
      <c r="DT197" s="254"/>
      <c r="DU197" s="254"/>
      <c r="DV197" s="254"/>
      <c r="DW197" s="254"/>
      <c r="DX197" s="254"/>
      <c r="DY197" s="254"/>
      <c r="DZ197" s="254"/>
      <c r="EA197" s="254"/>
      <c r="EB197" s="254"/>
      <c r="EC197" s="254"/>
      <c r="ED197" s="254"/>
      <c r="EE197" s="254"/>
      <c r="EF197" s="254"/>
      <c r="EG197" s="254"/>
      <c r="EH197" s="254"/>
      <c r="EI197" s="254"/>
      <c r="EJ197" s="254"/>
      <c r="EK197" s="254"/>
      <c r="EL197" s="254"/>
      <c r="EM197" s="254"/>
      <c r="EN197" s="254"/>
      <c r="EO197" s="254"/>
      <c r="EP197" s="254"/>
      <c r="EQ197" s="254"/>
      <c r="ER197" s="254"/>
      <c r="ES197" s="254"/>
      <c r="ET197" s="254"/>
      <c r="EU197" s="254"/>
      <c r="EV197" s="254"/>
      <c r="EW197" s="254"/>
      <c r="EX197" s="254"/>
      <c r="EY197" s="254"/>
      <c r="EZ197" s="254"/>
      <c r="FA197" s="254"/>
      <c r="FB197" s="254"/>
      <c r="FC197" s="254"/>
      <c r="FD197" s="254"/>
      <c r="FE197" s="254"/>
      <c r="FF197" s="254"/>
      <c r="FG197" s="254"/>
      <c r="FH197" s="254"/>
      <c r="FI197" s="254"/>
      <c r="FJ197" s="254"/>
      <c r="FK197" s="254"/>
      <c r="FL197" s="254"/>
      <c r="FM197" s="254"/>
      <c r="FN197" s="254"/>
      <c r="FO197" s="254"/>
      <c r="FP197" s="254"/>
      <c r="FQ197" s="254"/>
      <c r="FR197" s="254"/>
      <c r="FS197" s="254"/>
      <c r="FT197" s="254"/>
      <c r="FU197" s="254"/>
      <c r="FV197" s="254"/>
      <c r="FW197" s="254"/>
      <c r="FX197" s="254"/>
      <c r="FY197" s="254"/>
      <c r="FZ197" s="254"/>
      <c r="GA197" s="254"/>
      <c r="GB197" s="254"/>
      <c r="GC197" s="254"/>
      <c r="GD197" s="254"/>
      <c r="GE197" s="254"/>
      <c r="GF197" s="254"/>
      <c r="GG197" s="254"/>
      <c r="GH197" s="254"/>
      <c r="GI197" s="254"/>
      <c r="GJ197" s="254"/>
      <c r="GK197" s="254"/>
      <c r="GL197" s="254"/>
      <c r="GM197" s="254"/>
      <c r="GN197" s="254"/>
      <c r="GO197" s="254"/>
      <c r="GP197" s="254"/>
      <c r="GQ197" s="254"/>
      <c r="GR197" s="254"/>
      <c r="GS197" s="254"/>
      <c r="GT197" s="254"/>
      <c r="GU197" s="254"/>
      <c r="GV197" s="254"/>
      <c r="GW197" s="254"/>
      <c r="GX197" s="254"/>
      <c r="GY197" s="254"/>
      <c r="GZ197" s="254"/>
      <c r="HA197" s="254"/>
      <c r="HB197" s="254"/>
      <c r="HC197" s="254"/>
      <c r="HD197" s="254"/>
      <c r="HE197" s="254"/>
      <c r="HF197" s="254"/>
      <c r="HG197" s="254"/>
      <c r="HH197" s="254"/>
      <c r="HI197" s="254"/>
      <c r="HJ197" s="254"/>
      <c r="HK197" s="254"/>
      <c r="HL197" s="254"/>
    </row>
    <row r="198" spans="1:220" ht="18" x14ac:dyDescent="0.25">
      <c r="A198" s="262" t="s">
        <v>416</v>
      </c>
      <c r="B198" s="262" t="s">
        <v>375</v>
      </c>
      <c r="C198" s="262" t="s">
        <v>361</v>
      </c>
      <c r="D198" s="262"/>
      <c r="E198" s="570"/>
      <c r="F198" s="262"/>
      <c r="G198" s="263"/>
      <c r="H198" s="263"/>
      <c r="I198" s="606"/>
      <c r="J198" s="606"/>
      <c r="K198" s="606"/>
      <c r="L198" s="606"/>
      <c r="M198" s="606"/>
      <c r="N198" s="262"/>
      <c r="O198" s="264"/>
      <c r="P198" s="625"/>
      <c r="Q198" s="265" t="s">
        <v>385</v>
      </c>
      <c r="R198" s="841"/>
      <c r="S198" s="841"/>
      <c r="T198" s="877">
        <f t="shared" si="17"/>
        <v>0</v>
      </c>
      <c r="U198" s="259">
        <f t="shared" si="18"/>
        <v>0</v>
      </c>
      <c r="V198" s="260"/>
      <c r="W198" s="260"/>
      <c r="X198" s="260"/>
      <c r="Y198" s="260"/>
      <c r="Z198" s="260"/>
      <c r="AA198" s="596"/>
      <c r="AB198" s="260"/>
      <c r="AC198" s="260"/>
      <c r="AD198" s="260"/>
      <c r="AE198" s="260"/>
      <c r="AF198" s="260"/>
      <c r="AG198" s="260"/>
      <c r="AH198" s="260"/>
      <c r="AI198" s="260"/>
      <c r="AJ198" s="260"/>
      <c r="AK198" s="260"/>
      <c r="AL198" s="260"/>
      <c r="AM198" s="260"/>
      <c r="AN198" s="596"/>
      <c r="AO198" s="596"/>
      <c r="AP198" s="260"/>
      <c r="AQ198" s="260"/>
      <c r="AR198" s="260"/>
      <c r="AS198" s="260"/>
      <c r="AT198" s="260"/>
      <c r="AU198" s="260"/>
      <c r="AV198" s="260"/>
      <c r="AW198" s="260"/>
      <c r="AX198" s="260"/>
      <c r="AY198" s="260"/>
      <c r="AZ198" s="260"/>
      <c r="BA198" s="260"/>
      <c r="BB198" s="260"/>
      <c r="BC198" s="260"/>
      <c r="BD198" s="260"/>
      <c r="BE198" s="260"/>
      <c r="BF198" s="260"/>
      <c r="BG198" s="260"/>
      <c r="BH198" s="260"/>
      <c r="BI198" s="260"/>
      <c r="BJ198" s="581"/>
      <c r="BK198" s="260"/>
      <c r="BL198" s="260"/>
      <c r="BM198" s="260"/>
      <c r="BN198" s="260"/>
      <c r="BO198" s="260"/>
      <c r="BP198" s="260"/>
      <c r="BQ198" s="260"/>
      <c r="BR198" s="596"/>
      <c r="BS198" s="260"/>
      <c r="BT198" s="260"/>
      <c r="BU198" s="260"/>
      <c r="BV198" s="260"/>
      <c r="BW198" s="260"/>
      <c r="BX198" s="260"/>
      <c r="BY198" s="260"/>
      <c r="BZ198" s="635"/>
      <c r="CA198" s="650"/>
      <c r="CB198" s="650"/>
      <c r="CC198" s="650"/>
      <c r="CD198" s="650"/>
      <c r="CE198" s="650"/>
      <c r="CF198" s="650"/>
      <c r="CG198" s="650"/>
      <c r="CH198" s="650"/>
      <c r="CI198" s="650"/>
      <c r="CJ198" s="650"/>
      <c r="CK198" s="650"/>
      <c r="CL198" s="650"/>
      <c r="CM198" s="650"/>
      <c r="CN198" s="650"/>
      <c r="CO198" s="650"/>
      <c r="CP198" s="650"/>
      <c r="CQ198" s="807">
        <f t="shared" si="22"/>
        <v>0</v>
      </c>
      <c r="CR198" s="807">
        <f t="shared" si="23"/>
        <v>0</v>
      </c>
      <c r="CS198" s="254"/>
      <c r="CT198" s="254"/>
      <c r="CU198" s="254"/>
      <c r="CV198" s="254"/>
      <c r="CW198" s="254"/>
      <c r="CX198" s="254"/>
      <c r="CY198" s="254"/>
      <c r="CZ198" s="254"/>
      <c r="DA198" s="254"/>
      <c r="DB198" s="254"/>
      <c r="DC198" s="254"/>
      <c r="DD198" s="254"/>
      <c r="DE198" s="254"/>
      <c r="DF198" s="254"/>
      <c r="DG198" s="254"/>
      <c r="DH198" s="254"/>
      <c r="DI198" s="254"/>
      <c r="DJ198" s="254"/>
      <c r="DK198" s="254"/>
      <c r="DL198" s="254"/>
      <c r="DM198" s="254"/>
      <c r="DN198" s="254"/>
      <c r="DO198" s="254"/>
      <c r="DP198" s="254"/>
      <c r="DQ198" s="254"/>
      <c r="DR198" s="254"/>
      <c r="DS198" s="254"/>
      <c r="DT198" s="254"/>
      <c r="DU198" s="254"/>
      <c r="DV198" s="254"/>
      <c r="DW198" s="254"/>
      <c r="DX198" s="254"/>
      <c r="DY198" s="254"/>
      <c r="DZ198" s="254"/>
      <c r="EA198" s="254"/>
      <c r="EB198" s="254"/>
      <c r="EC198" s="254"/>
      <c r="ED198" s="254"/>
      <c r="EE198" s="254"/>
      <c r="EF198" s="254"/>
      <c r="EG198" s="254"/>
      <c r="EH198" s="254"/>
      <c r="EI198" s="254"/>
      <c r="EJ198" s="254"/>
      <c r="EK198" s="254"/>
      <c r="EL198" s="254"/>
      <c r="EM198" s="254"/>
      <c r="EN198" s="254"/>
      <c r="EO198" s="254"/>
      <c r="EP198" s="254"/>
      <c r="EQ198" s="254"/>
      <c r="ER198" s="254"/>
      <c r="ES198" s="254"/>
      <c r="ET198" s="254"/>
      <c r="EU198" s="254"/>
      <c r="EV198" s="254"/>
      <c r="EW198" s="254"/>
      <c r="EX198" s="254"/>
      <c r="EY198" s="254"/>
      <c r="EZ198" s="254"/>
      <c r="FA198" s="254"/>
      <c r="FB198" s="254"/>
      <c r="FC198" s="254"/>
      <c r="FD198" s="254"/>
      <c r="FE198" s="254"/>
      <c r="FF198" s="254"/>
      <c r="FG198" s="254"/>
      <c r="FH198" s="254"/>
      <c r="FI198" s="254"/>
      <c r="FJ198" s="254"/>
      <c r="FK198" s="254"/>
      <c r="FL198" s="254"/>
      <c r="FM198" s="254"/>
      <c r="FN198" s="254"/>
      <c r="FO198" s="254"/>
      <c r="FP198" s="254"/>
      <c r="FQ198" s="254"/>
      <c r="FR198" s="254"/>
      <c r="FS198" s="254"/>
      <c r="FT198" s="254"/>
      <c r="FU198" s="254"/>
      <c r="FV198" s="254"/>
      <c r="FW198" s="254"/>
      <c r="FX198" s="254"/>
      <c r="FY198" s="254"/>
      <c r="FZ198" s="254"/>
      <c r="GA198" s="254"/>
      <c r="GB198" s="254"/>
      <c r="GC198" s="254"/>
      <c r="GD198" s="254"/>
      <c r="GE198" s="254"/>
      <c r="GF198" s="254"/>
      <c r="GG198" s="254"/>
      <c r="GH198" s="254"/>
      <c r="GI198" s="254"/>
      <c r="GJ198" s="254"/>
      <c r="GK198" s="254"/>
      <c r="GL198" s="254"/>
      <c r="GM198" s="254"/>
      <c r="GN198" s="254"/>
      <c r="GO198" s="254"/>
      <c r="GP198" s="254"/>
      <c r="GQ198" s="254"/>
      <c r="GR198" s="254"/>
      <c r="GS198" s="254"/>
      <c r="GT198" s="254"/>
      <c r="GU198" s="254"/>
      <c r="GV198" s="254"/>
      <c r="GW198" s="254"/>
      <c r="GX198" s="254"/>
      <c r="GY198" s="254"/>
      <c r="GZ198" s="254"/>
      <c r="HA198" s="254"/>
      <c r="HB198" s="254"/>
      <c r="HC198" s="254"/>
      <c r="HD198" s="254"/>
      <c r="HE198" s="254"/>
      <c r="HF198" s="254"/>
      <c r="HG198" s="254"/>
      <c r="HH198" s="254"/>
      <c r="HI198" s="254"/>
      <c r="HJ198" s="254"/>
      <c r="HK198" s="254"/>
      <c r="HL198" s="254"/>
    </row>
    <row r="199" spans="1:220" ht="18" x14ac:dyDescent="0.25">
      <c r="A199" s="286" t="s">
        <v>416</v>
      </c>
      <c r="B199" s="286" t="s">
        <v>375</v>
      </c>
      <c r="C199" s="286" t="s">
        <v>361</v>
      </c>
      <c r="D199" s="286" t="s">
        <v>412</v>
      </c>
      <c r="E199" s="573"/>
      <c r="F199" s="286"/>
      <c r="G199" s="287"/>
      <c r="H199" s="287"/>
      <c r="I199" s="613"/>
      <c r="J199" s="613"/>
      <c r="K199" s="613"/>
      <c r="L199" s="613"/>
      <c r="M199" s="613"/>
      <c r="N199" s="288"/>
      <c r="O199" s="288"/>
      <c r="P199" s="629"/>
      <c r="Q199" s="565" t="s">
        <v>298</v>
      </c>
      <c r="R199" s="861"/>
      <c r="S199" s="861"/>
      <c r="T199" s="890">
        <f t="shared" si="17"/>
        <v>0</v>
      </c>
      <c r="U199" s="259">
        <f t="shared" ref="U199:U202" si="24">SUM(V199:BZ199)</f>
        <v>0</v>
      </c>
      <c r="V199" s="260"/>
      <c r="W199" s="260"/>
      <c r="X199" s="260"/>
      <c r="Y199" s="260"/>
      <c r="Z199" s="260"/>
      <c r="AA199" s="596"/>
      <c r="AB199" s="260"/>
      <c r="AC199" s="260"/>
      <c r="AD199" s="260"/>
      <c r="AE199" s="260"/>
      <c r="AF199" s="260"/>
      <c r="AG199" s="260"/>
      <c r="AH199" s="260"/>
      <c r="AI199" s="260"/>
      <c r="AJ199" s="260"/>
      <c r="AK199" s="260"/>
      <c r="AL199" s="260"/>
      <c r="AM199" s="260"/>
      <c r="AN199" s="596"/>
      <c r="AO199" s="596"/>
      <c r="AP199" s="260"/>
      <c r="AQ199" s="260"/>
      <c r="AR199" s="260"/>
      <c r="AS199" s="260"/>
      <c r="AT199" s="260"/>
      <c r="AU199" s="260"/>
      <c r="AV199" s="260"/>
      <c r="AW199" s="260"/>
      <c r="AX199" s="260"/>
      <c r="AY199" s="260"/>
      <c r="AZ199" s="260"/>
      <c r="BA199" s="260"/>
      <c r="BB199" s="260"/>
      <c r="BC199" s="260"/>
      <c r="BD199" s="260"/>
      <c r="BE199" s="260"/>
      <c r="BF199" s="260"/>
      <c r="BG199" s="260"/>
      <c r="BH199" s="260"/>
      <c r="BI199" s="260"/>
      <c r="BJ199" s="581"/>
      <c r="BK199" s="260"/>
      <c r="BL199" s="260"/>
      <c r="BM199" s="260"/>
      <c r="BN199" s="260"/>
      <c r="BO199" s="260"/>
      <c r="BP199" s="260"/>
      <c r="BQ199" s="260"/>
      <c r="BR199" s="596"/>
      <c r="BS199" s="260"/>
      <c r="BT199" s="260"/>
      <c r="BU199" s="260"/>
      <c r="BV199" s="260"/>
      <c r="BW199" s="260"/>
      <c r="BX199" s="260"/>
      <c r="BY199" s="260"/>
      <c r="BZ199" s="635"/>
      <c r="CA199" s="650"/>
      <c r="CB199" s="650"/>
      <c r="CC199" s="650"/>
      <c r="CD199" s="650"/>
      <c r="CE199" s="650"/>
      <c r="CF199" s="650"/>
      <c r="CG199" s="650"/>
      <c r="CH199" s="650"/>
      <c r="CI199" s="650"/>
      <c r="CJ199" s="650"/>
      <c r="CK199" s="650"/>
      <c r="CL199" s="650"/>
      <c r="CM199" s="650"/>
      <c r="CN199" s="650"/>
      <c r="CO199" s="650"/>
      <c r="CP199" s="650"/>
      <c r="CQ199" s="807">
        <f t="shared" ref="CQ199:CQ202" si="25">R199+S199</f>
        <v>0</v>
      </c>
      <c r="CR199" s="807">
        <f t="shared" ref="CR199:CR202" si="26">T199-CQ199</f>
        <v>0</v>
      </c>
      <c r="CS199" s="261"/>
      <c r="CT199" s="261"/>
      <c r="CU199" s="261"/>
      <c r="CV199" s="261"/>
      <c r="CW199" s="261"/>
      <c r="CX199" s="261"/>
      <c r="CY199" s="261"/>
      <c r="CZ199" s="261"/>
      <c r="DA199" s="261"/>
      <c r="DB199" s="261"/>
      <c r="DC199" s="261"/>
      <c r="DD199" s="261"/>
      <c r="DE199" s="261"/>
      <c r="DF199" s="261"/>
      <c r="DG199" s="261"/>
      <c r="DH199" s="261"/>
      <c r="DI199" s="261"/>
      <c r="DJ199" s="261"/>
      <c r="DK199" s="261"/>
      <c r="DL199" s="261"/>
      <c r="DM199" s="261"/>
      <c r="DN199" s="261"/>
      <c r="DO199" s="261"/>
      <c r="DP199" s="261"/>
      <c r="DQ199" s="261"/>
      <c r="DR199" s="261"/>
      <c r="DS199" s="261"/>
      <c r="DT199" s="261"/>
      <c r="DU199" s="261"/>
      <c r="DV199" s="261"/>
      <c r="DW199" s="261"/>
      <c r="DX199" s="261"/>
      <c r="DY199" s="261"/>
      <c r="DZ199" s="261"/>
      <c r="EA199" s="261"/>
      <c r="EB199" s="261"/>
      <c r="EC199" s="261"/>
      <c r="ED199" s="261"/>
      <c r="EE199" s="261"/>
      <c r="EF199" s="261"/>
      <c r="EG199" s="261"/>
      <c r="EH199" s="261"/>
      <c r="EI199" s="261"/>
      <c r="EJ199" s="261"/>
      <c r="EK199" s="261"/>
      <c r="EL199" s="261"/>
      <c r="EM199" s="261"/>
      <c r="EN199" s="261"/>
      <c r="EO199" s="261"/>
      <c r="EP199" s="261"/>
      <c r="EQ199" s="261"/>
      <c r="ER199" s="261"/>
      <c r="ES199" s="261"/>
      <c r="ET199" s="261"/>
      <c r="EU199" s="261"/>
      <c r="EV199" s="261"/>
      <c r="EW199" s="261"/>
      <c r="EX199" s="261"/>
      <c r="EY199" s="261"/>
      <c r="EZ199" s="261"/>
      <c r="FA199" s="261"/>
      <c r="FB199" s="261"/>
      <c r="FC199" s="261"/>
      <c r="FD199" s="261"/>
      <c r="FE199" s="261"/>
      <c r="FF199" s="261"/>
      <c r="FG199" s="261"/>
      <c r="FH199" s="261"/>
      <c r="FI199" s="261"/>
      <c r="FJ199" s="261"/>
      <c r="FK199" s="261"/>
      <c r="FL199" s="261"/>
      <c r="FM199" s="261"/>
      <c r="FN199" s="261"/>
      <c r="FO199" s="261"/>
      <c r="FP199" s="261"/>
      <c r="FQ199" s="261"/>
      <c r="FR199" s="261"/>
      <c r="FS199" s="261"/>
      <c r="FT199" s="261"/>
      <c r="FU199" s="261"/>
      <c r="FV199" s="261"/>
      <c r="FW199" s="261"/>
      <c r="FX199" s="261"/>
      <c r="FY199" s="261"/>
      <c r="FZ199" s="261"/>
      <c r="GA199" s="261"/>
      <c r="GB199" s="261"/>
      <c r="GC199" s="261"/>
      <c r="GD199" s="261"/>
      <c r="GE199" s="261"/>
      <c r="GF199" s="261"/>
      <c r="GG199" s="261"/>
      <c r="GH199" s="261"/>
      <c r="GI199" s="261"/>
      <c r="GJ199" s="261"/>
      <c r="GK199" s="261"/>
      <c r="GL199" s="261"/>
      <c r="GM199" s="261"/>
      <c r="GN199" s="261"/>
      <c r="GO199" s="261"/>
      <c r="GP199" s="261"/>
      <c r="GQ199" s="261"/>
      <c r="GR199" s="261"/>
      <c r="GS199" s="261"/>
      <c r="GT199" s="261"/>
      <c r="GU199" s="261"/>
      <c r="GV199" s="261"/>
      <c r="GW199" s="261"/>
      <c r="GX199" s="261"/>
      <c r="GY199" s="261"/>
      <c r="GZ199" s="261"/>
      <c r="HA199" s="261"/>
      <c r="HB199" s="261"/>
      <c r="HC199" s="261"/>
      <c r="HD199" s="261"/>
      <c r="HE199" s="261"/>
      <c r="HF199" s="261"/>
      <c r="HG199" s="261"/>
      <c r="HH199" s="261"/>
      <c r="HI199" s="261"/>
      <c r="HJ199" s="261"/>
      <c r="HK199" s="261"/>
      <c r="HL199" s="261"/>
    </row>
    <row r="200" spans="1:220" ht="18" x14ac:dyDescent="0.25">
      <c r="A200" s="577" t="s">
        <v>416</v>
      </c>
      <c r="B200" s="577" t="s">
        <v>375</v>
      </c>
      <c r="C200" s="577" t="s">
        <v>361</v>
      </c>
      <c r="D200" s="577" t="s">
        <v>412</v>
      </c>
      <c r="E200" s="577" t="s">
        <v>401</v>
      </c>
      <c r="F200" s="577"/>
      <c r="G200" s="578"/>
      <c r="H200" s="578"/>
      <c r="I200" s="608"/>
      <c r="J200" s="608"/>
      <c r="K200" s="608"/>
      <c r="L200" s="608"/>
      <c r="M200" s="608"/>
      <c r="N200" s="579"/>
      <c r="O200" s="579"/>
      <c r="P200" s="627"/>
      <c r="Q200" s="580" t="s">
        <v>689</v>
      </c>
      <c r="R200" s="843"/>
      <c r="S200" s="843"/>
      <c r="T200" s="879">
        <f t="shared" si="17"/>
        <v>0</v>
      </c>
      <c r="U200" s="259">
        <f t="shared" si="24"/>
        <v>0</v>
      </c>
      <c r="V200" s="581"/>
      <c r="W200" s="581"/>
      <c r="X200" s="581"/>
      <c r="Y200" s="581"/>
      <c r="Z200" s="581"/>
      <c r="AA200" s="596"/>
      <c r="AB200" s="581"/>
      <c r="AC200" s="581"/>
      <c r="AD200" s="581"/>
      <c r="AE200" s="581"/>
      <c r="AF200" s="581"/>
      <c r="AG200" s="581"/>
      <c r="AH200" s="581"/>
      <c r="AI200" s="581"/>
      <c r="AJ200" s="581"/>
      <c r="AK200" s="581"/>
      <c r="AL200" s="581"/>
      <c r="AM200" s="581"/>
      <c r="AN200" s="596"/>
      <c r="AO200" s="596"/>
      <c r="AP200" s="581"/>
      <c r="AQ200" s="581"/>
      <c r="AR200" s="581"/>
      <c r="AS200" s="581"/>
      <c r="AT200" s="581"/>
      <c r="AU200" s="581"/>
      <c r="AV200" s="581"/>
      <c r="AW200" s="581"/>
      <c r="AX200" s="581"/>
      <c r="AY200" s="581"/>
      <c r="AZ200" s="581"/>
      <c r="BA200" s="581"/>
      <c r="BB200" s="581"/>
      <c r="BC200" s="581"/>
      <c r="BD200" s="581"/>
      <c r="BE200" s="581"/>
      <c r="BF200" s="260"/>
      <c r="BG200" s="260"/>
      <c r="BH200" s="260"/>
      <c r="BI200" s="581"/>
      <c r="BJ200" s="581"/>
      <c r="BK200" s="581"/>
      <c r="BL200" s="581"/>
      <c r="BM200" s="581"/>
      <c r="BN200" s="581"/>
      <c r="BO200" s="581"/>
      <c r="BP200" s="581"/>
      <c r="BQ200" s="581"/>
      <c r="BR200" s="596"/>
      <c r="BS200" s="581"/>
      <c r="BT200" s="581"/>
      <c r="BU200" s="581"/>
      <c r="BV200" s="581"/>
      <c r="BW200" s="581"/>
      <c r="BX200" s="581"/>
      <c r="BY200" s="581"/>
      <c r="BZ200" s="635"/>
      <c r="CA200" s="650"/>
      <c r="CB200" s="650"/>
      <c r="CC200" s="650"/>
      <c r="CD200" s="650"/>
      <c r="CE200" s="650"/>
      <c r="CF200" s="650"/>
      <c r="CG200" s="650"/>
      <c r="CH200" s="650"/>
      <c r="CI200" s="650"/>
      <c r="CJ200" s="650"/>
      <c r="CK200" s="650"/>
      <c r="CL200" s="650"/>
      <c r="CM200" s="650"/>
      <c r="CN200" s="650"/>
      <c r="CO200" s="650"/>
      <c r="CP200" s="650"/>
      <c r="CQ200" s="807">
        <f t="shared" si="25"/>
        <v>0</v>
      </c>
      <c r="CR200" s="807">
        <f t="shared" si="26"/>
        <v>0</v>
      </c>
      <c r="CS200" s="261"/>
      <c r="CT200" s="261"/>
      <c r="CU200" s="261"/>
      <c r="CV200" s="261"/>
      <c r="CW200" s="261"/>
      <c r="CX200" s="261"/>
      <c r="CY200" s="261"/>
      <c r="CZ200" s="261"/>
      <c r="DA200" s="261"/>
      <c r="DB200" s="261"/>
      <c r="DC200" s="261"/>
      <c r="DD200" s="261"/>
      <c r="DE200" s="261"/>
      <c r="DF200" s="261"/>
      <c r="DG200" s="261"/>
      <c r="DH200" s="261"/>
      <c r="DI200" s="261"/>
      <c r="DJ200" s="261"/>
      <c r="DK200" s="261"/>
      <c r="DL200" s="261"/>
      <c r="DM200" s="261"/>
      <c r="DN200" s="261"/>
      <c r="DO200" s="261"/>
      <c r="DP200" s="261"/>
      <c r="DQ200" s="261"/>
      <c r="DR200" s="261"/>
      <c r="DS200" s="261"/>
      <c r="DT200" s="261"/>
      <c r="DU200" s="261"/>
      <c r="DV200" s="261"/>
      <c r="DW200" s="261"/>
      <c r="DX200" s="261"/>
      <c r="DY200" s="261"/>
      <c r="DZ200" s="261"/>
      <c r="EA200" s="261"/>
      <c r="EB200" s="261"/>
      <c r="EC200" s="261"/>
      <c r="ED200" s="261"/>
      <c r="EE200" s="261"/>
      <c r="EF200" s="261"/>
      <c r="EG200" s="261"/>
      <c r="EH200" s="261"/>
      <c r="EI200" s="261"/>
      <c r="EJ200" s="261"/>
      <c r="EK200" s="261"/>
      <c r="EL200" s="261"/>
      <c r="EM200" s="261"/>
      <c r="EN200" s="261"/>
      <c r="EO200" s="261"/>
      <c r="EP200" s="261"/>
      <c r="EQ200" s="261"/>
      <c r="ER200" s="261"/>
      <c r="ES200" s="261"/>
      <c r="ET200" s="261"/>
      <c r="EU200" s="261"/>
      <c r="EV200" s="261"/>
      <c r="EW200" s="261"/>
      <c r="EX200" s="261"/>
      <c r="EY200" s="261"/>
      <c r="EZ200" s="261"/>
      <c r="FA200" s="261"/>
      <c r="FB200" s="261"/>
      <c r="FC200" s="261"/>
      <c r="FD200" s="261"/>
      <c r="FE200" s="261"/>
      <c r="FF200" s="261"/>
      <c r="FG200" s="261"/>
      <c r="FH200" s="261"/>
      <c r="FI200" s="261"/>
      <c r="FJ200" s="261"/>
      <c r="FK200" s="261"/>
      <c r="FL200" s="261"/>
      <c r="FM200" s="261"/>
      <c r="FN200" s="261"/>
      <c r="FO200" s="261"/>
      <c r="FP200" s="261"/>
      <c r="FQ200" s="261"/>
      <c r="FR200" s="261"/>
      <c r="FS200" s="261"/>
      <c r="FT200" s="261"/>
      <c r="FU200" s="261"/>
      <c r="FV200" s="261"/>
      <c r="FW200" s="261"/>
      <c r="FX200" s="261"/>
      <c r="FY200" s="261"/>
      <c r="FZ200" s="261"/>
      <c r="GA200" s="261"/>
      <c r="GB200" s="261"/>
      <c r="GC200" s="261"/>
      <c r="GD200" s="261"/>
      <c r="GE200" s="261"/>
      <c r="GF200" s="261"/>
      <c r="GG200" s="261"/>
      <c r="GH200" s="261"/>
      <c r="GI200" s="261"/>
      <c r="GJ200" s="261"/>
      <c r="GK200" s="261"/>
      <c r="GL200" s="261"/>
      <c r="GM200" s="261"/>
      <c r="GN200" s="261"/>
      <c r="GO200" s="261"/>
      <c r="GP200" s="261"/>
      <c r="GQ200" s="261"/>
      <c r="GR200" s="261"/>
      <c r="GS200" s="261"/>
      <c r="GT200" s="261"/>
      <c r="GU200" s="261"/>
      <c r="GV200" s="261"/>
      <c r="GW200" s="261"/>
      <c r="GX200" s="261"/>
      <c r="GY200" s="261"/>
      <c r="GZ200" s="261"/>
      <c r="HA200" s="261"/>
      <c r="HB200" s="261"/>
      <c r="HC200" s="261"/>
      <c r="HD200" s="261"/>
      <c r="HE200" s="261"/>
      <c r="HF200" s="261"/>
      <c r="HG200" s="261"/>
      <c r="HH200" s="261"/>
      <c r="HI200" s="261"/>
      <c r="HJ200" s="261"/>
      <c r="HK200" s="261"/>
      <c r="HL200" s="261"/>
    </row>
    <row r="201" spans="1:220" ht="18" x14ac:dyDescent="0.25">
      <c r="A201" s="290" t="s">
        <v>416</v>
      </c>
      <c r="B201" s="290" t="s">
        <v>375</v>
      </c>
      <c r="C201" s="290" t="s">
        <v>361</v>
      </c>
      <c r="D201" s="290" t="s">
        <v>412</v>
      </c>
      <c r="E201" s="574" t="s">
        <v>401</v>
      </c>
      <c r="F201" s="290" t="s">
        <v>447</v>
      </c>
      <c r="G201" s="291"/>
      <c r="H201" s="291"/>
      <c r="I201" s="614"/>
      <c r="J201" s="614"/>
      <c r="K201" s="614"/>
      <c r="L201" s="614"/>
      <c r="M201" s="614"/>
      <c r="N201" s="292"/>
      <c r="O201" s="292"/>
      <c r="P201" s="630"/>
      <c r="Q201" s="566" t="s">
        <v>1027</v>
      </c>
      <c r="R201" s="862"/>
      <c r="S201" s="862"/>
      <c r="T201" s="891">
        <f t="shared" ref="T201" si="27">R201+S201</f>
        <v>0</v>
      </c>
      <c r="U201" s="259">
        <f t="shared" si="24"/>
        <v>0</v>
      </c>
      <c r="V201" s="260"/>
      <c r="W201" s="260"/>
      <c r="X201" s="260"/>
      <c r="Y201" s="260"/>
      <c r="Z201" s="260"/>
      <c r="AA201" s="596"/>
      <c r="AB201" s="260"/>
      <c r="AC201" s="260"/>
      <c r="AD201" s="260"/>
      <c r="AE201" s="260"/>
      <c r="AF201" s="260"/>
      <c r="AG201" s="260"/>
      <c r="AH201" s="260"/>
      <c r="AI201" s="260"/>
      <c r="AJ201" s="260"/>
      <c r="AK201" s="260"/>
      <c r="AL201" s="260"/>
      <c r="AM201" s="260"/>
      <c r="AN201" s="596"/>
      <c r="AO201" s="596"/>
      <c r="AP201" s="260"/>
      <c r="AQ201" s="260"/>
      <c r="AR201" s="260"/>
      <c r="AS201" s="260"/>
      <c r="AT201" s="260"/>
      <c r="AU201" s="260"/>
      <c r="AV201" s="260"/>
      <c r="AW201" s="260"/>
      <c r="AX201" s="260"/>
      <c r="AY201" s="260"/>
      <c r="AZ201" s="260"/>
      <c r="BA201" s="260"/>
      <c r="BB201" s="260"/>
      <c r="BC201" s="260"/>
      <c r="BD201" s="260"/>
      <c r="BE201" s="260"/>
      <c r="BF201" s="260"/>
      <c r="BG201" s="260"/>
      <c r="BH201" s="260"/>
      <c r="BI201" s="260"/>
      <c r="BJ201" s="581"/>
      <c r="BK201" s="260"/>
      <c r="BL201" s="260"/>
      <c r="BM201" s="260"/>
      <c r="BN201" s="260"/>
      <c r="BO201" s="260"/>
      <c r="BP201" s="260"/>
      <c r="BQ201" s="260"/>
      <c r="BR201" s="596"/>
      <c r="BS201" s="260"/>
      <c r="BT201" s="260"/>
      <c r="BU201" s="260"/>
      <c r="BV201" s="260"/>
      <c r="BW201" s="260"/>
      <c r="BX201" s="260"/>
      <c r="BY201" s="260"/>
      <c r="BZ201" s="635"/>
      <c r="CA201" s="650"/>
      <c r="CB201" s="650"/>
      <c r="CC201" s="650"/>
      <c r="CD201" s="650"/>
      <c r="CE201" s="650"/>
      <c r="CF201" s="650"/>
      <c r="CG201" s="650"/>
      <c r="CH201" s="650"/>
      <c r="CI201" s="650"/>
      <c r="CJ201" s="650"/>
      <c r="CK201" s="650"/>
      <c r="CL201" s="650"/>
      <c r="CM201" s="650"/>
      <c r="CN201" s="650"/>
      <c r="CO201" s="650"/>
      <c r="CP201" s="650"/>
      <c r="CQ201" s="807">
        <f t="shared" si="25"/>
        <v>0</v>
      </c>
      <c r="CR201" s="807">
        <f t="shared" si="26"/>
        <v>0</v>
      </c>
      <c r="CS201" s="261"/>
      <c r="CT201" s="261"/>
      <c r="CU201" s="261"/>
      <c r="CV201" s="261"/>
      <c r="CW201" s="261"/>
      <c r="CX201" s="261"/>
      <c r="CY201" s="261"/>
      <c r="CZ201" s="261"/>
      <c r="DA201" s="261"/>
      <c r="DB201" s="261"/>
      <c r="DC201" s="261"/>
      <c r="DD201" s="261"/>
      <c r="DE201" s="261"/>
      <c r="DF201" s="261"/>
      <c r="DG201" s="261"/>
      <c r="DH201" s="261"/>
      <c r="DI201" s="261"/>
      <c r="DJ201" s="261"/>
      <c r="DK201" s="261"/>
      <c r="DL201" s="261"/>
      <c r="DM201" s="261"/>
      <c r="DN201" s="261"/>
      <c r="DO201" s="261"/>
      <c r="DP201" s="261"/>
      <c r="DQ201" s="261"/>
      <c r="DR201" s="261"/>
      <c r="DS201" s="261"/>
      <c r="DT201" s="261"/>
      <c r="DU201" s="261"/>
      <c r="DV201" s="261"/>
      <c r="DW201" s="261"/>
      <c r="DX201" s="261"/>
      <c r="DY201" s="261"/>
      <c r="DZ201" s="261"/>
      <c r="EA201" s="261"/>
      <c r="EB201" s="261"/>
      <c r="EC201" s="261"/>
      <c r="ED201" s="261"/>
      <c r="EE201" s="261"/>
      <c r="EF201" s="261"/>
      <c r="EG201" s="261"/>
      <c r="EH201" s="261"/>
      <c r="EI201" s="261"/>
      <c r="EJ201" s="261"/>
      <c r="EK201" s="261"/>
      <c r="EL201" s="261"/>
      <c r="EM201" s="261"/>
      <c r="EN201" s="261"/>
      <c r="EO201" s="261"/>
      <c r="EP201" s="261"/>
      <c r="EQ201" s="261"/>
      <c r="ER201" s="261"/>
      <c r="ES201" s="261"/>
      <c r="ET201" s="261"/>
      <c r="EU201" s="261"/>
      <c r="EV201" s="261"/>
      <c r="EW201" s="261"/>
      <c r="EX201" s="261"/>
      <c r="EY201" s="261"/>
      <c r="EZ201" s="261"/>
      <c r="FA201" s="261"/>
      <c r="FB201" s="261"/>
      <c r="FC201" s="261"/>
      <c r="FD201" s="261"/>
      <c r="FE201" s="261"/>
      <c r="FF201" s="261"/>
      <c r="FG201" s="261"/>
      <c r="FH201" s="261"/>
      <c r="FI201" s="261"/>
      <c r="FJ201" s="261"/>
      <c r="FK201" s="261"/>
      <c r="FL201" s="261"/>
      <c r="FM201" s="261"/>
      <c r="FN201" s="261"/>
      <c r="FO201" s="261"/>
      <c r="FP201" s="261"/>
      <c r="FQ201" s="261"/>
      <c r="FR201" s="261"/>
      <c r="FS201" s="261"/>
      <c r="FT201" s="261"/>
      <c r="FU201" s="261"/>
      <c r="FV201" s="261"/>
      <c r="FW201" s="261"/>
      <c r="FX201" s="261"/>
      <c r="FY201" s="261"/>
      <c r="FZ201" s="261"/>
      <c r="GA201" s="261"/>
      <c r="GB201" s="261"/>
      <c r="GC201" s="261"/>
      <c r="GD201" s="261"/>
      <c r="GE201" s="261"/>
      <c r="GF201" s="261"/>
      <c r="GG201" s="261"/>
      <c r="GH201" s="261"/>
      <c r="GI201" s="261"/>
      <c r="GJ201" s="261"/>
      <c r="GK201" s="261"/>
      <c r="GL201" s="261"/>
      <c r="GM201" s="261"/>
      <c r="GN201" s="261"/>
      <c r="GO201" s="261"/>
      <c r="GP201" s="261"/>
      <c r="GQ201" s="261"/>
      <c r="GR201" s="261"/>
      <c r="GS201" s="261"/>
      <c r="GT201" s="261"/>
      <c r="GU201" s="261"/>
      <c r="GV201" s="261"/>
      <c r="GW201" s="261"/>
      <c r="GX201" s="261"/>
      <c r="GY201" s="261"/>
      <c r="GZ201" s="261"/>
      <c r="HA201" s="261"/>
      <c r="HB201" s="261"/>
      <c r="HC201" s="261"/>
      <c r="HD201" s="261"/>
      <c r="HE201" s="261"/>
      <c r="HF201" s="254"/>
      <c r="HG201" s="254"/>
      <c r="HH201" s="254"/>
      <c r="HI201" s="254"/>
      <c r="HJ201" s="254"/>
      <c r="HK201" s="254"/>
      <c r="HL201" s="254"/>
    </row>
    <row r="202" spans="1:220" s="280" customFormat="1" ht="120.75" customHeight="1" x14ac:dyDescent="0.25">
      <c r="A202" s="276" t="s">
        <v>416</v>
      </c>
      <c r="B202" s="276" t="s">
        <v>375</v>
      </c>
      <c r="C202" s="276" t="s">
        <v>361</v>
      </c>
      <c r="D202" s="276" t="s">
        <v>412</v>
      </c>
      <c r="E202" s="380" t="s">
        <v>401</v>
      </c>
      <c r="F202" s="276" t="s">
        <v>447</v>
      </c>
      <c r="G202" s="275">
        <v>2021005810206</v>
      </c>
      <c r="H202" s="275"/>
      <c r="I202" s="609" t="s">
        <v>1029</v>
      </c>
      <c r="J202" s="609" t="s">
        <v>1030</v>
      </c>
      <c r="K202" s="609">
        <v>9</v>
      </c>
      <c r="L202" s="609" t="s">
        <v>792</v>
      </c>
      <c r="M202" s="609" t="s">
        <v>796</v>
      </c>
      <c r="N202" s="276" t="s">
        <v>666</v>
      </c>
      <c r="O202" s="276" t="s">
        <v>390</v>
      </c>
      <c r="P202" s="619"/>
      <c r="Q202" s="955" t="s">
        <v>1028</v>
      </c>
      <c r="R202" s="863">
        <v>100000000</v>
      </c>
      <c r="S202" s="863"/>
      <c r="T202" s="892">
        <v>100000000</v>
      </c>
      <c r="U202" s="259">
        <f t="shared" si="24"/>
        <v>100000000</v>
      </c>
      <c r="V202" s="324"/>
      <c r="W202" s="324"/>
      <c r="X202" s="324"/>
      <c r="Y202" s="324"/>
      <c r="Z202" s="324"/>
      <c r="AA202" s="791"/>
      <c r="AB202" s="303"/>
      <c r="AC202" s="303"/>
      <c r="AD202" s="303"/>
      <c r="AE202" s="303"/>
      <c r="AF202" s="303"/>
      <c r="AG202" s="303"/>
      <c r="AH202" s="324"/>
      <c r="AI202" s="324"/>
      <c r="AJ202" s="324"/>
      <c r="AK202" s="324"/>
      <c r="AL202" s="324"/>
      <c r="AM202" s="324"/>
      <c r="AN202" s="601"/>
      <c r="AO202" s="601">
        <v>100000000</v>
      </c>
      <c r="AP202" s="324"/>
      <c r="AQ202" s="324"/>
      <c r="AR202" s="324"/>
      <c r="AS202" s="324"/>
      <c r="AT202" s="324"/>
      <c r="AU202" s="303"/>
      <c r="AV202" s="303"/>
      <c r="AW202" s="313"/>
      <c r="AX202" s="324"/>
      <c r="AY202" s="324"/>
      <c r="AZ202" s="324"/>
      <c r="BA202" s="324"/>
      <c r="BB202" s="324"/>
      <c r="BC202" s="324"/>
      <c r="BD202" s="324"/>
      <c r="BE202" s="324"/>
      <c r="BF202" s="324"/>
      <c r="BG202" s="324"/>
      <c r="BH202" s="324"/>
      <c r="BI202" s="324"/>
      <c r="BJ202" s="591"/>
      <c r="BK202" s="324"/>
      <c r="BL202" s="324"/>
      <c r="BM202" s="324"/>
      <c r="BN202" s="324"/>
      <c r="BO202" s="324"/>
      <c r="BP202" s="324"/>
      <c r="BQ202" s="324"/>
      <c r="BR202" s="601"/>
      <c r="BS202" s="324"/>
      <c r="BT202" s="324"/>
      <c r="BU202" s="324"/>
      <c r="BV202" s="324"/>
      <c r="BW202" s="324"/>
      <c r="BX202" s="324"/>
      <c r="BY202" s="324"/>
      <c r="BZ202" s="644"/>
      <c r="CA202" s="652"/>
      <c r="CB202" s="652"/>
      <c r="CC202" s="652"/>
      <c r="CD202" s="652"/>
      <c r="CE202" s="652"/>
      <c r="CF202" s="652"/>
      <c r="CG202" s="652"/>
      <c r="CH202" s="652"/>
      <c r="CI202" s="652"/>
      <c r="CJ202" s="652"/>
      <c r="CK202" s="652"/>
      <c r="CL202" s="652"/>
      <c r="CM202" s="652"/>
      <c r="CN202" s="652"/>
      <c r="CO202" s="652"/>
      <c r="CP202" s="652"/>
      <c r="CQ202" s="807">
        <f t="shared" si="25"/>
        <v>100000000</v>
      </c>
      <c r="CR202" s="807">
        <f t="shared" si="26"/>
        <v>0</v>
      </c>
      <c r="CS202" s="278"/>
      <c r="CT202" s="278"/>
      <c r="CU202" s="278"/>
      <c r="CV202" s="278"/>
      <c r="CW202" s="278"/>
      <c r="CX202" s="278"/>
      <c r="CY202" s="278"/>
      <c r="CZ202" s="278"/>
      <c r="DA202" s="278"/>
      <c r="DB202" s="278"/>
      <c r="DC202" s="278"/>
      <c r="DD202" s="278"/>
      <c r="DE202" s="278"/>
      <c r="DF202" s="278"/>
      <c r="DG202" s="278"/>
      <c r="DH202" s="278"/>
      <c r="DI202" s="278"/>
      <c r="DJ202" s="278"/>
      <c r="DK202" s="278"/>
      <c r="DL202" s="278"/>
      <c r="DM202" s="278"/>
      <c r="DN202" s="278"/>
      <c r="DO202" s="278"/>
      <c r="DP202" s="278"/>
      <c r="DQ202" s="278"/>
      <c r="DR202" s="278"/>
      <c r="DS202" s="278"/>
      <c r="DT202" s="278"/>
      <c r="DU202" s="278"/>
      <c r="DV202" s="278"/>
      <c r="DW202" s="278"/>
      <c r="DX202" s="278"/>
      <c r="DY202" s="278"/>
      <c r="DZ202" s="278"/>
      <c r="EA202" s="278"/>
      <c r="EB202" s="278"/>
      <c r="EC202" s="278"/>
      <c r="ED202" s="278"/>
      <c r="EE202" s="278"/>
      <c r="EF202" s="278"/>
      <c r="EG202" s="278"/>
      <c r="EH202" s="278"/>
      <c r="EI202" s="278"/>
      <c r="EJ202" s="278"/>
      <c r="EK202" s="278"/>
      <c r="EL202" s="278"/>
      <c r="EM202" s="278"/>
      <c r="EN202" s="278"/>
      <c r="EO202" s="278"/>
      <c r="EP202" s="278"/>
      <c r="EQ202" s="278"/>
      <c r="ER202" s="278"/>
      <c r="ES202" s="278"/>
      <c r="ET202" s="278"/>
      <c r="EU202" s="278"/>
      <c r="EV202" s="278"/>
      <c r="EW202" s="278"/>
      <c r="EX202" s="278"/>
      <c r="EY202" s="278"/>
      <c r="EZ202" s="278"/>
      <c r="FA202" s="278"/>
      <c r="FB202" s="278"/>
      <c r="FC202" s="278"/>
      <c r="FD202" s="278"/>
      <c r="FE202" s="278"/>
      <c r="FF202" s="278"/>
      <c r="FG202" s="278"/>
      <c r="FH202" s="278"/>
      <c r="FI202" s="278"/>
      <c r="FJ202" s="278"/>
      <c r="FK202" s="278"/>
      <c r="FL202" s="278"/>
      <c r="FM202" s="278"/>
      <c r="FN202" s="278"/>
      <c r="FO202" s="278"/>
      <c r="FP202" s="278"/>
      <c r="FQ202" s="278"/>
      <c r="FR202" s="278"/>
      <c r="FS202" s="278"/>
      <c r="FT202" s="278"/>
      <c r="FU202" s="278"/>
      <c r="FV202" s="278"/>
      <c r="FW202" s="278"/>
      <c r="FX202" s="278"/>
      <c r="FY202" s="278"/>
      <c r="FZ202" s="278"/>
      <c r="GA202" s="278"/>
      <c r="GB202" s="278"/>
      <c r="GC202" s="278"/>
      <c r="GD202" s="278"/>
      <c r="GE202" s="278"/>
      <c r="GF202" s="278"/>
      <c r="GG202" s="278"/>
      <c r="GH202" s="278"/>
      <c r="GI202" s="278"/>
      <c r="GJ202" s="278"/>
      <c r="GK202" s="278"/>
      <c r="GL202" s="278"/>
      <c r="GM202" s="278"/>
      <c r="GN202" s="278"/>
      <c r="GO202" s="278"/>
      <c r="GP202" s="278"/>
      <c r="GQ202" s="278"/>
      <c r="GR202" s="278"/>
      <c r="GS202" s="278"/>
      <c r="GT202" s="278"/>
      <c r="GU202" s="278"/>
      <c r="GV202" s="278"/>
      <c r="GW202" s="278"/>
      <c r="GX202" s="278"/>
      <c r="GY202" s="278"/>
      <c r="GZ202" s="278"/>
      <c r="HA202" s="278"/>
      <c r="HB202" s="278"/>
      <c r="HC202" s="278"/>
      <c r="HD202" s="278"/>
      <c r="HE202" s="278"/>
      <c r="HF202" s="278"/>
      <c r="HG202" s="278"/>
      <c r="HH202" s="278"/>
      <c r="HI202" s="278"/>
      <c r="HJ202" s="278"/>
      <c r="HK202" s="278"/>
      <c r="HL202" s="278"/>
    </row>
    <row r="203" spans="1:220" ht="18" x14ac:dyDescent="0.25">
      <c r="A203" s="286" t="s">
        <v>416</v>
      </c>
      <c r="B203" s="286" t="s">
        <v>375</v>
      </c>
      <c r="C203" s="286" t="s">
        <v>361</v>
      </c>
      <c r="D203" s="286" t="s">
        <v>414</v>
      </c>
      <c r="E203" s="573"/>
      <c r="F203" s="286"/>
      <c r="G203" s="287"/>
      <c r="H203" s="287"/>
      <c r="I203" s="613"/>
      <c r="J203" s="613"/>
      <c r="K203" s="613"/>
      <c r="L203" s="613"/>
      <c r="M203" s="613"/>
      <c r="N203" s="288"/>
      <c r="O203" s="288"/>
      <c r="P203" s="629"/>
      <c r="Q203" s="565" t="s">
        <v>299</v>
      </c>
      <c r="R203" s="861"/>
      <c r="S203" s="861"/>
      <c r="T203" s="890">
        <f t="shared" ref="T203:T210" si="28">R203+S203</f>
        <v>0</v>
      </c>
      <c r="U203" s="259">
        <f t="shared" ref="U203:U210" si="29">SUM(V203:BZ203)</f>
        <v>0</v>
      </c>
      <c r="V203" s="260"/>
      <c r="W203" s="260"/>
      <c r="X203" s="260"/>
      <c r="Y203" s="260"/>
      <c r="Z203" s="260"/>
      <c r="AA203" s="596"/>
      <c r="AB203" s="260"/>
      <c r="AC203" s="260"/>
      <c r="AD203" s="260"/>
      <c r="AE203" s="260"/>
      <c r="AF203" s="260"/>
      <c r="AG203" s="260"/>
      <c r="AH203" s="260"/>
      <c r="AI203" s="260"/>
      <c r="AJ203" s="260"/>
      <c r="AK203" s="260"/>
      <c r="AL203" s="260"/>
      <c r="AM203" s="260"/>
      <c r="AN203" s="596"/>
      <c r="AO203" s="596"/>
      <c r="AP203" s="260"/>
      <c r="AQ203" s="260"/>
      <c r="AR203" s="260"/>
      <c r="AS203" s="260"/>
      <c r="AT203" s="260"/>
      <c r="AU203" s="260"/>
      <c r="AV203" s="260"/>
      <c r="AW203" s="260"/>
      <c r="AX203" s="260"/>
      <c r="AY203" s="260"/>
      <c r="AZ203" s="260"/>
      <c r="BA203" s="260"/>
      <c r="BB203" s="260"/>
      <c r="BC203" s="260"/>
      <c r="BD203" s="260"/>
      <c r="BE203" s="260"/>
      <c r="BF203" s="260"/>
      <c r="BG203" s="260"/>
      <c r="BH203" s="260"/>
      <c r="BI203" s="260"/>
      <c r="BJ203" s="581"/>
      <c r="BK203" s="260"/>
      <c r="BL203" s="260"/>
      <c r="BM203" s="260"/>
      <c r="BN203" s="260"/>
      <c r="BO203" s="260"/>
      <c r="BP203" s="260"/>
      <c r="BQ203" s="260"/>
      <c r="BR203" s="596"/>
      <c r="BS203" s="260"/>
      <c r="BT203" s="260"/>
      <c r="BU203" s="260"/>
      <c r="BV203" s="260"/>
      <c r="BW203" s="260"/>
      <c r="BX203" s="260"/>
      <c r="BY203" s="260"/>
      <c r="BZ203" s="635"/>
      <c r="CA203" s="650"/>
      <c r="CB203" s="650"/>
      <c r="CC203" s="650"/>
      <c r="CD203" s="650"/>
      <c r="CE203" s="650"/>
      <c r="CF203" s="650"/>
      <c r="CG203" s="650"/>
      <c r="CH203" s="650"/>
      <c r="CI203" s="650"/>
      <c r="CJ203" s="650"/>
      <c r="CK203" s="650"/>
      <c r="CL203" s="650"/>
      <c r="CM203" s="650"/>
      <c r="CN203" s="650"/>
      <c r="CO203" s="650"/>
      <c r="CP203" s="650"/>
      <c r="CQ203" s="807">
        <f t="shared" si="22"/>
        <v>0</v>
      </c>
      <c r="CR203" s="807">
        <f t="shared" si="23"/>
        <v>0</v>
      </c>
      <c r="CS203" s="261"/>
      <c r="CT203" s="261"/>
      <c r="CU203" s="261"/>
      <c r="CV203" s="261"/>
      <c r="CW203" s="261"/>
      <c r="CX203" s="261"/>
      <c r="CY203" s="261"/>
      <c r="CZ203" s="261"/>
      <c r="DA203" s="261"/>
      <c r="DB203" s="261"/>
      <c r="DC203" s="261"/>
      <c r="DD203" s="261"/>
      <c r="DE203" s="261"/>
      <c r="DF203" s="261"/>
      <c r="DG203" s="261"/>
      <c r="DH203" s="261"/>
      <c r="DI203" s="261"/>
      <c r="DJ203" s="261"/>
      <c r="DK203" s="261"/>
      <c r="DL203" s="261"/>
      <c r="DM203" s="261"/>
      <c r="DN203" s="261"/>
      <c r="DO203" s="261"/>
      <c r="DP203" s="261"/>
      <c r="DQ203" s="261"/>
      <c r="DR203" s="261"/>
      <c r="DS203" s="261"/>
      <c r="DT203" s="261"/>
      <c r="DU203" s="261"/>
      <c r="DV203" s="261"/>
      <c r="DW203" s="261"/>
      <c r="DX203" s="261"/>
      <c r="DY203" s="261"/>
      <c r="DZ203" s="261"/>
      <c r="EA203" s="261"/>
      <c r="EB203" s="261"/>
      <c r="EC203" s="261"/>
      <c r="ED203" s="261"/>
      <c r="EE203" s="261"/>
      <c r="EF203" s="261"/>
      <c r="EG203" s="261"/>
      <c r="EH203" s="261"/>
      <c r="EI203" s="261"/>
      <c r="EJ203" s="261"/>
      <c r="EK203" s="261"/>
      <c r="EL203" s="261"/>
      <c r="EM203" s="261"/>
      <c r="EN203" s="261"/>
      <c r="EO203" s="261"/>
      <c r="EP203" s="261"/>
      <c r="EQ203" s="261"/>
      <c r="ER203" s="261"/>
      <c r="ES203" s="261"/>
      <c r="ET203" s="261"/>
      <c r="EU203" s="261"/>
      <c r="EV203" s="261"/>
      <c r="EW203" s="261"/>
      <c r="EX203" s="261"/>
      <c r="EY203" s="261"/>
      <c r="EZ203" s="261"/>
      <c r="FA203" s="261"/>
      <c r="FB203" s="261"/>
      <c r="FC203" s="261"/>
      <c r="FD203" s="261"/>
      <c r="FE203" s="261"/>
      <c r="FF203" s="261"/>
      <c r="FG203" s="261"/>
      <c r="FH203" s="261"/>
      <c r="FI203" s="261"/>
      <c r="FJ203" s="261"/>
      <c r="FK203" s="261"/>
      <c r="FL203" s="261"/>
      <c r="FM203" s="261"/>
      <c r="FN203" s="261"/>
      <c r="FO203" s="261"/>
      <c r="FP203" s="261"/>
      <c r="FQ203" s="261"/>
      <c r="FR203" s="261"/>
      <c r="FS203" s="261"/>
      <c r="FT203" s="261"/>
      <c r="FU203" s="261"/>
      <c r="FV203" s="261"/>
      <c r="FW203" s="261"/>
      <c r="FX203" s="261"/>
      <c r="FY203" s="261"/>
      <c r="FZ203" s="261"/>
      <c r="GA203" s="261"/>
      <c r="GB203" s="261"/>
      <c r="GC203" s="261"/>
      <c r="GD203" s="261"/>
      <c r="GE203" s="261"/>
      <c r="GF203" s="261"/>
      <c r="GG203" s="261"/>
      <c r="GH203" s="261"/>
      <c r="GI203" s="261"/>
      <c r="GJ203" s="261"/>
      <c r="GK203" s="261"/>
      <c r="GL203" s="261"/>
      <c r="GM203" s="261"/>
      <c r="GN203" s="261"/>
      <c r="GO203" s="261"/>
      <c r="GP203" s="261"/>
      <c r="GQ203" s="261"/>
      <c r="GR203" s="261"/>
      <c r="GS203" s="261"/>
      <c r="GT203" s="261"/>
      <c r="GU203" s="261"/>
      <c r="GV203" s="261"/>
      <c r="GW203" s="261"/>
      <c r="GX203" s="261"/>
      <c r="GY203" s="261"/>
      <c r="GZ203" s="261"/>
      <c r="HA203" s="261"/>
      <c r="HB203" s="261"/>
      <c r="HC203" s="261"/>
      <c r="HD203" s="261"/>
      <c r="HE203" s="261"/>
      <c r="HF203" s="261"/>
      <c r="HG203" s="261"/>
      <c r="HH203" s="261"/>
      <c r="HI203" s="261"/>
      <c r="HJ203" s="261"/>
      <c r="HK203" s="261"/>
      <c r="HL203" s="261"/>
    </row>
    <row r="204" spans="1:220" ht="18" x14ac:dyDescent="0.25">
      <c r="A204" s="577" t="s">
        <v>416</v>
      </c>
      <c r="B204" s="577" t="s">
        <v>375</v>
      </c>
      <c r="C204" s="577" t="s">
        <v>361</v>
      </c>
      <c r="D204" s="577" t="s">
        <v>414</v>
      </c>
      <c r="E204" s="577" t="s">
        <v>401</v>
      </c>
      <c r="F204" s="577"/>
      <c r="G204" s="578"/>
      <c r="H204" s="578"/>
      <c r="I204" s="608"/>
      <c r="J204" s="608"/>
      <c r="K204" s="608"/>
      <c r="L204" s="608"/>
      <c r="M204" s="608"/>
      <c r="N204" s="579"/>
      <c r="O204" s="579"/>
      <c r="P204" s="627"/>
      <c r="Q204" s="580" t="s">
        <v>689</v>
      </c>
      <c r="R204" s="843"/>
      <c r="S204" s="843"/>
      <c r="T204" s="879">
        <f t="shared" si="28"/>
        <v>0</v>
      </c>
      <c r="U204" s="259">
        <f t="shared" si="29"/>
        <v>0</v>
      </c>
      <c r="V204" s="581"/>
      <c r="W204" s="581"/>
      <c r="X204" s="581"/>
      <c r="Y204" s="581"/>
      <c r="Z204" s="581"/>
      <c r="AA204" s="596"/>
      <c r="AB204" s="581"/>
      <c r="AC204" s="581"/>
      <c r="AD204" s="581"/>
      <c r="AE204" s="581"/>
      <c r="AF204" s="581"/>
      <c r="AG204" s="581"/>
      <c r="AH204" s="581"/>
      <c r="AI204" s="581"/>
      <c r="AJ204" s="581"/>
      <c r="AK204" s="581"/>
      <c r="AL204" s="581"/>
      <c r="AM204" s="581"/>
      <c r="AN204" s="596"/>
      <c r="AO204" s="596"/>
      <c r="AP204" s="581"/>
      <c r="AQ204" s="581"/>
      <c r="AR204" s="581"/>
      <c r="AS204" s="581"/>
      <c r="AT204" s="581"/>
      <c r="AU204" s="581"/>
      <c r="AV204" s="581"/>
      <c r="AW204" s="581"/>
      <c r="AX204" s="581"/>
      <c r="AY204" s="581"/>
      <c r="AZ204" s="581"/>
      <c r="BA204" s="581"/>
      <c r="BB204" s="581"/>
      <c r="BC204" s="581"/>
      <c r="BD204" s="581"/>
      <c r="BE204" s="581"/>
      <c r="BF204" s="260"/>
      <c r="BG204" s="260"/>
      <c r="BH204" s="260"/>
      <c r="BI204" s="581"/>
      <c r="BJ204" s="581"/>
      <c r="BK204" s="581"/>
      <c r="BL204" s="581"/>
      <c r="BM204" s="581"/>
      <c r="BN204" s="581"/>
      <c r="BO204" s="581"/>
      <c r="BP204" s="581"/>
      <c r="BQ204" s="581"/>
      <c r="BR204" s="596"/>
      <c r="BS204" s="581"/>
      <c r="BT204" s="581"/>
      <c r="BU204" s="581"/>
      <c r="BV204" s="581"/>
      <c r="BW204" s="581"/>
      <c r="BX204" s="581"/>
      <c r="BY204" s="581"/>
      <c r="BZ204" s="635"/>
      <c r="CA204" s="650"/>
      <c r="CB204" s="650"/>
      <c r="CC204" s="650"/>
      <c r="CD204" s="650"/>
      <c r="CE204" s="650"/>
      <c r="CF204" s="650"/>
      <c r="CG204" s="650"/>
      <c r="CH204" s="650"/>
      <c r="CI204" s="650"/>
      <c r="CJ204" s="650"/>
      <c r="CK204" s="650"/>
      <c r="CL204" s="650"/>
      <c r="CM204" s="650"/>
      <c r="CN204" s="650"/>
      <c r="CO204" s="650"/>
      <c r="CP204" s="650"/>
      <c r="CQ204" s="807">
        <f t="shared" si="22"/>
        <v>0</v>
      </c>
      <c r="CR204" s="807">
        <f t="shared" si="23"/>
        <v>0</v>
      </c>
      <c r="CS204" s="261"/>
      <c r="CT204" s="261"/>
      <c r="CU204" s="261"/>
      <c r="CV204" s="261"/>
      <c r="CW204" s="261"/>
      <c r="CX204" s="261"/>
      <c r="CY204" s="261"/>
      <c r="CZ204" s="261"/>
      <c r="DA204" s="261"/>
      <c r="DB204" s="261"/>
      <c r="DC204" s="261"/>
      <c r="DD204" s="261"/>
      <c r="DE204" s="261"/>
      <c r="DF204" s="261"/>
      <c r="DG204" s="261"/>
      <c r="DH204" s="261"/>
      <c r="DI204" s="261"/>
      <c r="DJ204" s="261"/>
      <c r="DK204" s="261"/>
      <c r="DL204" s="261"/>
      <c r="DM204" s="261"/>
      <c r="DN204" s="261"/>
      <c r="DO204" s="261"/>
      <c r="DP204" s="261"/>
      <c r="DQ204" s="261"/>
      <c r="DR204" s="261"/>
      <c r="DS204" s="261"/>
      <c r="DT204" s="261"/>
      <c r="DU204" s="261"/>
      <c r="DV204" s="261"/>
      <c r="DW204" s="261"/>
      <c r="DX204" s="261"/>
      <c r="DY204" s="261"/>
      <c r="DZ204" s="261"/>
      <c r="EA204" s="261"/>
      <c r="EB204" s="261"/>
      <c r="EC204" s="261"/>
      <c r="ED204" s="261"/>
      <c r="EE204" s="261"/>
      <c r="EF204" s="261"/>
      <c r="EG204" s="261"/>
      <c r="EH204" s="261"/>
      <c r="EI204" s="261"/>
      <c r="EJ204" s="261"/>
      <c r="EK204" s="261"/>
      <c r="EL204" s="261"/>
      <c r="EM204" s="261"/>
      <c r="EN204" s="261"/>
      <c r="EO204" s="261"/>
      <c r="EP204" s="261"/>
      <c r="EQ204" s="261"/>
      <c r="ER204" s="261"/>
      <c r="ES204" s="261"/>
      <c r="ET204" s="261"/>
      <c r="EU204" s="261"/>
      <c r="EV204" s="261"/>
      <c r="EW204" s="261"/>
      <c r="EX204" s="261"/>
      <c r="EY204" s="261"/>
      <c r="EZ204" s="261"/>
      <c r="FA204" s="261"/>
      <c r="FB204" s="261"/>
      <c r="FC204" s="261"/>
      <c r="FD204" s="261"/>
      <c r="FE204" s="261"/>
      <c r="FF204" s="261"/>
      <c r="FG204" s="261"/>
      <c r="FH204" s="261"/>
      <c r="FI204" s="261"/>
      <c r="FJ204" s="261"/>
      <c r="FK204" s="261"/>
      <c r="FL204" s="261"/>
      <c r="FM204" s="261"/>
      <c r="FN204" s="261"/>
      <c r="FO204" s="261"/>
      <c r="FP204" s="261"/>
      <c r="FQ204" s="261"/>
      <c r="FR204" s="261"/>
      <c r="FS204" s="261"/>
      <c r="FT204" s="261"/>
      <c r="FU204" s="261"/>
      <c r="FV204" s="261"/>
      <c r="FW204" s="261"/>
      <c r="FX204" s="261"/>
      <c r="FY204" s="261"/>
      <c r="FZ204" s="261"/>
      <c r="GA204" s="261"/>
      <c r="GB204" s="261"/>
      <c r="GC204" s="261"/>
      <c r="GD204" s="261"/>
      <c r="GE204" s="261"/>
      <c r="GF204" s="261"/>
      <c r="GG204" s="261"/>
      <c r="GH204" s="261"/>
      <c r="GI204" s="261"/>
      <c r="GJ204" s="261"/>
      <c r="GK204" s="261"/>
      <c r="GL204" s="261"/>
      <c r="GM204" s="261"/>
      <c r="GN204" s="261"/>
      <c r="GO204" s="261"/>
      <c r="GP204" s="261"/>
      <c r="GQ204" s="261"/>
      <c r="GR204" s="261"/>
      <c r="GS204" s="261"/>
      <c r="GT204" s="261"/>
      <c r="GU204" s="261"/>
      <c r="GV204" s="261"/>
      <c r="GW204" s="261"/>
      <c r="GX204" s="261"/>
      <c r="GY204" s="261"/>
      <c r="GZ204" s="261"/>
      <c r="HA204" s="261"/>
      <c r="HB204" s="261"/>
      <c r="HC204" s="261"/>
      <c r="HD204" s="261"/>
      <c r="HE204" s="261"/>
      <c r="HF204" s="261"/>
      <c r="HG204" s="261"/>
      <c r="HH204" s="261"/>
      <c r="HI204" s="261"/>
      <c r="HJ204" s="261"/>
      <c r="HK204" s="261"/>
      <c r="HL204" s="261"/>
    </row>
    <row r="205" spans="1:220" ht="47.25" x14ac:dyDescent="0.25">
      <c r="A205" s="290" t="s">
        <v>416</v>
      </c>
      <c r="B205" s="290" t="s">
        <v>375</v>
      </c>
      <c r="C205" s="290" t="s">
        <v>361</v>
      </c>
      <c r="D205" s="290" t="s">
        <v>414</v>
      </c>
      <c r="E205" s="574" t="s">
        <v>401</v>
      </c>
      <c r="F205" s="290" t="s">
        <v>1003</v>
      </c>
      <c r="G205" s="291"/>
      <c r="H205" s="291"/>
      <c r="I205" s="614"/>
      <c r="J205" s="614"/>
      <c r="K205" s="614"/>
      <c r="L205" s="614"/>
      <c r="M205" s="614"/>
      <c r="N205" s="292"/>
      <c r="O205" s="292"/>
      <c r="P205" s="630"/>
      <c r="Q205" s="566" t="s">
        <v>1002</v>
      </c>
      <c r="R205" s="862"/>
      <c r="S205" s="862"/>
      <c r="T205" s="891">
        <f t="shared" si="28"/>
        <v>0</v>
      </c>
      <c r="U205" s="259">
        <f t="shared" si="29"/>
        <v>0</v>
      </c>
      <c r="V205" s="260"/>
      <c r="W205" s="260"/>
      <c r="X205" s="260"/>
      <c r="Y205" s="260"/>
      <c r="Z205" s="260"/>
      <c r="AA205" s="596"/>
      <c r="AB205" s="260"/>
      <c r="AC205" s="260"/>
      <c r="AD205" s="260"/>
      <c r="AE205" s="260"/>
      <c r="AF205" s="260"/>
      <c r="AG205" s="260"/>
      <c r="AH205" s="260"/>
      <c r="AI205" s="260"/>
      <c r="AJ205" s="260"/>
      <c r="AK205" s="260"/>
      <c r="AL205" s="260"/>
      <c r="AM205" s="260"/>
      <c r="AN205" s="596"/>
      <c r="AO205" s="596"/>
      <c r="AP205" s="260"/>
      <c r="AQ205" s="260"/>
      <c r="AR205" s="260"/>
      <c r="AS205" s="260"/>
      <c r="AT205" s="260"/>
      <c r="AU205" s="260"/>
      <c r="AV205" s="260"/>
      <c r="AW205" s="260"/>
      <c r="AX205" s="260"/>
      <c r="AY205" s="260"/>
      <c r="AZ205" s="260"/>
      <c r="BA205" s="260"/>
      <c r="BB205" s="260"/>
      <c r="BC205" s="260"/>
      <c r="BD205" s="260"/>
      <c r="BE205" s="260"/>
      <c r="BF205" s="260"/>
      <c r="BG205" s="260"/>
      <c r="BH205" s="260"/>
      <c r="BI205" s="260"/>
      <c r="BJ205" s="581"/>
      <c r="BK205" s="260"/>
      <c r="BL205" s="260"/>
      <c r="BM205" s="260"/>
      <c r="BN205" s="260"/>
      <c r="BO205" s="260"/>
      <c r="BP205" s="260"/>
      <c r="BQ205" s="260"/>
      <c r="BR205" s="596"/>
      <c r="BS205" s="260"/>
      <c r="BT205" s="260"/>
      <c r="BU205" s="260"/>
      <c r="BV205" s="260"/>
      <c r="BW205" s="260"/>
      <c r="BX205" s="260"/>
      <c r="BY205" s="260"/>
      <c r="BZ205" s="635"/>
      <c r="CA205" s="650"/>
      <c r="CB205" s="650"/>
      <c r="CC205" s="650"/>
      <c r="CD205" s="650"/>
      <c r="CE205" s="650"/>
      <c r="CF205" s="650"/>
      <c r="CG205" s="650"/>
      <c r="CH205" s="650"/>
      <c r="CI205" s="650"/>
      <c r="CJ205" s="650"/>
      <c r="CK205" s="650"/>
      <c r="CL205" s="650"/>
      <c r="CM205" s="650"/>
      <c r="CN205" s="650"/>
      <c r="CO205" s="650"/>
      <c r="CP205" s="650"/>
      <c r="CQ205" s="807">
        <f t="shared" si="22"/>
        <v>0</v>
      </c>
      <c r="CR205" s="807">
        <f t="shared" si="23"/>
        <v>0</v>
      </c>
      <c r="CS205" s="261"/>
      <c r="CT205" s="261"/>
      <c r="CU205" s="261"/>
      <c r="CV205" s="261"/>
      <c r="CW205" s="261"/>
      <c r="CX205" s="261"/>
      <c r="CY205" s="261"/>
      <c r="CZ205" s="261"/>
      <c r="DA205" s="261"/>
      <c r="DB205" s="261"/>
      <c r="DC205" s="261"/>
      <c r="DD205" s="261"/>
      <c r="DE205" s="261"/>
      <c r="DF205" s="261"/>
      <c r="DG205" s="261"/>
      <c r="DH205" s="261"/>
      <c r="DI205" s="261"/>
      <c r="DJ205" s="261"/>
      <c r="DK205" s="261"/>
      <c r="DL205" s="261"/>
      <c r="DM205" s="261"/>
      <c r="DN205" s="261"/>
      <c r="DO205" s="261"/>
      <c r="DP205" s="261"/>
      <c r="DQ205" s="261"/>
      <c r="DR205" s="261"/>
      <c r="DS205" s="261"/>
      <c r="DT205" s="261"/>
      <c r="DU205" s="261"/>
      <c r="DV205" s="261"/>
      <c r="DW205" s="261"/>
      <c r="DX205" s="261"/>
      <c r="DY205" s="261"/>
      <c r="DZ205" s="261"/>
      <c r="EA205" s="261"/>
      <c r="EB205" s="261"/>
      <c r="EC205" s="261"/>
      <c r="ED205" s="261"/>
      <c r="EE205" s="261"/>
      <c r="EF205" s="261"/>
      <c r="EG205" s="261"/>
      <c r="EH205" s="261"/>
      <c r="EI205" s="261"/>
      <c r="EJ205" s="261"/>
      <c r="EK205" s="261"/>
      <c r="EL205" s="261"/>
      <c r="EM205" s="261"/>
      <c r="EN205" s="261"/>
      <c r="EO205" s="261"/>
      <c r="EP205" s="261"/>
      <c r="EQ205" s="261"/>
      <c r="ER205" s="261"/>
      <c r="ES205" s="261"/>
      <c r="ET205" s="261"/>
      <c r="EU205" s="261"/>
      <c r="EV205" s="261"/>
      <c r="EW205" s="261"/>
      <c r="EX205" s="261"/>
      <c r="EY205" s="261"/>
      <c r="EZ205" s="261"/>
      <c r="FA205" s="261"/>
      <c r="FB205" s="261"/>
      <c r="FC205" s="261"/>
      <c r="FD205" s="261"/>
      <c r="FE205" s="261"/>
      <c r="FF205" s="261"/>
      <c r="FG205" s="261"/>
      <c r="FH205" s="261"/>
      <c r="FI205" s="261"/>
      <c r="FJ205" s="261"/>
      <c r="FK205" s="261"/>
      <c r="FL205" s="261"/>
      <c r="FM205" s="261"/>
      <c r="FN205" s="261"/>
      <c r="FO205" s="261"/>
      <c r="FP205" s="261"/>
      <c r="FQ205" s="261"/>
      <c r="FR205" s="261"/>
      <c r="FS205" s="261"/>
      <c r="FT205" s="261"/>
      <c r="FU205" s="261"/>
      <c r="FV205" s="261"/>
      <c r="FW205" s="261"/>
      <c r="FX205" s="261"/>
      <c r="FY205" s="261"/>
      <c r="FZ205" s="261"/>
      <c r="GA205" s="261"/>
      <c r="GB205" s="261"/>
      <c r="GC205" s="261"/>
      <c r="GD205" s="261"/>
      <c r="GE205" s="261"/>
      <c r="GF205" s="261"/>
      <c r="GG205" s="261"/>
      <c r="GH205" s="261"/>
      <c r="GI205" s="261"/>
      <c r="GJ205" s="261"/>
      <c r="GK205" s="261"/>
      <c r="GL205" s="261"/>
      <c r="GM205" s="261"/>
      <c r="GN205" s="261"/>
      <c r="GO205" s="261"/>
      <c r="GP205" s="261"/>
      <c r="GQ205" s="261"/>
      <c r="GR205" s="261"/>
      <c r="GS205" s="261"/>
      <c r="GT205" s="261"/>
      <c r="GU205" s="261"/>
      <c r="GV205" s="261"/>
      <c r="GW205" s="261"/>
      <c r="GX205" s="261"/>
      <c r="GY205" s="261"/>
      <c r="GZ205" s="261"/>
      <c r="HA205" s="261"/>
      <c r="HB205" s="261"/>
      <c r="HC205" s="261"/>
      <c r="HD205" s="261"/>
      <c r="HE205" s="261"/>
      <c r="HF205" s="254"/>
      <c r="HG205" s="254"/>
      <c r="HH205" s="254"/>
      <c r="HI205" s="254"/>
      <c r="HJ205" s="254"/>
      <c r="HK205" s="254"/>
      <c r="HL205" s="254"/>
    </row>
    <row r="206" spans="1:220" s="280" customFormat="1" ht="120.75" customHeight="1" x14ac:dyDescent="0.25">
      <c r="A206" s="276" t="s">
        <v>416</v>
      </c>
      <c r="B206" s="276" t="s">
        <v>375</v>
      </c>
      <c r="C206" s="276" t="s">
        <v>361</v>
      </c>
      <c r="D206" s="276" t="s">
        <v>414</v>
      </c>
      <c r="E206" s="380" t="s">
        <v>401</v>
      </c>
      <c r="F206" s="276" t="s">
        <v>1003</v>
      </c>
      <c r="G206" s="275">
        <v>2021005810243</v>
      </c>
      <c r="H206" s="275"/>
      <c r="I206" s="609" t="s">
        <v>1004</v>
      </c>
      <c r="J206" s="609" t="s">
        <v>1005</v>
      </c>
      <c r="K206" s="609">
        <v>2</v>
      </c>
      <c r="L206" s="609" t="s">
        <v>792</v>
      </c>
      <c r="M206" s="609" t="s">
        <v>796</v>
      </c>
      <c r="N206" s="276" t="s">
        <v>666</v>
      </c>
      <c r="O206" s="276" t="s">
        <v>390</v>
      </c>
      <c r="P206" s="619"/>
      <c r="Q206" s="955" t="s">
        <v>882</v>
      </c>
      <c r="R206" s="863">
        <v>100000000</v>
      </c>
      <c r="S206" s="863"/>
      <c r="T206" s="892">
        <v>100000000</v>
      </c>
      <c r="U206" s="259">
        <f t="shared" si="29"/>
        <v>99999999.999999523</v>
      </c>
      <c r="V206" s="324"/>
      <c r="W206" s="324"/>
      <c r="X206" s="324"/>
      <c r="Y206" s="324"/>
      <c r="Z206" s="324"/>
      <c r="AA206" s="791"/>
      <c r="AB206" s="303"/>
      <c r="AC206" s="303"/>
      <c r="AD206" s="303"/>
      <c r="AE206" s="303"/>
      <c r="AF206" s="303"/>
      <c r="AG206" s="303"/>
      <c r="AH206" s="324"/>
      <c r="AI206" s="324"/>
      <c r="AJ206" s="324"/>
      <c r="AK206" s="324"/>
      <c r="AL206" s="324"/>
      <c r="AM206" s="324"/>
      <c r="AN206" s="601"/>
      <c r="AO206" s="601">
        <f>94785299</f>
        <v>94785299</v>
      </c>
      <c r="AP206" s="324"/>
      <c r="AQ206" s="324"/>
      <c r="AR206" s="324">
        <v>5214700.9999995232</v>
      </c>
      <c r="AS206" s="324"/>
      <c r="AT206" s="324"/>
      <c r="AU206" s="303"/>
      <c r="AV206" s="303"/>
      <c r="AW206" s="313"/>
      <c r="AX206" s="324"/>
      <c r="AY206" s="324"/>
      <c r="AZ206" s="324"/>
      <c r="BA206" s="324"/>
      <c r="BB206" s="324"/>
      <c r="BC206" s="324"/>
      <c r="BD206" s="324"/>
      <c r="BE206" s="324"/>
      <c r="BF206" s="324"/>
      <c r="BG206" s="324"/>
      <c r="BH206" s="324"/>
      <c r="BI206" s="324"/>
      <c r="BJ206" s="591"/>
      <c r="BK206" s="324"/>
      <c r="BL206" s="324"/>
      <c r="BM206" s="324"/>
      <c r="BN206" s="324"/>
      <c r="BO206" s="324"/>
      <c r="BP206" s="324"/>
      <c r="BQ206" s="324"/>
      <c r="BR206" s="601"/>
      <c r="BS206" s="324"/>
      <c r="BT206" s="324"/>
      <c r="BU206" s="324"/>
      <c r="BV206" s="324"/>
      <c r="BW206" s="324"/>
      <c r="BX206" s="324"/>
      <c r="BY206" s="324"/>
      <c r="BZ206" s="644"/>
      <c r="CA206" s="652"/>
      <c r="CB206" s="652"/>
      <c r="CC206" s="652"/>
      <c r="CD206" s="652"/>
      <c r="CE206" s="652"/>
      <c r="CF206" s="652"/>
      <c r="CG206" s="652"/>
      <c r="CH206" s="652"/>
      <c r="CI206" s="652"/>
      <c r="CJ206" s="652"/>
      <c r="CK206" s="652"/>
      <c r="CL206" s="652"/>
      <c r="CM206" s="652"/>
      <c r="CN206" s="652"/>
      <c r="CO206" s="652"/>
      <c r="CP206" s="652"/>
      <c r="CQ206" s="807">
        <f t="shared" si="22"/>
        <v>100000000</v>
      </c>
      <c r="CR206" s="807">
        <f t="shared" si="23"/>
        <v>0</v>
      </c>
      <c r="CS206" s="278"/>
      <c r="CT206" s="278"/>
      <c r="CU206" s="278"/>
      <c r="CV206" s="278"/>
      <c r="CW206" s="278"/>
      <c r="CX206" s="278"/>
      <c r="CY206" s="278"/>
      <c r="CZ206" s="278"/>
      <c r="DA206" s="278"/>
      <c r="DB206" s="278"/>
      <c r="DC206" s="278"/>
      <c r="DD206" s="278"/>
      <c r="DE206" s="278"/>
      <c r="DF206" s="278"/>
      <c r="DG206" s="278"/>
      <c r="DH206" s="278"/>
      <c r="DI206" s="278"/>
      <c r="DJ206" s="278"/>
      <c r="DK206" s="278"/>
      <c r="DL206" s="278"/>
      <c r="DM206" s="278"/>
      <c r="DN206" s="278"/>
      <c r="DO206" s="278"/>
      <c r="DP206" s="278"/>
      <c r="DQ206" s="278"/>
      <c r="DR206" s="278"/>
      <c r="DS206" s="278"/>
      <c r="DT206" s="278"/>
      <c r="DU206" s="278"/>
      <c r="DV206" s="278"/>
      <c r="DW206" s="278"/>
      <c r="DX206" s="278"/>
      <c r="DY206" s="278"/>
      <c r="DZ206" s="278"/>
      <c r="EA206" s="278"/>
      <c r="EB206" s="278"/>
      <c r="EC206" s="278"/>
      <c r="ED206" s="278"/>
      <c r="EE206" s="278"/>
      <c r="EF206" s="278"/>
      <c r="EG206" s="278"/>
      <c r="EH206" s="278"/>
      <c r="EI206" s="278"/>
      <c r="EJ206" s="278"/>
      <c r="EK206" s="278"/>
      <c r="EL206" s="278"/>
      <c r="EM206" s="278"/>
      <c r="EN206" s="278"/>
      <c r="EO206" s="278"/>
      <c r="EP206" s="278"/>
      <c r="EQ206" s="278"/>
      <c r="ER206" s="278"/>
      <c r="ES206" s="278"/>
      <c r="ET206" s="278"/>
      <c r="EU206" s="278"/>
      <c r="EV206" s="278"/>
      <c r="EW206" s="278"/>
      <c r="EX206" s="278"/>
      <c r="EY206" s="278"/>
      <c r="EZ206" s="278"/>
      <c r="FA206" s="278"/>
      <c r="FB206" s="278"/>
      <c r="FC206" s="278"/>
      <c r="FD206" s="278"/>
      <c r="FE206" s="278"/>
      <c r="FF206" s="278"/>
      <c r="FG206" s="278"/>
      <c r="FH206" s="278"/>
      <c r="FI206" s="278"/>
      <c r="FJ206" s="278"/>
      <c r="FK206" s="278"/>
      <c r="FL206" s="278"/>
      <c r="FM206" s="278"/>
      <c r="FN206" s="278"/>
      <c r="FO206" s="278"/>
      <c r="FP206" s="278"/>
      <c r="FQ206" s="278"/>
      <c r="FR206" s="278"/>
      <c r="FS206" s="278"/>
      <c r="FT206" s="278"/>
      <c r="FU206" s="278"/>
      <c r="FV206" s="278"/>
      <c r="FW206" s="278"/>
      <c r="FX206" s="278"/>
      <c r="FY206" s="278"/>
      <c r="FZ206" s="278"/>
      <c r="GA206" s="278"/>
      <c r="GB206" s="278"/>
      <c r="GC206" s="278"/>
      <c r="GD206" s="278"/>
      <c r="GE206" s="278"/>
      <c r="GF206" s="278"/>
      <c r="GG206" s="278"/>
      <c r="GH206" s="278"/>
      <c r="GI206" s="278"/>
      <c r="GJ206" s="278"/>
      <c r="GK206" s="278"/>
      <c r="GL206" s="278"/>
      <c r="GM206" s="278"/>
      <c r="GN206" s="278"/>
      <c r="GO206" s="278"/>
      <c r="GP206" s="278"/>
      <c r="GQ206" s="278"/>
      <c r="GR206" s="278"/>
      <c r="GS206" s="278"/>
      <c r="GT206" s="278"/>
      <c r="GU206" s="278"/>
      <c r="GV206" s="278"/>
      <c r="GW206" s="278"/>
      <c r="GX206" s="278"/>
      <c r="GY206" s="278"/>
      <c r="GZ206" s="278"/>
      <c r="HA206" s="278"/>
      <c r="HB206" s="278"/>
      <c r="HC206" s="278"/>
      <c r="HD206" s="278"/>
      <c r="HE206" s="278"/>
      <c r="HF206" s="278"/>
      <c r="HG206" s="278"/>
      <c r="HH206" s="278"/>
      <c r="HI206" s="278"/>
      <c r="HJ206" s="278"/>
      <c r="HK206" s="278"/>
      <c r="HL206" s="278"/>
    </row>
    <row r="207" spans="1:220" ht="18" x14ac:dyDescent="0.25">
      <c r="A207" s="286" t="s">
        <v>416</v>
      </c>
      <c r="B207" s="286" t="s">
        <v>375</v>
      </c>
      <c r="C207" s="286" t="s">
        <v>361</v>
      </c>
      <c r="D207" s="286" t="s">
        <v>415</v>
      </c>
      <c r="E207" s="573"/>
      <c r="F207" s="286"/>
      <c r="G207" s="287"/>
      <c r="H207" s="287"/>
      <c r="I207" s="613"/>
      <c r="J207" s="613"/>
      <c r="K207" s="613"/>
      <c r="L207" s="613"/>
      <c r="M207" s="613"/>
      <c r="N207" s="288"/>
      <c r="O207" s="288"/>
      <c r="P207" s="629"/>
      <c r="Q207" s="565" t="s">
        <v>302</v>
      </c>
      <c r="R207" s="861"/>
      <c r="S207" s="861"/>
      <c r="T207" s="890">
        <f t="shared" si="28"/>
        <v>0</v>
      </c>
      <c r="U207" s="259">
        <f t="shared" si="29"/>
        <v>0</v>
      </c>
      <c r="V207" s="260"/>
      <c r="W207" s="260"/>
      <c r="X207" s="260"/>
      <c r="Y207" s="260"/>
      <c r="Z207" s="260"/>
      <c r="AA207" s="596"/>
      <c r="AB207" s="260"/>
      <c r="AC207" s="260"/>
      <c r="AD207" s="260"/>
      <c r="AE207" s="260"/>
      <c r="AF207" s="260"/>
      <c r="AG207" s="260"/>
      <c r="AH207" s="260"/>
      <c r="AI207" s="260"/>
      <c r="AJ207" s="260"/>
      <c r="AK207" s="260"/>
      <c r="AL207" s="260"/>
      <c r="AM207" s="260"/>
      <c r="AN207" s="596"/>
      <c r="AO207" s="596"/>
      <c r="AP207" s="260"/>
      <c r="AQ207" s="260"/>
      <c r="AR207" s="260"/>
      <c r="AS207" s="260"/>
      <c r="AT207" s="260"/>
      <c r="AU207" s="260"/>
      <c r="AV207" s="260"/>
      <c r="AW207" s="260"/>
      <c r="AX207" s="260"/>
      <c r="AY207" s="260"/>
      <c r="AZ207" s="260"/>
      <c r="BA207" s="260"/>
      <c r="BB207" s="260"/>
      <c r="BC207" s="260"/>
      <c r="BD207" s="260"/>
      <c r="BE207" s="260"/>
      <c r="BF207" s="260"/>
      <c r="BG207" s="260"/>
      <c r="BH207" s="260"/>
      <c r="BI207" s="260"/>
      <c r="BJ207" s="581"/>
      <c r="BK207" s="260"/>
      <c r="BL207" s="260"/>
      <c r="BM207" s="260"/>
      <c r="BN207" s="260"/>
      <c r="BO207" s="260"/>
      <c r="BP207" s="260"/>
      <c r="BQ207" s="260"/>
      <c r="BR207" s="596"/>
      <c r="BS207" s="260"/>
      <c r="BT207" s="260"/>
      <c r="BU207" s="260"/>
      <c r="BV207" s="260"/>
      <c r="BW207" s="260"/>
      <c r="BX207" s="260"/>
      <c r="BY207" s="260"/>
      <c r="BZ207" s="635"/>
      <c r="CA207" s="650"/>
      <c r="CB207" s="650"/>
      <c r="CC207" s="650"/>
      <c r="CD207" s="650"/>
      <c r="CE207" s="650"/>
      <c r="CF207" s="650"/>
      <c r="CG207" s="650"/>
      <c r="CH207" s="650"/>
      <c r="CI207" s="650"/>
      <c r="CJ207" s="650"/>
      <c r="CK207" s="650"/>
      <c r="CL207" s="650"/>
      <c r="CM207" s="650"/>
      <c r="CN207" s="650"/>
      <c r="CO207" s="650"/>
      <c r="CP207" s="650"/>
      <c r="CQ207" s="807">
        <f t="shared" si="22"/>
        <v>0</v>
      </c>
      <c r="CR207" s="807">
        <f t="shared" si="23"/>
        <v>0</v>
      </c>
      <c r="CS207" s="261"/>
      <c r="CT207" s="261"/>
      <c r="CU207" s="261"/>
      <c r="CV207" s="261"/>
      <c r="CW207" s="261"/>
      <c r="CX207" s="261"/>
      <c r="CY207" s="261"/>
      <c r="CZ207" s="261"/>
      <c r="DA207" s="261"/>
      <c r="DB207" s="261"/>
      <c r="DC207" s="261"/>
      <c r="DD207" s="261"/>
      <c r="DE207" s="261"/>
      <c r="DF207" s="261"/>
      <c r="DG207" s="261"/>
      <c r="DH207" s="261"/>
      <c r="DI207" s="261"/>
      <c r="DJ207" s="261"/>
      <c r="DK207" s="261"/>
      <c r="DL207" s="261"/>
      <c r="DM207" s="261"/>
      <c r="DN207" s="261"/>
      <c r="DO207" s="261"/>
      <c r="DP207" s="261"/>
      <c r="DQ207" s="261"/>
      <c r="DR207" s="261"/>
      <c r="DS207" s="261"/>
      <c r="DT207" s="261"/>
      <c r="DU207" s="261"/>
      <c r="DV207" s="261"/>
      <c r="DW207" s="261"/>
      <c r="DX207" s="261"/>
      <c r="DY207" s="261"/>
      <c r="DZ207" s="261"/>
      <c r="EA207" s="261"/>
      <c r="EB207" s="261"/>
      <c r="EC207" s="261"/>
      <c r="ED207" s="261"/>
      <c r="EE207" s="261"/>
      <c r="EF207" s="261"/>
      <c r="EG207" s="261"/>
      <c r="EH207" s="261"/>
      <c r="EI207" s="261"/>
      <c r="EJ207" s="261"/>
      <c r="EK207" s="261"/>
      <c r="EL207" s="261"/>
      <c r="EM207" s="261"/>
      <c r="EN207" s="261"/>
      <c r="EO207" s="261"/>
      <c r="EP207" s="261"/>
      <c r="EQ207" s="261"/>
      <c r="ER207" s="261"/>
      <c r="ES207" s="261"/>
      <c r="ET207" s="261"/>
      <c r="EU207" s="261"/>
      <c r="EV207" s="261"/>
      <c r="EW207" s="261"/>
      <c r="EX207" s="261"/>
      <c r="EY207" s="261"/>
      <c r="EZ207" s="261"/>
      <c r="FA207" s="261"/>
      <c r="FB207" s="261"/>
      <c r="FC207" s="261"/>
      <c r="FD207" s="261"/>
      <c r="FE207" s="261"/>
      <c r="FF207" s="261"/>
      <c r="FG207" s="261"/>
      <c r="FH207" s="261"/>
      <c r="FI207" s="261"/>
      <c r="FJ207" s="261"/>
      <c r="FK207" s="261"/>
      <c r="FL207" s="261"/>
      <c r="FM207" s="261"/>
      <c r="FN207" s="261"/>
      <c r="FO207" s="261"/>
      <c r="FP207" s="261"/>
      <c r="FQ207" s="261"/>
      <c r="FR207" s="261"/>
      <c r="FS207" s="261"/>
      <c r="FT207" s="261"/>
      <c r="FU207" s="261"/>
      <c r="FV207" s="261"/>
      <c r="FW207" s="261"/>
      <c r="FX207" s="261"/>
      <c r="FY207" s="261"/>
      <c r="FZ207" s="261"/>
      <c r="GA207" s="261"/>
      <c r="GB207" s="261"/>
      <c r="GC207" s="261"/>
      <c r="GD207" s="261"/>
      <c r="GE207" s="261"/>
      <c r="GF207" s="261"/>
      <c r="GG207" s="261"/>
      <c r="GH207" s="261"/>
      <c r="GI207" s="261"/>
      <c r="GJ207" s="261"/>
      <c r="GK207" s="261"/>
      <c r="GL207" s="261"/>
      <c r="GM207" s="261"/>
      <c r="GN207" s="261"/>
      <c r="GO207" s="261"/>
      <c r="GP207" s="261"/>
      <c r="GQ207" s="261"/>
      <c r="GR207" s="261"/>
      <c r="GS207" s="261"/>
      <c r="GT207" s="261"/>
      <c r="GU207" s="261"/>
      <c r="GV207" s="261"/>
      <c r="GW207" s="261"/>
      <c r="GX207" s="261"/>
      <c r="GY207" s="261"/>
      <c r="GZ207" s="261"/>
      <c r="HA207" s="261"/>
      <c r="HB207" s="261"/>
      <c r="HC207" s="261"/>
      <c r="HD207" s="261"/>
      <c r="HE207" s="261"/>
      <c r="HF207" s="261"/>
      <c r="HG207" s="261"/>
      <c r="HH207" s="261"/>
      <c r="HI207" s="261"/>
      <c r="HJ207" s="261"/>
      <c r="HK207" s="261"/>
      <c r="HL207" s="261"/>
    </row>
    <row r="208" spans="1:220" ht="18" x14ac:dyDescent="0.25">
      <c r="A208" s="577" t="s">
        <v>416</v>
      </c>
      <c r="B208" s="577" t="s">
        <v>375</v>
      </c>
      <c r="C208" s="577" t="s">
        <v>361</v>
      </c>
      <c r="D208" s="577" t="s">
        <v>415</v>
      </c>
      <c r="E208" s="577" t="s">
        <v>401</v>
      </c>
      <c r="F208" s="577"/>
      <c r="G208" s="578"/>
      <c r="H208" s="578"/>
      <c r="I208" s="608"/>
      <c r="J208" s="608"/>
      <c r="K208" s="608"/>
      <c r="L208" s="608"/>
      <c r="M208" s="608"/>
      <c r="N208" s="579"/>
      <c r="O208" s="579"/>
      <c r="P208" s="627"/>
      <c r="Q208" s="580" t="s">
        <v>689</v>
      </c>
      <c r="R208" s="843"/>
      <c r="S208" s="843"/>
      <c r="T208" s="879">
        <f t="shared" si="28"/>
        <v>0</v>
      </c>
      <c r="U208" s="259">
        <f t="shared" si="29"/>
        <v>0</v>
      </c>
      <c r="V208" s="581"/>
      <c r="W208" s="581"/>
      <c r="X208" s="581"/>
      <c r="Y208" s="581"/>
      <c r="Z208" s="581"/>
      <c r="AA208" s="596"/>
      <c r="AB208" s="581"/>
      <c r="AC208" s="581"/>
      <c r="AD208" s="581"/>
      <c r="AE208" s="581"/>
      <c r="AF208" s="581"/>
      <c r="AG208" s="581"/>
      <c r="AH208" s="581"/>
      <c r="AI208" s="581"/>
      <c r="AJ208" s="581"/>
      <c r="AK208" s="581"/>
      <c r="AL208" s="581"/>
      <c r="AM208" s="581"/>
      <c r="AN208" s="596"/>
      <c r="AO208" s="596"/>
      <c r="AP208" s="581"/>
      <c r="AQ208" s="581"/>
      <c r="AR208" s="581"/>
      <c r="AS208" s="581"/>
      <c r="AT208" s="581"/>
      <c r="AU208" s="581"/>
      <c r="AV208" s="581"/>
      <c r="AW208" s="581"/>
      <c r="AX208" s="581"/>
      <c r="AY208" s="581"/>
      <c r="AZ208" s="581"/>
      <c r="BA208" s="581"/>
      <c r="BB208" s="581"/>
      <c r="BC208" s="581"/>
      <c r="BD208" s="581"/>
      <c r="BE208" s="581"/>
      <c r="BF208" s="260"/>
      <c r="BG208" s="260"/>
      <c r="BH208" s="260"/>
      <c r="BI208" s="581"/>
      <c r="BJ208" s="581"/>
      <c r="BK208" s="581"/>
      <c r="BL208" s="581"/>
      <c r="BM208" s="581"/>
      <c r="BN208" s="581"/>
      <c r="BO208" s="581"/>
      <c r="BP208" s="581"/>
      <c r="BQ208" s="581"/>
      <c r="BR208" s="596"/>
      <c r="BS208" s="581"/>
      <c r="BT208" s="581"/>
      <c r="BU208" s="581"/>
      <c r="BV208" s="581"/>
      <c r="BW208" s="581"/>
      <c r="BX208" s="581"/>
      <c r="BY208" s="581"/>
      <c r="BZ208" s="635"/>
      <c r="CA208" s="650"/>
      <c r="CB208" s="650"/>
      <c r="CC208" s="650"/>
      <c r="CD208" s="650"/>
      <c r="CE208" s="650"/>
      <c r="CF208" s="650"/>
      <c r="CG208" s="650"/>
      <c r="CH208" s="650"/>
      <c r="CI208" s="650"/>
      <c r="CJ208" s="650"/>
      <c r="CK208" s="650"/>
      <c r="CL208" s="650"/>
      <c r="CM208" s="650"/>
      <c r="CN208" s="650"/>
      <c r="CO208" s="650"/>
      <c r="CP208" s="650"/>
      <c r="CQ208" s="807">
        <f t="shared" si="22"/>
        <v>0</v>
      </c>
      <c r="CR208" s="807">
        <f t="shared" si="23"/>
        <v>0</v>
      </c>
      <c r="CS208" s="261"/>
      <c r="CT208" s="261"/>
      <c r="CU208" s="261"/>
      <c r="CV208" s="261"/>
      <c r="CW208" s="261"/>
      <c r="CX208" s="261"/>
      <c r="CY208" s="261"/>
      <c r="CZ208" s="261"/>
      <c r="DA208" s="261"/>
      <c r="DB208" s="261"/>
      <c r="DC208" s="261"/>
      <c r="DD208" s="261"/>
      <c r="DE208" s="261"/>
      <c r="DF208" s="261"/>
      <c r="DG208" s="261"/>
      <c r="DH208" s="261"/>
      <c r="DI208" s="261"/>
      <c r="DJ208" s="261"/>
      <c r="DK208" s="261"/>
      <c r="DL208" s="261"/>
      <c r="DM208" s="261"/>
      <c r="DN208" s="261"/>
      <c r="DO208" s="261"/>
      <c r="DP208" s="261"/>
      <c r="DQ208" s="261"/>
      <c r="DR208" s="261"/>
      <c r="DS208" s="261"/>
      <c r="DT208" s="261"/>
      <c r="DU208" s="261"/>
      <c r="DV208" s="261"/>
      <c r="DW208" s="261"/>
      <c r="DX208" s="261"/>
      <c r="DY208" s="261"/>
      <c r="DZ208" s="261"/>
      <c r="EA208" s="261"/>
      <c r="EB208" s="261"/>
      <c r="EC208" s="261"/>
      <c r="ED208" s="261"/>
      <c r="EE208" s="261"/>
      <c r="EF208" s="261"/>
      <c r="EG208" s="261"/>
      <c r="EH208" s="261"/>
      <c r="EI208" s="261"/>
      <c r="EJ208" s="261"/>
      <c r="EK208" s="261"/>
      <c r="EL208" s="261"/>
      <c r="EM208" s="261"/>
      <c r="EN208" s="261"/>
      <c r="EO208" s="261"/>
      <c r="EP208" s="261"/>
      <c r="EQ208" s="261"/>
      <c r="ER208" s="261"/>
      <c r="ES208" s="261"/>
      <c r="ET208" s="261"/>
      <c r="EU208" s="261"/>
      <c r="EV208" s="261"/>
      <c r="EW208" s="261"/>
      <c r="EX208" s="261"/>
      <c r="EY208" s="261"/>
      <c r="EZ208" s="261"/>
      <c r="FA208" s="261"/>
      <c r="FB208" s="261"/>
      <c r="FC208" s="261"/>
      <c r="FD208" s="261"/>
      <c r="FE208" s="261"/>
      <c r="FF208" s="261"/>
      <c r="FG208" s="261"/>
      <c r="FH208" s="261"/>
      <c r="FI208" s="261"/>
      <c r="FJ208" s="261"/>
      <c r="FK208" s="261"/>
      <c r="FL208" s="261"/>
      <c r="FM208" s="261"/>
      <c r="FN208" s="261"/>
      <c r="FO208" s="261"/>
      <c r="FP208" s="261"/>
      <c r="FQ208" s="261"/>
      <c r="FR208" s="261"/>
      <c r="FS208" s="261"/>
      <c r="FT208" s="261"/>
      <c r="FU208" s="261"/>
      <c r="FV208" s="261"/>
      <c r="FW208" s="261"/>
      <c r="FX208" s="261"/>
      <c r="FY208" s="261"/>
      <c r="FZ208" s="261"/>
      <c r="GA208" s="261"/>
      <c r="GB208" s="261"/>
      <c r="GC208" s="261"/>
      <c r="GD208" s="261"/>
      <c r="GE208" s="261"/>
      <c r="GF208" s="261"/>
      <c r="GG208" s="261"/>
      <c r="GH208" s="261"/>
      <c r="GI208" s="261"/>
      <c r="GJ208" s="261"/>
      <c r="GK208" s="261"/>
      <c r="GL208" s="261"/>
      <c r="GM208" s="261"/>
      <c r="GN208" s="261"/>
      <c r="GO208" s="261"/>
      <c r="GP208" s="261"/>
      <c r="GQ208" s="261"/>
      <c r="GR208" s="261"/>
      <c r="GS208" s="261"/>
      <c r="GT208" s="261"/>
      <c r="GU208" s="261"/>
      <c r="GV208" s="261"/>
      <c r="GW208" s="261"/>
      <c r="GX208" s="261"/>
      <c r="GY208" s="261"/>
      <c r="GZ208" s="261"/>
      <c r="HA208" s="261"/>
      <c r="HB208" s="261"/>
      <c r="HC208" s="261"/>
      <c r="HD208" s="261"/>
      <c r="HE208" s="261"/>
      <c r="HF208" s="261"/>
      <c r="HG208" s="261"/>
      <c r="HH208" s="261"/>
      <c r="HI208" s="261"/>
      <c r="HJ208" s="261"/>
      <c r="HK208" s="261"/>
      <c r="HL208" s="261"/>
    </row>
    <row r="209" spans="1:220" ht="47.25" x14ac:dyDescent="0.25">
      <c r="A209" s="290" t="s">
        <v>416</v>
      </c>
      <c r="B209" s="290" t="s">
        <v>375</v>
      </c>
      <c r="C209" s="290" t="s">
        <v>361</v>
      </c>
      <c r="D209" s="290" t="s">
        <v>415</v>
      </c>
      <c r="E209" s="574" t="s">
        <v>401</v>
      </c>
      <c r="F209" s="290" t="s">
        <v>448</v>
      </c>
      <c r="G209" s="291"/>
      <c r="H209" s="291"/>
      <c r="I209" s="614"/>
      <c r="J209" s="614"/>
      <c r="K209" s="614"/>
      <c r="L209" s="614"/>
      <c r="M209" s="614"/>
      <c r="N209" s="292"/>
      <c r="O209" s="292"/>
      <c r="P209" s="630"/>
      <c r="Q209" s="566" t="s">
        <v>449</v>
      </c>
      <c r="R209" s="862"/>
      <c r="S209" s="862"/>
      <c r="T209" s="891">
        <f t="shared" si="28"/>
        <v>0</v>
      </c>
      <c r="U209" s="259">
        <f t="shared" si="29"/>
        <v>0</v>
      </c>
      <c r="V209" s="260"/>
      <c r="W209" s="260"/>
      <c r="X209" s="260"/>
      <c r="Y209" s="260"/>
      <c r="Z209" s="260"/>
      <c r="AA209" s="596"/>
      <c r="AB209" s="260"/>
      <c r="AC209" s="260"/>
      <c r="AD209" s="260"/>
      <c r="AE209" s="260"/>
      <c r="AF209" s="260"/>
      <c r="AG209" s="260"/>
      <c r="AH209" s="260"/>
      <c r="AI209" s="260"/>
      <c r="AJ209" s="260"/>
      <c r="AK209" s="260"/>
      <c r="AL209" s="260"/>
      <c r="AM209" s="260"/>
      <c r="AN209" s="596"/>
      <c r="AO209" s="596"/>
      <c r="AP209" s="260"/>
      <c r="AQ209" s="260"/>
      <c r="AR209" s="260"/>
      <c r="AS209" s="260"/>
      <c r="AT209" s="260"/>
      <c r="AU209" s="260"/>
      <c r="AV209" s="260"/>
      <c r="AW209" s="260"/>
      <c r="AX209" s="260"/>
      <c r="AY209" s="260"/>
      <c r="AZ209" s="260"/>
      <c r="BA209" s="260"/>
      <c r="BB209" s="260"/>
      <c r="BC209" s="260"/>
      <c r="BD209" s="260"/>
      <c r="BE209" s="260"/>
      <c r="BF209" s="260"/>
      <c r="BG209" s="260"/>
      <c r="BH209" s="260"/>
      <c r="BI209" s="260"/>
      <c r="BJ209" s="581"/>
      <c r="BK209" s="260"/>
      <c r="BL209" s="260"/>
      <c r="BM209" s="260"/>
      <c r="BN209" s="260"/>
      <c r="BO209" s="260"/>
      <c r="BP209" s="260"/>
      <c r="BQ209" s="260"/>
      <c r="BR209" s="596"/>
      <c r="BS209" s="260"/>
      <c r="BT209" s="260"/>
      <c r="BU209" s="260"/>
      <c r="BV209" s="260"/>
      <c r="BW209" s="260"/>
      <c r="BX209" s="260"/>
      <c r="BY209" s="260"/>
      <c r="BZ209" s="635"/>
      <c r="CA209" s="650"/>
      <c r="CB209" s="650"/>
      <c r="CC209" s="650"/>
      <c r="CD209" s="650"/>
      <c r="CE209" s="650"/>
      <c r="CF209" s="650"/>
      <c r="CG209" s="650"/>
      <c r="CH209" s="650"/>
      <c r="CI209" s="650"/>
      <c r="CJ209" s="650"/>
      <c r="CK209" s="650"/>
      <c r="CL209" s="650"/>
      <c r="CM209" s="650"/>
      <c r="CN209" s="650"/>
      <c r="CO209" s="650"/>
      <c r="CP209" s="650"/>
      <c r="CQ209" s="807">
        <f t="shared" si="22"/>
        <v>0</v>
      </c>
      <c r="CR209" s="807">
        <f t="shared" si="23"/>
        <v>0</v>
      </c>
      <c r="CS209" s="254"/>
      <c r="CT209" s="254"/>
      <c r="CU209" s="254"/>
      <c r="CV209" s="254"/>
      <c r="CW209" s="254"/>
      <c r="CX209" s="254"/>
      <c r="CY209" s="254"/>
      <c r="CZ209" s="254"/>
      <c r="DA209" s="254"/>
      <c r="DB209" s="254"/>
      <c r="DC209" s="254"/>
      <c r="DD209" s="254"/>
      <c r="DE209" s="254"/>
      <c r="DF209" s="254"/>
      <c r="DG209" s="254"/>
      <c r="DH209" s="254"/>
      <c r="DI209" s="254"/>
      <c r="DJ209" s="254"/>
      <c r="DK209" s="254"/>
      <c r="DL209" s="254"/>
      <c r="DM209" s="254"/>
      <c r="DN209" s="254"/>
      <c r="DO209" s="254"/>
      <c r="DP209" s="254"/>
      <c r="DQ209" s="254"/>
      <c r="DR209" s="254"/>
      <c r="DS209" s="254"/>
      <c r="DT209" s="254"/>
      <c r="DU209" s="254"/>
      <c r="DV209" s="254"/>
      <c r="DW209" s="254"/>
      <c r="DX209" s="254"/>
      <c r="DY209" s="254"/>
      <c r="DZ209" s="254"/>
      <c r="EA209" s="254"/>
      <c r="EB209" s="254"/>
      <c r="EC209" s="254"/>
      <c r="ED209" s="254"/>
      <c r="EE209" s="254"/>
      <c r="EF209" s="254"/>
      <c r="EG209" s="254"/>
      <c r="EH209" s="254"/>
      <c r="EI209" s="254"/>
      <c r="EJ209" s="254"/>
      <c r="EK209" s="254"/>
      <c r="EL209" s="254"/>
      <c r="EM209" s="254"/>
      <c r="EN209" s="254"/>
      <c r="EO209" s="254"/>
      <c r="EP209" s="254"/>
      <c r="EQ209" s="254"/>
      <c r="ER209" s="254"/>
      <c r="ES209" s="254"/>
      <c r="ET209" s="254"/>
      <c r="EU209" s="254"/>
      <c r="EV209" s="254"/>
      <c r="EW209" s="254"/>
      <c r="EX209" s="254"/>
      <c r="EY209" s="254"/>
      <c r="EZ209" s="254"/>
      <c r="FA209" s="254"/>
      <c r="FB209" s="254"/>
      <c r="FC209" s="254"/>
      <c r="FD209" s="254"/>
      <c r="FE209" s="254"/>
      <c r="FF209" s="254"/>
      <c r="FG209" s="254"/>
      <c r="FH209" s="254"/>
      <c r="FI209" s="254"/>
      <c r="FJ209" s="254"/>
      <c r="FK209" s="254"/>
      <c r="FL209" s="254"/>
      <c r="FM209" s="254"/>
      <c r="FN209" s="254"/>
      <c r="FO209" s="254"/>
      <c r="FP209" s="254"/>
      <c r="FQ209" s="254"/>
      <c r="FR209" s="254"/>
      <c r="FS209" s="254"/>
      <c r="FT209" s="254"/>
      <c r="FU209" s="254"/>
      <c r="FV209" s="254"/>
      <c r="FW209" s="254"/>
      <c r="FX209" s="254"/>
      <c r="FY209" s="254"/>
      <c r="FZ209" s="254"/>
      <c r="GA209" s="254"/>
      <c r="GB209" s="254"/>
      <c r="GC209" s="254"/>
      <c r="GD209" s="254"/>
      <c r="GE209" s="254"/>
      <c r="GF209" s="254"/>
      <c r="GG209" s="254"/>
      <c r="GH209" s="254"/>
      <c r="GI209" s="254"/>
      <c r="GJ209" s="254"/>
      <c r="GK209" s="254"/>
      <c r="GL209" s="254"/>
      <c r="GM209" s="254"/>
      <c r="GN209" s="254"/>
      <c r="GO209" s="254"/>
      <c r="GP209" s="254"/>
      <c r="GQ209" s="254"/>
      <c r="GR209" s="254"/>
      <c r="GS209" s="254"/>
      <c r="GT209" s="254"/>
      <c r="GU209" s="254"/>
      <c r="GV209" s="254"/>
      <c r="GW209" s="254"/>
      <c r="GX209" s="254"/>
      <c r="GY209" s="254"/>
      <c r="GZ209" s="254"/>
      <c r="HA209" s="254"/>
      <c r="HB209" s="254"/>
      <c r="HC209" s="254"/>
      <c r="HD209" s="254"/>
      <c r="HE209" s="254"/>
      <c r="HF209" s="254"/>
      <c r="HG209" s="254"/>
      <c r="HH209" s="254"/>
      <c r="HI209" s="254"/>
      <c r="HJ209" s="254"/>
      <c r="HK209" s="254"/>
      <c r="HL209" s="254"/>
    </row>
    <row r="210" spans="1:220" s="280" customFormat="1" ht="99.75" customHeight="1" x14ac:dyDescent="0.25">
      <c r="A210" s="276" t="s">
        <v>416</v>
      </c>
      <c r="B210" s="276" t="s">
        <v>375</v>
      </c>
      <c r="C210" s="276" t="s">
        <v>361</v>
      </c>
      <c r="D210" s="276" t="s">
        <v>415</v>
      </c>
      <c r="E210" s="380" t="s">
        <v>401</v>
      </c>
      <c r="F210" s="276" t="s">
        <v>448</v>
      </c>
      <c r="G210" s="275">
        <v>2021005810175</v>
      </c>
      <c r="H210" s="275"/>
      <c r="I210" s="609" t="s">
        <v>794</v>
      </c>
      <c r="J210" s="609" t="s">
        <v>795</v>
      </c>
      <c r="K210" s="609">
        <v>2000</v>
      </c>
      <c r="L210" s="609" t="s">
        <v>792</v>
      </c>
      <c r="M210" s="609" t="s">
        <v>796</v>
      </c>
      <c r="N210" s="276" t="s">
        <v>666</v>
      </c>
      <c r="O210" s="276" t="s">
        <v>390</v>
      </c>
      <c r="P210" s="619" t="s">
        <v>701</v>
      </c>
      <c r="Q210" s="955" t="s">
        <v>793</v>
      </c>
      <c r="R210" s="864"/>
      <c r="S210" s="910">
        <v>3440000000</v>
      </c>
      <c r="T210" s="892">
        <f t="shared" si="28"/>
        <v>3440000000</v>
      </c>
      <c r="U210" s="259">
        <f t="shared" si="29"/>
        <v>3440000000</v>
      </c>
      <c r="V210" s="277"/>
      <c r="W210" s="277"/>
      <c r="X210" s="277"/>
      <c r="Y210" s="277"/>
      <c r="Z210" s="277"/>
      <c r="AA210" s="594"/>
      <c r="AB210" s="277"/>
      <c r="AC210" s="277"/>
      <c r="AD210" s="277"/>
      <c r="AE210" s="277"/>
      <c r="AF210" s="277"/>
      <c r="AG210" s="277"/>
      <c r="AH210" s="277"/>
      <c r="AI210" s="277"/>
      <c r="AJ210" s="277"/>
      <c r="AK210" s="277"/>
      <c r="AL210" s="277"/>
      <c r="AM210" s="277"/>
      <c r="AN210" s="594"/>
      <c r="AO210" s="594"/>
      <c r="AP210" s="277"/>
      <c r="AQ210" s="277"/>
      <c r="AR210" s="277"/>
      <c r="AS210" s="277"/>
      <c r="AT210" s="277"/>
      <c r="AU210" s="277"/>
      <c r="AV210" s="277"/>
      <c r="AW210" s="277"/>
      <c r="AX210" s="277"/>
      <c r="AY210" s="277"/>
      <c r="AZ210" s="277">
        <v>3400000000</v>
      </c>
      <c r="BA210" s="277">
        <v>40000000</v>
      </c>
      <c r="BB210" s="277"/>
      <c r="BC210" s="277"/>
      <c r="BD210" s="277"/>
      <c r="BE210" s="277"/>
      <c r="BF210" s="277"/>
      <c r="BG210" s="277"/>
      <c r="BH210" s="277"/>
      <c r="BI210" s="277"/>
      <c r="BJ210" s="381"/>
      <c r="BK210" s="277"/>
      <c r="BL210" s="277"/>
      <c r="BM210" s="277"/>
      <c r="BN210" s="277"/>
      <c r="BO210" s="277"/>
      <c r="BP210" s="277"/>
      <c r="BQ210" s="277"/>
      <c r="BR210" s="594"/>
      <c r="BS210" s="277"/>
      <c r="BT210" s="277"/>
      <c r="BU210" s="277"/>
      <c r="BV210" s="277"/>
      <c r="BW210" s="277"/>
      <c r="BX210" s="277"/>
      <c r="BY210" s="277"/>
      <c r="BZ210" s="637"/>
      <c r="CA210" s="652"/>
      <c r="CB210" s="652"/>
      <c r="CC210" s="652"/>
      <c r="CD210" s="652"/>
      <c r="CE210" s="652"/>
      <c r="CF210" s="652"/>
      <c r="CG210" s="652"/>
      <c r="CH210" s="652"/>
      <c r="CI210" s="652"/>
      <c r="CJ210" s="652"/>
      <c r="CK210" s="652"/>
      <c r="CL210" s="652"/>
      <c r="CM210" s="652"/>
      <c r="CN210" s="652"/>
      <c r="CO210" s="652"/>
      <c r="CP210" s="652"/>
      <c r="CQ210" s="807">
        <f t="shared" si="22"/>
        <v>3440000000</v>
      </c>
      <c r="CR210" s="807">
        <f t="shared" si="23"/>
        <v>0</v>
      </c>
      <c r="CS210" s="279"/>
      <c r="CT210" s="279"/>
      <c r="CU210" s="279"/>
      <c r="CV210" s="279"/>
      <c r="CW210" s="279"/>
      <c r="CX210" s="279"/>
      <c r="CY210" s="279"/>
      <c r="CZ210" s="279"/>
      <c r="DA210" s="279"/>
      <c r="DB210" s="279"/>
      <c r="DC210" s="279"/>
      <c r="DD210" s="279"/>
      <c r="DE210" s="279"/>
      <c r="DF210" s="279"/>
      <c r="DG210" s="279"/>
      <c r="DH210" s="279"/>
      <c r="DI210" s="279"/>
      <c r="DJ210" s="279"/>
      <c r="DK210" s="279"/>
      <c r="DL210" s="279"/>
      <c r="DM210" s="279"/>
      <c r="DN210" s="279"/>
      <c r="DO210" s="279"/>
      <c r="DP210" s="279"/>
      <c r="DQ210" s="279"/>
      <c r="DR210" s="279"/>
      <c r="DS210" s="279"/>
      <c r="DT210" s="279"/>
      <c r="DU210" s="279"/>
      <c r="DV210" s="279"/>
      <c r="DW210" s="279"/>
      <c r="DX210" s="279"/>
      <c r="DY210" s="279"/>
      <c r="DZ210" s="279"/>
      <c r="EA210" s="279"/>
      <c r="EB210" s="279"/>
      <c r="EC210" s="279"/>
      <c r="ED210" s="279"/>
      <c r="EE210" s="279"/>
      <c r="EF210" s="279"/>
      <c r="EG210" s="279"/>
      <c r="EH210" s="279"/>
      <c r="EI210" s="279"/>
      <c r="EJ210" s="279"/>
      <c r="EK210" s="279"/>
      <c r="EL210" s="279"/>
      <c r="EM210" s="279"/>
      <c r="EN210" s="279"/>
      <c r="EO210" s="279"/>
      <c r="EP210" s="279"/>
      <c r="EQ210" s="279"/>
      <c r="ER210" s="279"/>
      <c r="ES210" s="279"/>
      <c r="ET210" s="279"/>
      <c r="EU210" s="279"/>
      <c r="EV210" s="279"/>
      <c r="EW210" s="279"/>
      <c r="EX210" s="279"/>
      <c r="EY210" s="279"/>
      <c r="EZ210" s="279"/>
      <c r="FA210" s="279"/>
      <c r="FB210" s="279"/>
      <c r="FC210" s="279"/>
      <c r="FD210" s="279"/>
      <c r="FE210" s="279"/>
      <c r="FF210" s="279"/>
      <c r="FG210" s="279"/>
      <c r="FH210" s="279"/>
      <c r="FI210" s="279"/>
      <c r="FJ210" s="279"/>
      <c r="FK210" s="279"/>
      <c r="FL210" s="279"/>
      <c r="FM210" s="279"/>
      <c r="FN210" s="279"/>
      <c r="FO210" s="279"/>
      <c r="FP210" s="279"/>
      <c r="FQ210" s="279"/>
      <c r="FR210" s="279"/>
      <c r="FS210" s="279"/>
      <c r="FT210" s="279"/>
      <c r="FU210" s="279"/>
      <c r="FV210" s="279"/>
      <c r="FW210" s="279"/>
      <c r="FX210" s="279"/>
      <c r="FY210" s="279"/>
      <c r="FZ210" s="279"/>
      <c r="GA210" s="279"/>
      <c r="GB210" s="279"/>
      <c r="GC210" s="279"/>
      <c r="GD210" s="279"/>
      <c r="GE210" s="279"/>
      <c r="GF210" s="279"/>
      <c r="GG210" s="279"/>
      <c r="GH210" s="279"/>
      <c r="GI210" s="279"/>
      <c r="GJ210" s="279"/>
      <c r="GK210" s="279"/>
      <c r="GL210" s="279"/>
      <c r="GM210" s="279"/>
      <c r="GN210" s="279"/>
      <c r="GO210" s="279"/>
      <c r="GP210" s="279"/>
      <c r="GQ210" s="279"/>
      <c r="GR210" s="279"/>
      <c r="GS210" s="279"/>
      <c r="GT210" s="279"/>
      <c r="GU210" s="279"/>
      <c r="GV210" s="279"/>
      <c r="GW210" s="279"/>
      <c r="GX210" s="279"/>
      <c r="GY210" s="279"/>
      <c r="GZ210" s="279"/>
      <c r="HA210" s="279"/>
      <c r="HB210" s="279"/>
      <c r="HC210" s="279"/>
      <c r="HD210" s="279"/>
      <c r="HE210" s="279"/>
      <c r="HF210" s="279"/>
      <c r="HG210" s="279"/>
      <c r="HH210" s="279"/>
      <c r="HI210" s="279"/>
      <c r="HJ210" s="279"/>
      <c r="HK210" s="279"/>
      <c r="HL210" s="279"/>
    </row>
    <row r="211" spans="1:220" s="329" customFormat="1" ht="20.25" customHeight="1" x14ac:dyDescent="0.25">
      <c r="A211" s="1222" t="s">
        <v>450</v>
      </c>
      <c r="B211" s="1223"/>
      <c r="C211" s="1223"/>
      <c r="D211" s="1223"/>
      <c r="E211" s="1223"/>
      <c r="F211" s="1223"/>
      <c r="G211" s="1223"/>
      <c r="H211" s="1223"/>
      <c r="I211" s="1223"/>
      <c r="J211" s="1223"/>
      <c r="K211" s="1223"/>
      <c r="L211" s="1223"/>
      <c r="M211" s="1223"/>
      <c r="N211" s="1223"/>
      <c r="O211" s="1223"/>
      <c r="P211" s="1223"/>
      <c r="Q211" s="1224"/>
      <c r="R211" s="979">
        <f>SUM(R13:R210)</f>
        <v>6550438920.3000002</v>
      </c>
      <c r="S211" s="979">
        <f>SUM(S13:S210)</f>
        <v>243313709379</v>
      </c>
      <c r="T211" s="979">
        <f>SUM(T13:T210)</f>
        <v>249864148299.30002</v>
      </c>
      <c r="U211" s="326">
        <f t="shared" ref="U211:AY211" si="30">SUBTOTAL(9,U12:U210)</f>
        <v>249864148299.30002</v>
      </c>
      <c r="V211" s="326">
        <f t="shared" si="30"/>
        <v>220000000</v>
      </c>
      <c r="W211" s="326">
        <f t="shared" si="30"/>
        <v>500000</v>
      </c>
      <c r="X211" s="326">
        <f t="shared" si="30"/>
        <v>1000</v>
      </c>
      <c r="Y211" s="326">
        <f t="shared" si="30"/>
        <v>100000</v>
      </c>
      <c r="Z211" s="326">
        <f t="shared" si="30"/>
        <v>50000</v>
      </c>
      <c r="AA211" s="326">
        <f t="shared" si="30"/>
        <v>14998500</v>
      </c>
      <c r="AB211" s="326">
        <f t="shared" si="30"/>
        <v>409050000</v>
      </c>
      <c r="AC211" s="326">
        <f t="shared" si="30"/>
        <v>95202900</v>
      </c>
      <c r="AD211" s="326">
        <f t="shared" si="30"/>
        <v>23700000</v>
      </c>
      <c r="AE211" s="326">
        <f t="shared" si="30"/>
        <v>136687500</v>
      </c>
      <c r="AF211" s="326">
        <f t="shared" si="30"/>
        <v>3328816601.5</v>
      </c>
      <c r="AG211" s="326">
        <f t="shared" si="30"/>
        <v>11850000</v>
      </c>
      <c r="AH211" s="326">
        <f t="shared" si="30"/>
        <v>357870000.00000012</v>
      </c>
      <c r="AI211" s="326">
        <f t="shared" si="30"/>
        <v>88875000</v>
      </c>
      <c r="AJ211" s="326">
        <f t="shared" si="30"/>
        <v>15891200</v>
      </c>
      <c r="AK211" s="326">
        <f t="shared" si="30"/>
        <v>13656500</v>
      </c>
      <c r="AL211" s="326">
        <f t="shared" si="30"/>
        <v>44437500</v>
      </c>
      <c r="AM211" s="326">
        <f t="shared" si="30"/>
        <v>25640000</v>
      </c>
      <c r="AN211" s="326">
        <f t="shared" si="30"/>
        <v>584501250</v>
      </c>
      <c r="AO211" s="326">
        <f t="shared" si="30"/>
        <v>2926454468.8000002</v>
      </c>
      <c r="AP211" s="326">
        <f t="shared" si="30"/>
        <v>4500000</v>
      </c>
      <c r="AQ211" s="326">
        <f t="shared" si="30"/>
        <v>108000000</v>
      </c>
      <c r="AR211" s="326">
        <f t="shared" si="30"/>
        <v>5819999.9999995232</v>
      </c>
      <c r="AS211" s="326">
        <f t="shared" si="30"/>
        <v>316800000</v>
      </c>
      <c r="AT211" s="326">
        <f t="shared" si="30"/>
        <v>2500000</v>
      </c>
      <c r="AU211" s="326">
        <f t="shared" si="30"/>
        <v>7200000</v>
      </c>
      <c r="AV211" s="326">
        <f t="shared" si="30"/>
        <v>672000000</v>
      </c>
      <c r="AW211" s="326">
        <f t="shared" si="30"/>
        <v>2000000</v>
      </c>
      <c r="AX211" s="326">
        <f t="shared" si="30"/>
        <v>1200000000</v>
      </c>
      <c r="AY211" s="326">
        <f t="shared" si="30"/>
        <v>12000000</v>
      </c>
      <c r="AZ211" s="326">
        <f t="shared" ref="AZ211:BZ211" si="31">SUBTOTAL(9,AZ12:AZ210)</f>
        <v>3400000000</v>
      </c>
      <c r="BA211" s="326">
        <f t="shared" si="31"/>
        <v>40000000</v>
      </c>
      <c r="BB211" s="326">
        <f t="shared" si="31"/>
        <v>3800300000</v>
      </c>
      <c r="BC211" s="326">
        <f t="shared" si="31"/>
        <v>10000000</v>
      </c>
      <c r="BD211" s="326">
        <f t="shared" si="31"/>
        <v>2000000</v>
      </c>
      <c r="BE211" s="326">
        <f t="shared" si="31"/>
        <v>20000000</v>
      </c>
      <c r="BF211" s="326">
        <f t="shared" si="31"/>
        <v>482566728</v>
      </c>
      <c r="BG211" s="326">
        <f t="shared" si="31"/>
        <v>9924486721</v>
      </c>
      <c r="BH211" s="326">
        <f t="shared" si="31"/>
        <v>22851955586</v>
      </c>
      <c r="BI211" s="326">
        <f t="shared" si="31"/>
        <v>174584534844</v>
      </c>
      <c r="BJ211" s="326">
        <f t="shared" si="31"/>
        <v>20000000</v>
      </c>
      <c r="BK211" s="326">
        <f t="shared" si="31"/>
        <v>150000</v>
      </c>
      <c r="BL211" s="326">
        <f t="shared" si="31"/>
        <v>70000000</v>
      </c>
      <c r="BM211" s="326">
        <f t="shared" si="31"/>
        <v>2000</v>
      </c>
      <c r="BN211" s="326">
        <f t="shared" si="31"/>
        <v>50000</v>
      </c>
      <c r="BO211" s="326">
        <f t="shared" si="31"/>
        <v>1000000</v>
      </c>
      <c r="BP211" s="326">
        <f t="shared" si="31"/>
        <v>0</v>
      </c>
      <c r="BQ211" s="326">
        <f t="shared" si="31"/>
        <v>2000000000.0000038</v>
      </c>
      <c r="BR211" s="326">
        <f t="shared" si="31"/>
        <v>228000000</v>
      </c>
      <c r="BS211" s="326">
        <f t="shared" si="31"/>
        <v>20000000</v>
      </c>
      <c r="BT211" s="326">
        <f t="shared" si="31"/>
        <v>30000000</v>
      </c>
      <c r="BU211" s="326">
        <f t="shared" si="31"/>
        <v>2850000000</v>
      </c>
      <c r="BV211" s="326">
        <f t="shared" si="31"/>
        <v>3200000000</v>
      </c>
      <c r="BW211" s="326">
        <f t="shared" si="31"/>
        <v>300000000</v>
      </c>
      <c r="BX211" s="326">
        <f t="shared" si="31"/>
        <v>0</v>
      </c>
      <c r="BY211" s="326">
        <f t="shared" si="31"/>
        <v>400000000</v>
      </c>
      <c r="BZ211" s="326">
        <f t="shared" si="31"/>
        <v>15000000000</v>
      </c>
      <c r="CA211" s="671"/>
      <c r="CB211" s="671"/>
      <c r="CC211" s="671"/>
      <c r="CD211" s="671"/>
      <c r="CE211" s="671"/>
      <c r="CF211" s="672"/>
      <c r="CG211" s="672"/>
      <c r="CH211" s="672"/>
      <c r="CI211" s="672"/>
      <c r="CJ211" s="672"/>
      <c r="CK211" s="672"/>
      <c r="CL211" s="672"/>
      <c r="CM211" s="672"/>
      <c r="CN211" s="672"/>
      <c r="CO211" s="672"/>
      <c r="CP211" s="672"/>
      <c r="CQ211" s="327"/>
      <c r="CR211" s="327"/>
      <c r="CS211" s="327"/>
      <c r="CT211" s="327"/>
      <c r="CU211" s="327"/>
      <c r="CV211" s="327"/>
      <c r="CW211" s="327"/>
      <c r="CX211" s="327"/>
      <c r="CY211" s="327"/>
      <c r="CZ211" s="327"/>
      <c r="DA211" s="327"/>
      <c r="DB211" s="327"/>
      <c r="DC211" s="327"/>
      <c r="DD211" s="327"/>
      <c r="DE211" s="327"/>
      <c r="DF211" s="327"/>
      <c r="DG211" s="327"/>
      <c r="DH211" s="327"/>
      <c r="DI211" s="327"/>
      <c r="DJ211" s="327"/>
      <c r="DK211" s="327"/>
      <c r="DL211" s="327"/>
      <c r="DM211" s="327"/>
      <c r="DN211" s="327"/>
      <c r="DO211" s="327"/>
      <c r="DP211" s="327"/>
      <c r="DQ211" s="327"/>
      <c r="DR211" s="327"/>
      <c r="DS211" s="327"/>
      <c r="DT211" s="327"/>
      <c r="DU211" s="327"/>
      <c r="DV211" s="327"/>
      <c r="DW211" s="327"/>
      <c r="DX211" s="327"/>
      <c r="DY211" s="327"/>
      <c r="DZ211" s="327"/>
      <c r="EA211" s="327"/>
      <c r="EB211" s="327"/>
      <c r="EC211" s="327"/>
      <c r="ED211" s="327"/>
      <c r="EE211" s="327"/>
      <c r="EF211" s="327"/>
      <c r="EG211" s="327"/>
      <c r="EH211" s="327"/>
      <c r="EI211" s="327"/>
      <c r="EJ211" s="327"/>
      <c r="EK211" s="327"/>
      <c r="EL211" s="327"/>
      <c r="EM211" s="327"/>
      <c r="EN211" s="327"/>
      <c r="EO211" s="327"/>
      <c r="EP211" s="327"/>
      <c r="EQ211" s="327"/>
      <c r="ER211" s="327"/>
      <c r="ES211" s="327"/>
      <c r="ET211" s="327"/>
      <c r="EU211" s="327"/>
      <c r="EV211" s="327"/>
      <c r="EW211" s="327"/>
      <c r="EX211" s="327"/>
      <c r="EY211" s="327"/>
      <c r="EZ211" s="327"/>
      <c r="FA211" s="327"/>
      <c r="FB211" s="327"/>
      <c r="FC211" s="327"/>
      <c r="FD211" s="327"/>
      <c r="FE211" s="327"/>
      <c r="FF211" s="327"/>
      <c r="FG211" s="327"/>
      <c r="FH211" s="327"/>
      <c r="FI211" s="327"/>
      <c r="FJ211" s="327"/>
      <c r="FK211" s="327"/>
      <c r="FL211" s="327"/>
      <c r="FM211" s="327"/>
      <c r="FN211" s="327"/>
      <c r="FO211" s="327"/>
      <c r="FP211" s="327"/>
      <c r="FQ211" s="327"/>
      <c r="FR211" s="327"/>
      <c r="FS211" s="327"/>
      <c r="FT211" s="327"/>
      <c r="FU211" s="327"/>
      <c r="FV211" s="327"/>
      <c r="FW211" s="327"/>
      <c r="FX211" s="327"/>
      <c r="FY211" s="327"/>
      <c r="FZ211" s="327"/>
      <c r="GA211" s="327"/>
      <c r="GB211" s="327"/>
      <c r="GC211" s="327"/>
      <c r="GD211" s="327"/>
      <c r="GE211" s="327"/>
      <c r="GF211" s="327"/>
      <c r="GG211" s="327"/>
      <c r="GH211" s="327"/>
      <c r="GI211" s="327"/>
      <c r="GJ211" s="327"/>
      <c r="GK211" s="327"/>
      <c r="GL211" s="327"/>
      <c r="GM211" s="327"/>
      <c r="GN211" s="327"/>
      <c r="GO211" s="327"/>
      <c r="GP211" s="327"/>
      <c r="GQ211" s="327"/>
      <c r="GR211" s="327"/>
      <c r="GS211" s="327"/>
      <c r="GT211" s="327"/>
      <c r="GU211" s="327"/>
      <c r="GV211" s="327"/>
      <c r="GW211" s="327"/>
      <c r="GX211" s="327"/>
      <c r="GY211" s="327"/>
      <c r="GZ211" s="327"/>
      <c r="HA211" s="327"/>
      <c r="HB211" s="327"/>
      <c r="HC211" s="327"/>
      <c r="HD211" s="327"/>
      <c r="HE211" s="327"/>
      <c r="HF211" s="328"/>
      <c r="HG211" s="328"/>
      <c r="HH211" s="328"/>
      <c r="HI211" s="328"/>
      <c r="HJ211" s="328"/>
      <c r="HK211" s="328"/>
      <c r="HL211" s="328"/>
    </row>
    <row r="212" spans="1:220" s="958" customFormat="1" ht="24" customHeight="1" x14ac:dyDescent="0.25">
      <c r="A212" s="983"/>
      <c r="B212" s="984"/>
      <c r="C212" s="984"/>
      <c r="D212" s="984"/>
      <c r="E212" s="984"/>
      <c r="F212" s="984"/>
      <c r="G212" s="985"/>
      <c r="H212" s="985"/>
      <c r="I212" s="985"/>
      <c r="J212" s="985"/>
      <c r="K212" s="985"/>
      <c r="L212" s="984"/>
      <c r="M212" s="984"/>
      <c r="N212" s="984"/>
      <c r="O212" s="986"/>
      <c r="P212" s="987"/>
      <c r="Q212" s="988"/>
      <c r="R212" s="988"/>
      <c r="S212" s="988"/>
      <c r="T212" s="989"/>
      <c r="U212" s="960"/>
      <c r="V212" s="960"/>
      <c r="W212" s="960"/>
      <c r="X212" s="960"/>
      <c r="Y212" s="960"/>
      <c r="Z212" s="960"/>
      <c r="AA212" s="960"/>
      <c r="AB212" s="960"/>
      <c r="AC212" s="960"/>
      <c r="AD212" s="960"/>
      <c r="AE212" s="960"/>
      <c r="AF212" s="960"/>
      <c r="AG212" s="960"/>
      <c r="AH212" s="960"/>
      <c r="AI212" s="960"/>
      <c r="AJ212" s="960"/>
      <c r="AK212" s="960"/>
      <c r="AL212" s="960"/>
      <c r="AM212" s="960"/>
      <c r="AN212" s="960"/>
      <c r="AO212" s="960"/>
      <c r="AP212" s="960"/>
      <c r="AQ212" s="960"/>
      <c r="AR212" s="960"/>
      <c r="AS212" s="960"/>
      <c r="AT212" s="960"/>
      <c r="AU212" s="960"/>
      <c r="AV212" s="960"/>
      <c r="AW212" s="960"/>
    </row>
    <row r="213" spans="1:220" s="958" customFormat="1" ht="56.25" customHeight="1" x14ac:dyDescent="0.25">
      <c r="A213" s="961"/>
      <c r="B213" s="962"/>
      <c r="C213" s="962"/>
      <c r="D213" s="962"/>
      <c r="E213" s="962"/>
      <c r="F213" s="962"/>
      <c r="G213" s="963"/>
      <c r="H213" s="963"/>
      <c r="I213" s="963"/>
      <c r="J213" s="963"/>
      <c r="K213" s="963"/>
      <c r="L213" s="962"/>
      <c r="M213" s="962"/>
      <c r="N213" s="962"/>
      <c r="O213" s="964"/>
      <c r="P213" s="965"/>
      <c r="Q213" s="990"/>
      <c r="R213" s="990"/>
      <c r="S213" s="990"/>
      <c r="T213" s="991"/>
      <c r="U213" s="960"/>
      <c r="V213" s="960"/>
      <c r="W213" s="960"/>
      <c r="X213" s="960"/>
      <c r="Y213" s="960"/>
      <c r="Z213" s="960"/>
      <c r="AA213" s="960"/>
      <c r="AB213" s="960"/>
      <c r="AC213" s="960"/>
      <c r="AD213" s="960"/>
      <c r="AE213" s="960"/>
      <c r="AF213" s="960"/>
      <c r="AG213" s="960"/>
      <c r="AH213" s="960"/>
      <c r="AI213" s="960"/>
      <c r="AJ213" s="960"/>
      <c r="AK213" s="960"/>
      <c r="AL213" s="960"/>
      <c r="AM213" s="960"/>
      <c r="AN213" s="960"/>
      <c r="AO213" s="960"/>
      <c r="AP213" s="960"/>
      <c r="AQ213" s="960"/>
      <c r="AR213" s="960"/>
      <c r="AS213" s="960"/>
      <c r="AT213" s="960"/>
      <c r="AU213" s="960"/>
      <c r="AV213" s="960"/>
      <c r="AW213" s="960"/>
      <c r="BN213" s="958">
        <v>3046563883.2900004</v>
      </c>
    </row>
    <row r="214" spans="1:220" s="958" customFormat="1" ht="18.75" customHeight="1" x14ac:dyDescent="0.25">
      <c r="A214" s="966"/>
      <c r="B214" s="980"/>
      <c r="C214" s="980"/>
      <c r="D214" s="980"/>
      <c r="E214" s="980"/>
      <c r="F214" s="980"/>
      <c r="G214" s="981"/>
      <c r="H214" s="981"/>
      <c r="I214" s="981"/>
      <c r="J214" s="981"/>
      <c r="K214" s="981"/>
      <c r="L214" s="980"/>
      <c r="M214" s="980"/>
      <c r="N214" s="980"/>
      <c r="O214" s="982"/>
      <c r="P214" s="967"/>
      <c r="Q214" s="992"/>
      <c r="R214" s="992"/>
      <c r="S214" s="992"/>
      <c r="T214" s="993"/>
      <c r="U214" s="960"/>
      <c r="V214" s="960"/>
      <c r="W214" s="960"/>
      <c r="X214" s="960"/>
      <c r="Y214" s="960"/>
      <c r="Z214" s="960"/>
      <c r="AA214" s="960"/>
      <c r="AB214" s="960"/>
      <c r="AC214" s="960"/>
      <c r="AD214" s="960"/>
      <c r="AE214" s="960"/>
      <c r="AF214" s="960"/>
      <c r="AG214" s="960"/>
      <c r="AH214" s="960"/>
      <c r="AI214" s="960"/>
      <c r="AJ214" s="960"/>
      <c r="AK214" s="960"/>
      <c r="AL214" s="960"/>
      <c r="AM214" s="960"/>
      <c r="AN214" s="960"/>
      <c r="AO214" s="960"/>
      <c r="AP214" s="960"/>
      <c r="AQ214" s="960"/>
      <c r="AR214" s="960"/>
      <c r="AS214" s="960"/>
      <c r="AT214" s="960"/>
      <c r="AU214" s="960"/>
      <c r="AV214" s="960"/>
      <c r="AW214" s="960"/>
      <c r="BN214" s="958">
        <v>239750000</v>
      </c>
    </row>
    <row r="215" spans="1:220" s="958" customFormat="1" ht="64.5" customHeight="1" x14ac:dyDescent="0.25">
      <c r="A215" s="966"/>
      <c r="B215" s="980"/>
      <c r="C215" s="980"/>
      <c r="D215" s="980"/>
      <c r="E215" s="980"/>
      <c r="F215" s="980"/>
      <c r="G215" s="981"/>
      <c r="H215" s="981"/>
      <c r="I215" s="981"/>
      <c r="J215" s="981"/>
      <c r="K215" s="981"/>
      <c r="L215" s="980"/>
      <c r="M215" s="980"/>
      <c r="N215" s="980"/>
      <c r="O215" s="982"/>
      <c r="P215" s="967"/>
      <c r="Q215" s="992"/>
      <c r="R215" s="992"/>
      <c r="S215" s="992"/>
      <c r="T215" s="993"/>
      <c r="U215" s="960"/>
      <c r="V215" s="960"/>
      <c r="W215" s="960"/>
      <c r="X215" s="960"/>
      <c r="Y215" s="960"/>
      <c r="Z215" s="960"/>
      <c r="AA215" s="960"/>
      <c r="AB215" s="960"/>
      <c r="AC215" s="960"/>
      <c r="AD215" s="960"/>
      <c r="AE215" s="960"/>
      <c r="AF215" s="960"/>
      <c r="AG215" s="960"/>
      <c r="AH215" s="960"/>
      <c r="AI215" s="960"/>
      <c r="AJ215" s="960"/>
      <c r="AK215" s="960"/>
      <c r="AL215" s="960"/>
      <c r="AM215" s="960"/>
      <c r="AN215" s="960"/>
      <c r="AO215" s="960"/>
      <c r="AP215" s="960"/>
      <c r="AQ215" s="960"/>
      <c r="AR215" s="960"/>
      <c r="AS215" s="960"/>
      <c r="AT215" s="960"/>
      <c r="AU215" s="960"/>
      <c r="AV215" s="960"/>
      <c r="AW215" s="960"/>
    </row>
    <row r="216" spans="1:220" s="958" customFormat="1" ht="24" customHeight="1" x14ac:dyDescent="0.25">
      <c r="A216" s="966"/>
      <c r="B216" s="980"/>
      <c r="C216" s="980"/>
      <c r="D216" s="980"/>
      <c r="E216" s="980"/>
      <c r="F216" s="980"/>
      <c r="G216" s="981"/>
      <c r="H216" s="981"/>
      <c r="I216" s="981"/>
      <c r="J216" s="981"/>
      <c r="K216" s="981"/>
      <c r="L216" s="980"/>
      <c r="M216" s="980"/>
      <c r="N216" s="980"/>
      <c r="O216" s="982"/>
      <c r="P216" s="967"/>
      <c r="Q216" s="992"/>
      <c r="R216" s="992"/>
      <c r="S216" s="992"/>
      <c r="T216" s="993"/>
      <c r="U216" s="960"/>
      <c r="V216" s="960"/>
      <c r="W216" s="960"/>
      <c r="X216" s="960"/>
      <c r="Y216" s="960"/>
      <c r="Z216" s="960"/>
      <c r="AA216" s="960"/>
      <c r="AB216" s="960"/>
      <c r="AC216" s="960"/>
      <c r="AD216" s="960"/>
      <c r="AE216" s="960"/>
      <c r="AF216" s="960"/>
      <c r="AG216" s="960"/>
      <c r="AH216" s="960"/>
      <c r="AI216" s="960"/>
      <c r="AJ216" s="960"/>
      <c r="AK216" s="960"/>
      <c r="AL216" s="960"/>
      <c r="AM216" s="960"/>
      <c r="AN216" s="960"/>
      <c r="AO216" s="960"/>
      <c r="AP216" s="960"/>
      <c r="AQ216" s="960"/>
      <c r="AR216" s="960"/>
      <c r="AS216" s="960"/>
      <c r="AT216" s="960"/>
      <c r="AU216" s="960"/>
      <c r="AV216" s="960"/>
      <c r="AW216" s="960"/>
    </row>
    <row r="217" spans="1:220" s="958" customFormat="1" ht="11.25" customHeight="1" x14ac:dyDescent="0.25">
      <c r="A217" s="966"/>
      <c r="B217" s="980"/>
      <c r="C217" s="980"/>
      <c r="D217" s="980"/>
      <c r="E217" s="980"/>
      <c r="F217" s="980"/>
      <c r="G217" s="981"/>
      <c r="H217" s="981"/>
      <c r="I217" s="981"/>
      <c r="J217" s="981"/>
      <c r="K217" s="981"/>
      <c r="L217" s="980"/>
      <c r="M217" s="980"/>
      <c r="N217" s="980"/>
      <c r="O217" s="982"/>
      <c r="P217" s="967"/>
      <c r="Q217" s="992"/>
      <c r="R217" s="992"/>
      <c r="S217" s="992"/>
      <c r="T217" s="993"/>
      <c r="U217" s="960"/>
      <c r="V217" s="960"/>
      <c r="W217" s="960"/>
      <c r="X217" s="960"/>
      <c r="Y217" s="960"/>
      <c r="Z217" s="960"/>
      <c r="AA217" s="960"/>
      <c r="AB217" s="960"/>
      <c r="AC217" s="960"/>
      <c r="AD217" s="960"/>
      <c r="AE217" s="960"/>
      <c r="AF217" s="960"/>
      <c r="AG217" s="960"/>
      <c r="AH217" s="960"/>
      <c r="AI217" s="960"/>
      <c r="AJ217" s="960"/>
      <c r="AK217" s="960"/>
      <c r="AL217" s="960"/>
      <c r="AM217" s="960"/>
      <c r="AN217" s="960"/>
      <c r="AO217" s="960"/>
      <c r="AP217" s="960"/>
      <c r="AQ217" s="960"/>
      <c r="AR217" s="960"/>
      <c r="AS217" s="960"/>
      <c r="AT217" s="960"/>
      <c r="AU217" s="960"/>
      <c r="AV217" s="960"/>
      <c r="AW217" s="960"/>
    </row>
    <row r="218" spans="1:220" s="958" customFormat="1" ht="89.25" hidden="1" customHeight="1" x14ac:dyDescent="0.25">
      <c r="A218" s="966"/>
      <c r="B218" s="980"/>
      <c r="C218" s="980"/>
      <c r="D218" s="980"/>
      <c r="E218" s="980"/>
      <c r="F218" s="980"/>
      <c r="G218" s="981"/>
      <c r="H218" s="981"/>
      <c r="I218" s="981"/>
      <c r="J218" s="981"/>
      <c r="K218" s="981"/>
      <c r="L218" s="980"/>
      <c r="M218" s="980"/>
      <c r="N218" s="980"/>
      <c r="O218" s="982"/>
      <c r="P218" s="967"/>
      <c r="Q218" s="992"/>
      <c r="R218" s="992"/>
      <c r="S218" s="992"/>
      <c r="T218" s="993"/>
      <c r="U218" s="960"/>
      <c r="V218" s="960"/>
      <c r="W218" s="960"/>
      <c r="X218" s="960"/>
      <c r="Y218" s="960"/>
      <c r="Z218" s="960"/>
      <c r="AA218" s="960"/>
      <c r="AB218" s="960"/>
      <c r="AC218" s="960"/>
      <c r="AD218" s="960"/>
      <c r="AE218" s="960"/>
      <c r="AF218" s="960"/>
      <c r="AG218" s="960"/>
      <c r="AH218" s="960"/>
      <c r="AI218" s="960"/>
      <c r="AJ218" s="960"/>
      <c r="AK218" s="960"/>
      <c r="AL218" s="960"/>
      <c r="AM218" s="960"/>
      <c r="AN218" s="960"/>
      <c r="AO218" s="960"/>
      <c r="AP218" s="960"/>
      <c r="AQ218" s="960"/>
      <c r="AR218" s="960"/>
      <c r="AS218" s="960"/>
      <c r="AT218" s="960"/>
      <c r="AU218" s="960"/>
      <c r="AV218" s="960"/>
      <c r="AW218" s="960"/>
    </row>
    <row r="219" spans="1:220" s="958" customFormat="1" ht="24" customHeight="1" x14ac:dyDescent="0.25">
      <c r="A219" s="966"/>
      <c r="B219" s="980"/>
      <c r="C219" s="980"/>
      <c r="D219" s="980"/>
      <c r="E219" s="980"/>
      <c r="F219" s="980"/>
      <c r="G219" s="981"/>
      <c r="H219" s="981"/>
      <c r="I219" s="968"/>
      <c r="J219" s="968"/>
      <c r="K219" s="968"/>
      <c r="L219" s="969"/>
      <c r="M219" s="969"/>
      <c r="N219" s="969"/>
      <c r="O219" s="982"/>
      <c r="P219" s="967"/>
      <c r="Q219" s="992"/>
      <c r="R219" s="992"/>
      <c r="S219" s="992"/>
      <c r="T219" s="993"/>
      <c r="U219" s="960"/>
      <c r="V219" s="960"/>
      <c r="W219" s="960"/>
      <c r="X219" s="960"/>
      <c r="Y219" s="960"/>
      <c r="Z219" s="960"/>
      <c r="AA219" s="960"/>
      <c r="AB219" s="960"/>
      <c r="AC219" s="960"/>
      <c r="AD219" s="960"/>
      <c r="AE219" s="960"/>
      <c r="AF219" s="960"/>
      <c r="AG219" s="960"/>
      <c r="AH219" s="960"/>
      <c r="AI219" s="960"/>
      <c r="AJ219" s="960"/>
      <c r="AK219" s="960"/>
      <c r="AL219" s="960"/>
      <c r="AM219" s="960"/>
      <c r="AN219" s="960"/>
      <c r="AO219" s="960"/>
      <c r="AP219" s="960"/>
      <c r="AQ219" s="960"/>
      <c r="AR219" s="960"/>
      <c r="AS219" s="960"/>
      <c r="AT219" s="960"/>
      <c r="AU219" s="960"/>
      <c r="AV219" s="960"/>
      <c r="AW219" s="960"/>
    </row>
    <row r="220" spans="1:220" s="958" customFormat="1" ht="24" customHeight="1" x14ac:dyDescent="0.25">
      <c r="A220" s="1236" t="s">
        <v>451</v>
      </c>
      <c r="B220" s="1237"/>
      <c r="C220" s="1237"/>
      <c r="D220" s="1237"/>
      <c r="E220" s="1237"/>
      <c r="F220" s="1237"/>
      <c r="G220" s="1237"/>
      <c r="H220" s="1237"/>
      <c r="I220" s="1237"/>
      <c r="J220" s="1237"/>
      <c r="K220" s="1237"/>
      <c r="L220" s="1237"/>
      <c r="M220" s="1237"/>
      <c r="N220" s="1237"/>
      <c r="O220" s="1237"/>
      <c r="P220" s="1237"/>
      <c r="Q220" s="1237"/>
      <c r="R220" s="1237"/>
      <c r="S220" s="1237"/>
      <c r="T220" s="1238"/>
      <c r="U220" s="960"/>
      <c r="V220" s="960"/>
      <c r="W220" s="960"/>
      <c r="X220" s="960"/>
      <c r="Y220" s="960"/>
      <c r="Z220" s="960"/>
      <c r="AA220" s="960"/>
      <c r="AB220" s="960"/>
      <c r="AC220" s="960"/>
      <c r="AD220" s="960"/>
      <c r="AE220" s="960"/>
      <c r="AF220" s="960"/>
      <c r="AG220" s="960"/>
      <c r="AH220" s="960"/>
      <c r="AI220" s="960"/>
      <c r="AJ220" s="960"/>
      <c r="AK220" s="960"/>
      <c r="AL220" s="960"/>
      <c r="AM220" s="960"/>
      <c r="AN220" s="960"/>
      <c r="AO220" s="960"/>
      <c r="AP220" s="960"/>
      <c r="AQ220" s="960"/>
      <c r="AR220" s="960"/>
      <c r="AS220" s="960"/>
      <c r="AT220" s="960"/>
      <c r="AU220" s="960"/>
      <c r="AV220" s="960"/>
      <c r="AW220" s="960"/>
    </row>
    <row r="221" spans="1:220" s="958" customFormat="1" ht="24" customHeight="1" x14ac:dyDescent="0.25">
      <c r="A221" s="1239" t="s">
        <v>452</v>
      </c>
      <c r="B221" s="1240"/>
      <c r="C221" s="1240"/>
      <c r="D221" s="1240"/>
      <c r="E221" s="1240"/>
      <c r="F221" s="1240"/>
      <c r="G221" s="1240"/>
      <c r="H221" s="1240"/>
      <c r="I221" s="1240"/>
      <c r="J221" s="1240"/>
      <c r="K221" s="1240"/>
      <c r="L221" s="1240"/>
      <c r="M221" s="1240"/>
      <c r="N221" s="1240"/>
      <c r="O221" s="1240"/>
      <c r="P221" s="1240"/>
      <c r="Q221" s="1240"/>
      <c r="R221" s="1240"/>
      <c r="S221" s="1240"/>
      <c r="T221" s="1241"/>
      <c r="U221" s="960"/>
      <c r="V221" s="960"/>
      <c r="W221" s="960"/>
      <c r="X221" s="960"/>
      <c r="Y221" s="960"/>
      <c r="Z221" s="960"/>
      <c r="AA221" s="960"/>
      <c r="AB221" s="960"/>
      <c r="AC221" s="960"/>
      <c r="AD221" s="960"/>
      <c r="AE221" s="960"/>
      <c r="AF221" s="960"/>
      <c r="AG221" s="960"/>
      <c r="AH221" s="960"/>
      <c r="AI221" s="960"/>
      <c r="AJ221" s="960"/>
      <c r="AK221" s="960"/>
      <c r="AL221" s="960"/>
      <c r="AM221" s="960"/>
      <c r="AN221" s="960"/>
      <c r="AO221" s="960"/>
      <c r="AP221" s="960"/>
      <c r="AQ221" s="960"/>
      <c r="AR221" s="960"/>
      <c r="AS221" s="960"/>
      <c r="AT221" s="960"/>
      <c r="AU221" s="960"/>
      <c r="AV221" s="960"/>
      <c r="AW221" s="960"/>
    </row>
    <row r="222" spans="1:220" s="958" customFormat="1" ht="24" customHeight="1" x14ac:dyDescent="0.25">
      <c r="A222" s="966"/>
      <c r="B222" s="980"/>
      <c r="C222" s="980"/>
      <c r="D222" s="980"/>
      <c r="E222" s="980"/>
      <c r="F222" s="980"/>
      <c r="G222" s="981"/>
      <c r="H222" s="981"/>
      <c r="I222" s="981"/>
      <c r="J222" s="981"/>
      <c r="K222" s="981"/>
      <c r="L222" s="980"/>
      <c r="M222" s="980"/>
      <c r="N222" s="980"/>
      <c r="O222" s="982"/>
      <c r="P222" s="967"/>
      <c r="Q222" s="992"/>
      <c r="R222" s="992"/>
      <c r="S222" s="992"/>
      <c r="T222" s="993"/>
      <c r="U222" s="960"/>
      <c r="V222" s="960"/>
      <c r="W222" s="960"/>
      <c r="X222" s="960"/>
      <c r="Y222" s="960"/>
      <c r="Z222" s="960"/>
      <c r="AA222" s="960"/>
      <c r="AB222" s="960"/>
      <c r="AC222" s="960"/>
      <c r="AD222" s="960"/>
      <c r="AE222" s="960"/>
      <c r="AF222" s="960"/>
      <c r="AG222" s="960"/>
      <c r="AH222" s="960"/>
      <c r="AI222" s="960"/>
      <c r="AJ222" s="960"/>
      <c r="AK222" s="960"/>
      <c r="AL222" s="960"/>
      <c r="AM222" s="960"/>
      <c r="AN222" s="960"/>
      <c r="AO222" s="960"/>
      <c r="AP222" s="960"/>
      <c r="AQ222" s="960"/>
      <c r="AR222" s="960"/>
      <c r="AS222" s="960"/>
      <c r="AT222" s="960"/>
      <c r="AU222" s="960"/>
      <c r="AV222" s="960"/>
      <c r="AW222" s="960"/>
    </row>
    <row r="223" spans="1:220" s="958" customFormat="1" ht="24" customHeight="1" x14ac:dyDescent="0.25">
      <c r="A223" s="966"/>
      <c r="B223" s="980"/>
      <c r="C223" s="980"/>
      <c r="D223" s="980"/>
      <c r="E223" s="980"/>
      <c r="F223" s="980"/>
      <c r="G223" s="981"/>
      <c r="H223" s="981"/>
      <c r="I223" s="981"/>
      <c r="J223" s="981"/>
      <c r="K223" s="981"/>
      <c r="L223" s="980"/>
      <c r="M223" s="980"/>
      <c r="N223" s="980"/>
      <c r="O223" s="982"/>
      <c r="P223" s="967"/>
      <c r="Q223" s="992"/>
      <c r="R223" s="992"/>
      <c r="S223" s="992"/>
      <c r="T223" s="993"/>
      <c r="U223" s="960"/>
      <c r="V223" s="960"/>
      <c r="W223" s="960"/>
      <c r="X223" s="960"/>
      <c r="Y223" s="960"/>
      <c r="Z223" s="960"/>
      <c r="AA223" s="960"/>
      <c r="AB223" s="960"/>
      <c r="AC223" s="960"/>
      <c r="AD223" s="960"/>
      <c r="AE223" s="960"/>
      <c r="AF223" s="960"/>
      <c r="AG223" s="960"/>
      <c r="AH223" s="960"/>
      <c r="AI223" s="960"/>
      <c r="AJ223" s="960"/>
      <c r="AK223" s="960"/>
      <c r="AL223" s="960"/>
      <c r="AM223" s="960"/>
      <c r="AN223" s="960"/>
      <c r="AO223" s="960"/>
      <c r="AP223" s="960"/>
      <c r="AQ223" s="960"/>
      <c r="AR223" s="960"/>
      <c r="AS223" s="960"/>
      <c r="AT223" s="960"/>
      <c r="AU223" s="960"/>
      <c r="AV223" s="960"/>
      <c r="AW223" s="960"/>
    </row>
    <row r="224" spans="1:220" s="958" customFormat="1" ht="44.25" customHeight="1" x14ac:dyDescent="0.25">
      <c r="A224" s="966"/>
      <c r="B224" s="1244" t="s">
        <v>1019</v>
      </c>
      <c r="C224" s="1245"/>
      <c r="D224" s="1245"/>
      <c r="E224" s="1245"/>
      <c r="F224" s="1245"/>
      <c r="G224" s="1252"/>
      <c r="H224" s="994"/>
      <c r="I224" s="1244" t="s">
        <v>1020</v>
      </c>
      <c r="J224" s="1245"/>
      <c r="K224" s="1245"/>
      <c r="L224" s="1245"/>
      <c r="M224" s="995"/>
      <c r="N224" s="996"/>
      <c r="O224" s="1242" t="s">
        <v>1021</v>
      </c>
      <c r="P224" s="1243"/>
      <c r="Q224" s="1243"/>
      <c r="R224" s="997"/>
      <c r="S224" s="997"/>
      <c r="T224" s="998"/>
      <c r="U224" s="970"/>
      <c r="V224" s="970"/>
      <c r="W224" s="970"/>
      <c r="X224" s="970"/>
      <c r="Y224" s="970"/>
      <c r="Z224" s="970"/>
      <c r="AA224" s="970"/>
      <c r="AB224" s="970"/>
      <c r="AC224" s="970"/>
      <c r="AD224" s="970"/>
      <c r="AE224" s="970"/>
      <c r="AF224" s="970"/>
      <c r="AG224" s="970"/>
      <c r="AH224" s="970"/>
      <c r="AI224" s="970"/>
      <c r="AJ224" s="970"/>
      <c r="AK224" s="970"/>
      <c r="AL224" s="970"/>
      <c r="AM224" s="970"/>
      <c r="AN224" s="970"/>
      <c r="AO224" s="970"/>
      <c r="AP224" s="970"/>
      <c r="AQ224" s="970"/>
      <c r="AR224" s="970"/>
      <c r="AS224" s="970"/>
      <c r="AT224" s="970"/>
      <c r="AU224" s="970"/>
      <c r="AV224" s="970"/>
      <c r="AW224" s="970"/>
    </row>
    <row r="225" spans="1:220" s="958" customFormat="1" ht="126.75" customHeight="1" x14ac:dyDescent="0.25">
      <c r="A225" s="966"/>
      <c r="B225" s="1244" t="s">
        <v>1022</v>
      </c>
      <c r="C225" s="1245"/>
      <c r="D225" s="1002"/>
      <c r="E225" s="1002"/>
      <c r="F225" s="1002"/>
      <c r="G225" s="1003"/>
      <c r="H225" s="999"/>
      <c r="I225" s="971" t="s">
        <v>1022</v>
      </c>
      <c r="J225" s="1253"/>
      <c r="K225" s="1254"/>
      <c r="L225" s="1255"/>
      <c r="M225" s="980"/>
      <c r="N225" s="996"/>
      <c r="O225" s="971" t="s">
        <v>1022</v>
      </c>
      <c r="P225" s="972"/>
      <c r="Q225" s="1001"/>
      <c r="R225" s="997"/>
      <c r="S225" s="997"/>
      <c r="T225" s="998"/>
      <c r="U225" s="970"/>
      <c r="V225" s="970"/>
      <c r="W225" s="970"/>
      <c r="X225" s="970"/>
      <c r="Y225" s="970"/>
      <c r="Z225" s="970"/>
      <c r="AA225" s="970"/>
      <c r="AB225" s="970"/>
      <c r="AC225" s="970"/>
      <c r="AD225" s="970"/>
      <c r="AE225" s="970"/>
      <c r="AF225" s="970"/>
      <c r="AG225" s="970"/>
      <c r="AH225" s="970"/>
      <c r="AI225" s="970"/>
      <c r="AJ225" s="970"/>
      <c r="AK225" s="970"/>
      <c r="AL225" s="970"/>
      <c r="AM225" s="970"/>
      <c r="AN225" s="970"/>
      <c r="AO225" s="970"/>
      <c r="AP225" s="970"/>
      <c r="AQ225" s="970"/>
      <c r="AR225" s="970"/>
      <c r="AS225" s="970"/>
      <c r="AT225" s="970"/>
      <c r="AU225" s="970"/>
      <c r="AV225" s="970"/>
      <c r="AW225" s="970"/>
    </row>
    <row r="226" spans="1:220" s="958" customFormat="1" ht="38.25" customHeight="1" x14ac:dyDescent="0.25">
      <c r="A226" s="966"/>
      <c r="B226" s="1246" t="s">
        <v>679</v>
      </c>
      <c r="C226" s="1247"/>
      <c r="D226" s="1249" t="s">
        <v>1023</v>
      </c>
      <c r="E226" s="1250"/>
      <c r="F226" s="1250"/>
      <c r="G226" s="1251"/>
      <c r="H226" s="999"/>
      <c r="I226" s="971" t="s">
        <v>679</v>
      </c>
      <c r="J226" s="1228" t="s">
        <v>1023</v>
      </c>
      <c r="K226" s="1229"/>
      <c r="L226" s="1230"/>
      <c r="M226" s="980"/>
      <c r="N226" s="996"/>
      <c r="O226" s="971" t="s">
        <v>679</v>
      </c>
      <c r="P226" s="973" t="s">
        <v>1023</v>
      </c>
      <c r="Q226" s="1001" t="s">
        <v>1023</v>
      </c>
      <c r="R226" s="997"/>
      <c r="S226" s="997"/>
      <c r="T226" s="998"/>
      <c r="U226" s="970"/>
      <c r="V226" s="970"/>
      <c r="W226" s="970"/>
      <c r="X226" s="970"/>
      <c r="Y226" s="970"/>
      <c r="Z226" s="970"/>
      <c r="AA226" s="970"/>
      <c r="AB226" s="970"/>
      <c r="AC226" s="970"/>
      <c r="AD226" s="970"/>
      <c r="AE226" s="970"/>
      <c r="AF226" s="970"/>
      <c r="AG226" s="970"/>
      <c r="AH226" s="970"/>
      <c r="AI226" s="970"/>
      <c r="AJ226" s="970"/>
      <c r="AK226" s="970"/>
      <c r="AL226" s="970"/>
      <c r="AM226" s="970"/>
      <c r="AN226" s="970"/>
      <c r="AO226" s="970"/>
      <c r="AP226" s="970"/>
      <c r="AQ226" s="970"/>
      <c r="AR226" s="970"/>
      <c r="AS226" s="970"/>
      <c r="AT226" s="970"/>
      <c r="AU226" s="970"/>
      <c r="AV226" s="970"/>
      <c r="AW226" s="970"/>
    </row>
    <row r="227" spans="1:220" s="958" customFormat="1" ht="37.5" customHeight="1" x14ac:dyDescent="0.25">
      <c r="A227" s="966"/>
      <c r="B227" s="1242" t="s">
        <v>1024</v>
      </c>
      <c r="C227" s="1248"/>
      <c r="D227" s="1249" t="s">
        <v>1025</v>
      </c>
      <c r="E227" s="1250"/>
      <c r="F227" s="1250"/>
      <c r="G227" s="1251"/>
      <c r="H227" s="999"/>
      <c r="I227" s="971" t="s">
        <v>1024</v>
      </c>
      <c r="J227" s="1228" t="s">
        <v>1025</v>
      </c>
      <c r="K227" s="1229"/>
      <c r="L227" s="1230"/>
      <c r="M227" s="980"/>
      <c r="N227" s="996"/>
      <c r="O227" s="971" t="s">
        <v>1024</v>
      </c>
      <c r="P227" s="973" t="s">
        <v>1025</v>
      </c>
      <c r="Q227" s="1001" t="s">
        <v>1025</v>
      </c>
      <c r="R227" s="997"/>
      <c r="S227" s="997"/>
      <c r="T227" s="998"/>
      <c r="U227" s="970"/>
      <c r="V227" s="970"/>
      <c r="W227" s="970"/>
      <c r="X227" s="970"/>
      <c r="Y227" s="970"/>
      <c r="Z227" s="970"/>
      <c r="AA227" s="970"/>
      <c r="AB227" s="970"/>
      <c r="AC227" s="970"/>
      <c r="AD227" s="970"/>
      <c r="AE227" s="970"/>
      <c r="AF227" s="970"/>
      <c r="AG227" s="970"/>
      <c r="AH227" s="970"/>
      <c r="AI227" s="970"/>
      <c r="AJ227" s="970"/>
      <c r="AK227" s="970"/>
      <c r="AL227" s="970"/>
      <c r="AM227" s="970"/>
      <c r="AN227" s="970"/>
      <c r="AO227" s="970"/>
      <c r="AP227" s="970"/>
      <c r="AQ227" s="970"/>
      <c r="AR227" s="970"/>
      <c r="AS227" s="970"/>
      <c r="AT227" s="970"/>
      <c r="AU227" s="970"/>
      <c r="AV227" s="970"/>
      <c r="AW227" s="970"/>
    </row>
    <row r="228" spans="1:220" s="958" customFormat="1" ht="64.5" customHeight="1" x14ac:dyDescent="0.25">
      <c r="A228" s="1234" t="s">
        <v>1026</v>
      </c>
      <c r="B228" s="1235"/>
      <c r="C228" s="1235"/>
      <c r="D228" s="1235"/>
      <c r="E228" s="1235"/>
      <c r="F228" s="974"/>
      <c r="G228" s="975"/>
      <c r="H228" s="975"/>
      <c r="I228" s="975"/>
      <c r="J228" s="975"/>
      <c r="K228" s="975"/>
      <c r="L228" s="976"/>
      <c r="M228" s="974"/>
      <c r="N228" s="974"/>
      <c r="O228" s="977"/>
      <c r="P228" s="978"/>
      <c r="Q228" s="977"/>
      <c r="R228" s="977"/>
      <c r="S228" s="977"/>
      <c r="T228" s="1000"/>
      <c r="U228" s="970"/>
      <c r="V228" s="970"/>
      <c r="W228" s="970"/>
      <c r="X228" s="970"/>
      <c r="Y228" s="970"/>
      <c r="Z228" s="970"/>
      <c r="AA228" s="970"/>
      <c r="AB228" s="970"/>
      <c r="AC228" s="970"/>
      <c r="AD228" s="970"/>
      <c r="AE228" s="970"/>
      <c r="AF228" s="970"/>
      <c r="AG228" s="970"/>
      <c r="AH228" s="970"/>
      <c r="AI228" s="970"/>
      <c r="AJ228" s="970"/>
      <c r="AK228" s="970"/>
      <c r="AL228" s="970"/>
      <c r="AM228" s="970"/>
      <c r="AN228" s="970"/>
      <c r="AO228" s="970"/>
      <c r="AP228" s="970"/>
      <c r="AQ228" s="970"/>
      <c r="AR228" s="970"/>
      <c r="AS228" s="970"/>
      <c r="AT228" s="970"/>
      <c r="AU228" s="970"/>
      <c r="AV228" s="970"/>
      <c r="AW228" s="970"/>
    </row>
    <row r="229" spans="1:220" ht="39.75" customHeight="1" x14ac:dyDescent="0.25">
      <c r="A229" s="330"/>
      <c r="B229" s="330"/>
      <c r="C229" s="330"/>
      <c r="D229" s="330"/>
      <c r="E229" s="330"/>
      <c r="F229" s="330"/>
      <c r="G229" s="331"/>
      <c r="H229" s="331"/>
      <c r="I229" s="331"/>
      <c r="J229" s="331"/>
      <c r="K229" s="331"/>
      <c r="L229" s="331"/>
      <c r="M229" s="331"/>
      <c r="N229" s="330"/>
      <c r="O229" s="330"/>
      <c r="P229" s="330"/>
      <c r="Q229" s="332"/>
      <c r="R229" s="376"/>
      <c r="S229" s="376"/>
      <c r="T229" s="893"/>
      <c r="U229" s="318"/>
      <c r="V229" s="334"/>
      <c r="W229" s="334"/>
      <c r="X229" s="334"/>
      <c r="Y229" s="334"/>
      <c r="Z229" s="334"/>
      <c r="AA229" s="334"/>
      <c r="AB229" s="334"/>
      <c r="AC229" s="334"/>
      <c r="AD229" s="334"/>
      <c r="AE229" s="334"/>
      <c r="AF229" s="334"/>
      <c r="AG229" s="334"/>
      <c r="AH229" s="334"/>
      <c r="AI229" s="334"/>
      <c r="AJ229" s="334"/>
      <c r="AK229" s="334"/>
      <c r="AL229" s="334"/>
      <c r="AM229" s="334"/>
      <c r="AN229" s="334"/>
      <c r="AO229" s="334"/>
      <c r="AP229" s="334"/>
      <c r="AQ229" s="334"/>
      <c r="AR229" s="334"/>
      <c r="AS229" s="334"/>
      <c r="AT229" s="334"/>
      <c r="AU229" s="334"/>
      <c r="AV229" s="334"/>
      <c r="AW229" s="334"/>
      <c r="AX229" s="334"/>
      <c r="AY229" s="334"/>
      <c r="AZ229" s="334"/>
      <c r="BA229" s="334"/>
      <c r="BB229" s="334"/>
      <c r="BC229" s="334"/>
      <c r="BD229" s="334"/>
      <c r="BE229" s="334"/>
      <c r="BF229" s="334"/>
      <c r="BG229" s="334"/>
      <c r="BH229" s="334"/>
      <c r="BI229" s="334"/>
      <c r="BJ229" s="334"/>
      <c r="BK229" s="334"/>
      <c r="BL229" s="334"/>
      <c r="BM229" s="334"/>
      <c r="BN229" s="334"/>
      <c r="BO229" s="334"/>
      <c r="BP229" s="334"/>
      <c r="BQ229" s="334"/>
      <c r="BR229" s="334"/>
      <c r="BS229" s="334"/>
      <c r="BT229" s="334"/>
      <c r="BU229" s="334"/>
      <c r="BV229" s="334"/>
      <c r="BW229" s="334"/>
      <c r="BX229" s="334"/>
      <c r="BY229" s="334"/>
      <c r="BZ229" s="334"/>
      <c r="CA229" s="254"/>
      <c r="CB229" s="254"/>
      <c r="CC229" s="254"/>
      <c r="CD229" s="254"/>
      <c r="CE229" s="254"/>
      <c r="CF229" s="254"/>
      <c r="CG229" s="254"/>
      <c r="CH229" s="254"/>
      <c r="CI229" s="254"/>
      <c r="CJ229" s="254"/>
      <c r="CK229" s="254"/>
      <c r="CL229" s="254"/>
      <c r="CM229" s="254"/>
      <c r="CN229" s="254"/>
      <c r="CO229" s="254"/>
      <c r="CP229" s="254"/>
      <c r="CQ229" s="254"/>
      <c r="CR229" s="254"/>
      <c r="CS229" s="254"/>
      <c r="CT229" s="254"/>
      <c r="CU229" s="254"/>
      <c r="CV229" s="254"/>
      <c r="CW229" s="254"/>
      <c r="CX229" s="254"/>
      <c r="CY229" s="254"/>
      <c r="CZ229" s="254"/>
      <c r="DA229" s="254"/>
      <c r="DB229" s="254"/>
      <c r="DC229" s="254"/>
      <c r="DD229" s="254"/>
      <c r="DE229" s="254"/>
      <c r="DF229" s="254"/>
      <c r="DG229" s="254"/>
      <c r="DH229" s="254"/>
      <c r="DI229" s="254"/>
      <c r="DJ229" s="254"/>
      <c r="DK229" s="254"/>
      <c r="DL229" s="254"/>
      <c r="DM229" s="254"/>
      <c r="DN229" s="254"/>
      <c r="DO229" s="254"/>
      <c r="DP229" s="254"/>
      <c r="DQ229" s="254"/>
      <c r="DR229" s="254"/>
      <c r="DS229" s="254"/>
      <c r="DT229" s="254"/>
      <c r="DU229" s="254"/>
      <c r="DV229" s="254"/>
      <c r="DW229" s="254"/>
      <c r="DX229" s="254"/>
      <c r="DY229" s="254"/>
      <c r="DZ229" s="254"/>
      <c r="EA229" s="254"/>
      <c r="EB229" s="254"/>
      <c r="EC229" s="254"/>
      <c r="ED229" s="254"/>
      <c r="EE229" s="254"/>
      <c r="EF229" s="254"/>
      <c r="EG229" s="254"/>
      <c r="EH229" s="254"/>
      <c r="EI229" s="254"/>
      <c r="EJ229" s="254"/>
      <c r="EK229" s="254"/>
      <c r="EL229" s="254"/>
      <c r="EM229" s="254"/>
      <c r="EN229" s="254"/>
      <c r="EO229" s="254"/>
      <c r="EP229" s="254"/>
      <c r="EQ229" s="254"/>
      <c r="ER229" s="254"/>
      <c r="ES229" s="254"/>
      <c r="ET229" s="254"/>
      <c r="EU229" s="254"/>
      <c r="EV229" s="254"/>
      <c r="EW229" s="254"/>
      <c r="EX229" s="254"/>
      <c r="EY229" s="254"/>
      <c r="EZ229" s="254"/>
      <c r="FA229" s="254"/>
      <c r="FB229" s="254"/>
      <c r="FC229" s="254"/>
      <c r="FD229" s="254"/>
      <c r="FE229" s="254"/>
      <c r="FF229" s="254"/>
      <c r="FG229" s="254"/>
      <c r="FH229" s="254"/>
      <c r="FI229" s="254"/>
      <c r="FJ229" s="254"/>
      <c r="FK229" s="254"/>
      <c r="FL229" s="254"/>
      <c r="FM229" s="254"/>
      <c r="FN229" s="254"/>
      <c r="FO229" s="254"/>
      <c r="FP229" s="254"/>
      <c r="FQ229" s="254"/>
      <c r="FR229" s="254"/>
      <c r="FS229" s="254"/>
      <c r="FT229" s="254"/>
      <c r="FU229" s="254"/>
      <c r="FV229" s="254"/>
      <c r="FW229" s="254"/>
      <c r="FX229" s="254"/>
      <c r="FY229" s="254"/>
      <c r="FZ229" s="254"/>
      <c r="GA229" s="254"/>
      <c r="GB229" s="254"/>
      <c r="GC229" s="254"/>
      <c r="GD229" s="254"/>
      <c r="GE229" s="254"/>
      <c r="GF229" s="254"/>
      <c r="GG229" s="254"/>
      <c r="GH229" s="254"/>
      <c r="GI229" s="254"/>
      <c r="GJ229" s="254"/>
      <c r="GK229" s="254"/>
      <c r="GL229" s="254"/>
      <c r="GM229" s="254"/>
      <c r="GN229" s="254"/>
      <c r="GO229" s="254"/>
      <c r="GP229" s="254"/>
      <c r="GQ229" s="254"/>
      <c r="GR229" s="254"/>
      <c r="GS229" s="254"/>
      <c r="GT229" s="254"/>
      <c r="GU229" s="254"/>
      <c r="GV229" s="254"/>
      <c r="GW229" s="254"/>
      <c r="GX229" s="254"/>
      <c r="GY229" s="254"/>
      <c r="GZ229" s="254"/>
      <c r="HA229" s="254"/>
      <c r="HB229" s="254"/>
      <c r="HC229" s="254"/>
      <c r="HD229" s="254"/>
      <c r="HE229" s="254"/>
      <c r="HF229" s="254"/>
      <c r="HG229" s="254"/>
      <c r="HH229" s="254"/>
      <c r="HI229" s="254"/>
      <c r="HJ229" s="254"/>
      <c r="HK229" s="254"/>
      <c r="HL229" s="254"/>
    </row>
    <row r="230" spans="1:220" ht="63" customHeight="1" x14ac:dyDescent="0.25">
      <c r="A230" s="330"/>
      <c r="B230" s="330"/>
      <c r="C230" s="330"/>
      <c r="D230" s="330"/>
      <c r="E230" s="330"/>
      <c r="F230" s="330"/>
      <c r="G230" s="331"/>
      <c r="H230" s="331"/>
      <c r="I230" s="331"/>
      <c r="J230" s="331"/>
      <c r="K230" s="331"/>
      <c r="L230" s="331"/>
      <c r="M230" s="331"/>
      <c r="N230" s="330"/>
      <c r="O230" s="330"/>
      <c r="P230" s="330"/>
      <c r="Q230" s="332"/>
      <c r="R230" s="812"/>
      <c r="S230" s="813" t="s">
        <v>930</v>
      </c>
      <c r="T230" s="893"/>
      <c r="U230" s="318"/>
      <c r="V230" s="334"/>
      <c r="W230" s="334"/>
      <c r="X230" s="334"/>
      <c r="Y230" s="334"/>
      <c r="Z230" s="334"/>
      <c r="AA230" s="334"/>
      <c r="AB230" s="334"/>
      <c r="AC230" s="334"/>
      <c r="AD230" s="334"/>
      <c r="AE230" s="334"/>
      <c r="AF230" s="334"/>
      <c r="AG230" s="334"/>
      <c r="AH230" s="334"/>
      <c r="AI230" s="334"/>
      <c r="AJ230" s="334"/>
      <c r="AK230" s="334"/>
      <c r="AL230" s="334"/>
      <c r="AM230" s="334"/>
      <c r="AN230" s="334"/>
      <c r="AO230" s="334"/>
      <c r="AP230" s="334"/>
      <c r="AQ230" s="334"/>
      <c r="AR230" s="334"/>
      <c r="AS230" s="334"/>
      <c r="AT230" s="334"/>
      <c r="AU230" s="334"/>
      <c r="AV230" s="334"/>
      <c r="AW230" s="334"/>
      <c r="AX230" s="334"/>
      <c r="AY230" s="334"/>
      <c r="AZ230" s="334"/>
      <c r="BA230" s="334"/>
      <c r="BB230" s="334"/>
      <c r="BC230" s="334"/>
      <c r="BD230" s="334"/>
      <c r="BE230" s="334"/>
      <c r="BF230" s="334"/>
      <c r="BG230" s="334"/>
      <c r="BH230" s="334"/>
      <c r="BI230" s="334"/>
      <c r="BJ230" s="334"/>
      <c r="BK230" s="334"/>
      <c r="BL230" s="334"/>
      <c r="BM230" s="334"/>
      <c r="BN230" s="334"/>
      <c r="BO230" s="334"/>
      <c r="BP230" s="334"/>
      <c r="BQ230" s="334"/>
      <c r="BR230" s="334"/>
      <c r="BS230" s="334"/>
      <c r="BT230" s="334"/>
      <c r="BU230" s="334"/>
      <c r="BV230" s="334"/>
      <c r="BW230" s="334"/>
      <c r="BX230" s="334"/>
      <c r="BY230" s="334"/>
      <c r="BZ230" s="334"/>
      <c r="CA230" s="254"/>
      <c r="CB230" s="254"/>
      <c r="CC230" s="254"/>
      <c r="CD230" s="254"/>
      <c r="CE230" s="254"/>
      <c r="CF230" s="254"/>
      <c r="CG230" s="254"/>
      <c r="CH230" s="254"/>
      <c r="CI230" s="254"/>
      <c r="CJ230" s="254"/>
      <c r="CK230" s="254"/>
      <c r="CL230" s="254"/>
      <c r="CM230" s="254"/>
      <c r="CN230" s="254"/>
      <c r="CO230" s="254"/>
      <c r="CP230" s="254"/>
      <c r="CQ230" s="254"/>
      <c r="CR230" s="254"/>
      <c r="CS230" s="254"/>
      <c r="CT230" s="254"/>
      <c r="CU230" s="254"/>
      <c r="CV230" s="254"/>
      <c r="CW230" s="254"/>
      <c r="CX230" s="254"/>
      <c r="CY230" s="254"/>
      <c r="CZ230" s="254"/>
      <c r="DA230" s="254"/>
      <c r="DB230" s="254"/>
      <c r="DC230" s="254"/>
      <c r="DD230" s="254"/>
      <c r="DE230" s="254"/>
      <c r="DF230" s="254"/>
      <c r="DG230" s="254"/>
      <c r="DH230" s="254"/>
      <c r="DI230" s="254"/>
      <c r="DJ230" s="254"/>
      <c r="DK230" s="254"/>
      <c r="DL230" s="254"/>
      <c r="DM230" s="254"/>
      <c r="DN230" s="254"/>
      <c r="DO230" s="254"/>
      <c r="DP230" s="254"/>
      <c r="DQ230" s="254"/>
      <c r="DR230" s="254"/>
      <c r="DS230" s="254"/>
      <c r="DT230" s="254"/>
      <c r="DU230" s="254"/>
      <c r="DV230" s="254"/>
      <c r="DW230" s="254"/>
      <c r="DX230" s="254"/>
      <c r="DY230" s="254"/>
      <c r="DZ230" s="254"/>
      <c r="EA230" s="254"/>
      <c r="EB230" s="254"/>
      <c r="EC230" s="254"/>
      <c r="ED230" s="254"/>
      <c r="EE230" s="254"/>
      <c r="EF230" s="254"/>
      <c r="EG230" s="254"/>
      <c r="EH230" s="254"/>
      <c r="EI230" s="254"/>
      <c r="EJ230" s="254"/>
      <c r="EK230" s="254"/>
      <c r="EL230" s="254"/>
      <c r="EM230" s="254"/>
      <c r="EN230" s="254"/>
      <c r="EO230" s="254"/>
      <c r="EP230" s="254"/>
      <c r="EQ230" s="254"/>
      <c r="ER230" s="254"/>
      <c r="ES230" s="254"/>
      <c r="ET230" s="254"/>
      <c r="EU230" s="254"/>
      <c r="EV230" s="254"/>
      <c r="EW230" s="254"/>
      <c r="EX230" s="254"/>
      <c r="EY230" s="254"/>
      <c r="EZ230" s="254"/>
      <c r="FA230" s="254"/>
      <c r="FB230" s="254"/>
      <c r="FC230" s="254"/>
      <c r="FD230" s="254"/>
      <c r="FE230" s="254"/>
      <c r="FF230" s="254"/>
      <c r="FG230" s="254"/>
      <c r="FH230" s="254"/>
      <c r="FI230" s="254"/>
      <c r="FJ230" s="254"/>
      <c r="FK230" s="254"/>
      <c r="FL230" s="254"/>
      <c r="FM230" s="254"/>
      <c r="FN230" s="254"/>
      <c r="FO230" s="254"/>
      <c r="FP230" s="254"/>
      <c r="FQ230" s="254"/>
      <c r="FR230" s="254"/>
      <c r="FS230" s="254"/>
      <c r="FT230" s="254"/>
      <c r="FU230" s="254"/>
      <c r="FV230" s="254"/>
      <c r="FW230" s="254"/>
      <c r="FX230" s="254"/>
      <c r="FY230" s="254"/>
      <c r="FZ230" s="254"/>
      <c r="GA230" s="254"/>
      <c r="GB230" s="254"/>
      <c r="GC230" s="254"/>
      <c r="GD230" s="254"/>
      <c r="GE230" s="254"/>
      <c r="GF230" s="254"/>
      <c r="GG230" s="254"/>
      <c r="GH230" s="254"/>
      <c r="GI230" s="254"/>
      <c r="GJ230" s="254"/>
      <c r="GK230" s="254"/>
      <c r="GL230" s="254"/>
      <c r="GM230" s="254"/>
      <c r="GN230" s="254"/>
      <c r="GO230" s="254"/>
      <c r="GP230" s="254"/>
      <c r="GQ230" s="254"/>
      <c r="GR230" s="254"/>
      <c r="GS230" s="254"/>
      <c r="GT230" s="254"/>
      <c r="GU230" s="254"/>
      <c r="GV230" s="254"/>
      <c r="GW230" s="254"/>
      <c r="GX230" s="254"/>
      <c r="GY230" s="254"/>
      <c r="GZ230" s="254"/>
      <c r="HA230" s="254"/>
      <c r="HB230" s="254"/>
      <c r="HC230" s="254"/>
      <c r="HD230" s="254"/>
      <c r="HE230" s="254"/>
      <c r="HF230" s="254"/>
      <c r="HG230" s="254"/>
      <c r="HH230" s="254"/>
      <c r="HI230" s="254"/>
      <c r="HJ230" s="254"/>
      <c r="HK230" s="254"/>
      <c r="HL230" s="254"/>
    </row>
    <row r="231" spans="1:220" ht="40.5" customHeight="1" x14ac:dyDescent="0.25">
      <c r="A231" s="330"/>
      <c r="B231" s="330"/>
      <c r="C231" s="330"/>
      <c r="D231" s="330"/>
      <c r="E231" s="330"/>
      <c r="F231" s="330"/>
      <c r="G231" s="335"/>
      <c r="H231" s="335"/>
      <c r="I231" s="335"/>
      <c r="J231" s="335"/>
      <c r="K231" s="335"/>
      <c r="L231" s="335"/>
      <c r="M231" s="335"/>
      <c r="O231" s="336"/>
      <c r="P231" s="336"/>
      <c r="Q231" s="333"/>
      <c r="R231" s="814"/>
      <c r="S231" s="678" t="s">
        <v>931</v>
      </c>
      <c r="T231" s="817"/>
      <c r="U231" s="336"/>
      <c r="V231" s="334"/>
      <c r="W231" s="334"/>
      <c r="X231" s="334"/>
      <c r="Y231" s="334"/>
      <c r="Z231" s="334"/>
      <c r="AA231" s="334"/>
      <c r="AB231" s="334"/>
      <c r="AC231" s="334"/>
      <c r="AD231" s="334"/>
      <c r="AE231" s="334"/>
      <c r="AF231" s="334"/>
      <c r="AG231" s="334"/>
      <c r="AH231" s="334"/>
      <c r="AI231" s="334"/>
      <c r="AJ231" s="334"/>
      <c r="AK231" s="334"/>
      <c r="AL231" s="334"/>
      <c r="AM231" s="334"/>
      <c r="AN231" s="334"/>
      <c r="AO231" s="334"/>
      <c r="AP231" s="334"/>
      <c r="AQ231" s="334"/>
      <c r="AR231" s="334"/>
      <c r="AS231" s="334"/>
      <c r="AT231" s="334"/>
      <c r="AU231" s="334"/>
      <c r="AV231" s="334"/>
      <c r="AW231" s="334"/>
      <c r="AX231" s="334"/>
      <c r="AY231" s="334"/>
      <c r="AZ231" s="334"/>
      <c r="BA231" s="334"/>
      <c r="BB231" s="334"/>
      <c r="BC231" s="334"/>
      <c r="BD231" s="334"/>
      <c r="BE231" s="334"/>
      <c r="BF231" s="334"/>
      <c r="BG231" s="334"/>
      <c r="BH231" s="334"/>
      <c r="BI231" s="334"/>
      <c r="BJ231" s="334"/>
      <c r="BK231" s="334"/>
      <c r="BL231" s="334"/>
      <c r="BM231" s="334"/>
      <c r="BN231" s="334"/>
      <c r="BO231" s="334"/>
      <c r="BP231" s="334"/>
      <c r="BQ231" s="334"/>
      <c r="BR231" s="334"/>
      <c r="BS231" s="334"/>
      <c r="BT231" s="334"/>
      <c r="BU231" s="334"/>
      <c r="BV231" s="334"/>
      <c r="BW231" s="334"/>
      <c r="BX231" s="334"/>
      <c r="BY231" s="334"/>
      <c r="BZ231" s="334"/>
      <c r="CA231" s="254"/>
      <c r="CB231" s="254"/>
      <c r="CC231" s="254"/>
      <c r="CD231" s="254"/>
      <c r="CE231" s="254"/>
      <c r="CF231" s="254"/>
      <c r="CG231" s="254"/>
      <c r="CH231" s="254"/>
      <c r="CI231" s="254"/>
      <c r="CJ231" s="254"/>
      <c r="CK231" s="254"/>
      <c r="CL231" s="254"/>
      <c r="CM231" s="254"/>
      <c r="CN231" s="254"/>
      <c r="CO231" s="254"/>
      <c r="CP231" s="254"/>
      <c r="CQ231" s="254"/>
      <c r="CR231" s="254"/>
      <c r="CS231" s="254"/>
      <c r="CT231" s="254"/>
      <c r="CU231" s="254"/>
      <c r="CV231" s="254"/>
      <c r="CW231" s="254"/>
      <c r="CX231" s="254"/>
      <c r="CY231" s="254"/>
      <c r="CZ231" s="254"/>
      <c r="DA231" s="254"/>
      <c r="DB231" s="254"/>
      <c r="DC231" s="254"/>
      <c r="DD231" s="254"/>
      <c r="DE231" s="254"/>
      <c r="DF231" s="254"/>
      <c r="DG231" s="254"/>
      <c r="DH231" s="254"/>
      <c r="DI231" s="254"/>
      <c r="DJ231" s="254"/>
      <c r="DK231" s="254"/>
      <c r="DL231" s="254"/>
      <c r="DM231" s="254"/>
      <c r="DN231" s="254"/>
      <c r="DO231" s="254"/>
      <c r="DP231" s="254"/>
      <c r="DQ231" s="254"/>
      <c r="DR231" s="254"/>
      <c r="DS231" s="254"/>
      <c r="DT231" s="254"/>
      <c r="DU231" s="254"/>
      <c r="DV231" s="254"/>
      <c r="DW231" s="254"/>
      <c r="DX231" s="254"/>
      <c r="DY231" s="254"/>
      <c r="DZ231" s="254"/>
      <c r="EA231" s="254"/>
      <c r="EB231" s="254"/>
      <c r="EC231" s="254"/>
      <c r="ED231" s="254"/>
      <c r="EE231" s="254"/>
      <c r="EF231" s="254"/>
      <c r="EG231" s="254"/>
      <c r="EH231" s="254"/>
      <c r="EI231" s="254"/>
      <c r="EJ231" s="254"/>
      <c r="EK231" s="254"/>
      <c r="EL231" s="254"/>
      <c r="EM231" s="254"/>
      <c r="EN231" s="254"/>
      <c r="EO231" s="254"/>
      <c r="EP231" s="254"/>
      <c r="EQ231" s="254"/>
      <c r="ER231" s="254"/>
      <c r="ES231" s="254"/>
      <c r="ET231" s="254"/>
      <c r="EU231" s="254"/>
      <c r="EV231" s="254"/>
      <c r="EW231" s="254"/>
      <c r="EX231" s="254"/>
      <c r="EY231" s="254"/>
      <c r="EZ231" s="254"/>
      <c r="FA231" s="254"/>
      <c r="FB231" s="254"/>
      <c r="FC231" s="254"/>
      <c r="FD231" s="254"/>
      <c r="FE231" s="254"/>
      <c r="FF231" s="254"/>
      <c r="FG231" s="254"/>
      <c r="FH231" s="254"/>
      <c r="FI231" s="254"/>
      <c r="FJ231" s="254"/>
      <c r="FK231" s="254"/>
      <c r="FL231" s="254"/>
      <c r="FM231" s="254"/>
      <c r="FN231" s="254"/>
      <c r="FO231" s="254"/>
      <c r="FP231" s="254"/>
      <c r="FQ231" s="254"/>
      <c r="FR231" s="254"/>
      <c r="FS231" s="254"/>
      <c r="FT231" s="254"/>
      <c r="FU231" s="254"/>
      <c r="FV231" s="254"/>
      <c r="FW231" s="254"/>
      <c r="FX231" s="254"/>
      <c r="FY231" s="254"/>
      <c r="FZ231" s="254"/>
      <c r="GA231" s="254"/>
      <c r="GB231" s="254"/>
      <c r="GC231" s="254"/>
      <c r="GD231" s="254"/>
      <c r="GE231" s="254"/>
      <c r="GF231" s="254"/>
      <c r="GG231" s="254"/>
      <c r="GH231" s="254"/>
      <c r="GI231" s="254"/>
      <c r="GJ231" s="254"/>
      <c r="GK231" s="254"/>
      <c r="GL231" s="254"/>
      <c r="GM231" s="254"/>
      <c r="GN231" s="254"/>
      <c r="GO231" s="254"/>
      <c r="GP231" s="254"/>
      <c r="GQ231" s="254"/>
      <c r="GR231" s="254"/>
      <c r="GS231" s="254"/>
      <c r="GT231" s="254"/>
      <c r="GU231" s="254"/>
      <c r="GV231" s="254"/>
      <c r="GW231" s="254"/>
      <c r="GX231" s="254"/>
      <c r="GY231" s="254"/>
      <c r="GZ231" s="254"/>
      <c r="HA231" s="254"/>
      <c r="HB231" s="254"/>
      <c r="HC231" s="254"/>
      <c r="HD231" s="254"/>
      <c r="HE231" s="254"/>
      <c r="HF231" s="254"/>
      <c r="HG231" s="254"/>
      <c r="HH231" s="254"/>
      <c r="HI231" s="254"/>
      <c r="HJ231" s="254"/>
      <c r="HK231" s="254"/>
      <c r="HL231" s="254"/>
    </row>
    <row r="232" spans="1:220" ht="138.75" customHeight="1" x14ac:dyDescent="0.25">
      <c r="A232" s="330"/>
      <c r="B232" s="330"/>
      <c r="C232" s="330"/>
      <c r="D232" s="330"/>
      <c r="E232" s="330"/>
      <c r="F232" s="330"/>
      <c r="G232" s="335"/>
      <c r="H232" s="335"/>
      <c r="I232" s="335"/>
      <c r="J232" s="335"/>
      <c r="K232" s="335"/>
      <c r="L232" s="335"/>
      <c r="M232" s="335"/>
      <c r="O232" s="336"/>
      <c r="P232" s="336"/>
      <c r="Q232" s="333"/>
      <c r="R232" s="815"/>
      <c r="S232" s="678" t="s">
        <v>932</v>
      </c>
      <c r="T232" s="817"/>
      <c r="U232" s="336"/>
      <c r="V232" s="334"/>
      <c r="W232" s="334"/>
      <c r="X232" s="334"/>
      <c r="Y232" s="334"/>
      <c r="Z232" s="334"/>
      <c r="AA232" s="334"/>
      <c r="AB232" s="334"/>
      <c r="AC232" s="334"/>
      <c r="AD232" s="334"/>
      <c r="AE232" s="334"/>
      <c r="AF232" s="334"/>
      <c r="AG232" s="334"/>
      <c r="AH232" s="334"/>
      <c r="AI232" s="334"/>
      <c r="AJ232" s="334"/>
      <c r="AK232" s="334"/>
      <c r="AL232" s="334"/>
      <c r="AM232" s="334"/>
      <c r="AN232" s="334"/>
      <c r="AO232" s="334"/>
      <c r="AP232" s="334"/>
      <c r="AQ232" s="334"/>
      <c r="AR232" s="334"/>
      <c r="AS232" s="334"/>
      <c r="AT232" s="334"/>
      <c r="AU232" s="334"/>
      <c r="AV232" s="334"/>
      <c r="AW232" s="334"/>
      <c r="AX232" s="334"/>
      <c r="AY232" s="334"/>
      <c r="AZ232" s="334"/>
      <c r="BA232" s="334"/>
      <c r="BB232" s="334"/>
      <c r="BC232" s="334"/>
      <c r="BD232" s="334"/>
      <c r="BE232" s="334"/>
      <c r="BF232" s="334"/>
      <c r="BG232" s="334"/>
      <c r="BH232" s="334"/>
      <c r="BI232" s="334"/>
      <c r="BJ232" s="334"/>
      <c r="BK232" s="334"/>
      <c r="BL232" s="334"/>
      <c r="BM232" s="334"/>
      <c r="BN232" s="334"/>
      <c r="BO232" s="334"/>
      <c r="BP232" s="334"/>
      <c r="BQ232" s="334"/>
      <c r="BR232" s="334"/>
      <c r="BS232" s="334"/>
      <c r="BT232" s="334"/>
      <c r="BU232" s="334"/>
      <c r="BV232" s="334"/>
      <c r="BW232" s="334"/>
      <c r="BX232" s="334"/>
      <c r="BY232" s="334"/>
      <c r="BZ232" s="334"/>
      <c r="CA232" s="254"/>
      <c r="CB232" s="254"/>
      <c r="CC232" s="254"/>
      <c r="CD232" s="254"/>
      <c r="CE232" s="254"/>
      <c r="CF232" s="254"/>
      <c r="CG232" s="254"/>
      <c r="CH232" s="254"/>
      <c r="CI232" s="254"/>
      <c r="CJ232" s="254"/>
      <c r="CK232" s="254"/>
      <c r="CL232" s="254"/>
      <c r="CM232" s="254"/>
      <c r="CN232" s="254"/>
      <c r="CO232" s="254"/>
      <c r="CP232" s="254"/>
      <c r="CQ232" s="254"/>
      <c r="CR232" s="254"/>
      <c r="CS232" s="254"/>
      <c r="CT232" s="254"/>
      <c r="CU232" s="254"/>
      <c r="CV232" s="254"/>
      <c r="CW232" s="254"/>
      <c r="CX232" s="254"/>
      <c r="CY232" s="254"/>
      <c r="CZ232" s="254"/>
      <c r="DA232" s="254"/>
      <c r="DB232" s="254"/>
      <c r="DC232" s="254"/>
      <c r="DD232" s="254"/>
      <c r="DE232" s="254"/>
      <c r="DF232" s="254"/>
      <c r="DG232" s="254"/>
      <c r="DH232" s="254"/>
      <c r="DI232" s="254"/>
      <c r="DJ232" s="254"/>
      <c r="DK232" s="254"/>
      <c r="DL232" s="254"/>
      <c r="DM232" s="254"/>
      <c r="DN232" s="254"/>
      <c r="DO232" s="254"/>
      <c r="DP232" s="254"/>
      <c r="DQ232" s="254"/>
      <c r="DR232" s="254"/>
      <c r="DS232" s="254"/>
      <c r="DT232" s="254"/>
      <c r="DU232" s="254"/>
      <c r="DV232" s="254"/>
      <c r="DW232" s="254"/>
      <c r="DX232" s="254"/>
      <c r="DY232" s="254"/>
      <c r="DZ232" s="254"/>
      <c r="EA232" s="254"/>
      <c r="EB232" s="254"/>
      <c r="EC232" s="254"/>
      <c r="ED232" s="254"/>
      <c r="EE232" s="254"/>
      <c r="EF232" s="254"/>
      <c r="EG232" s="254"/>
      <c r="EH232" s="254"/>
      <c r="EI232" s="254"/>
      <c r="EJ232" s="254"/>
      <c r="EK232" s="254"/>
      <c r="EL232" s="254"/>
      <c r="EM232" s="254"/>
      <c r="EN232" s="254"/>
      <c r="EO232" s="254"/>
      <c r="EP232" s="254"/>
      <c r="EQ232" s="254"/>
      <c r="ER232" s="254"/>
      <c r="ES232" s="254"/>
      <c r="ET232" s="254"/>
      <c r="EU232" s="254"/>
      <c r="EV232" s="254"/>
      <c r="EW232" s="254"/>
      <c r="EX232" s="254"/>
      <c r="EY232" s="254"/>
      <c r="EZ232" s="254"/>
      <c r="FA232" s="254"/>
      <c r="FB232" s="254"/>
      <c r="FC232" s="254"/>
      <c r="FD232" s="254"/>
      <c r="FE232" s="254"/>
      <c r="FF232" s="254"/>
      <c r="FG232" s="254"/>
      <c r="FH232" s="254"/>
      <c r="FI232" s="254"/>
      <c r="FJ232" s="254"/>
      <c r="FK232" s="254"/>
      <c r="FL232" s="254"/>
      <c r="FM232" s="254"/>
      <c r="FN232" s="254"/>
      <c r="FO232" s="254"/>
      <c r="FP232" s="254"/>
      <c r="FQ232" s="254"/>
      <c r="FR232" s="254"/>
      <c r="FS232" s="254"/>
      <c r="FT232" s="254"/>
      <c r="FU232" s="254"/>
      <c r="FV232" s="254"/>
      <c r="FW232" s="254"/>
      <c r="FX232" s="254"/>
      <c r="FY232" s="254"/>
      <c r="FZ232" s="254"/>
      <c r="GA232" s="254"/>
      <c r="GB232" s="254"/>
      <c r="GC232" s="254"/>
      <c r="GD232" s="254"/>
      <c r="GE232" s="254"/>
      <c r="GF232" s="254"/>
      <c r="GG232" s="254"/>
      <c r="GH232" s="254"/>
      <c r="GI232" s="254"/>
      <c r="GJ232" s="254"/>
      <c r="GK232" s="254"/>
      <c r="GL232" s="254"/>
      <c r="GM232" s="254"/>
      <c r="GN232" s="254"/>
      <c r="GO232" s="254"/>
      <c r="GP232" s="254"/>
      <c r="GQ232" s="254"/>
      <c r="GR232" s="254"/>
      <c r="GS232" s="254"/>
      <c r="GT232" s="254"/>
      <c r="GU232" s="254"/>
      <c r="GV232" s="254"/>
      <c r="GW232" s="254"/>
      <c r="GX232" s="254"/>
      <c r="GY232" s="254"/>
      <c r="GZ232" s="254"/>
      <c r="HA232" s="254"/>
      <c r="HB232" s="254"/>
      <c r="HC232" s="254"/>
      <c r="HD232" s="254"/>
      <c r="HE232" s="254"/>
      <c r="HF232" s="254"/>
      <c r="HG232" s="254"/>
      <c r="HH232" s="254"/>
      <c r="HI232" s="254"/>
      <c r="HJ232" s="254"/>
      <c r="HK232" s="254"/>
      <c r="HL232" s="254"/>
    </row>
    <row r="233" spans="1:220" ht="40.5" customHeight="1" x14ac:dyDescent="0.25">
      <c r="A233" s="330"/>
      <c r="B233" s="330"/>
      <c r="C233" s="330"/>
      <c r="D233" s="330"/>
      <c r="E233" s="330"/>
      <c r="F233" s="330"/>
      <c r="G233" s="335"/>
      <c r="H233" s="335"/>
      <c r="I233" s="335"/>
      <c r="J233" s="335"/>
      <c r="K233" s="335"/>
      <c r="L233" s="335"/>
      <c r="M233" s="335"/>
      <c r="O233" s="336"/>
      <c r="P233" s="336"/>
      <c r="Q233" s="333"/>
      <c r="R233" s="811"/>
      <c r="S233" s="678" t="s">
        <v>933</v>
      </c>
      <c r="T233" s="817"/>
      <c r="U233" s="336"/>
      <c r="V233" s="334"/>
      <c r="W233" s="334"/>
      <c r="X233" s="334"/>
      <c r="Y233" s="334"/>
      <c r="Z233" s="334"/>
      <c r="AA233" s="334"/>
      <c r="AB233" s="334"/>
      <c r="AC233" s="334"/>
      <c r="AD233" s="334"/>
      <c r="AE233" s="334"/>
      <c r="AF233" s="334"/>
      <c r="AG233" s="334"/>
      <c r="AH233" s="334"/>
      <c r="AI233" s="334"/>
      <c r="AJ233" s="334"/>
      <c r="AK233" s="334"/>
      <c r="AL233" s="334"/>
      <c r="AM233" s="334"/>
      <c r="AN233" s="334"/>
      <c r="AO233" s="334"/>
      <c r="AP233" s="334"/>
      <c r="AQ233" s="334"/>
      <c r="AR233" s="334"/>
      <c r="AS233" s="334"/>
      <c r="AT233" s="334"/>
      <c r="AU233" s="334"/>
      <c r="AV233" s="334"/>
      <c r="AW233" s="334"/>
      <c r="AX233" s="334"/>
      <c r="AY233" s="334"/>
      <c r="AZ233" s="334"/>
      <c r="BA233" s="334"/>
      <c r="BB233" s="334"/>
      <c r="BC233" s="334"/>
      <c r="BD233" s="334"/>
      <c r="BE233" s="334"/>
      <c r="BF233" s="334"/>
      <c r="BG233" s="334"/>
      <c r="BH233" s="334"/>
      <c r="BI233" s="334"/>
      <c r="BJ233" s="334"/>
      <c r="BK233" s="334"/>
      <c r="BL233" s="334"/>
      <c r="BM233" s="334"/>
      <c r="BN233" s="334"/>
      <c r="BO233" s="334"/>
      <c r="BP233" s="334"/>
      <c r="BQ233" s="334"/>
      <c r="BR233" s="334"/>
      <c r="BS233" s="334"/>
      <c r="BT233" s="334"/>
      <c r="BU233" s="334"/>
      <c r="BV233" s="334"/>
      <c r="BW233" s="334"/>
      <c r="BX233" s="334"/>
      <c r="BY233" s="334"/>
      <c r="BZ233" s="334"/>
      <c r="CA233" s="254"/>
      <c r="CB233" s="254"/>
      <c r="CC233" s="254"/>
      <c r="CD233" s="254"/>
      <c r="CE233" s="254"/>
      <c r="CF233" s="254"/>
      <c r="CG233" s="254"/>
      <c r="CH233" s="254"/>
      <c r="CI233" s="254"/>
      <c r="CJ233" s="254"/>
      <c r="CK233" s="254"/>
      <c r="CL233" s="254"/>
      <c r="CM233" s="254"/>
      <c r="CN233" s="254"/>
      <c r="CO233" s="254"/>
      <c r="CP233" s="254"/>
      <c r="CQ233" s="254"/>
      <c r="CR233" s="254"/>
      <c r="CS233" s="254"/>
      <c r="CT233" s="254"/>
      <c r="CU233" s="254"/>
      <c r="CV233" s="254"/>
      <c r="CW233" s="254"/>
      <c r="CX233" s="254"/>
      <c r="CY233" s="254"/>
      <c r="CZ233" s="254"/>
      <c r="DA233" s="254"/>
      <c r="DB233" s="254"/>
      <c r="DC233" s="254"/>
      <c r="DD233" s="254"/>
      <c r="DE233" s="254"/>
      <c r="DF233" s="254"/>
      <c r="DG233" s="254"/>
      <c r="DH233" s="254"/>
      <c r="DI233" s="254"/>
      <c r="DJ233" s="254"/>
      <c r="DK233" s="254"/>
      <c r="DL233" s="254"/>
      <c r="DM233" s="254"/>
      <c r="DN233" s="254"/>
      <c r="DO233" s="254"/>
      <c r="DP233" s="254"/>
      <c r="DQ233" s="254"/>
      <c r="DR233" s="254"/>
      <c r="DS233" s="254"/>
      <c r="DT233" s="254"/>
      <c r="DU233" s="254"/>
      <c r="DV233" s="254"/>
      <c r="DW233" s="254"/>
      <c r="DX233" s="254"/>
      <c r="DY233" s="254"/>
      <c r="DZ233" s="254"/>
      <c r="EA233" s="254"/>
      <c r="EB233" s="254"/>
      <c r="EC233" s="254"/>
      <c r="ED233" s="254"/>
      <c r="EE233" s="254"/>
      <c r="EF233" s="254"/>
      <c r="EG233" s="254"/>
      <c r="EH233" s="254"/>
      <c r="EI233" s="254"/>
      <c r="EJ233" s="254"/>
      <c r="EK233" s="254"/>
      <c r="EL233" s="254"/>
      <c r="EM233" s="254"/>
      <c r="EN233" s="254"/>
      <c r="EO233" s="254"/>
      <c r="EP233" s="254"/>
      <c r="EQ233" s="254"/>
      <c r="ER233" s="254"/>
      <c r="ES233" s="254"/>
      <c r="ET233" s="254"/>
      <c r="EU233" s="254"/>
      <c r="EV233" s="254"/>
      <c r="EW233" s="254"/>
      <c r="EX233" s="254"/>
      <c r="EY233" s="254"/>
      <c r="EZ233" s="254"/>
      <c r="FA233" s="254"/>
      <c r="FB233" s="254"/>
      <c r="FC233" s="254"/>
      <c r="FD233" s="254"/>
      <c r="FE233" s="254"/>
      <c r="FF233" s="254"/>
      <c r="FG233" s="254"/>
      <c r="FH233" s="254"/>
      <c r="FI233" s="254"/>
      <c r="FJ233" s="254"/>
      <c r="FK233" s="254"/>
      <c r="FL233" s="254"/>
      <c r="FM233" s="254"/>
      <c r="FN233" s="254"/>
      <c r="FO233" s="254"/>
      <c r="FP233" s="254"/>
      <c r="FQ233" s="254"/>
      <c r="FR233" s="254"/>
      <c r="FS233" s="254"/>
      <c r="FT233" s="254"/>
      <c r="FU233" s="254"/>
      <c r="FV233" s="254"/>
      <c r="FW233" s="254"/>
      <c r="FX233" s="254"/>
      <c r="FY233" s="254"/>
      <c r="FZ233" s="254"/>
      <c r="GA233" s="254"/>
      <c r="GB233" s="254"/>
      <c r="GC233" s="254"/>
      <c r="GD233" s="254"/>
      <c r="GE233" s="254"/>
      <c r="GF233" s="254"/>
      <c r="GG233" s="254"/>
      <c r="GH233" s="254"/>
      <c r="GI233" s="254"/>
      <c r="GJ233" s="254"/>
      <c r="GK233" s="254"/>
      <c r="GL233" s="254"/>
      <c r="GM233" s="254"/>
      <c r="GN233" s="254"/>
      <c r="GO233" s="254"/>
      <c r="GP233" s="254"/>
      <c r="GQ233" s="254"/>
      <c r="GR233" s="254"/>
      <c r="GS233" s="254"/>
      <c r="GT233" s="254"/>
      <c r="GU233" s="254"/>
      <c r="GV233" s="254"/>
      <c r="GW233" s="254"/>
      <c r="GX233" s="254"/>
      <c r="GY233" s="254"/>
      <c r="GZ233" s="254"/>
      <c r="HA233" s="254"/>
      <c r="HB233" s="254"/>
      <c r="HC233" s="254"/>
      <c r="HD233" s="254"/>
      <c r="HE233" s="254"/>
      <c r="HF233" s="254"/>
      <c r="HG233" s="254"/>
      <c r="HH233" s="254"/>
      <c r="HI233" s="254"/>
      <c r="HJ233" s="254"/>
      <c r="HK233" s="254"/>
      <c r="HL233" s="254"/>
    </row>
    <row r="234" spans="1:220" x14ac:dyDescent="0.25">
      <c r="Q234" s="340"/>
      <c r="R234" s="377"/>
      <c r="S234" s="377"/>
      <c r="T234" s="894"/>
      <c r="U234" s="338"/>
    </row>
  </sheetData>
  <sheetProtection autoFilter="0"/>
  <autoFilter ref="A8:HM210" xr:uid="{00000000-0009-0000-0000-000002000000}"/>
  <mergeCells count="32">
    <mergeCell ref="O5:T6"/>
    <mergeCell ref="A1:I2"/>
    <mergeCell ref="A3:I3"/>
    <mergeCell ref="J3:N3"/>
    <mergeCell ref="J1:T2"/>
    <mergeCell ref="O3:T3"/>
    <mergeCell ref="A5:E5"/>
    <mergeCell ref="F5:K5"/>
    <mergeCell ref="L5:N6"/>
    <mergeCell ref="A6:E6"/>
    <mergeCell ref="F6:K6"/>
    <mergeCell ref="A228:E228"/>
    <mergeCell ref="A220:T220"/>
    <mergeCell ref="A221:T221"/>
    <mergeCell ref="O224:Q224"/>
    <mergeCell ref="B225:C225"/>
    <mergeCell ref="B226:C226"/>
    <mergeCell ref="B227:C227"/>
    <mergeCell ref="D226:G226"/>
    <mergeCell ref="D227:G227"/>
    <mergeCell ref="B224:G224"/>
    <mergeCell ref="I224:L224"/>
    <mergeCell ref="J225:L225"/>
    <mergeCell ref="J226:L226"/>
    <mergeCell ref="BL7:BZ7"/>
    <mergeCell ref="A7:T7"/>
    <mergeCell ref="A211:Q211"/>
    <mergeCell ref="Q9:Q11"/>
    <mergeCell ref="J227:L227"/>
    <mergeCell ref="V7:Z7"/>
    <mergeCell ref="AB7:AR7"/>
    <mergeCell ref="AS7:BD7"/>
  </mergeCells>
  <phoneticPr fontId="86" type="noConversion"/>
  <conditionalFormatting sqref="R231">
    <cfRule type="duplicateValues" dxfId="12" priority="4"/>
  </conditionalFormatting>
  <conditionalFormatting sqref="R232">
    <cfRule type="duplicateValues" dxfId="11" priority="3"/>
  </conditionalFormatting>
  <conditionalFormatting sqref="CG8:XFD8 A8:BZ8">
    <cfRule type="duplicateValues" dxfId="10" priority="8"/>
  </conditionalFormatting>
  <conditionalFormatting sqref="CA8:CF8">
    <cfRule type="duplicateValues" dxfId="9" priority="11"/>
  </conditionalFormatting>
  <printOptions horizontalCentered="1"/>
  <pageMargins left="0.23622047244094491" right="0.23622047244094491" top="0.74803149606299213" bottom="0.74803149606299213" header="0.31496062992125984" footer="0.31496062992125984"/>
  <pageSetup paperSize="9" scale="37"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HL252"/>
  <sheetViews>
    <sheetView showGridLines="0" tabSelected="1" view="pageBreakPreview" topLeftCell="A7" zoomScale="50" zoomScaleNormal="110" zoomScaleSheetLayoutView="50" zoomScalePageLayoutView="110" workbookViewId="0">
      <pane ySplit="5" topLeftCell="A12" activePane="bottomLeft" state="frozen"/>
      <selection activeCell="A7" sqref="A7"/>
      <selection pane="bottomLeft" activeCell="O18" sqref="O18"/>
    </sheetView>
  </sheetViews>
  <sheetFormatPr baseColWidth="10" defaultColWidth="12.28515625" defaultRowHeight="18.75" x14ac:dyDescent="0.25"/>
  <cols>
    <col min="1" max="1" width="10.28515625" style="237" customWidth="1"/>
    <col min="2" max="2" width="7.7109375" style="237" customWidth="1"/>
    <col min="3" max="6" width="8.7109375" style="237" customWidth="1"/>
    <col min="7" max="7" width="19.28515625" style="339" customWidth="1"/>
    <col min="8" max="8" width="15.7109375" style="339" hidden="1" customWidth="1"/>
    <col min="9" max="9" width="29.140625" style="1073" customWidth="1"/>
    <col min="10" max="10" width="23" style="1073" customWidth="1"/>
    <col min="11" max="12" width="10.85546875" style="339" customWidth="1"/>
    <col min="13" max="13" width="20.7109375" style="339" customWidth="1"/>
    <col min="14" max="14" width="15.85546875" style="237" customWidth="1"/>
    <col min="15" max="15" width="14.28515625" style="237" customWidth="1"/>
    <col min="16" max="16" width="20.7109375" style="237" customWidth="1"/>
    <col min="17" max="17" width="67.42578125" style="337" customWidth="1"/>
    <col min="18" max="18" width="35.28515625" style="378" customWidth="1"/>
    <col min="19" max="19" width="41.5703125" style="378" customWidth="1"/>
    <col min="20" max="20" width="55.5703125" style="1040" customWidth="1"/>
    <col min="21" max="21" width="38.85546875" style="236" hidden="1" customWidth="1"/>
    <col min="22" max="79" width="38.85546875" style="237" hidden="1" customWidth="1"/>
    <col min="80" max="80" width="27.42578125" style="237" customWidth="1"/>
    <col min="81" max="82" width="24" style="237" customWidth="1"/>
    <col min="83" max="83" width="34.85546875" style="237" customWidth="1"/>
    <col min="84" max="84" width="24" style="237" customWidth="1"/>
    <col min="85" max="85" width="28.28515625" style="1181" customWidth="1"/>
    <col min="86" max="87" width="24" style="237" customWidth="1"/>
    <col min="88" max="88" width="24" style="1172" customWidth="1"/>
    <col min="89" max="93" width="24" style="237" customWidth="1"/>
    <col min="94" max="94" width="26.28515625" style="237" customWidth="1"/>
    <col min="95" max="210" width="11.7109375" style="237" customWidth="1"/>
    <col min="211" max="211" width="4.140625" style="237" customWidth="1"/>
    <col min="212" max="212" width="16.140625" style="237" customWidth="1"/>
    <col min="213" max="219" width="12.28515625" style="237" customWidth="1"/>
    <col min="220" max="16384" width="12.28515625" style="237"/>
  </cols>
  <sheetData>
    <row r="1" spans="1:219" s="958" customFormat="1" ht="15" customHeight="1" x14ac:dyDescent="0.25">
      <c r="A1" s="1289"/>
      <c r="B1" s="1290"/>
      <c r="C1" s="1290"/>
      <c r="D1" s="1290"/>
      <c r="E1" s="1290"/>
      <c r="F1" s="1290"/>
      <c r="G1" s="1290"/>
      <c r="H1" s="1290"/>
      <c r="I1" s="1290"/>
      <c r="J1" s="1270" t="s">
        <v>1010</v>
      </c>
      <c r="K1" s="1271"/>
      <c r="L1" s="1271"/>
      <c r="M1" s="1271"/>
      <c r="N1" s="1271"/>
      <c r="O1" s="1271"/>
      <c r="P1" s="1271"/>
      <c r="Q1" s="1271"/>
      <c r="R1" s="1271"/>
      <c r="S1" s="1271"/>
      <c r="T1" s="1272"/>
      <c r="U1" s="1094"/>
      <c r="V1" s="957"/>
      <c r="W1" s="957"/>
      <c r="X1" s="957"/>
      <c r="Y1" s="957"/>
      <c r="Z1" s="957"/>
      <c r="AA1" s="957"/>
      <c r="AB1" s="957"/>
      <c r="AC1" s="957"/>
      <c r="AD1" s="957"/>
      <c r="AE1" s="957"/>
      <c r="AF1" s="957"/>
      <c r="AG1" s="957"/>
      <c r="AH1" s="957"/>
      <c r="AI1" s="957"/>
      <c r="AJ1" s="957"/>
      <c r="AK1" s="957"/>
      <c r="AL1" s="957"/>
      <c r="AM1" s="957"/>
      <c r="AN1" s="957"/>
      <c r="AO1" s="957"/>
      <c r="AP1" s="957"/>
      <c r="AQ1" s="957"/>
      <c r="AR1" s="957"/>
      <c r="AS1" s="957"/>
      <c r="AT1" s="957"/>
      <c r="AU1" s="957"/>
      <c r="AV1" s="957"/>
      <c r="AW1" s="957"/>
      <c r="CG1" s="1180"/>
      <c r="CJ1" s="1205"/>
    </row>
    <row r="2" spans="1:219" s="958" customFormat="1" ht="69" customHeight="1" x14ac:dyDescent="0.25">
      <c r="A2" s="1291"/>
      <c r="B2" s="1265"/>
      <c r="C2" s="1265"/>
      <c r="D2" s="1265"/>
      <c r="E2" s="1265"/>
      <c r="F2" s="1265"/>
      <c r="G2" s="1265"/>
      <c r="H2" s="1265"/>
      <c r="I2" s="1265"/>
      <c r="J2" s="1273"/>
      <c r="K2" s="1274"/>
      <c r="L2" s="1274"/>
      <c r="M2" s="1274"/>
      <c r="N2" s="1274"/>
      <c r="O2" s="1274"/>
      <c r="P2" s="1274"/>
      <c r="Q2" s="1274"/>
      <c r="R2" s="1274"/>
      <c r="S2" s="1274"/>
      <c r="T2" s="1275"/>
      <c r="U2" s="1095"/>
      <c r="V2" s="957"/>
      <c r="W2" s="957"/>
      <c r="X2" s="957"/>
      <c r="Y2" s="957"/>
      <c r="Z2" s="957"/>
      <c r="AA2" s="957"/>
      <c r="AB2" s="957"/>
      <c r="AC2" s="957"/>
      <c r="AD2" s="957"/>
      <c r="AE2" s="957"/>
      <c r="AF2" s="957"/>
      <c r="AG2" s="957"/>
      <c r="AH2" s="957"/>
      <c r="AI2" s="957"/>
      <c r="AJ2" s="957"/>
      <c r="AK2" s="957"/>
      <c r="AL2" s="957"/>
      <c r="AM2" s="957"/>
      <c r="AN2" s="957"/>
      <c r="AO2" s="957"/>
      <c r="AP2" s="957"/>
      <c r="AQ2" s="957"/>
      <c r="AR2" s="957"/>
      <c r="AS2" s="957"/>
      <c r="AT2" s="957"/>
      <c r="AU2" s="957"/>
      <c r="AV2" s="957"/>
      <c r="AW2" s="957"/>
      <c r="CG2" s="1180"/>
      <c r="CJ2" s="1205"/>
    </row>
    <row r="3" spans="1:219" s="958" customFormat="1" ht="24.75" customHeight="1" x14ac:dyDescent="0.25">
      <c r="A3" s="1292" t="s">
        <v>348</v>
      </c>
      <c r="B3" s="1267"/>
      <c r="C3" s="1267"/>
      <c r="D3" s="1267"/>
      <c r="E3" s="1267"/>
      <c r="F3" s="1267"/>
      <c r="G3" s="1267"/>
      <c r="H3" s="1267"/>
      <c r="I3" s="1268"/>
      <c r="J3" s="1269" t="s">
        <v>1011</v>
      </c>
      <c r="K3" s="1269"/>
      <c r="L3" s="1269"/>
      <c r="M3" s="1269"/>
      <c r="N3" s="1269"/>
      <c r="O3" s="1276" t="s">
        <v>1012</v>
      </c>
      <c r="P3" s="1277"/>
      <c r="Q3" s="1277"/>
      <c r="R3" s="1277"/>
      <c r="S3" s="1277"/>
      <c r="T3" s="1278"/>
      <c r="U3" s="1095"/>
      <c r="V3" s="957"/>
      <c r="W3" s="957"/>
      <c r="X3" s="957"/>
      <c r="Y3" s="957"/>
      <c r="Z3" s="957"/>
      <c r="AA3" s="957"/>
      <c r="AB3" s="957"/>
      <c r="AC3" s="957"/>
      <c r="AD3" s="957"/>
      <c r="AE3" s="957"/>
      <c r="AF3" s="957"/>
      <c r="AG3" s="957"/>
      <c r="AH3" s="957"/>
      <c r="AI3" s="957"/>
      <c r="AJ3" s="957"/>
      <c r="AK3" s="957"/>
      <c r="AL3" s="957"/>
      <c r="AM3" s="957"/>
      <c r="AN3" s="957"/>
      <c r="AO3" s="957"/>
      <c r="AP3" s="957"/>
      <c r="AQ3" s="957"/>
      <c r="AR3" s="957"/>
      <c r="AS3" s="957"/>
      <c r="AT3" s="957"/>
      <c r="AU3" s="957"/>
      <c r="AV3" s="957"/>
      <c r="AW3" s="957"/>
      <c r="CG3" s="1180"/>
      <c r="CJ3" s="1205"/>
    </row>
    <row r="4" spans="1:219" s="958" customFormat="1" ht="24.75" customHeight="1" x14ac:dyDescent="0.25">
      <c r="A4" s="1096"/>
      <c r="B4" s="1097"/>
      <c r="C4" s="1097"/>
      <c r="D4" s="1097"/>
      <c r="E4" s="1097"/>
      <c r="F4" s="1097"/>
      <c r="G4" s="1097"/>
      <c r="H4" s="1097"/>
      <c r="I4" s="1098"/>
      <c r="J4" s="1098"/>
      <c r="K4" s="1097"/>
      <c r="L4" s="1097"/>
      <c r="M4" s="1097"/>
      <c r="N4" s="1097"/>
      <c r="O4" s="1097"/>
      <c r="P4" s="1097"/>
      <c r="Q4" s="1099"/>
      <c r="R4" s="1099"/>
      <c r="S4" s="1099"/>
      <c r="T4" s="1170"/>
      <c r="U4" s="1095"/>
      <c r="V4" s="957"/>
      <c r="W4" s="957"/>
      <c r="X4" s="957"/>
      <c r="Y4" s="957"/>
      <c r="Z4" s="957"/>
      <c r="AA4" s="957"/>
      <c r="AB4" s="957"/>
      <c r="AC4" s="957"/>
      <c r="AD4" s="957"/>
      <c r="AE4" s="957"/>
      <c r="AF4" s="957"/>
      <c r="AG4" s="957"/>
      <c r="AH4" s="957"/>
      <c r="AI4" s="957"/>
      <c r="AJ4" s="957"/>
      <c r="AK4" s="957"/>
      <c r="AL4" s="957"/>
      <c r="AM4" s="957"/>
      <c r="AN4" s="957"/>
      <c r="AO4" s="957"/>
      <c r="AP4" s="957"/>
      <c r="AQ4" s="957"/>
      <c r="AR4" s="957"/>
      <c r="AS4" s="957"/>
      <c r="AT4" s="957"/>
      <c r="AU4" s="957"/>
      <c r="AV4" s="957"/>
      <c r="AW4" s="957"/>
      <c r="CG4" s="1180"/>
      <c r="CJ4" s="1205"/>
    </row>
    <row r="5" spans="1:219" s="958" customFormat="1" ht="42.75" customHeight="1" x14ac:dyDescent="0.25">
      <c r="A5" s="1293" t="s">
        <v>1013</v>
      </c>
      <c r="B5" s="1280"/>
      <c r="C5" s="1280"/>
      <c r="D5" s="1280"/>
      <c r="E5" s="1281"/>
      <c r="F5" s="1282" t="s">
        <v>1045</v>
      </c>
      <c r="G5" s="1267"/>
      <c r="H5" s="1267"/>
      <c r="I5" s="1267"/>
      <c r="J5" s="1267"/>
      <c r="K5" s="1268"/>
      <c r="L5" s="1283" t="s">
        <v>1014</v>
      </c>
      <c r="M5" s="1263"/>
      <c r="N5" s="1263"/>
      <c r="O5" s="1256" t="s">
        <v>1017</v>
      </c>
      <c r="P5" s="1257"/>
      <c r="Q5" s="1257"/>
      <c r="R5" s="1257"/>
      <c r="S5" s="1257"/>
      <c r="T5" s="1258"/>
      <c r="U5" s="1095"/>
      <c r="V5" s="957"/>
      <c r="W5" s="957"/>
      <c r="X5" s="957"/>
      <c r="Y5" s="957"/>
      <c r="Z5" s="957"/>
      <c r="AA5" s="957"/>
      <c r="AB5" s="957"/>
      <c r="AC5" s="957"/>
      <c r="AD5" s="957"/>
      <c r="AE5" s="957"/>
      <c r="AF5" s="957"/>
      <c r="AG5" s="957"/>
      <c r="AH5" s="957"/>
      <c r="AI5" s="957"/>
      <c r="AJ5" s="957"/>
      <c r="AK5" s="957"/>
      <c r="AL5" s="957"/>
      <c r="AM5" s="957"/>
      <c r="AN5" s="957"/>
      <c r="AO5" s="957"/>
      <c r="AP5" s="957"/>
      <c r="AQ5" s="957"/>
      <c r="AR5" s="957"/>
      <c r="AS5" s="957"/>
      <c r="AT5" s="957"/>
      <c r="AU5" s="957"/>
      <c r="AV5" s="957"/>
      <c r="AW5" s="957"/>
      <c r="CG5" s="1180"/>
      <c r="CJ5" s="1205"/>
    </row>
    <row r="6" spans="1:219" s="958" customFormat="1" ht="80.25" customHeight="1" x14ac:dyDescent="0.25">
      <c r="A6" s="1293" t="s">
        <v>1015</v>
      </c>
      <c r="B6" s="1280"/>
      <c r="C6" s="1280"/>
      <c r="D6" s="1280"/>
      <c r="E6" s="1281"/>
      <c r="F6" s="1284" t="s">
        <v>1018</v>
      </c>
      <c r="G6" s="1267"/>
      <c r="H6" s="1267"/>
      <c r="I6" s="1267"/>
      <c r="J6" s="1267"/>
      <c r="K6" s="1268"/>
      <c r="L6" s="1264"/>
      <c r="M6" s="1265"/>
      <c r="N6" s="1265"/>
      <c r="O6" s="1259"/>
      <c r="P6" s="1260"/>
      <c r="Q6" s="1260"/>
      <c r="R6" s="1260"/>
      <c r="S6" s="1260"/>
      <c r="T6" s="1261"/>
      <c r="U6" s="1095"/>
      <c r="V6" s="957"/>
      <c r="W6" s="957"/>
      <c r="X6" s="957"/>
      <c r="Y6" s="957"/>
      <c r="Z6" s="957"/>
      <c r="AA6" s="957"/>
      <c r="AB6" s="957"/>
      <c r="AC6" s="957"/>
      <c r="AD6" s="957"/>
      <c r="AE6" s="957"/>
      <c r="AF6" s="957"/>
      <c r="AG6" s="957"/>
      <c r="AH6" s="957"/>
      <c r="AI6" s="957"/>
      <c r="AJ6" s="957"/>
      <c r="AK6" s="957"/>
      <c r="AL6" s="957"/>
      <c r="AM6" s="957"/>
      <c r="AN6" s="957"/>
      <c r="AO6" s="957"/>
      <c r="AP6" s="957"/>
      <c r="AQ6" s="957"/>
      <c r="AR6" s="957"/>
      <c r="AS6" s="957"/>
      <c r="AT6" s="957"/>
      <c r="AU6" s="957"/>
      <c r="AV6" s="957"/>
      <c r="AW6" s="957"/>
      <c r="CG6" s="1180"/>
      <c r="CJ6" s="1205"/>
    </row>
    <row r="7" spans="1:219" ht="15" x14ac:dyDescent="0.2">
      <c r="A7" s="1294"/>
      <c r="B7" s="1295"/>
      <c r="C7" s="1295"/>
      <c r="D7" s="1295"/>
      <c r="E7" s="1295"/>
      <c r="F7" s="1295"/>
      <c r="G7" s="1295"/>
      <c r="H7" s="1295"/>
      <c r="I7" s="1295"/>
      <c r="J7" s="1295"/>
      <c r="K7" s="1295"/>
      <c r="L7" s="1295"/>
      <c r="M7" s="1295"/>
      <c r="N7" s="1295"/>
      <c r="O7" s="1295"/>
      <c r="P7" s="1295"/>
      <c r="Q7" s="1295"/>
      <c r="R7" s="1295"/>
      <c r="S7" s="1295"/>
      <c r="T7" s="1296"/>
      <c r="U7" s="1101"/>
      <c r="V7" s="1231"/>
      <c r="W7" s="1231"/>
      <c r="X7" s="1231"/>
      <c r="Y7" s="1231"/>
      <c r="Z7" s="1231"/>
      <c r="AA7" s="1004"/>
      <c r="AB7" s="1232" t="s">
        <v>453</v>
      </c>
      <c r="AC7" s="1220"/>
      <c r="AD7" s="1220"/>
      <c r="AE7" s="1220"/>
      <c r="AF7" s="1220"/>
      <c r="AG7" s="1220"/>
      <c r="AH7" s="1220"/>
      <c r="AI7" s="1220"/>
      <c r="AJ7" s="1220"/>
      <c r="AK7" s="1220"/>
      <c r="AL7" s="1220"/>
      <c r="AM7" s="1220"/>
      <c r="AN7" s="1220"/>
      <c r="AO7" s="1220"/>
      <c r="AP7" s="1220"/>
      <c r="AQ7" s="1220"/>
      <c r="AR7" s="1220"/>
      <c r="AS7" s="1233" t="s">
        <v>3</v>
      </c>
      <c r="AT7" s="1220"/>
      <c r="AU7" s="1220"/>
      <c r="AV7" s="1220"/>
      <c r="AW7" s="1220"/>
      <c r="AX7" s="1220"/>
      <c r="AY7" s="1220"/>
      <c r="AZ7" s="1220"/>
      <c r="BA7" s="1220"/>
      <c r="BB7" s="1220"/>
      <c r="BC7" s="1220"/>
      <c r="BD7" s="1220"/>
      <c r="BE7" s="1220"/>
      <c r="BF7" s="1005"/>
      <c r="BG7" s="1005"/>
      <c r="BH7" s="1005"/>
      <c r="BI7" s="1005"/>
      <c r="BJ7" s="1005"/>
      <c r="BK7" s="1005"/>
      <c r="BL7" s="1005"/>
      <c r="BM7" s="1220"/>
      <c r="BN7" s="1220"/>
      <c r="BO7" s="1220"/>
      <c r="BP7" s="1220"/>
      <c r="BQ7" s="1220"/>
      <c r="BR7" s="1220"/>
      <c r="BS7" s="1220"/>
      <c r="BT7" s="1220"/>
      <c r="BU7" s="1220"/>
      <c r="BV7" s="1220"/>
      <c r="BW7" s="1220"/>
      <c r="BX7" s="1220"/>
      <c r="BY7" s="1220"/>
      <c r="BZ7" s="1220"/>
      <c r="CA7" s="1220"/>
    </row>
    <row r="8" spans="1:219" ht="102.75" customHeight="1" x14ac:dyDescent="0.25">
      <c r="A8" s="1081" t="s">
        <v>349</v>
      </c>
      <c r="B8" s="1081" t="s">
        <v>350</v>
      </c>
      <c r="C8" s="1081" t="s">
        <v>351</v>
      </c>
      <c r="D8" s="1081" t="s">
        <v>352</v>
      </c>
      <c r="E8" s="1081" t="s">
        <v>688</v>
      </c>
      <c r="F8" s="1081" t="s">
        <v>353</v>
      </c>
      <c r="G8" s="1080" t="s">
        <v>354</v>
      </c>
      <c r="H8" s="1080" t="s">
        <v>965</v>
      </c>
      <c r="I8" s="1080" t="s">
        <v>715</v>
      </c>
      <c r="J8" s="1080" t="s">
        <v>716</v>
      </c>
      <c r="K8" s="1080" t="s">
        <v>737</v>
      </c>
      <c r="L8" s="1080" t="s">
        <v>717</v>
      </c>
      <c r="M8" s="1080" t="s">
        <v>717</v>
      </c>
      <c r="N8" s="1081" t="s">
        <v>355</v>
      </c>
      <c r="O8" s="1081" t="s">
        <v>356</v>
      </c>
      <c r="P8" s="1081" t="s">
        <v>718</v>
      </c>
      <c r="Q8" s="1102" t="s">
        <v>357</v>
      </c>
      <c r="R8" s="814" t="s">
        <v>942</v>
      </c>
      <c r="S8" s="815" t="s">
        <v>84</v>
      </c>
      <c r="T8" s="1103" t="s">
        <v>643</v>
      </c>
      <c r="U8" s="1104" t="s">
        <v>358</v>
      </c>
      <c r="V8" s="1082" t="s">
        <v>62</v>
      </c>
      <c r="W8" s="342" t="s">
        <v>57</v>
      </c>
      <c r="X8" s="342" t="s">
        <v>58</v>
      </c>
      <c r="Y8" s="342" t="s">
        <v>59</v>
      </c>
      <c r="Z8" s="342" t="s">
        <v>60</v>
      </c>
      <c r="AA8" s="343" t="s">
        <v>819</v>
      </c>
      <c r="AB8" s="343" t="s">
        <v>708</v>
      </c>
      <c r="AC8" s="343" t="s">
        <v>711</v>
      </c>
      <c r="AD8" s="343" t="s">
        <v>712</v>
      </c>
      <c r="AE8" s="343" t="s">
        <v>185</v>
      </c>
      <c r="AF8" s="343" t="s">
        <v>191</v>
      </c>
      <c r="AG8" s="343" t="s">
        <v>194</v>
      </c>
      <c r="AH8" s="343" t="s">
        <v>196</v>
      </c>
      <c r="AI8" s="343" t="s">
        <v>198</v>
      </c>
      <c r="AJ8" s="343" t="s">
        <v>73</v>
      </c>
      <c r="AK8" s="343" t="s">
        <v>76</v>
      </c>
      <c r="AL8" s="343" t="s">
        <v>78</v>
      </c>
      <c r="AM8" s="343" t="s">
        <v>80</v>
      </c>
      <c r="AN8" s="343" t="s">
        <v>820</v>
      </c>
      <c r="AO8" s="343" t="s">
        <v>82</v>
      </c>
      <c r="AP8" s="343" t="s">
        <v>211</v>
      </c>
      <c r="AQ8" s="343" t="s">
        <v>213</v>
      </c>
      <c r="AR8" s="343" t="s">
        <v>215</v>
      </c>
      <c r="AS8" s="344" t="s">
        <v>709</v>
      </c>
      <c r="AT8" s="344" t="s">
        <v>710</v>
      </c>
      <c r="AU8" s="344" t="s">
        <v>454</v>
      </c>
      <c r="AV8" s="344" t="s">
        <v>713</v>
      </c>
      <c r="AW8" s="344" t="s">
        <v>714</v>
      </c>
      <c r="AX8" s="344" t="s">
        <v>706</v>
      </c>
      <c r="AY8" s="344" t="s">
        <v>707</v>
      </c>
      <c r="AZ8" s="344" t="s">
        <v>455</v>
      </c>
      <c r="BA8" s="344" t="s">
        <v>456</v>
      </c>
      <c r="BB8" s="344" t="s">
        <v>457</v>
      </c>
      <c r="BC8" s="344" t="s">
        <v>458</v>
      </c>
      <c r="BD8" s="345" t="s">
        <v>1033</v>
      </c>
      <c r="BE8" s="345" t="s">
        <v>85</v>
      </c>
      <c r="BF8" s="345" t="s">
        <v>86</v>
      </c>
      <c r="BG8" s="345" t="s">
        <v>705</v>
      </c>
      <c r="BH8" s="345" t="s">
        <v>703</v>
      </c>
      <c r="BI8" s="345" t="s">
        <v>704</v>
      </c>
      <c r="BJ8" s="345" t="s">
        <v>702</v>
      </c>
      <c r="BK8" s="345" t="s">
        <v>155</v>
      </c>
      <c r="BL8" s="345" t="s">
        <v>156</v>
      </c>
      <c r="BM8" s="345" t="s">
        <v>88</v>
      </c>
      <c r="BN8" s="345" t="s">
        <v>91</v>
      </c>
      <c r="BO8" s="345" t="s">
        <v>93</v>
      </c>
      <c r="BP8" s="345" t="s">
        <v>95</v>
      </c>
      <c r="BQ8" s="345" t="s">
        <v>97</v>
      </c>
      <c r="BR8" s="345" t="s">
        <v>99</v>
      </c>
      <c r="BS8" s="345" t="s">
        <v>101</v>
      </c>
      <c r="BT8" s="345" t="s">
        <v>103</v>
      </c>
      <c r="BU8" s="345" t="s">
        <v>280</v>
      </c>
      <c r="BV8" s="345" t="s">
        <v>281</v>
      </c>
      <c r="BW8" s="345" t="s">
        <v>256</v>
      </c>
      <c r="BX8" s="345" t="s">
        <v>257</v>
      </c>
      <c r="BY8" s="345" t="s">
        <v>275</v>
      </c>
      <c r="BZ8" s="345" t="s">
        <v>276</v>
      </c>
      <c r="CA8" s="585" t="s">
        <v>109</v>
      </c>
      <c r="CB8" s="645" t="s">
        <v>719</v>
      </c>
      <c r="CC8" s="645" t="s">
        <v>720</v>
      </c>
      <c r="CD8" s="645" t="s">
        <v>721</v>
      </c>
      <c r="CE8" s="645" t="s">
        <v>722</v>
      </c>
      <c r="CF8" s="646" t="s">
        <v>718</v>
      </c>
      <c r="CG8" s="1182" t="s">
        <v>723</v>
      </c>
      <c r="CH8" s="632" t="s">
        <v>700</v>
      </c>
      <c r="CI8" s="632" t="s">
        <v>724</v>
      </c>
      <c r="CJ8" s="632" t="s">
        <v>727</v>
      </c>
      <c r="CK8" s="632" t="s">
        <v>728</v>
      </c>
      <c r="CL8" s="632" t="s">
        <v>729</v>
      </c>
      <c r="CM8" s="632" t="s">
        <v>730</v>
      </c>
      <c r="CN8" s="632" t="s">
        <v>699</v>
      </c>
      <c r="CO8" s="632" t="s">
        <v>731</v>
      </c>
      <c r="CP8" s="242"/>
      <c r="CQ8" s="242"/>
      <c r="CR8" s="242"/>
      <c r="CS8" s="242"/>
      <c r="CT8" s="242"/>
      <c r="CU8" s="242"/>
      <c r="CV8" s="242"/>
      <c r="CW8" s="242"/>
      <c r="CX8" s="242"/>
      <c r="CY8" s="242"/>
      <c r="CZ8" s="242"/>
      <c r="DA8" s="242"/>
      <c r="DB8" s="242"/>
      <c r="DC8" s="242"/>
      <c r="DD8" s="242"/>
      <c r="DE8" s="242"/>
      <c r="DF8" s="242"/>
      <c r="DG8" s="242"/>
      <c r="DH8" s="242"/>
      <c r="DI8" s="242"/>
      <c r="DJ8" s="242"/>
      <c r="DK8" s="242"/>
      <c r="DL8" s="242"/>
      <c r="DM8" s="242"/>
      <c r="DN8" s="242"/>
      <c r="DO8" s="242"/>
      <c r="DP8" s="242"/>
      <c r="DQ8" s="242"/>
      <c r="DR8" s="242"/>
      <c r="DS8" s="242"/>
      <c r="DT8" s="242"/>
      <c r="DU8" s="242"/>
      <c r="DV8" s="242"/>
      <c r="DW8" s="242"/>
      <c r="DX8" s="242"/>
      <c r="DY8" s="242"/>
      <c r="DZ8" s="242"/>
      <c r="EA8" s="242"/>
      <c r="EB8" s="242"/>
      <c r="EC8" s="242"/>
      <c r="ED8" s="242"/>
      <c r="EE8" s="242"/>
      <c r="EF8" s="242"/>
      <c r="EG8" s="242"/>
      <c r="EH8" s="242"/>
      <c r="EI8" s="242"/>
      <c r="EJ8" s="242"/>
      <c r="EK8" s="242"/>
      <c r="EL8" s="242"/>
      <c r="EM8" s="242"/>
      <c r="EN8" s="242"/>
      <c r="EO8" s="242"/>
      <c r="EP8" s="242"/>
      <c r="EQ8" s="242"/>
      <c r="ER8" s="242"/>
      <c r="ES8" s="242"/>
      <c r="ET8" s="242"/>
      <c r="EU8" s="242"/>
      <c r="EV8" s="242"/>
      <c r="EW8" s="242"/>
      <c r="EX8" s="242"/>
      <c r="EY8" s="242"/>
      <c r="EZ8" s="242"/>
      <c r="FA8" s="242"/>
      <c r="FB8" s="242"/>
      <c r="FC8" s="242"/>
      <c r="FD8" s="242"/>
      <c r="FE8" s="242"/>
      <c r="FF8" s="242"/>
      <c r="FG8" s="242"/>
      <c r="FH8" s="242"/>
      <c r="FI8" s="242"/>
      <c r="FJ8" s="242"/>
      <c r="FK8" s="242"/>
      <c r="FL8" s="242"/>
      <c r="FM8" s="242"/>
      <c r="FN8" s="242"/>
      <c r="FO8" s="242"/>
      <c r="FP8" s="242"/>
      <c r="FQ8" s="242"/>
      <c r="FR8" s="242"/>
      <c r="FS8" s="242"/>
      <c r="FT8" s="242"/>
      <c r="FU8" s="242"/>
      <c r="FV8" s="242"/>
      <c r="FW8" s="242"/>
      <c r="FX8" s="242"/>
      <c r="FY8" s="242"/>
      <c r="FZ8" s="242"/>
      <c r="GA8" s="242"/>
      <c r="GB8" s="242"/>
      <c r="GC8" s="242"/>
      <c r="GD8" s="242"/>
      <c r="GE8" s="242"/>
      <c r="GF8" s="242"/>
      <c r="GG8" s="242"/>
      <c r="GH8" s="242"/>
      <c r="GI8" s="242"/>
      <c r="GJ8" s="242"/>
      <c r="GK8" s="242"/>
      <c r="GL8" s="242"/>
      <c r="GM8" s="242"/>
      <c r="GN8" s="242"/>
      <c r="GO8" s="242"/>
      <c r="GP8" s="242"/>
      <c r="GQ8" s="242"/>
      <c r="GR8" s="242"/>
      <c r="GS8" s="242"/>
      <c r="GT8" s="242"/>
      <c r="GU8" s="242"/>
      <c r="GV8" s="242"/>
      <c r="GW8" s="242"/>
      <c r="GX8" s="242"/>
      <c r="GY8" s="242"/>
      <c r="GZ8" s="242"/>
      <c r="HA8" s="242"/>
      <c r="HB8" s="242"/>
      <c r="HC8" s="242"/>
      <c r="HD8" s="242"/>
      <c r="HE8" s="242"/>
      <c r="HF8" s="242"/>
      <c r="HG8" s="242"/>
      <c r="HH8" s="242"/>
      <c r="HI8" s="242"/>
      <c r="HJ8" s="242"/>
      <c r="HK8" s="242"/>
    </row>
    <row r="9" spans="1:219" ht="18" customHeight="1" x14ac:dyDescent="0.25">
      <c r="A9" s="830"/>
      <c r="B9" s="830"/>
      <c r="C9" s="830"/>
      <c r="D9" s="830"/>
      <c r="E9" s="830"/>
      <c r="F9" s="830"/>
      <c r="G9" s="833"/>
      <c r="H9" s="833"/>
      <c r="I9" s="1045"/>
      <c r="J9" s="1045"/>
      <c r="K9" s="833"/>
      <c r="L9" s="833"/>
      <c r="M9" s="833"/>
      <c r="N9" s="836"/>
      <c r="O9" s="836"/>
      <c r="P9" s="835"/>
      <c r="Q9" s="1225"/>
      <c r="R9" s="865">
        <f>'SALDOS DISPONIBLES 2022'!B208</f>
        <v>7147338920.3000002</v>
      </c>
      <c r="S9" s="865">
        <f>'SALDOS DISPONIBLES 2022'!B209</f>
        <v>245447080379</v>
      </c>
      <c r="T9" s="873"/>
      <c r="U9" s="1084">
        <f>SUM(V9:CA9)</f>
        <v>252594419299.29999</v>
      </c>
      <c r="V9" s="1083">
        <f>'SALDOS DISPONIBLES 2022'!D51</f>
        <v>220000000</v>
      </c>
      <c r="W9" s="245">
        <f>'SALDOS DISPONIBLES 2022'!D52</f>
        <v>500000</v>
      </c>
      <c r="X9" s="245">
        <f>'SALDOS DISPONIBLES 2022'!D53</f>
        <v>1000</v>
      </c>
      <c r="Y9" s="245">
        <f>'SALDOS DISPONIBLES 2022'!D54</f>
        <v>100000</v>
      </c>
      <c r="Z9" s="245">
        <f>'SALDOS DISPONIBLES 2022'!D55</f>
        <v>50000</v>
      </c>
      <c r="AA9" s="598">
        <f>'SALDOS DISPONIBLES 2022'!D58</f>
        <v>14998500</v>
      </c>
      <c r="AB9" s="245">
        <f>'SALDOS DISPONIBLES 2022'!D64</f>
        <v>409050000</v>
      </c>
      <c r="AC9" s="245">
        <f>'SALDOS DISPONIBLES 2022'!D70</f>
        <v>95202900</v>
      </c>
      <c r="AD9" s="245">
        <f>'SALDOS DISPONIBLES 2022'!D75</f>
        <v>23700000</v>
      </c>
      <c r="AE9" s="245">
        <f>'SALDOS DISPONIBLES 2022'!D81</f>
        <v>136687500</v>
      </c>
      <c r="AF9" s="245">
        <f>3328816601.5+596900000</f>
        <v>3925716601.5</v>
      </c>
      <c r="AG9" s="245">
        <f>'SALDOS DISPONIBLES 2022'!D91</f>
        <v>11850000</v>
      </c>
      <c r="AH9" s="245">
        <f>'SALDOS DISPONIBLES 2022'!D96</f>
        <v>357870000</v>
      </c>
      <c r="AI9" s="245">
        <f>'SALDOS DISPONIBLES 2022'!D101</f>
        <v>88875000</v>
      </c>
      <c r="AJ9" s="245">
        <f>'SALDOS DISPONIBLES 2022'!D106</f>
        <v>54867200</v>
      </c>
      <c r="AK9" s="245">
        <f>'SALDOS DISPONIBLES 2022'!D112</f>
        <v>47151500</v>
      </c>
      <c r="AL9" s="245">
        <f>'SALDOS DISPONIBLES 2022'!D119</f>
        <v>44437500</v>
      </c>
      <c r="AM9" s="245">
        <f>'SALDOS DISPONIBLES 2022'!D125</f>
        <v>25640000</v>
      </c>
      <c r="AN9" s="598">
        <f>'SALDOS DISPONIBLES 2022'!D130</f>
        <v>584501250</v>
      </c>
      <c r="AO9" s="598">
        <v>2926454468.8000002</v>
      </c>
      <c r="AP9" s="245">
        <f>'SALDOS DISPONIBLES 2022'!D141</f>
        <v>4500000</v>
      </c>
      <c r="AQ9" s="245">
        <f>'SALDOS DISPONIBLES 2022'!D145</f>
        <v>108000000</v>
      </c>
      <c r="AR9" s="245">
        <f>'SALDOS DISPONIBLES 2022'!D149</f>
        <v>5820000</v>
      </c>
      <c r="AS9" s="245">
        <f>'SALDOS DISPONIBLES 2022'!D6</f>
        <v>1267200000</v>
      </c>
      <c r="AT9" s="245">
        <f>'SALDOS DISPONIBLES 2022'!D10</f>
        <v>10000000</v>
      </c>
      <c r="AU9" s="245">
        <f>'SALDOS DISPONIBLES 2022'!D14</f>
        <v>7200000</v>
      </c>
      <c r="AV9" s="245">
        <f>'SALDOS DISPONIBLES 2022'!D16</f>
        <v>672000000</v>
      </c>
      <c r="AW9" s="245">
        <f>'SALDOS DISPONIBLES 2022'!D19</f>
        <v>2000000</v>
      </c>
      <c r="AX9" s="245">
        <f>'SALDOS DISPONIBLES 2022'!D22</f>
        <v>1600000000</v>
      </c>
      <c r="AY9" s="245">
        <f>'SALDOS DISPONIBLES 2022'!D31</f>
        <v>15000000</v>
      </c>
      <c r="AZ9" s="245">
        <f>'SALDOS DISPONIBLES 2022'!D44</f>
        <v>3400000000</v>
      </c>
      <c r="BA9" s="245">
        <f>'SALDOS DISPONIBLES 2022'!D47</f>
        <v>40000000</v>
      </c>
      <c r="BB9" s="245">
        <f>'SALDOS DISPONIBLES 2022'!D40</f>
        <v>3800300000</v>
      </c>
      <c r="BC9" s="245">
        <f>'SALDOS DISPONIBLES 2022'!D43</f>
        <v>10000000</v>
      </c>
      <c r="BD9" s="598">
        <v>700000000</v>
      </c>
      <c r="BE9" s="245">
        <f>'SALDOS DISPONIBLES 2022'!D154</f>
        <v>2000000</v>
      </c>
      <c r="BF9" s="245">
        <f>'SALDOS DISPONIBLES 2022'!D155</f>
        <v>20000000</v>
      </c>
      <c r="BG9" s="245">
        <v>482566728</v>
      </c>
      <c r="BH9" s="245">
        <v>9924486721</v>
      </c>
      <c r="BI9" s="245">
        <v>22851955586</v>
      </c>
      <c r="BJ9" s="245">
        <v>174584534844</v>
      </c>
      <c r="BK9" s="245">
        <v>20000000</v>
      </c>
      <c r="BL9" s="245">
        <v>150000</v>
      </c>
      <c r="BM9" s="245">
        <f>'SALDOS DISPONIBLES 2022'!D157</f>
        <v>70000000</v>
      </c>
      <c r="BN9" s="245">
        <f>'SALDOS DISPONIBLES 2022'!D159</f>
        <v>2000</v>
      </c>
      <c r="BO9" s="245">
        <f>'SALDOS DISPONIBLES 2022'!D161</f>
        <v>50000</v>
      </c>
      <c r="BP9" s="245">
        <f>'SALDOS DISPONIBLES 2022'!D163</f>
        <v>1000000</v>
      </c>
      <c r="BQ9" s="245">
        <f>'SALDOS DISPONIBLES 2022'!D165</f>
        <v>0</v>
      </c>
      <c r="BR9" s="245">
        <f>'SALDOS DISPONIBLES 2022'!D167</f>
        <v>2000000000</v>
      </c>
      <c r="BS9" s="598">
        <f>'SALDOS DISPONIBLES 2022'!D169</f>
        <v>228000000</v>
      </c>
      <c r="BT9" s="245">
        <f>'SALDOS DISPONIBLES 2022'!D171</f>
        <v>20000000</v>
      </c>
      <c r="BU9" s="245">
        <f>'SALDOS DISPONIBLES 2022'!D175</f>
        <v>30000000</v>
      </c>
      <c r="BV9" s="245">
        <f>'SALDOS DISPONIBLES 2022'!D177</f>
        <v>2850000000</v>
      </c>
      <c r="BW9" s="245">
        <f>'SALDOS DISPONIBLES 2022'!D179</f>
        <v>3200000000</v>
      </c>
      <c r="BX9" s="245">
        <f>'SALDOS DISPONIBLES 2022'!D181</f>
        <v>300000000</v>
      </c>
      <c r="BY9" s="245">
        <f>'SALDOS DISPONIBLES 2022'!D190</f>
        <v>0</v>
      </c>
      <c r="BZ9" s="245">
        <f>'SALDOS DISPONIBLES 2022'!D192</f>
        <v>400000000</v>
      </c>
      <c r="CA9" s="633">
        <f>'SALDOS DISPONIBLES 2022'!D194</f>
        <v>15000000000</v>
      </c>
      <c r="CB9" s="819"/>
      <c r="CC9" s="819"/>
      <c r="CD9" s="819"/>
      <c r="CE9" s="819"/>
      <c r="CF9" s="819"/>
      <c r="CG9" s="1183"/>
      <c r="CH9" s="819"/>
      <c r="CI9" s="819"/>
      <c r="CJ9" s="819"/>
      <c r="CK9" s="819"/>
      <c r="CL9" s="819"/>
      <c r="CM9" s="819"/>
      <c r="CN9" s="819"/>
      <c r="CO9" s="819"/>
      <c r="CP9" s="242"/>
      <c r="CQ9" s="242"/>
      <c r="CR9" s="242"/>
      <c r="CS9" s="242"/>
      <c r="CT9" s="242"/>
      <c r="CU9" s="242"/>
      <c r="CV9" s="242"/>
      <c r="CW9" s="242"/>
      <c r="CX9" s="242"/>
      <c r="CY9" s="242"/>
      <c r="CZ9" s="242"/>
      <c r="DA9" s="242"/>
      <c r="DB9" s="242"/>
      <c r="DC9" s="242"/>
      <c r="DD9" s="242"/>
      <c r="DE9" s="242"/>
      <c r="DF9" s="242"/>
      <c r="DG9" s="242"/>
      <c r="DH9" s="242"/>
      <c r="DI9" s="242"/>
      <c r="DJ9" s="242"/>
      <c r="DK9" s="242"/>
      <c r="DL9" s="242"/>
      <c r="DM9" s="242"/>
      <c r="DN9" s="242"/>
      <c r="DO9" s="242"/>
      <c r="DP9" s="242"/>
      <c r="DQ9" s="242"/>
      <c r="DR9" s="242"/>
      <c r="DS9" s="242"/>
      <c r="DT9" s="242"/>
      <c r="DU9" s="242"/>
      <c r="DV9" s="242"/>
      <c r="DW9" s="242"/>
      <c r="DX9" s="242"/>
      <c r="DY9" s="242"/>
      <c r="DZ9" s="242"/>
      <c r="EA9" s="242"/>
      <c r="EB9" s="242"/>
      <c r="EC9" s="242"/>
      <c r="ED9" s="242"/>
      <c r="EE9" s="242"/>
      <c r="EF9" s="242"/>
      <c r="EG9" s="242"/>
      <c r="EH9" s="242"/>
      <c r="EI9" s="242"/>
      <c r="EJ9" s="242"/>
      <c r="EK9" s="242"/>
      <c r="EL9" s="242"/>
      <c r="EM9" s="242"/>
      <c r="EN9" s="242"/>
      <c r="EO9" s="242"/>
      <c r="EP9" s="242"/>
      <c r="EQ9" s="242"/>
      <c r="ER9" s="242"/>
      <c r="ES9" s="242"/>
      <c r="ET9" s="242"/>
      <c r="EU9" s="242"/>
      <c r="EV9" s="242"/>
      <c r="EW9" s="242"/>
      <c r="EX9" s="242"/>
      <c r="EY9" s="242"/>
      <c r="EZ9" s="242"/>
      <c r="FA9" s="242"/>
      <c r="FB9" s="242"/>
      <c r="FC9" s="242"/>
      <c r="FD9" s="242"/>
      <c r="FE9" s="242"/>
      <c r="FF9" s="242"/>
      <c r="FG9" s="242"/>
      <c r="FH9" s="242"/>
      <c r="FI9" s="242"/>
      <c r="FJ9" s="242"/>
      <c r="FK9" s="242"/>
      <c r="FL9" s="242"/>
      <c r="FM9" s="242"/>
      <c r="FN9" s="242"/>
      <c r="FO9" s="242"/>
      <c r="FP9" s="242"/>
      <c r="FQ9" s="242"/>
      <c r="FR9" s="242"/>
      <c r="FS9" s="242"/>
      <c r="FT9" s="242"/>
      <c r="FU9" s="242"/>
      <c r="FV9" s="242"/>
      <c r="FW9" s="242"/>
      <c r="FX9" s="242"/>
      <c r="FY9" s="242"/>
      <c r="FZ9" s="242"/>
      <c r="GA9" s="242"/>
      <c r="GB9" s="242"/>
      <c r="GC9" s="242"/>
      <c r="GD9" s="242"/>
      <c r="GE9" s="242"/>
      <c r="GF9" s="242"/>
      <c r="GG9" s="242"/>
      <c r="GH9" s="242"/>
      <c r="GI9" s="242"/>
      <c r="GJ9" s="242"/>
      <c r="GK9" s="242"/>
      <c r="GL9" s="242"/>
      <c r="GM9" s="242"/>
      <c r="GN9" s="242"/>
      <c r="GO9" s="242"/>
      <c r="GP9" s="242"/>
      <c r="GQ9" s="242"/>
      <c r="GR9" s="242"/>
      <c r="GS9" s="242"/>
      <c r="GT9" s="242"/>
      <c r="GU9" s="242"/>
      <c r="GV9" s="242"/>
      <c r="GW9" s="242"/>
      <c r="GX9" s="242"/>
      <c r="GY9" s="242"/>
      <c r="GZ9" s="242"/>
      <c r="HA9" s="242"/>
      <c r="HB9" s="242"/>
      <c r="HC9" s="242"/>
      <c r="HD9" s="242"/>
      <c r="HE9" s="242"/>
      <c r="HF9" s="242"/>
      <c r="HG9" s="242"/>
      <c r="HH9" s="242"/>
      <c r="HI9" s="242"/>
      <c r="HJ9" s="242"/>
      <c r="HK9" s="242"/>
    </row>
    <row r="10" spans="1:219" ht="18" customHeight="1" x14ac:dyDescent="0.25">
      <c r="A10" s="830"/>
      <c r="B10" s="830"/>
      <c r="C10" s="830"/>
      <c r="D10" s="830"/>
      <c r="E10" s="830"/>
      <c r="F10" s="830"/>
      <c r="G10" s="833"/>
      <c r="H10" s="833"/>
      <c r="I10" s="1045"/>
      <c r="J10" s="1045"/>
      <c r="K10" s="833"/>
      <c r="L10" s="833"/>
      <c r="M10" s="833"/>
      <c r="N10" s="836"/>
      <c r="O10" s="836"/>
      <c r="P10" s="837"/>
      <c r="Q10" s="1226"/>
      <c r="R10" s="866">
        <f>R221</f>
        <v>7147338920.3000002</v>
      </c>
      <c r="S10" s="866">
        <f>S221</f>
        <v>247163844920.40002</v>
      </c>
      <c r="T10" s="874">
        <f>T221</f>
        <v>254311183840.70001</v>
      </c>
      <c r="U10" s="1084">
        <f>U221</f>
        <v>251821440500.70001</v>
      </c>
      <c r="V10" s="1084">
        <f t="shared" ref="V10:CA10" si="0">V221</f>
        <v>220000000</v>
      </c>
      <c r="W10" s="831">
        <f t="shared" si="0"/>
        <v>500000</v>
      </c>
      <c r="X10" s="831">
        <f t="shared" si="0"/>
        <v>1000</v>
      </c>
      <c r="Y10" s="831">
        <f t="shared" si="0"/>
        <v>100000</v>
      </c>
      <c r="Z10" s="831">
        <f t="shared" si="0"/>
        <v>50000</v>
      </c>
      <c r="AA10" s="831">
        <f t="shared" si="0"/>
        <v>14998500</v>
      </c>
      <c r="AB10" s="831">
        <f t="shared" si="0"/>
        <v>409050000</v>
      </c>
      <c r="AC10" s="831">
        <f t="shared" si="0"/>
        <v>95202900</v>
      </c>
      <c r="AD10" s="831">
        <f t="shared" si="0"/>
        <v>23700000</v>
      </c>
      <c r="AE10" s="831">
        <f t="shared" si="0"/>
        <v>136687500</v>
      </c>
      <c r="AF10" s="831">
        <f t="shared" si="0"/>
        <v>3925716601.5</v>
      </c>
      <c r="AG10" s="831">
        <f t="shared" si="0"/>
        <v>11850000</v>
      </c>
      <c r="AH10" s="831">
        <f t="shared" si="0"/>
        <v>357870000.00000012</v>
      </c>
      <c r="AI10" s="831">
        <f t="shared" si="0"/>
        <v>88875000</v>
      </c>
      <c r="AJ10" s="831">
        <f t="shared" si="0"/>
        <v>15891200</v>
      </c>
      <c r="AK10" s="831">
        <f t="shared" si="0"/>
        <v>13656500</v>
      </c>
      <c r="AL10" s="831">
        <f t="shared" si="0"/>
        <v>44437500</v>
      </c>
      <c r="AM10" s="831">
        <f t="shared" si="0"/>
        <v>25640000</v>
      </c>
      <c r="AN10" s="831">
        <f t="shared" si="0"/>
        <v>584501250</v>
      </c>
      <c r="AO10" s="831">
        <f t="shared" si="0"/>
        <v>2926454468.8000002</v>
      </c>
      <c r="AP10" s="831">
        <f t="shared" si="0"/>
        <v>4500000</v>
      </c>
      <c r="AQ10" s="831">
        <f t="shared" si="0"/>
        <v>108000000</v>
      </c>
      <c r="AR10" s="831">
        <f t="shared" si="0"/>
        <v>5819999.9999995232</v>
      </c>
      <c r="AS10" s="831">
        <f t="shared" si="0"/>
        <v>1267200000</v>
      </c>
      <c r="AT10" s="831">
        <f t="shared" si="0"/>
        <v>9992201.4000000004</v>
      </c>
      <c r="AU10" s="831">
        <f t="shared" si="0"/>
        <v>7200000</v>
      </c>
      <c r="AV10" s="831">
        <f t="shared" si="0"/>
        <v>672000000</v>
      </c>
      <c r="AW10" s="831">
        <f t="shared" si="0"/>
        <v>2000000</v>
      </c>
      <c r="AX10" s="831">
        <f t="shared" si="0"/>
        <v>1600000000</v>
      </c>
      <c r="AY10" s="831">
        <f t="shared" si="0"/>
        <v>14500000</v>
      </c>
      <c r="AZ10" s="831">
        <f t="shared" si="0"/>
        <v>3400000000</v>
      </c>
      <c r="BA10" s="831">
        <f t="shared" si="0"/>
        <v>40000000</v>
      </c>
      <c r="BB10" s="831">
        <f t="shared" si="0"/>
        <v>3800300000</v>
      </c>
      <c r="BC10" s="831">
        <f t="shared" si="0"/>
        <v>10000000</v>
      </c>
      <c r="BD10" s="831">
        <f t="shared" ref="BD10" si="1">BD221</f>
        <v>0</v>
      </c>
      <c r="BE10" s="831">
        <f t="shared" si="0"/>
        <v>2000000</v>
      </c>
      <c r="BF10" s="831">
        <f t="shared" si="0"/>
        <v>20000000</v>
      </c>
      <c r="BG10" s="831">
        <f t="shared" si="0"/>
        <v>482566728</v>
      </c>
      <c r="BH10" s="831">
        <f t="shared" si="0"/>
        <v>9924486721</v>
      </c>
      <c r="BI10" s="831">
        <f t="shared" si="0"/>
        <v>22851955586</v>
      </c>
      <c r="BJ10" s="831">
        <f t="shared" si="0"/>
        <v>174584534844</v>
      </c>
      <c r="BK10" s="831">
        <f t="shared" si="0"/>
        <v>20000000</v>
      </c>
      <c r="BL10" s="831">
        <f t="shared" si="0"/>
        <v>150000</v>
      </c>
      <c r="BM10" s="831">
        <f t="shared" si="0"/>
        <v>70000000</v>
      </c>
      <c r="BN10" s="831">
        <f t="shared" si="0"/>
        <v>2000</v>
      </c>
      <c r="BO10" s="831">
        <f t="shared" si="0"/>
        <v>50000</v>
      </c>
      <c r="BP10" s="831">
        <f t="shared" si="0"/>
        <v>1000000</v>
      </c>
      <c r="BQ10" s="831">
        <f t="shared" si="0"/>
        <v>0</v>
      </c>
      <c r="BR10" s="831">
        <f t="shared" si="0"/>
        <v>2000000000.0000038</v>
      </c>
      <c r="BS10" s="831">
        <f t="shared" si="0"/>
        <v>228000000</v>
      </c>
      <c r="BT10" s="831">
        <f t="shared" si="0"/>
        <v>20000000</v>
      </c>
      <c r="BU10" s="831">
        <f t="shared" si="0"/>
        <v>30000000</v>
      </c>
      <c r="BV10" s="831">
        <f t="shared" si="0"/>
        <v>2850000000</v>
      </c>
      <c r="BW10" s="831">
        <f t="shared" si="0"/>
        <v>3200000000</v>
      </c>
      <c r="BX10" s="831">
        <f t="shared" si="0"/>
        <v>300000000</v>
      </c>
      <c r="BY10" s="831">
        <f t="shared" si="0"/>
        <v>0</v>
      </c>
      <c r="BZ10" s="831">
        <f t="shared" si="0"/>
        <v>400000000</v>
      </c>
      <c r="CA10" s="831">
        <f t="shared" si="0"/>
        <v>15000000000</v>
      </c>
      <c r="CB10" s="819"/>
      <c r="CC10" s="819"/>
      <c r="CD10" s="819"/>
      <c r="CE10" s="819"/>
      <c r="CF10" s="819"/>
      <c r="CG10" s="1183"/>
      <c r="CH10" s="819"/>
      <c r="CI10" s="819"/>
      <c r="CJ10" s="819"/>
      <c r="CK10" s="819"/>
      <c r="CL10" s="819"/>
      <c r="CM10" s="819"/>
      <c r="CN10" s="819"/>
      <c r="CO10" s="819"/>
      <c r="CP10" s="829"/>
      <c r="CQ10" s="242"/>
      <c r="CR10" s="242"/>
      <c r="CS10" s="242"/>
      <c r="CT10" s="242"/>
      <c r="CU10" s="242"/>
      <c r="CV10" s="242"/>
      <c r="CW10" s="242"/>
      <c r="CX10" s="242"/>
      <c r="CY10" s="242"/>
      <c r="CZ10" s="242"/>
      <c r="DA10" s="242"/>
      <c r="DB10" s="242"/>
      <c r="DC10" s="242"/>
      <c r="DD10" s="242"/>
      <c r="DE10" s="242"/>
      <c r="DF10" s="242"/>
      <c r="DG10" s="242"/>
      <c r="DH10" s="242"/>
      <c r="DI10" s="242"/>
      <c r="DJ10" s="242"/>
      <c r="DK10" s="242"/>
      <c r="DL10" s="242"/>
      <c r="DM10" s="242"/>
      <c r="DN10" s="242"/>
      <c r="DO10" s="242"/>
      <c r="DP10" s="242"/>
      <c r="DQ10" s="242"/>
      <c r="DR10" s="242"/>
      <c r="DS10" s="242"/>
      <c r="DT10" s="242"/>
      <c r="DU10" s="242"/>
      <c r="DV10" s="242"/>
      <c r="DW10" s="242"/>
      <c r="DX10" s="242"/>
      <c r="DY10" s="242"/>
      <c r="DZ10" s="242"/>
      <c r="EA10" s="242"/>
      <c r="EB10" s="242"/>
      <c r="EC10" s="242"/>
      <c r="ED10" s="242"/>
      <c r="EE10" s="242"/>
      <c r="EF10" s="242"/>
      <c r="EG10" s="242"/>
      <c r="EH10" s="242"/>
      <c r="EI10" s="242"/>
      <c r="EJ10" s="242"/>
      <c r="EK10" s="242"/>
      <c r="EL10" s="242"/>
      <c r="EM10" s="242"/>
      <c r="EN10" s="242"/>
      <c r="EO10" s="242"/>
      <c r="EP10" s="242"/>
      <c r="EQ10" s="242"/>
      <c r="ER10" s="242"/>
      <c r="ES10" s="242"/>
      <c r="ET10" s="242"/>
      <c r="EU10" s="242"/>
      <c r="EV10" s="242"/>
      <c r="EW10" s="242"/>
      <c r="EX10" s="242"/>
      <c r="EY10" s="242"/>
      <c r="EZ10" s="242"/>
      <c r="FA10" s="242"/>
      <c r="FB10" s="242"/>
      <c r="FC10" s="242"/>
      <c r="FD10" s="242"/>
      <c r="FE10" s="242"/>
      <c r="FF10" s="242"/>
      <c r="FG10" s="242"/>
      <c r="FH10" s="242"/>
      <c r="FI10" s="242"/>
      <c r="FJ10" s="242"/>
      <c r="FK10" s="242"/>
      <c r="FL10" s="242"/>
      <c r="FM10" s="242"/>
      <c r="FN10" s="242"/>
      <c r="FO10" s="242"/>
      <c r="FP10" s="242"/>
      <c r="FQ10" s="242"/>
      <c r="FR10" s="242"/>
      <c r="FS10" s="242"/>
      <c r="FT10" s="242"/>
      <c r="FU10" s="242"/>
      <c r="FV10" s="242"/>
      <c r="FW10" s="242"/>
      <c r="FX10" s="242"/>
      <c r="FY10" s="242"/>
      <c r="FZ10" s="242"/>
      <c r="GA10" s="242"/>
      <c r="GB10" s="242"/>
      <c r="GC10" s="242"/>
      <c r="GD10" s="242"/>
      <c r="GE10" s="242"/>
      <c r="GF10" s="242"/>
      <c r="GG10" s="242"/>
      <c r="GH10" s="242"/>
      <c r="GI10" s="242"/>
      <c r="GJ10" s="242"/>
      <c r="GK10" s="242"/>
      <c r="GL10" s="242"/>
      <c r="GM10" s="242"/>
      <c r="GN10" s="242"/>
      <c r="GO10" s="242"/>
      <c r="GP10" s="242"/>
      <c r="GQ10" s="242"/>
      <c r="GR10" s="242"/>
      <c r="GS10" s="242"/>
      <c r="GT10" s="242"/>
      <c r="GU10" s="242"/>
      <c r="GV10" s="242"/>
      <c r="GW10" s="242"/>
      <c r="GX10" s="242"/>
      <c r="GY10" s="242"/>
      <c r="GZ10" s="242"/>
      <c r="HA10" s="242"/>
      <c r="HB10" s="242"/>
      <c r="HC10" s="242"/>
      <c r="HD10" s="242"/>
      <c r="HE10" s="242"/>
      <c r="HF10" s="242"/>
      <c r="HG10" s="242"/>
      <c r="HH10" s="242"/>
      <c r="HI10" s="242"/>
      <c r="HJ10" s="242"/>
      <c r="HK10" s="242"/>
    </row>
    <row r="11" spans="1:219" ht="21" customHeight="1" x14ac:dyDescent="0.25">
      <c r="A11" s="830"/>
      <c r="B11" s="830"/>
      <c r="C11" s="830"/>
      <c r="D11" s="830"/>
      <c r="E11" s="830"/>
      <c r="F11" s="830"/>
      <c r="G11" s="833"/>
      <c r="H11" s="833"/>
      <c r="I11" s="1045"/>
      <c r="J11" s="1045"/>
      <c r="K11" s="833"/>
      <c r="L11" s="833"/>
      <c r="M11" s="833"/>
      <c r="N11" s="836"/>
      <c r="O11" s="836"/>
      <c r="P11" s="838"/>
      <c r="Q11" s="1227"/>
      <c r="R11" s="867">
        <f>R9-R221</f>
        <v>0</v>
      </c>
      <c r="S11" s="868">
        <f>S9-S221</f>
        <v>-1716764541.4000244</v>
      </c>
      <c r="T11" s="939"/>
      <c r="U11" s="1084">
        <f t="shared" ref="U11:AZ11" si="2">U9-U221</f>
        <v>772978798.59997559</v>
      </c>
      <c r="V11" s="1084">
        <f t="shared" si="2"/>
        <v>0</v>
      </c>
      <c r="W11" s="244">
        <f t="shared" si="2"/>
        <v>0</v>
      </c>
      <c r="X11" s="244">
        <f t="shared" si="2"/>
        <v>0</v>
      </c>
      <c r="Y11" s="244">
        <f t="shared" si="2"/>
        <v>0</v>
      </c>
      <c r="Z11" s="244">
        <f t="shared" si="2"/>
        <v>0</v>
      </c>
      <c r="AA11" s="244">
        <f t="shared" si="2"/>
        <v>0</v>
      </c>
      <c r="AB11" s="244">
        <f t="shared" si="2"/>
        <v>0</v>
      </c>
      <c r="AC11" s="244">
        <f t="shared" si="2"/>
        <v>0</v>
      </c>
      <c r="AD11" s="244">
        <f t="shared" si="2"/>
        <v>0</v>
      </c>
      <c r="AE11" s="244">
        <f t="shared" si="2"/>
        <v>0</v>
      </c>
      <c r="AF11" s="244">
        <f t="shared" si="2"/>
        <v>0</v>
      </c>
      <c r="AG11" s="244">
        <f t="shared" si="2"/>
        <v>0</v>
      </c>
      <c r="AH11" s="244">
        <f t="shared" si="2"/>
        <v>0</v>
      </c>
      <c r="AI11" s="244">
        <f t="shared" si="2"/>
        <v>0</v>
      </c>
      <c r="AJ11" s="244">
        <f t="shared" si="2"/>
        <v>38976000</v>
      </c>
      <c r="AK11" s="244">
        <f t="shared" si="2"/>
        <v>33495000</v>
      </c>
      <c r="AL11" s="244">
        <f t="shared" si="2"/>
        <v>0</v>
      </c>
      <c r="AM11" s="244">
        <f t="shared" si="2"/>
        <v>0</v>
      </c>
      <c r="AN11" s="244">
        <f t="shared" si="2"/>
        <v>0</v>
      </c>
      <c r="AO11" s="244">
        <f t="shared" si="2"/>
        <v>0</v>
      </c>
      <c r="AP11" s="244">
        <f t="shared" si="2"/>
        <v>0</v>
      </c>
      <c r="AQ11" s="244">
        <f t="shared" si="2"/>
        <v>0</v>
      </c>
      <c r="AR11" s="244">
        <f t="shared" si="2"/>
        <v>4.76837158203125E-7</v>
      </c>
      <c r="AS11" s="244">
        <f t="shared" si="2"/>
        <v>0</v>
      </c>
      <c r="AT11" s="244">
        <f t="shared" si="2"/>
        <v>7798.5999999996275</v>
      </c>
      <c r="AU11" s="244">
        <f t="shared" si="2"/>
        <v>0</v>
      </c>
      <c r="AV11" s="244">
        <f t="shared" si="2"/>
        <v>0</v>
      </c>
      <c r="AW11" s="244">
        <f t="shared" si="2"/>
        <v>0</v>
      </c>
      <c r="AX11" s="244">
        <f t="shared" si="2"/>
        <v>0</v>
      </c>
      <c r="AY11" s="244">
        <f t="shared" si="2"/>
        <v>500000</v>
      </c>
      <c r="AZ11" s="244">
        <f t="shared" si="2"/>
        <v>0</v>
      </c>
      <c r="BA11" s="244">
        <f t="shared" ref="BA11:CA11" si="3">BA9-BA221</f>
        <v>0</v>
      </c>
      <c r="BB11" s="244">
        <f t="shared" si="3"/>
        <v>0</v>
      </c>
      <c r="BC11" s="244">
        <f t="shared" si="3"/>
        <v>0</v>
      </c>
      <c r="BD11" s="244">
        <f t="shared" si="3"/>
        <v>700000000</v>
      </c>
      <c r="BE11" s="244">
        <f t="shared" si="3"/>
        <v>0</v>
      </c>
      <c r="BF11" s="244">
        <f t="shared" si="3"/>
        <v>0</v>
      </c>
      <c r="BG11" s="244">
        <f t="shared" si="3"/>
        <v>0</v>
      </c>
      <c r="BH11" s="244">
        <f t="shared" si="3"/>
        <v>0</v>
      </c>
      <c r="BI11" s="244">
        <f t="shared" si="3"/>
        <v>0</v>
      </c>
      <c r="BJ11" s="244">
        <f t="shared" si="3"/>
        <v>0</v>
      </c>
      <c r="BK11" s="244">
        <f t="shared" si="3"/>
        <v>0</v>
      </c>
      <c r="BL11" s="244">
        <f t="shared" si="3"/>
        <v>0</v>
      </c>
      <c r="BM11" s="244">
        <f t="shared" si="3"/>
        <v>0</v>
      </c>
      <c r="BN11" s="244">
        <f t="shared" si="3"/>
        <v>0</v>
      </c>
      <c r="BO11" s="244">
        <f t="shared" si="3"/>
        <v>0</v>
      </c>
      <c r="BP11" s="244">
        <f t="shared" si="3"/>
        <v>0</v>
      </c>
      <c r="BQ11" s="244">
        <f t="shared" si="3"/>
        <v>0</v>
      </c>
      <c r="BR11" s="244">
        <f t="shared" si="3"/>
        <v>-3.814697265625E-6</v>
      </c>
      <c r="BS11" s="244">
        <f t="shared" si="3"/>
        <v>0</v>
      </c>
      <c r="BT11" s="244">
        <f t="shared" si="3"/>
        <v>0</v>
      </c>
      <c r="BU11" s="244">
        <f t="shared" si="3"/>
        <v>0</v>
      </c>
      <c r="BV11" s="244">
        <f t="shared" si="3"/>
        <v>0</v>
      </c>
      <c r="BW11" s="244">
        <f t="shared" si="3"/>
        <v>0</v>
      </c>
      <c r="BX11" s="244">
        <f t="shared" si="3"/>
        <v>0</v>
      </c>
      <c r="BY11" s="244">
        <f t="shared" si="3"/>
        <v>0</v>
      </c>
      <c r="BZ11" s="244">
        <f t="shared" si="3"/>
        <v>0</v>
      </c>
      <c r="CA11" s="244">
        <f t="shared" si="3"/>
        <v>0</v>
      </c>
      <c r="CB11" s="819"/>
      <c r="CC11" s="819"/>
      <c r="CD11" s="819"/>
      <c r="CE11" s="819"/>
      <c r="CF11" s="819"/>
      <c r="CG11" s="1183"/>
      <c r="CH11" s="819"/>
      <c r="CI11" s="819"/>
      <c r="CJ11" s="819"/>
      <c r="CK11" s="819"/>
      <c r="CL11" s="819"/>
      <c r="CM11" s="819"/>
      <c r="CN11" s="819"/>
      <c r="CO11" s="819"/>
      <c r="CP11" s="829"/>
      <c r="CQ11" s="242"/>
      <c r="CR11" s="242"/>
      <c r="CS11" s="242"/>
      <c r="CT11" s="242"/>
      <c r="CU11" s="242"/>
      <c r="CV11" s="242"/>
      <c r="CW11" s="242"/>
      <c r="CX11" s="242"/>
      <c r="CY11" s="242"/>
      <c r="CZ11" s="242"/>
      <c r="DA11" s="242"/>
      <c r="DB11" s="242"/>
      <c r="DC11" s="242"/>
      <c r="DD11" s="242"/>
      <c r="DE11" s="242"/>
      <c r="DF11" s="242"/>
      <c r="DG11" s="242"/>
      <c r="DH11" s="242"/>
      <c r="DI11" s="242"/>
      <c r="DJ11" s="242"/>
      <c r="DK11" s="242"/>
      <c r="DL11" s="242"/>
      <c r="DM11" s="242"/>
      <c r="DN11" s="242"/>
      <c r="DO11" s="242"/>
      <c r="DP11" s="242"/>
      <c r="DQ11" s="242"/>
      <c r="DR11" s="242"/>
      <c r="DS11" s="242"/>
      <c r="DT11" s="242"/>
      <c r="DU11" s="242"/>
      <c r="DV11" s="242"/>
      <c r="DW11" s="242"/>
      <c r="DX11" s="242"/>
      <c r="DY11" s="242"/>
      <c r="DZ11" s="242"/>
      <c r="EA11" s="242"/>
      <c r="EB11" s="242"/>
      <c r="EC11" s="242"/>
      <c r="ED11" s="242"/>
      <c r="EE11" s="242"/>
      <c r="EF11" s="242"/>
      <c r="EG11" s="242"/>
      <c r="EH11" s="242"/>
      <c r="EI11" s="242"/>
      <c r="EJ11" s="242"/>
      <c r="EK11" s="242"/>
      <c r="EL11" s="242"/>
      <c r="EM11" s="242"/>
      <c r="EN11" s="242"/>
      <c r="EO11" s="242"/>
      <c r="EP11" s="242"/>
      <c r="EQ11" s="242"/>
      <c r="ER11" s="242"/>
      <c r="ES11" s="242"/>
      <c r="ET11" s="242"/>
      <c r="EU11" s="242"/>
      <c r="EV11" s="242"/>
      <c r="EW11" s="242"/>
      <c r="EX11" s="242"/>
      <c r="EY11" s="242"/>
      <c r="EZ11" s="242"/>
      <c r="FA11" s="242"/>
      <c r="FB11" s="242"/>
      <c r="FC11" s="242"/>
      <c r="FD11" s="242"/>
      <c r="FE11" s="242"/>
      <c r="FF11" s="242"/>
      <c r="FG11" s="242"/>
      <c r="FH11" s="242"/>
      <c r="FI11" s="242"/>
      <c r="FJ11" s="242"/>
      <c r="FK11" s="242"/>
      <c r="FL11" s="242"/>
      <c r="FM11" s="242"/>
      <c r="FN11" s="242"/>
      <c r="FO11" s="242"/>
      <c r="FP11" s="242"/>
      <c r="FQ11" s="242"/>
      <c r="FR11" s="242"/>
      <c r="FS11" s="242"/>
      <c r="FT11" s="242"/>
      <c r="FU11" s="242"/>
      <c r="FV11" s="242"/>
      <c r="FW11" s="242"/>
      <c r="FX11" s="242"/>
      <c r="FY11" s="242"/>
      <c r="FZ11" s="242"/>
      <c r="GA11" s="242"/>
      <c r="GB11" s="242"/>
      <c r="GC11" s="242"/>
      <c r="GD11" s="242"/>
      <c r="GE11" s="242"/>
      <c r="GF11" s="242"/>
      <c r="GG11" s="242"/>
      <c r="GH11" s="242"/>
      <c r="GI11" s="242"/>
      <c r="GJ11" s="242"/>
      <c r="GK11" s="242"/>
      <c r="GL11" s="242"/>
      <c r="GM11" s="242"/>
      <c r="GN11" s="242"/>
      <c r="GO11" s="242"/>
      <c r="GP11" s="242"/>
      <c r="GQ11" s="242"/>
      <c r="GR11" s="242"/>
      <c r="GS11" s="242"/>
      <c r="GT11" s="242"/>
      <c r="GU11" s="242"/>
      <c r="GV11" s="242"/>
      <c r="GW11" s="242"/>
      <c r="GX11" s="242"/>
      <c r="GY11" s="242"/>
      <c r="GZ11" s="242"/>
      <c r="HA11" s="242"/>
      <c r="HB11" s="242"/>
      <c r="HC11" s="242"/>
      <c r="HD11" s="242"/>
      <c r="HE11" s="242"/>
      <c r="HF11" s="242"/>
      <c r="HG11" s="242"/>
      <c r="HH11" s="242"/>
      <c r="HI11" s="242"/>
      <c r="HJ11" s="242"/>
      <c r="HK11" s="242"/>
    </row>
    <row r="12" spans="1:219" ht="39.75" customHeight="1" x14ac:dyDescent="0.25">
      <c r="A12" s="1105" t="s">
        <v>359</v>
      </c>
      <c r="B12" s="1105"/>
      <c r="C12" s="1105"/>
      <c r="D12" s="1105"/>
      <c r="E12" s="1105"/>
      <c r="F12" s="1105"/>
      <c r="G12" s="604"/>
      <c r="H12" s="604"/>
      <c r="I12" s="1046"/>
      <c r="J12" s="1046"/>
      <c r="K12" s="604"/>
      <c r="L12" s="604"/>
      <c r="M12" s="604"/>
      <c r="N12" s="623"/>
      <c r="O12" s="623"/>
      <c r="P12" s="623"/>
      <c r="Q12" s="1106" t="s">
        <v>360</v>
      </c>
      <c r="R12" s="1107"/>
      <c r="S12" s="1107"/>
      <c r="T12" s="1108"/>
      <c r="U12" s="1169"/>
      <c r="V12" s="1085"/>
      <c r="W12" s="251"/>
      <c r="X12" s="251"/>
      <c r="Y12" s="251"/>
      <c r="Z12" s="251"/>
      <c r="AA12" s="602"/>
      <c r="AB12" s="251"/>
      <c r="AC12" s="251"/>
      <c r="AD12" s="251"/>
      <c r="AE12" s="251"/>
      <c r="AF12" s="251"/>
      <c r="AG12" s="251"/>
      <c r="AH12" s="251"/>
      <c r="AI12" s="251"/>
      <c r="AJ12" s="251"/>
      <c r="AK12" s="251"/>
      <c r="AL12" s="251"/>
      <c r="AM12" s="251"/>
      <c r="AN12" s="602"/>
      <c r="AO12" s="602"/>
      <c r="AP12" s="251"/>
      <c r="AQ12" s="251"/>
      <c r="AR12" s="251"/>
      <c r="AS12" s="251"/>
      <c r="AT12" s="251"/>
      <c r="AU12" s="251"/>
      <c r="AV12" s="251"/>
      <c r="AW12" s="251"/>
      <c r="AX12" s="251"/>
      <c r="AY12" s="251"/>
      <c r="AZ12" s="251"/>
      <c r="BA12" s="252"/>
      <c r="BB12" s="252"/>
      <c r="BC12" s="252"/>
      <c r="BD12" s="597"/>
      <c r="BE12" s="252"/>
      <c r="BF12" s="252"/>
      <c r="BG12" s="252"/>
      <c r="BH12" s="252"/>
      <c r="BI12" s="252"/>
      <c r="BJ12" s="252"/>
      <c r="BK12" s="588"/>
      <c r="BL12" s="252"/>
      <c r="BM12" s="252"/>
      <c r="BN12" s="252"/>
      <c r="BO12" s="252"/>
      <c r="BP12" s="252"/>
      <c r="BQ12" s="252"/>
      <c r="BR12" s="252"/>
      <c r="BS12" s="597"/>
      <c r="BT12" s="252"/>
      <c r="BU12" s="252"/>
      <c r="BV12" s="252"/>
      <c r="BW12" s="252"/>
      <c r="BX12" s="252"/>
      <c r="BY12" s="252"/>
      <c r="BZ12" s="252"/>
      <c r="CA12" s="634"/>
      <c r="CB12" s="649"/>
      <c r="CC12" s="649"/>
      <c r="CD12" s="649"/>
      <c r="CE12" s="649"/>
      <c r="CF12" s="649"/>
      <c r="CG12" s="1184"/>
      <c r="CH12" s="649"/>
      <c r="CI12" s="649"/>
      <c r="CJ12" s="649"/>
      <c r="CK12" s="649"/>
      <c r="CL12" s="649"/>
      <c r="CM12" s="649"/>
      <c r="CN12" s="649"/>
      <c r="CO12" s="649"/>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c r="HC12" s="253"/>
      <c r="HD12" s="253"/>
      <c r="HE12" s="254"/>
      <c r="HF12" s="254"/>
      <c r="HG12" s="254"/>
      <c r="HH12" s="254"/>
      <c r="HI12" s="254"/>
      <c r="HJ12" s="254"/>
      <c r="HK12" s="254"/>
    </row>
    <row r="13" spans="1:219" ht="19.5" x14ac:dyDescent="0.25">
      <c r="A13" s="792" t="s">
        <v>359</v>
      </c>
      <c r="B13" s="792" t="s">
        <v>361</v>
      </c>
      <c r="C13" s="792"/>
      <c r="D13" s="792"/>
      <c r="E13" s="792"/>
      <c r="F13" s="792"/>
      <c r="G13" s="605"/>
      <c r="H13" s="605"/>
      <c r="I13" s="1047"/>
      <c r="J13" s="1047"/>
      <c r="K13" s="605"/>
      <c r="L13" s="605"/>
      <c r="M13" s="605"/>
      <c r="N13" s="624"/>
      <c r="O13" s="624"/>
      <c r="P13" s="624"/>
      <c r="Q13" s="1110" t="s">
        <v>362</v>
      </c>
      <c r="R13" s="1111"/>
      <c r="S13" s="1111"/>
      <c r="T13" s="1112"/>
      <c r="U13" s="1092">
        <f>SUM(V13:CA13)</f>
        <v>0</v>
      </c>
      <c r="V13" s="1086"/>
      <c r="W13" s="260"/>
      <c r="X13" s="260"/>
      <c r="Y13" s="260"/>
      <c r="Z13" s="260"/>
      <c r="AA13" s="596"/>
      <c r="AB13" s="260"/>
      <c r="AC13" s="260"/>
      <c r="AD13" s="260"/>
      <c r="AE13" s="260"/>
      <c r="AF13" s="260"/>
      <c r="AG13" s="260"/>
      <c r="AH13" s="260"/>
      <c r="AI13" s="260"/>
      <c r="AJ13" s="260"/>
      <c r="AK13" s="260"/>
      <c r="AL13" s="260"/>
      <c r="AM13" s="260"/>
      <c r="AN13" s="596"/>
      <c r="AO13" s="596"/>
      <c r="AP13" s="260"/>
      <c r="AQ13" s="260"/>
      <c r="AR13" s="260"/>
      <c r="AS13" s="260"/>
      <c r="AT13" s="260"/>
      <c r="AU13" s="260"/>
      <c r="AV13" s="260"/>
      <c r="AW13" s="260"/>
      <c r="AX13" s="260"/>
      <c r="AY13" s="260"/>
      <c r="AZ13" s="260"/>
      <c r="BA13" s="260"/>
      <c r="BB13" s="260"/>
      <c r="BC13" s="260"/>
      <c r="BD13" s="596"/>
      <c r="BE13" s="260"/>
      <c r="BF13" s="260"/>
      <c r="BG13" s="260"/>
      <c r="BH13" s="260"/>
      <c r="BI13" s="260"/>
      <c r="BJ13" s="260"/>
      <c r="BK13" s="581"/>
      <c r="BL13" s="260"/>
      <c r="BM13" s="260"/>
      <c r="BN13" s="260"/>
      <c r="BO13" s="260"/>
      <c r="BP13" s="260"/>
      <c r="BQ13" s="260"/>
      <c r="BR13" s="260"/>
      <c r="BS13" s="596"/>
      <c r="BT13" s="260"/>
      <c r="BU13" s="260"/>
      <c r="BV13" s="260"/>
      <c r="BW13" s="260"/>
      <c r="BX13" s="260"/>
      <c r="BY13" s="260"/>
      <c r="BZ13" s="260"/>
      <c r="CA13" s="635"/>
      <c r="CB13" s="650"/>
      <c r="CC13" s="650"/>
      <c r="CD13" s="650"/>
      <c r="CE13" s="650"/>
      <c r="CF13" s="650"/>
      <c r="CG13" s="1185"/>
      <c r="CH13" s="650"/>
      <c r="CI13" s="650"/>
      <c r="CJ13" s="650"/>
      <c r="CK13" s="650"/>
      <c r="CL13" s="650"/>
      <c r="CM13" s="650"/>
      <c r="CN13" s="650"/>
      <c r="CO13" s="650"/>
      <c r="CP13" s="261"/>
      <c r="CQ13" s="261"/>
      <c r="CR13" s="261"/>
      <c r="CS13" s="261"/>
      <c r="CT13" s="261"/>
      <c r="CU13" s="261"/>
      <c r="CV13" s="261"/>
      <c r="CW13" s="261"/>
      <c r="CX13" s="261"/>
      <c r="CY13" s="261"/>
      <c r="CZ13" s="261"/>
      <c r="DA13" s="261"/>
      <c r="DB13" s="261"/>
      <c r="DC13" s="261"/>
      <c r="DD13" s="261"/>
      <c r="DE13" s="261"/>
      <c r="DF13" s="261"/>
      <c r="DG13" s="261"/>
      <c r="DH13" s="261"/>
      <c r="DI13" s="261"/>
      <c r="DJ13" s="261"/>
      <c r="DK13" s="261"/>
      <c r="DL13" s="261"/>
      <c r="DM13" s="261"/>
      <c r="DN13" s="261"/>
      <c r="DO13" s="261"/>
      <c r="DP13" s="261"/>
      <c r="DQ13" s="261"/>
      <c r="DR13" s="261"/>
      <c r="DS13" s="261"/>
      <c r="DT13" s="261"/>
      <c r="DU13" s="261"/>
      <c r="DV13" s="261"/>
      <c r="DW13" s="261"/>
      <c r="DX13" s="261"/>
      <c r="DY13" s="261"/>
      <c r="DZ13" s="261"/>
      <c r="EA13" s="261"/>
      <c r="EB13" s="261"/>
      <c r="EC13" s="261"/>
      <c r="ED13" s="261"/>
      <c r="EE13" s="261"/>
      <c r="EF13" s="261"/>
      <c r="EG13" s="261"/>
      <c r="EH13" s="261"/>
      <c r="EI13" s="261"/>
      <c r="EJ13" s="261"/>
      <c r="EK13" s="261"/>
      <c r="EL13" s="261"/>
      <c r="EM13" s="261"/>
      <c r="EN13" s="261"/>
      <c r="EO13" s="261"/>
      <c r="EP13" s="261"/>
      <c r="EQ13" s="261"/>
      <c r="ER13" s="261"/>
      <c r="ES13" s="261"/>
      <c r="ET13" s="261"/>
      <c r="EU13" s="261"/>
      <c r="EV13" s="261"/>
      <c r="EW13" s="261"/>
      <c r="EX13" s="261"/>
      <c r="EY13" s="261"/>
      <c r="EZ13" s="261"/>
      <c r="FA13" s="261"/>
      <c r="FB13" s="261"/>
      <c r="FC13" s="261"/>
      <c r="FD13" s="261"/>
      <c r="FE13" s="261"/>
      <c r="FF13" s="261"/>
      <c r="FG13" s="261"/>
      <c r="FH13" s="261"/>
      <c r="FI13" s="261"/>
      <c r="FJ13" s="261"/>
      <c r="FK13" s="261"/>
      <c r="FL13" s="261"/>
      <c r="FM13" s="261"/>
      <c r="FN13" s="261"/>
      <c r="FO13" s="261"/>
      <c r="FP13" s="261"/>
      <c r="FQ13" s="261"/>
      <c r="FR13" s="261"/>
      <c r="FS13" s="261"/>
      <c r="FT13" s="261"/>
      <c r="FU13" s="261"/>
      <c r="FV13" s="261"/>
      <c r="FW13" s="261"/>
      <c r="FX13" s="261"/>
      <c r="FY13" s="261"/>
      <c r="FZ13" s="261"/>
      <c r="GA13" s="261"/>
      <c r="GB13" s="261"/>
      <c r="GC13" s="261"/>
      <c r="GD13" s="261"/>
      <c r="GE13" s="261"/>
      <c r="GF13" s="261"/>
      <c r="GG13" s="261"/>
      <c r="GH13" s="261"/>
      <c r="GI13" s="261"/>
      <c r="GJ13" s="261"/>
      <c r="GK13" s="261"/>
      <c r="GL13" s="261"/>
      <c r="GM13" s="261"/>
      <c r="GN13" s="261"/>
      <c r="GO13" s="261"/>
      <c r="GP13" s="261"/>
      <c r="GQ13" s="261"/>
      <c r="GR13" s="261"/>
      <c r="GS13" s="261"/>
      <c r="GT13" s="261"/>
      <c r="GU13" s="261"/>
      <c r="GV13" s="261"/>
      <c r="GW13" s="261"/>
      <c r="GX13" s="261"/>
      <c r="GY13" s="261"/>
      <c r="GZ13" s="261"/>
      <c r="HA13" s="261"/>
      <c r="HB13" s="261"/>
      <c r="HC13" s="261"/>
      <c r="HD13" s="261"/>
      <c r="HE13" s="254"/>
      <c r="HF13" s="254"/>
      <c r="HG13" s="254"/>
      <c r="HH13" s="254"/>
      <c r="HI13" s="254"/>
      <c r="HJ13" s="254"/>
      <c r="HK13" s="254"/>
    </row>
    <row r="14" spans="1:219" ht="19.5" x14ac:dyDescent="0.25">
      <c r="A14" s="1113" t="s">
        <v>359</v>
      </c>
      <c r="B14" s="1113" t="s">
        <v>361</v>
      </c>
      <c r="C14" s="1113" t="s">
        <v>363</v>
      </c>
      <c r="D14" s="1113"/>
      <c r="E14" s="1113"/>
      <c r="F14" s="1113"/>
      <c r="G14" s="606"/>
      <c r="H14" s="606"/>
      <c r="I14" s="1048"/>
      <c r="J14" s="1048"/>
      <c r="K14" s="606"/>
      <c r="L14" s="606"/>
      <c r="M14" s="606"/>
      <c r="N14" s="1113"/>
      <c r="O14" s="625"/>
      <c r="P14" s="625"/>
      <c r="Q14" s="1114" t="s">
        <v>364</v>
      </c>
      <c r="R14" s="1115"/>
      <c r="S14" s="1115"/>
      <c r="T14" s="1116"/>
      <c r="U14" s="1092">
        <f>SUM(V14:CA14)</f>
        <v>0</v>
      </c>
      <c r="V14" s="1086"/>
      <c r="W14" s="260"/>
      <c r="X14" s="260"/>
      <c r="Y14" s="260"/>
      <c r="Z14" s="260"/>
      <c r="AA14" s="596"/>
      <c r="AB14" s="260"/>
      <c r="AC14" s="260"/>
      <c r="AD14" s="260"/>
      <c r="AE14" s="260"/>
      <c r="AF14" s="260"/>
      <c r="AG14" s="260"/>
      <c r="AH14" s="260"/>
      <c r="AI14" s="260"/>
      <c r="AJ14" s="260"/>
      <c r="AK14" s="260"/>
      <c r="AL14" s="260"/>
      <c r="AM14" s="260"/>
      <c r="AN14" s="596"/>
      <c r="AO14" s="596"/>
      <c r="AP14" s="260"/>
      <c r="AQ14" s="260"/>
      <c r="AR14" s="260"/>
      <c r="AS14" s="260"/>
      <c r="AT14" s="260"/>
      <c r="AU14" s="260"/>
      <c r="AV14" s="260"/>
      <c r="AW14" s="260"/>
      <c r="AX14" s="260"/>
      <c r="AY14" s="260"/>
      <c r="AZ14" s="260"/>
      <c r="BA14" s="260"/>
      <c r="BB14" s="260"/>
      <c r="BC14" s="260"/>
      <c r="BD14" s="596"/>
      <c r="BE14" s="260"/>
      <c r="BF14" s="260"/>
      <c r="BG14" s="260"/>
      <c r="BH14" s="260"/>
      <c r="BI14" s="260"/>
      <c r="BJ14" s="260"/>
      <c r="BK14" s="581"/>
      <c r="BL14" s="260"/>
      <c r="BM14" s="260"/>
      <c r="BN14" s="260"/>
      <c r="BO14" s="260"/>
      <c r="BP14" s="260"/>
      <c r="BQ14" s="260"/>
      <c r="BR14" s="260"/>
      <c r="BS14" s="596"/>
      <c r="BT14" s="260"/>
      <c r="BU14" s="260"/>
      <c r="BV14" s="260"/>
      <c r="BW14" s="260"/>
      <c r="BX14" s="260"/>
      <c r="BY14" s="260"/>
      <c r="BZ14" s="260"/>
      <c r="CA14" s="635"/>
      <c r="CB14" s="650"/>
      <c r="CC14" s="650"/>
      <c r="CD14" s="650"/>
      <c r="CE14" s="650"/>
      <c r="CF14" s="650"/>
      <c r="CG14" s="1185"/>
      <c r="CH14" s="650"/>
      <c r="CI14" s="650"/>
      <c r="CJ14" s="650"/>
      <c r="CK14" s="650"/>
      <c r="CL14" s="650"/>
      <c r="CM14" s="650"/>
      <c r="CN14" s="650"/>
      <c r="CO14" s="650"/>
      <c r="CP14" s="261"/>
      <c r="CQ14" s="261"/>
      <c r="CR14" s="261"/>
      <c r="CS14" s="261"/>
      <c r="CT14" s="261"/>
      <c r="CU14" s="261"/>
      <c r="CV14" s="261"/>
      <c r="CW14" s="261"/>
      <c r="CX14" s="261"/>
      <c r="CY14" s="261"/>
      <c r="CZ14" s="261"/>
      <c r="DA14" s="261"/>
      <c r="DB14" s="261"/>
      <c r="DC14" s="261"/>
      <c r="DD14" s="261"/>
      <c r="DE14" s="261"/>
      <c r="DF14" s="261"/>
      <c r="DG14" s="261"/>
      <c r="DH14" s="261"/>
      <c r="DI14" s="261"/>
      <c r="DJ14" s="261"/>
      <c r="DK14" s="261"/>
      <c r="DL14" s="261"/>
      <c r="DM14" s="261"/>
      <c r="DN14" s="261"/>
      <c r="DO14" s="261"/>
      <c r="DP14" s="261"/>
      <c r="DQ14" s="261"/>
      <c r="DR14" s="261"/>
      <c r="DS14" s="261"/>
      <c r="DT14" s="261"/>
      <c r="DU14" s="261"/>
      <c r="DV14" s="261"/>
      <c r="DW14" s="261"/>
      <c r="DX14" s="261"/>
      <c r="DY14" s="261"/>
      <c r="DZ14" s="261"/>
      <c r="EA14" s="261"/>
      <c r="EB14" s="261"/>
      <c r="EC14" s="261"/>
      <c r="ED14" s="261"/>
      <c r="EE14" s="261"/>
      <c r="EF14" s="261"/>
      <c r="EG14" s="261"/>
      <c r="EH14" s="261"/>
      <c r="EI14" s="261"/>
      <c r="EJ14" s="261"/>
      <c r="EK14" s="261"/>
      <c r="EL14" s="261"/>
      <c r="EM14" s="261"/>
      <c r="EN14" s="261"/>
      <c r="EO14" s="261"/>
      <c r="EP14" s="261"/>
      <c r="EQ14" s="261"/>
      <c r="ER14" s="261"/>
      <c r="ES14" s="261"/>
      <c r="ET14" s="261"/>
      <c r="EU14" s="261"/>
      <c r="EV14" s="261"/>
      <c r="EW14" s="261"/>
      <c r="EX14" s="261"/>
      <c r="EY14" s="261"/>
      <c r="EZ14" s="261"/>
      <c r="FA14" s="261"/>
      <c r="FB14" s="261"/>
      <c r="FC14" s="261"/>
      <c r="FD14" s="261"/>
      <c r="FE14" s="261"/>
      <c r="FF14" s="261"/>
      <c r="FG14" s="261"/>
      <c r="FH14" s="261"/>
      <c r="FI14" s="261"/>
      <c r="FJ14" s="261"/>
      <c r="FK14" s="261"/>
      <c r="FL14" s="261"/>
      <c r="FM14" s="261"/>
      <c r="FN14" s="261"/>
      <c r="FO14" s="261"/>
      <c r="FP14" s="261"/>
      <c r="FQ14" s="261"/>
      <c r="FR14" s="261"/>
      <c r="FS14" s="261"/>
      <c r="FT14" s="261"/>
      <c r="FU14" s="261"/>
      <c r="FV14" s="261"/>
      <c r="FW14" s="261"/>
      <c r="FX14" s="261"/>
      <c r="FY14" s="261"/>
      <c r="FZ14" s="261"/>
      <c r="GA14" s="261"/>
      <c r="GB14" s="261"/>
      <c r="GC14" s="261"/>
      <c r="GD14" s="261"/>
      <c r="GE14" s="261"/>
      <c r="GF14" s="261"/>
      <c r="GG14" s="261"/>
      <c r="GH14" s="261"/>
      <c r="GI14" s="261"/>
      <c r="GJ14" s="261"/>
      <c r="GK14" s="261"/>
      <c r="GL14" s="261"/>
      <c r="GM14" s="261"/>
      <c r="GN14" s="261"/>
      <c r="GO14" s="261"/>
      <c r="GP14" s="261"/>
      <c r="GQ14" s="261"/>
      <c r="GR14" s="261"/>
      <c r="GS14" s="261"/>
      <c r="GT14" s="261"/>
      <c r="GU14" s="261"/>
      <c r="GV14" s="261"/>
      <c r="GW14" s="261"/>
      <c r="GX14" s="261"/>
      <c r="GY14" s="261"/>
      <c r="GZ14" s="261"/>
      <c r="HA14" s="261"/>
      <c r="HB14" s="261"/>
      <c r="HC14" s="261"/>
      <c r="HD14" s="261"/>
      <c r="HE14" s="254"/>
      <c r="HF14" s="254"/>
      <c r="HG14" s="254"/>
      <c r="HH14" s="254"/>
      <c r="HI14" s="254"/>
      <c r="HJ14" s="254"/>
      <c r="HK14" s="254"/>
    </row>
    <row r="15" spans="1:219" ht="31.5" x14ac:dyDescent="0.25">
      <c r="A15" s="1117" t="s">
        <v>359</v>
      </c>
      <c r="B15" s="1117" t="s">
        <v>361</v>
      </c>
      <c r="C15" s="1117" t="s">
        <v>363</v>
      </c>
      <c r="D15" s="1117" t="s">
        <v>365</v>
      </c>
      <c r="E15" s="1117"/>
      <c r="F15" s="1117"/>
      <c r="G15" s="607"/>
      <c r="H15" s="607"/>
      <c r="I15" s="1049"/>
      <c r="J15" s="1049"/>
      <c r="K15" s="607"/>
      <c r="L15" s="607"/>
      <c r="M15" s="607"/>
      <c r="N15" s="626"/>
      <c r="O15" s="626"/>
      <c r="P15" s="626"/>
      <c r="Q15" s="1118" t="s">
        <v>311</v>
      </c>
      <c r="R15" s="1119"/>
      <c r="S15" s="1119"/>
      <c r="T15" s="1120"/>
      <c r="U15" s="1092">
        <f>SUM(V15:CA15)</f>
        <v>0</v>
      </c>
      <c r="V15" s="1087"/>
      <c r="W15" s="269"/>
      <c r="X15" s="269"/>
      <c r="Y15" s="269"/>
      <c r="Z15" s="269"/>
      <c r="AA15" s="595"/>
      <c r="AB15" s="269"/>
      <c r="AC15" s="269"/>
      <c r="AD15" s="269"/>
      <c r="AE15" s="269"/>
      <c r="AF15" s="269"/>
      <c r="AG15" s="269"/>
      <c r="AH15" s="269"/>
      <c r="AI15" s="269"/>
      <c r="AJ15" s="269"/>
      <c r="AK15" s="269"/>
      <c r="AL15" s="269"/>
      <c r="AM15" s="269"/>
      <c r="AN15" s="595"/>
      <c r="AO15" s="595"/>
      <c r="AP15" s="269"/>
      <c r="AQ15" s="269"/>
      <c r="AR15" s="269"/>
      <c r="AS15" s="269"/>
      <c r="AT15" s="269"/>
      <c r="AU15" s="269"/>
      <c r="AV15" s="269"/>
      <c r="AW15" s="269"/>
      <c r="AX15" s="269"/>
      <c r="AY15" s="269"/>
      <c r="AZ15" s="269"/>
      <c r="BA15" s="269"/>
      <c r="BB15" s="269"/>
      <c r="BC15" s="269"/>
      <c r="BD15" s="595"/>
      <c r="BE15" s="269"/>
      <c r="BF15" s="269"/>
      <c r="BG15" s="269"/>
      <c r="BH15" s="269"/>
      <c r="BI15" s="269"/>
      <c r="BJ15" s="269"/>
      <c r="BK15" s="576"/>
      <c r="BL15" s="269"/>
      <c r="BM15" s="269"/>
      <c r="BN15" s="269"/>
      <c r="BO15" s="269"/>
      <c r="BP15" s="269"/>
      <c r="BQ15" s="269"/>
      <c r="BR15" s="269"/>
      <c r="BS15" s="595"/>
      <c r="BT15" s="269"/>
      <c r="BU15" s="269"/>
      <c r="BV15" s="269"/>
      <c r="BW15" s="269"/>
      <c r="BX15" s="269"/>
      <c r="BY15" s="269"/>
      <c r="BZ15" s="269"/>
      <c r="CA15" s="636"/>
      <c r="CB15" s="651"/>
      <c r="CC15" s="651"/>
      <c r="CD15" s="651"/>
      <c r="CE15" s="651"/>
      <c r="CF15" s="651"/>
      <c r="CG15" s="1186"/>
      <c r="CH15" s="651"/>
      <c r="CI15" s="651"/>
      <c r="CJ15" s="651"/>
      <c r="CK15" s="651"/>
      <c r="CL15" s="651"/>
      <c r="CM15" s="651"/>
      <c r="CN15" s="651"/>
      <c r="CO15" s="651"/>
      <c r="CP15" s="270"/>
      <c r="CQ15" s="270"/>
      <c r="CR15" s="270"/>
      <c r="CS15" s="270"/>
      <c r="CT15" s="270"/>
      <c r="CU15" s="270"/>
      <c r="CV15" s="270"/>
      <c r="CW15" s="270"/>
      <c r="CX15" s="270"/>
      <c r="CY15" s="270"/>
      <c r="CZ15" s="270"/>
      <c r="DA15" s="270"/>
      <c r="DB15" s="270"/>
      <c r="DC15" s="270"/>
      <c r="DD15" s="270"/>
      <c r="DE15" s="270"/>
      <c r="DF15" s="270"/>
      <c r="DG15" s="270"/>
      <c r="DH15" s="270"/>
      <c r="DI15" s="270"/>
      <c r="DJ15" s="270"/>
      <c r="DK15" s="270"/>
      <c r="DL15" s="270"/>
      <c r="DM15" s="270"/>
      <c r="DN15" s="270"/>
      <c r="DO15" s="270"/>
      <c r="DP15" s="270"/>
      <c r="DQ15" s="270"/>
      <c r="DR15" s="270"/>
      <c r="DS15" s="270"/>
      <c r="DT15" s="270"/>
      <c r="DU15" s="270"/>
      <c r="DV15" s="270"/>
      <c r="DW15" s="270"/>
      <c r="DX15" s="270"/>
      <c r="DY15" s="270"/>
      <c r="DZ15" s="270"/>
      <c r="EA15" s="270"/>
      <c r="EB15" s="270"/>
      <c r="EC15" s="270"/>
      <c r="ED15" s="270"/>
      <c r="EE15" s="270"/>
      <c r="EF15" s="270"/>
      <c r="EG15" s="270"/>
      <c r="EH15" s="270"/>
      <c r="EI15" s="270"/>
      <c r="EJ15" s="270"/>
      <c r="EK15" s="270"/>
      <c r="EL15" s="270"/>
      <c r="EM15" s="270"/>
      <c r="EN15" s="270"/>
      <c r="EO15" s="270"/>
      <c r="EP15" s="270"/>
      <c r="EQ15" s="270"/>
      <c r="ER15" s="270"/>
      <c r="ES15" s="270"/>
      <c r="ET15" s="270"/>
      <c r="EU15" s="270"/>
      <c r="EV15" s="270"/>
      <c r="EW15" s="270"/>
      <c r="EX15" s="270"/>
      <c r="EY15" s="270"/>
      <c r="EZ15" s="270"/>
      <c r="FA15" s="270"/>
      <c r="FB15" s="270"/>
      <c r="FC15" s="270"/>
      <c r="FD15" s="270"/>
      <c r="FE15" s="270"/>
      <c r="FF15" s="270"/>
      <c r="FG15" s="270"/>
      <c r="FH15" s="270"/>
      <c r="FI15" s="270"/>
      <c r="FJ15" s="270"/>
      <c r="FK15" s="270"/>
      <c r="FL15" s="270"/>
      <c r="FM15" s="270"/>
      <c r="FN15" s="270"/>
      <c r="FO15" s="270"/>
      <c r="FP15" s="270"/>
      <c r="FQ15" s="270"/>
      <c r="FR15" s="270"/>
      <c r="FS15" s="270"/>
      <c r="FT15" s="270"/>
      <c r="FU15" s="270"/>
      <c r="FV15" s="270"/>
      <c r="FW15" s="270"/>
      <c r="FX15" s="270"/>
      <c r="FY15" s="270"/>
      <c r="FZ15" s="270"/>
      <c r="GA15" s="270"/>
      <c r="GB15" s="270"/>
      <c r="GC15" s="270"/>
      <c r="GD15" s="270"/>
      <c r="GE15" s="270"/>
      <c r="GF15" s="270"/>
      <c r="GG15" s="270"/>
      <c r="GH15" s="270"/>
      <c r="GI15" s="270"/>
      <c r="GJ15" s="270"/>
      <c r="GK15" s="270"/>
      <c r="GL15" s="270"/>
      <c r="GM15" s="270"/>
      <c r="GN15" s="270"/>
      <c r="GO15" s="270"/>
      <c r="GP15" s="270"/>
      <c r="GQ15" s="270"/>
      <c r="GR15" s="270"/>
      <c r="GS15" s="270"/>
      <c r="GT15" s="270"/>
      <c r="GU15" s="270"/>
      <c r="GV15" s="270"/>
      <c r="GW15" s="270"/>
      <c r="GX15" s="270"/>
      <c r="GY15" s="270"/>
      <c r="GZ15" s="270"/>
      <c r="HA15" s="270"/>
      <c r="HB15" s="270"/>
      <c r="HC15" s="270"/>
      <c r="HD15" s="270"/>
      <c r="HE15" s="254"/>
      <c r="HF15" s="254"/>
      <c r="HG15" s="254"/>
      <c r="HH15" s="254"/>
      <c r="HI15" s="254"/>
      <c r="HJ15" s="254"/>
      <c r="HK15" s="254"/>
    </row>
    <row r="16" spans="1:219" ht="19.5" x14ac:dyDescent="0.25">
      <c r="A16" s="1121" t="s">
        <v>359</v>
      </c>
      <c r="B16" s="1121" t="s">
        <v>361</v>
      </c>
      <c r="C16" s="1121" t="s">
        <v>363</v>
      </c>
      <c r="D16" s="1121" t="s">
        <v>365</v>
      </c>
      <c r="E16" s="1121" t="s">
        <v>401</v>
      </c>
      <c r="F16" s="1121"/>
      <c r="G16" s="608"/>
      <c r="H16" s="608"/>
      <c r="I16" s="1050"/>
      <c r="J16" s="1050"/>
      <c r="K16" s="608"/>
      <c r="L16" s="608"/>
      <c r="M16" s="608"/>
      <c r="N16" s="627"/>
      <c r="O16" s="627"/>
      <c r="P16" s="627"/>
      <c r="Q16" s="1122" t="s">
        <v>689</v>
      </c>
      <c r="R16" s="1123"/>
      <c r="S16" s="1123"/>
      <c r="T16" s="1124">
        <f t="shared" ref="T16:T79" si="4">R16+S16</f>
        <v>0</v>
      </c>
      <c r="U16" s="1092"/>
      <c r="V16" s="1087"/>
      <c r="W16" s="576"/>
      <c r="X16" s="576"/>
      <c r="Y16" s="576"/>
      <c r="Z16" s="576"/>
      <c r="AA16" s="595"/>
      <c r="AB16" s="576"/>
      <c r="AC16" s="576"/>
      <c r="AD16" s="576"/>
      <c r="AE16" s="576"/>
      <c r="AF16" s="576"/>
      <c r="AG16" s="576"/>
      <c r="AH16" s="576"/>
      <c r="AI16" s="576"/>
      <c r="AJ16" s="576"/>
      <c r="AK16" s="576"/>
      <c r="AL16" s="576"/>
      <c r="AM16" s="576"/>
      <c r="AN16" s="595"/>
      <c r="AO16" s="595"/>
      <c r="AP16" s="576"/>
      <c r="AQ16" s="576"/>
      <c r="AR16" s="576"/>
      <c r="AS16" s="576"/>
      <c r="AT16" s="576"/>
      <c r="AU16" s="576"/>
      <c r="AV16" s="576"/>
      <c r="AW16" s="576"/>
      <c r="AX16" s="576"/>
      <c r="AY16" s="576"/>
      <c r="AZ16" s="576"/>
      <c r="BA16" s="576"/>
      <c r="BB16" s="576"/>
      <c r="BC16" s="576"/>
      <c r="BD16" s="595"/>
      <c r="BE16" s="576"/>
      <c r="BF16" s="576"/>
      <c r="BG16" s="269"/>
      <c r="BH16" s="269"/>
      <c r="BI16" s="269"/>
      <c r="BJ16" s="576"/>
      <c r="BK16" s="576"/>
      <c r="BL16" s="576"/>
      <c r="BM16" s="576"/>
      <c r="BN16" s="576"/>
      <c r="BO16" s="576"/>
      <c r="BP16" s="576"/>
      <c r="BQ16" s="576"/>
      <c r="BR16" s="576"/>
      <c r="BS16" s="595"/>
      <c r="BT16" s="576"/>
      <c r="BU16" s="576"/>
      <c r="BV16" s="576"/>
      <c r="BW16" s="576"/>
      <c r="BX16" s="576"/>
      <c r="BY16" s="576"/>
      <c r="BZ16" s="576"/>
      <c r="CA16" s="636"/>
      <c r="CB16" s="651"/>
      <c r="CC16" s="651"/>
      <c r="CD16" s="651"/>
      <c r="CE16" s="651"/>
      <c r="CF16" s="651"/>
      <c r="CG16" s="1186"/>
      <c r="CH16" s="651"/>
      <c r="CI16" s="651"/>
      <c r="CJ16" s="651"/>
      <c r="CK16" s="651"/>
      <c r="CL16" s="651"/>
      <c r="CM16" s="651"/>
      <c r="CN16" s="651"/>
      <c r="CO16" s="651"/>
      <c r="CP16" s="807">
        <f t="shared" ref="CP16:CP35" si="5">R16+S16</f>
        <v>0</v>
      </c>
      <c r="CQ16" s="807">
        <f t="shared" ref="CQ16:CQ35" si="6">T16-CP16</f>
        <v>0</v>
      </c>
      <c r="CR16" s="270"/>
      <c r="CS16" s="270"/>
      <c r="CT16" s="270"/>
      <c r="CU16" s="270"/>
      <c r="CV16" s="270"/>
      <c r="CW16" s="270"/>
      <c r="CX16" s="270"/>
      <c r="CY16" s="270"/>
      <c r="CZ16" s="270"/>
      <c r="DA16" s="270"/>
      <c r="DB16" s="270"/>
      <c r="DC16" s="270"/>
      <c r="DD16" s="270"/>
      <c r="DE16" s="270"/>
      <c r="DF16" s="270"/>
      <c r="DG16" s="270"/>
      <c r="DH16" s="270"/>
      <c r="DI16" s="270"/>
      <c r="DJ16" s="270"/>
      <c r="DK16" s="270"/>
      <c r="DL16" s="270"/>
      <c r="DM16" s="270"/>
      <c r="DN16" s="270"/>
      <c r="DO16" s="270"/>
      <c r="DP16" s="270"/>
      <c r="DQ16" s="270"/>
      <c r="DR16" s="270"/>
      <c r="DS16" s="270"/>
      <c r="DT16" s="270"/>
      <c r="DU16" s="270"/>
      <c r="DV16" s="270"/>
      <c r="DW16" s="270"/>
      <c r="DX16" s="270"/>
      <c r="DY16" s="270"/>
      <c r="DZ16" s="270"/>
      <c r="EA16" s="270"/>
      <c r="EB16" s="270"/>
      <c r="EC16" s="270"/>
      <c r="ED16" s="270"/>
      <c r="EE16" s="270"/>
      <c r="EF16" s="270"/>
      <c r="EG16" s="270"/>
      <c r="EH16" s="270"/>
      <c r="EI16" s="270"/>
      <c r="EJ16" s="270"/>
      <c r="EK16" s="270"/>
      <c r="EL16" s="270"/>
      <c r="EM16" s="270"/>
      <c r="EN16" s="270"/>
      <c r="EO16" s="270"/>
      <c r="EP16" s="270"/>
      <c r="EQ16" s="270"/>
      <c r="ER16" s="270"/>
      <c r="ES16" s="270"/>
      <c r="ET16" s="270"/>
      <c r="EU16" s="270"/>
      <c r="EV16" s="270"/>
      <c r="EW16" s="270"/>
      <c r="EX16" s="270"/>
      <c r="EY16" s="270"/>
      <c r="EZ16" s="270"/>
      <c r="FA16" s="270"/>
      <c r="FB16" s="270"/>
      <c r="FC16" s="270"/>
      <c r="FD16" s="270"/>
      <c r="FE16" s="270"/>
      <c r="FF16" s="270"/>
      <c r="FG16" s="270"/>
      <c r="FH16" s="270"/>
      <c r="FI16" s="270"/>
      <c r="FJ16" s="270"/>
      <c r="FK16" s="270"/>
      <c r="FL16" s="270"/>
      <c r="FM16" s="270"/>
      <c r="FN16" s="270"/>
      <c r="FO16" s="270"/>
      <c r="FP16" s="270"/>
      <c r="FQ16" s="270"/>
      <c r="FR16" s="270"/>
      <c r="FS16" s="270"/>
      <c r="FT16" s="270"/>
      <c r="FU16" s="270"/>
      <c r="FV16" s="270"/>
      <c r="FW16" s="270"/>
      <c r="FX16" s="270"/>
      <c r="FY16" s="270"/>
      <c r="FZ16" s="270"/>
      <c r="GA16" s="270"/>
      <c r="GB16" s="270"/>
      <c r="GC16" s="270"/>
      <c r="GD16" s="270"/>
      <c r="GE16" s="270"/>
      <c r="GF16" s="270"/>
      <c r="GG16" s="270"/>
      <c r="GH16" s="270"/>
      <c r="GI16" s="270"/>
      <c r="GJ16" s="270"/>
      <c r="GK16" s="270"/>
      <c r="GL16" s="270"/>
      <c r="GM16" s="270"/>
      <c r="GN16" s="270"/>
      <c r="GO16" s="270"/>
      <c r="GP16" s="270"/>
      <c r="GQ16" s="270"/>
      <c r="GR16" s="270"/>
      <c r="GS16" s="270"/>
      <c r="GT16" s="270"/>
      <c r="GU16" s="270"/>
      <c r="GV16" s="270"/>
      <c r="GW16" s="270"/>
      <c r="GX16" s="270"/>
      <c r="GY16" s="270"/>
      <c r="GZ16" s="270"/>
      <c r="HA16" s="270"/>
      <c r="HB16" s="270"/>
      <c r="HC16" s="270"/>
      <c r="HD16" s="270"/>
      <c r="HE16" s="254"/>
      <c r="HF16" s="254"/>
      <c r="HG16" s="254"/>
      <c r="HH16" s="254"/>
      <c r="HI16" s="254"/>
      <c r="HJ16" s="254"/>
      <c r="HK16" s="254"/>
    </row>
    <row r="17" spans="1:219" s="284" customFormat="1" ht="31.5" x14ac:dyDescent="0.25">
      <c r="A17" s="1125" t="s">
        <v>359</v>
      </c>
      <c r="B17" s="1125" t="s">
        <v>361</v>
      </c>
      <c r="C17" s="1125" t="s">
        <v>363</v>
      </c>
      <c r="D17" s="1125" t="s">
        <v>365</v>
      </c>
      <c r="E17" s="1125" t="s">
        <v>401</v>
      </c>
      <c r="F17" s="1125" t="s">
        <v>367</v>
      </c>
      <c r="G17" s="610"/>
      <c r="H17" s="610"/>
      <c r="I17" s="1051"/>
      <c r="J17" s="1051"/>
      <c r="K17" s="610"/>
      <c r="L17" s="610"/>
      <c r="M17" s="610"/>
      <c r="N17" s="628"/>
      <c r="O17" s="628"/>
      <c r="P17" s="628"/>
      <c r="Q17" s="1126" t="s">
        <v>368</v>
      </c>
      <c r="R17" s="1127"/>
      <c r="S17" s="1127"/>
      <c r="T17" s="1128">
        <f t="shared" si="4"/>
        <v>0</v>
      </c>
      <c r="U17" s="1092">
        <f>SUM(V17:CA17)</f>
        <v>0</v>
      </c>
      <c r="V17" s="1088"/>
      <c r="W17" s="277"/>
      <c r="X17" s="277"/>
      <c r="Y17" s="277"/>
      <c r="Z17" s="277"/>
      <c r="AA17" s="594"/>
      <c r="AB17" s="277"/>
      <c r="AC17" s="277"/>
      <c r="AD17" s="277"/>
      <c r="AE17" s="277"/>
      <c r="AF17" s="277"/>
      <c r="AG17" s="277"/>
      <c r="AH17" s="277"/>
      <c r="AI17" s="277"/>
      <c r="AJ17" s="277"/>
      <c r="AK17" s="277"/>
      <c r="AL17" s="277"/>
      <c r="AM17" s="277"/>
      <c r="AN17" s="594"/>
      <c r="AO17" s="594"/>
      <c r="AP17" s="277"/>
      <c r="AQ17" s="277"/>
      <c r="AR17" s="277"/>
      <c r="AS17" s="277"/>
      <c r="AT17" s="277"/>
      <c r="AU17" s="277"/>
      <c r="AV17" s="277"/>
      <c r="AW17" s="277"/>
      <c r="AX17" s="277"/>
      <c r="AY17" s="277"/>
      <c r="AZ17" s="277"/>
      <c r="BA17" s="277"/>
      <c r="BB17" s="277"/>
      <c r="BC17" s="277"/>
      <c r="BD17" s="594"/>
      <c r="BE17" s="277"/>
      <c r="BF17" s="277"/>
      <c r="BG17" s="277"/>
      <c r="BH17" s="277"/>
      <c r="BI17" s="277"/>
      <c r="BJ17" s="277"/>
      <c r="BK17" s="381"/>
      <c r="BL17" s="277"/>
      <c r="BM17" s="277"/>
      <c r="BN17" s="277"/>
      <c r="BO17" s="277"/>
      <c r="BP17" s="277"/>
      <c r="BQ17" s="277"/>
      <c r="BR17" s="277"/>
      <c r="BS17" s="594"/>
      <c r="BT17" s="277"/>
      <c r="BU17" s="277"/>
      <c r="BV17" s="277"/>
      <c r="BW17" s="277"/>
      <c r="BX17" s="277"/>
      <c r="BY17" s="277"/>
      <c r="BZ17" s="277"/>
      <c r="CA17" s="637"/>
      <c r="CB17" s="652"/>
      <c r="CC17" s="652"/>
      <c r="CD17" s="653"/>
      <c r="CE17" s="653"/>
      <c r="CF17" s="653"/>
      <c r="CG17" s="1187"/>
      <c r="CH17" s="653"/>
      <c r="CI17" s="653"/>
      <c r="CJ17" s="653"/>
      <c r="CK17" s="653"/>
      <c r="CL17" s="653"/>
      <c r="CM17" s="653"/>
      <c r="CN17" s="653"/>
      <c r="CO17" s="653"/>
      <c r="CP17" s="807">
        <f t="shared" si="5"/>
        <v>0</v>
      </c>
      <c r="CQ17" s="807">
        <f t="shared" si="6"/>
        <v>0</v>
      </c>
      <c r="CR17" s="282"/>
      <c r="CS17" s="282"/>
      <c r="CT17" s="282"/>
      <c r="CU17" s="282"/>
      <c r="CV17" s="282"/>
      <c r="CW17" s="282"/>
      <c r="CX17" s="282"/>
      <c r="CY17" s="282"/>
      <c r="CZ17" s="282"/>
      <c r="DA17" s="282"/>
      <c r="DB17" s="282"/>
      <c r="DC17" s="282"/>
      <c r="DD17" s="282"/>
      <c r="DE17" s="282"/>
      <c r="DF17" s="282"/>
      <c r="DG17" s="282"/>
      <c r="DH17" s="282"/>
      <c r="DI17" s="282"/>
      <c r="DJ17" s="282"/>
      <c r="DK17" s="282"/>
      <c r="DL17" s="282"/>
      <c r="DM17" s="282"/>
      <c r="DN17" s="282"/>
      <c r="DO17" s="282"/>
      <c r="DP17" s="282"/>
      <c r="DQ17" s="282"/>
      <c r="DR17" s="282"/>
      <c r="DS17" s="282"/>
      <c r="DT17" s="282"/>
      <c r="DU17" s="282"/>
      <c r="DV17" s="282"/>
      <c r="DW17" s="282"/>
      <c r="DX17" s="282"/>
      <c r="DY17" s="282"/>
      <c r="DZ17" s="282"/>
      <c r="EA17" s="282"/>
      <c r="EB17" s="282"/>
      <c r="EC17" s="282"/>
      <c r="ED17" s="282"/>
      <c r="EE17" s="282"/>
      <c r="EF17" s="282"/>
      <c r="EG17" s="282"/>
      <c r="EH17" s="282"/>
      <c r="EI17" s="282"/>
      <c r="EJ17" s="282"/>
      <c r="EK17" s="282"/>
      <c r="EL17" s="282"/>
      <c r="EM17" s="282"/>
      <c r="EN17" s="282"/>
      <c r="EO17" s="282"/>
      <c r="EP17" s="282"/>
      <c r="EQ17" s="282"/>
      <c r="ER17" s="282"/>
      <c r="ES17" s="282"/>
      <c r="ET17" s="282"/>
      <c r="EU17" s="282"/>
      <c r="EV17" s="282"/>
      <c r="EW17" s="282"/>
      <c r="EX17" s="282"/>
      <c r="EY17" s="282"/>
      <c r="EZ17" s="282"/>
      <c r="FA17" s="282"/>
      <c r="FB17" s="282"/>
      <c r="FC17" s="282"/>
      <c r="FD17" s="282"/>
      <c r="FE17" s="282"/>
      <c r="FF17" s="282"/>
      <c r="FG17" s="282"/>
      <c r="FH17" s="282"/>
      <c r="FI17" s="282"/>
      <c r="FJ17" s="282"/>
      <c r="FK17" s="282"/>
      <c r="FL17" s="282"/>
      <c r="FM17" s="282"/>
      <c r="FN17" s="282"/>
      <c r="FO17" s="282"/>
      <c r="FP17" s="282"/>
      <c r="FQ17" s="282"/>
      <c r="FR17" s="282"/>
      <c r="FS17" s="282"/>
      <c r="FT17" s="282"/>
      <c r="FU17" s="282"/>
      <c r="FV17" s="282"/>
      <c r="FW17" s="282"/>
      <c r="FX17" s="282"/>
      <c r="FY17" s="282"/>
      <c r="FZ17" s="282"/>
      <c r="GA17" s="282"/>
      <c r="GB17" s="282"/>
      <c r="GC17" s="282"/>
      <c r="GD17" s="282"/>
      <c r="GE17" s="282"/>
      <c r="GF17" s="282"/>
      <c r="GG17" s="282"/>
      <c r="GH17" s="282"/>
      <c r="GI17" s="282"/>
      <c r="GJ17" s="282"/>
      <c r="GK17" s="282"/>
      <c r="GL17" s="282"/>
      <c r="GM17" s="282"/>
      <c r="GN17" s="282"/>
      <c r="GO17" s="282"/>
      <c r="GP17" s="282"/>
      <c r="GQ17" s="282"/>
      <c r="GR17" s="282"/>
      <c r="GS17" s="282"/>
      <c r="GT17" s="282"/>
      <c r="GU17" s="282"/>
      <c r="GV17" s="282"/>
      <c r="GW17" s="282"/>
      <c r="GX17" s="282"/>
      <c r="GY17" s="282"/>
      <c r="GZ17" s="282"/>
      <c r="HA17" s="282"/>
      <c r="HB17" s="282"/>
      <c r="HC17" s="282"/>
      <c r="HD17" s="282"/>
      <c r="HE17" s="283"/>
      <c r="HF17" s="283"/>
      <c r="HG17" s="283"/>
      <c r="HH17" s="283"/>
      <c r="HI17" s="283"/>
      <c r="HJ17" s="283"/>
      <c r="HK17" s="283"/>
    </row>
    <row r="18" spans="1:219" s="280" customFormat="1" ht="75.75" customHeight="1" x14ac:dyDescent="0.25">
      <c r="A18" s="674" t="s">
        <v>359</v>
      </c>
      <c r="B18" s="674" t="s">
        <v>361</v>
      </c>
      <c r="C18" s="674" t="s">
        <v>363</v>
      </c>
      <c r="D18" s="674" t="s">
        <v>365</v>
      </c>
      <c r="E18" s="674" t="s">
        <v>401</v>
      </c>
      <c r="F18" s="674" t="s">
        <v>367</v>
      </c>
      <c r="G18" s="609">
        <v>2021005810230</v>
      </c>
      <c r="H18" s="609"/>
      <c r="I18" s="1052" t="s">
        <v>892</v>
      </c>
      <c r="J18" s="1052" t="s">
        <v>893</v>
      </c>
      <c r="K18" s="609" t="s">
        <v>790</v>
      </c>
      <c r="L18" s="609" t="s">
        <v>792</v>
      </c>
      <c r="M18" s="609" t="s">
        <v>796</v>
      </c>
      <c r="N18" s="619" t="s">
        <v>1410</v>
      </c>
      <c r="O18" s="619" t="s">
        <v>390</v>
      </c>
      <c r="P18" s="619" t="s">
        <v>701</v>
      </c>
      <c r="Q18" s="934" t="s">
        <v>875</v>
      </c>
      <c r="R18" s="935"/>
      <c r="S18" s="935">
        <v>161500000</v>
      </c>
      <c r="T18" s="1129">
        <f t="shared" si="4"/>
        <v>161500000</v>
      </c>
      <c r="U18" s="1092">
        <f t="shared" ref="U18:U80" si="7">SUM(V18:CA18)</f>
        <v>161500000</v>
      </c>
      <c r="V18" s="1088"/>
      <c r="W18" s="277"/>
      <c r="X18" s="277"/>
      <c r="Y18" s="277"/>
      <c r="Z18" s="277"/>
      <c r="AA18" s="594"/>
      <c r="AB18" s="277"/>
      <c r="AC18" s="277"/>
      <c r="AD18" s="277"/>
      <c r="AE18" s="277"/>
      <c r="AF18" s="277"/>
      <c r="AG18" s="277"/>
      <c r="AH18" s="277"/>
      <c r="AI18" s="277"/>
      <c r="AJ18" s="277"/>
      <c r="AK18" s="277"/>
      <c r="AL18" s="277"/>
      <c r="AM18" s="277"/>
      <c r="AN18" s="594"/>
      <c r="AO18" s="594"/>
      <c r="AP18" s="277"/>
      <c r="AQ18" s="277"/>
      <c r="AR18" s="277"/>
      <c r="AS18" s="277"/>
      <c r="AT18" s="277"/>
      <c r="AU18" s="277"/>
      <c r="AV18" s="277"/>
      <c r="AW18" s="277"/>
      <c r="AX18" s="277">
        <v>160000000</v>
      </c>
      <c r="AY18" s="277">
        <v>1500000</v>
      </c>
      <c r="AZ18" s="277"/>
      <c r="BA18" s="277"/>
      <c r="BB18" s="277"/>
      <c r="BC18" s="277"/>
      <c r="BD18" s="594"/>
      <c r="BE18" s="277"/>
      <c r="BF18" s="277"/>
      <c r="BG18" s="277"/>
      <c r="BH18" s="277"/>
      <c r="BI18" s="277"/>
      <c r="BJ18" s="277"/>
      <c r="BK18" s="381"/>
      <c r="BL18" s="277"/>
      <c r="BM18" s="277"/>
      <c r="BN18" s="277"/>
      <c r="BO18" s="277"/>
      <c r="BP18" s="277"/>
      <c r="BQ18" s="277"/>
      <c r="BR18" s="277"/>
      <c r="BS18" s="594"/>
      <c r="BT18" s="277"/>
      <c r="BU18" s="277"/>
      <c r="BV18" s="277"/>
      <c r="BW18" s="277"/>
      <c r="BX18" s="277"/>
      <c r="BY18" s="277"/>
      <c r="BZ18" s="277"/>
      <c r="CA18" s="637"/>
      <c r="CB18" s="652">
        <v>4103063</v>
      </c>
      <c r="CC18" s="652" t="s">
        <v>1066</v>
      </c>
      <c r="CD18" s="652">
        <v>41035</v>
      </c>
      <c r="CE18" s="652" t="s">
        <v>1067</v>
      </c>
      <c r="CF18" s="619" t="s">
        <v>701</v>
      </c>
      <c r="CG18" s="1188">
        <f>T18</f>
        <v>161500000</v>
      </c>
      <c r="CH18" s="652">
        <v>91114</v>
      </c>
      <c r="CI18" s="652" t="s">
        <v>1068</v>
      </c>
      <c r="CJ18" s="1206">
        <v>66</v>
      </c>
      <c r="CK18" s="652" t="s">
        <v>1069</v>
      </c>
      <c r="CL18" s="652">
        <v>70132</v>
      </c>
      <c r="CM18" s="652" t="s">
        <v>1070</v>
      </c>
      <c r="CN18" s="652" t="s">
        <v>1294</v>
      </c>
      <c r="CO18" s="652" t="s">
        <v>1071</v>
      </c>
      <c r="CP18" s="807">
        <f t="shared" si="5"/>
        <v>161500000</v>
      </c>
      <c r="CQ18" s="807">
        <f t="shared" si="6"/>
        <v>0</v>
      </c>
      <c r="CR18" s="278"/>
      <c r="CS18" s="278"/>
      <c r="CT18" s="278"/>
      <c r="CU18" s="278"/>
      <c r="CV18" s="278"/>
      <c r="CW18" s="278"/>
      <c r="CX18" s="278"/>
      <c r="CY18" s="278"/>
      <c r="CZ18" s="278"/>
      <c r="DA18" s="278"/>
      <c r="DB18" s="278"/>
      <c r="DC18" s="278"/>
      <c r="DD18" s="278"/>
      <c r="DE18" s="278"/>
      <c r="DF18" s="278"/>
      <c r="DG18" s="278"/>
      <c r="DH18" s="278"/>
      <c r="DI18" s="278"/>
      <c r="DJ18" s="278"/>
      <c r="DK18" s="278"/>
      <c r="DL18" s="278"/>
      <c r="DM18" s="278"/>
      <c r="DN18" s="278"/>
      <c r="DO18" s="278"/>
      <c r="DP18" s="278"/>
      <c r="DQ18" s="278"/>
      <c r="DR18" s="278"/>
      <c r="DS18" s="278"/>
      <c r="DT18" s="278"/>
      <c r="DU18" s="278"/>
      <c r="DV18" s="278"/>
      <c r="DW18" s="278"/>
      <c r="DX18" s="278"/>
      <c r="DY18" s="278"/>
      <c r="DZ18" s="278"/>
      <c r="EA18" s="278"/>
      <c r="EB18" s="278"/>
      <c r="EC18" s="278"/>
      <c r="ED18" s="278"/>
      <c r="EE18" s="278"/>
      <c r="EF18" s="278"/>
      <c r="EG18" s="278"/>
      <c r="EH18" s="278"/>
      <c r="EI18" s="278"/>
      <c r="EJ18" s="278"/>
      <c r="EK18" s="278"/>
      <c r="EL18" s="278"/>
      <c r="EM18" s="278"/>
      <c r="EN18" s="278"/>
      <c r="EO18" s="278"/>
      <c r="EP18" s="278"/>
      <c r="EQ18" s="278"/>
      <c r="ER18" s="278"/>
      <c r="ES18" s="278"/>
      <c r="ET18" s="278"/>
      <c r="EU18" s="278"/>
      <c r="EV18" s="278"/>
      <c r="EW18" s="278"/>
      <c r="EX18" s="278"/>
      <c r="EY18" s="278"/>
      <c r="EZ18" s="278"/>
      <c r="FA18" s="278"/>
      <c r="FB18" s="278"/>
      <c r="FC18" s="278"/>
      <c r="FD18" s="278"/>
      <c r="FE18" s="278"/>
      <c r="FF18" s="278"/>
      <c r="FG18" s="278"/>
      <c r="FH18" s="278"/>
      <c r="FI18" s="278"/>
      <c r="FJ18" s="278"/>
      <c r="FK18" s="278"/>
      <c r="FL18" s="278"/>
      <c r="FM18" s="278"/>
      <c r="FN18" s="278"/>
      <c r="FO18" s="278"/>
      <c r="FP18" s="278"/>
      <c r="FQ18" s="278"/>
      <c r="FR18" s="278"/>
      <c r="FS18" s="278"/>
      <c r="FT18" s="278"/>
      <c r="FU18" s="278"/>
      <c r="FV18" s="278"/>
      <c r="FW18" s="278"/>
      <c r="FX18" s="278"/>
      <c r="FY18" s="278"/>
      <c r="FZ18" s="278"/>
      <c r="GA18" s="278"/>
      <c r="GB18" s="278"/>
      <c r="GC18" s="278"/>
      <c r="GD18" s="278"/>
      <c r="GE18" s="278"/>
      <c r="GF18" s="278"/>
      <c r="GG18" s="278"/>
      <c r="GH18" s="278"/>
      <c r="GI18" s="278"/>
      <c r="GJ18" s="278"/>
      <c r="GK18" s="278"/>
      <c r="GL18" s="278"/>
      <c r="GM18" s="278"/>
      <c r="GN18" s="278"/>
      <c r="GO18" s="278"/>
      <c r="GP18" s="278"/>
      <c r="GQ18" s="278"/>
      <c r="GR18" s="278"/>
      <c r="GS18" s="278"/>
      <c r="GT18" s="278"/>
      <c r="GU18" s="278"/>
      <c r="GV18" s="278"/>
      <c r="GW18" s="278"/>
      <c r="GX18" s="278"/>
      <c r="GY18" s="278"/>
      <c r="GZ18" s="278"/>
      <c r="HA18" s="278"/>
      <c r="HB18" s="278"/>
      <c r="HC18" s="278"/>
      <c r="HD18" s="278"/>
      <c r="HE18" s="279"/>
      <c r="HF18" s="279"/>
      <c r="HG18" s="279"/>
      <c r="HH18" s="279"/>
      <c r="HI18" s="279"/>
      <c r="HJ18" s="279"/>
      <c r="HK18" s="279"/>
    </row>
    <row r="19" spans="1:219" ht="36" customHeight="1" x14ac:dyDescent="0.25">
      <c r="A19" s="1105" t="s">
        <v>375</v>
      </c>
      <c r="B19" s="1105"/>
      <c r="C19" s="1105"/>
      <c r="D19" s="1105"/>
      <c r="E19" s="1105"/>
      <c r="F19" s="1105"/>
      <c r="G19" s="612"/>
      <c r="H19" s="612"/>
      <c r="I19" s="1053"/>
      <c r="J19" s="1053"/>
      <c r="K19" s="612"/>
      <c r="L19" s="612"/>
      <c r="M19" s="612"/>
      <c r="N19" s="623"/>
      <c r="O19" s="623"/>
      <c r="P19" s="623"/>
      <c r="Q19" s="1106" t="s">
        <v>376</v>
      </c>
      <c r="R19" s="1107"/>
      <c r="S19" s="1107"/>
      <c r="T19" s="1108">
        <f t="shared" si="4"/>
        <v>0</v>
      </c>
      <c r="U19" s="1092">
        <f t="shared" si="7"/>
        <v>0</v>
      </c>
      <c r="V19" s="1087"/>
      <c r="W19" s="269"/>
      <c r="X19" s="269"/>
      <c r="Y19" s="269"/>
      <c r="Z19" s="269"/>
      <c r="AA19" s="595"/>
      <c r="AB19" s="269"/>
      <c r="AC19" s="269"/>
      <c r="AD19" s="269"/>
      <c r="AE19" s="269"/>
      <c r="AF19" s="269"/>
      <c r="AG19" s="269"/>
      <c r="AH19" s="269"/>
      <c r="AI19" s="269"/>
      <c r="AJ19" s="269"/>
      <c r="AK19" s="269"/>
      <c r="AL19" s="269"/>
      <c r="AM19" s="269"/>
      <c r="AN19" s="595"/>
      <c r="AO19" s="595"/>
      <c r="AP19" s="269"/>
      <c r="AQ19" s="269"/>
      <c r="AR19" s="269"/>
      <c r="AS19" s="269"/>
      <c r="AT19" s="269"/>
      <c r="AU19" s="269"/>
      <c r="AV19" s="269"/>
      <c r="AW19" s="269"/>
      <c r="AX19" s="269"/>
      <c r="AY19" s="269"/>
      <c r="AZ19" s="269"/>
      <c r="BA19" s="269"/>
      <c r="BB19" s="269"/>
      <c r="BC19" s="269"/>
      <c r="BD19" s="595"/>
      <c r="BE19" s="269"/>
      <c r="BF19" s="269"/>
      <c r="BG19" s="269"/>
      <c r="BH19" s="269"/>
      <c r="BI19" s="269"/>
      <c r="BJ19" s="269"/>
      <c r="BK19" s="576"/>
      <c r="BL19" s="269"/>
      <c r="BM19" s="269"/>
      <c r="BN19" s="269"/>
      <c r="BO19" s="269"/>
      <c r="BP19" s="269"/>
      <c r="BQ19" s="269"/>
      <c r="BR19" s="269"/>
      <c r="BS19" s="595"/>
      <c r="BT19" s="269"/>
      <c r="BU19" s="269"/>
      <c r="BV19" s="269"/>
      <c r="BW19" s="269"/>
      <c r="BX19" s="269"/>
      <c r="BY19" s="269"/>
      <c r="BZ19" s="269"/>
      <c r="CA19" s="636"/>
      <c r="CB19" s="651"/>
      <c r="CC19" s="651"/>
      <c r="CD19" s="651"/>
      <c r="CE19" s="651"/>
      <c r="CF19" s="651"/>
      <c r="CG19" s="1186">
        <f t="shared" ref="CG19:CG82" si="8">T19</f>
        <v>0</v>
      </c>
      <c r="CH19" s="651"/>
      <c r="CI19" s="651"/>
      <c r="CJ19" s="651"/>
      <c r="CK19" s="651"/>
      <c r="CL19" s="651"/>
      <c r="CM19" s="651"/>
      <c r="CN19" s="651"/>
      <c r="CO19" s="651"/>
      <c r="CP19" s="807">
        <f t="shared" si="5"/>
        <v>0</v>
      </c>
      <c r="CQ19" s="807">
        <f t="shared" si="6"/>
        <v>0</v>
      </c>
      <c r="CR19" s="270"/>
      <c r="CS19" s="270"/>
      <c r="CT19" s="270"/>
      <c r="CU19" s="270"/>
      <c r="CV19" s="270"/>
      <c r="CW19" s="270"/>
      <c r="CX19" s="270"/>
      <c r="CY19" s="270"/>
      <c r="CZ19" s="270"/>
      <c r="DA19" s="270"/>
      <c r="DB19" s="270"/>
      <c r="DC19" s="270"/>
      <c r="DD19" s="270"/>
      <c r="DE19" s="270"/>
      <c r="DF19" s="270"/>
      <c r="DG19" s="270"/>
      <c r="DH19" s="270"/>
      <c r="DI19" s="270"/>
      <c r="DJ19" s="270"/>
      <c r="DK19" s="270"/>
      <c r="DL19" s="270"/>
      <c r="DM19" s="270"/>
      <c r="DN19" s="270"/>
      <c r="DO19" s="270"/>
      <c r="DP19" s="270"/>
      <c r="DQ19" s="270"/>
      <c r="DR19" s="270"/>
      <c r="DS19" s="270"/>
      <c r="DT19" s="270"/>
      <c r="DU19" s="270"/>
      <c r="DV19" s="270"/>
      <c r="DW19" s="270"/>
      <c r="DX19" s="270"/>
      <c r="DY19" s="270"/>
      <c r="DZ19" s="270"/>
      <c r="EA19" s="270"/>
      <c r="EB19" s="270"/>
      <c r="EC19" s="270"/>
      <c r="ED19" s="270"/>
      <c r="EE19" s="270"/>
      <c r="EF19" s="270"/>
      <c r="EG19" s="270"/>
      <c r="EH19" s="270"/>
      <c r="EI19" s="270"/>
      <c r="EJ19" s="270"/>
      <c r="EK19" s="270"/>
      <c r="EL19" s="270"/>
      <c r="EM19" s="270"/>
      <c r="EN19" s="270"/>
      <c r="EO19" s="270"/>
      <c r="EP19" s="270"/>
      <c r="EQ19" s="270"/>
      <c r="ER19" s="270"/>
      <c r="ES19" s="270"/>
      <c r="ET19" s="270"/>
      <c r="EU19" s="270"/>
      <c r="EV19" s="270"/>
      <c r="EW19" s="270"/>
      <c r="EX19" s="270"/>
      <c r="EY19" s="270"/>
      <c r="EZ19" s="270"/>
      <c r="FA19" s="270"/>
      <c r="FB19" s="270"/>
      <c r="FC19" s="270"/>
      <c r="FD19" s="270"/>
      <c r="FE19" s="270"/>
      <c r="FF19" s="270"/>
      <c r="FG19" s="270"/>
      <c r="FH19" s="270"/>
      <c r="FI19" s="270"/>
      <c r="FJ19" s="270"/>
      <c r="FK19" s="270"/>
      <c r="FL19" s="270"/>
      <c r="FM19" s="270"/>
      <c r="FN19" s="270"/>
      <c r="FO19" s="270"/>
      <c r="FP19" s="270"/>
      <c r="FQ19" s="270"/>
      <c r="FR19" s="270"/>
      <c r="FS19" s="270"/>
      <c r="FT19" s="270"/>
      <c r="FU19" s="270"/>
      <c r="FV19" s="270"/>
      <c r="FW19" s="270"/>
      <c r="FX19" s="270"/>
      <c r="FY19" s="270"/>
      <c r="FZ19" s="270"/>
      <c r="GA19" s="270"/>
      <c r="GB19" s="270"/>
      <c r="GC19" s="270"/>
      <c r="GD19" s="270"/>
      <c r="GE19" s="270"/>
      <c r="GF19" s="270"/>
      <c r="GG19" s="270"/>
      <c r="GH19" s="270"/>
      <c r="GI19" s="270"/>
      <c r="GJ19" s="270"/>
      <c r="GK19" s="270"/>
      <c r="GL19" s="270"/>
      <c r="GM19" s="270"/>
      <c r="GN19" s="270"/>
      <c r="GO19" s="270"/>
      <c r="GP19" s="270"/>
      <c r="GQ19" s="270"/>
      <c r="GR19" s="270"/>
      <c r="GS19" s="270"/>
      <c r="GT19" s="270"/>
      <c r="GU19" s="270"/>
      <c r="GV19" s="270"/>
      <c r="GW19" s="270"/>
      <c r="GX19" s="270"/>
      <c r="GY19" s="270"/>
      <c r="GZ19" s="270"/>
      <c r="HA19" s="270"/>
      <c r="HB19" s="270"/>
      <c r="HC19" s="270"/>
      <c r="HD19" s="270"/>
      <c r="HE19" s="254"/>
      <c r="HF19" s="254"/>
      <c r="HG19" s="254"/>
      <c r="HH19" s="254"/>
      <c r="HI19" s="254"/>
      <c r="HJ19" s="254"/>
      <c r="HK19" s="254"/>
    </row>
    <row r="20" spans="1:219" ht="19.5" x14ac:dyDescent="0.25">
      <c r="A20" s="792" t="s">
        <v>375</v>
      </c>
      <c r="B20" s="792" t="s">
        <v>361</v>
      </c>
      <c r="C20" s="792"/>
      <c r="D20" s="792"/>
      <c r="E20" s="792"/>
      <c r="F20" s="792"/>
      <c r="G20" s="605"/>
      <c r="H20" s="605"/>
      <c r="I20" s="1047"/>
      <c r="J20" s="1047"/>
      <c r="K20" s="605"/>
      <c r="L20" s="605"/>
      <c r="M20" s="605"/>
      <c r="N20" s="624"/>
      <c r="O20" s="624"/>
      <c r="P20" s="624"/>
      <c r="Q20" s="1130" t="s">
        <v>377</v>
      </c>
      <c r="R20" s="1111"/>
      <c r="S20" s="1111"/>
      <c r="T20" s="1112">
        <f t="shared" si="4"/>
        <v>0</v>
      </c>
      <c r="U20" s="1092">
        <f t="shared" si="7"/>
        <v>0</v>
      </c>
      <c r="V20" s="1087"/>
      <c r="W20" s="269"/>
      <c r="X20" s="269"/>
      <c r="Y20" s="269"/>
      <c r="Z20" s="269"/>
      <c r="AA20" s="595"/>
      <c r="AB20" s="269"/>
      <c r="AC20" s="269"/>
      <c r="AD20" s="269"/>
      <c r="AE20" s="269"/>
      <c r="AF20" s="269"/>
      <c r="AG20" s="269"/>
      <c r="AH20" s="269"/>
      <c r="AI20" s="269"/>
      <c r="AJ20" s="269"/>
      <c r="AK20" s="269"/>
      <c r="AL20" s="269"/>
      <c r="AM20" s="269"/>
      <c r="AN20" s="595"/>
      <c r="AO20" s="595"/>
      <c r="AP20" s="269"/>
      <c r="AQ20" s="269"/>
      <c r="AR20" s="269"/>
      <c r="AS20" s="269"/>
      <c r="AT20" s="269"/>
      <c r="AU20" s="269"/>
      <c r="AV20" s="269"/>
      <c r="AW20" s="269"/>
      <c r="AX20" s="269"/>
      <c r="AY20" s="269"/>
      <c r="AZ20" s="269"/>
      <c r="BA20" s="269"/>
      <c r="BB20" s="269"/>
      <c r="BC20" s="269"/>
      <c r="BD20" s="595"/>
      <c r="BE20" s="269"/>
      <c r="BF20" s="269"/>
      <c r="BG20" s="269"/>
      <c r="BH20" s="269"/>
      <c r="BI20" s="269"/>
      <c r="BJ20" s="269"/>
      <c r="BK20" s="576"/>
      <c r="BL20" s="269"/>
      <c r="BM20" s="269"/>
      <c r="BN20" s="269"/>
      <c r="BO20" s="269"/>
      <c r="BP20" s="269"/>
      <c r="BQ20" s="269"/>
      <c r="BR20" s="269"/>
      <c r="BS20" s="595"/>
      <c r="BT20" s="269"/>
      <c r="BU20" s="269"/>
      <c r="BV20" s="269"/>
      <c r="BW20" s="269"/>
      <c r="BX20" s="269"/>
      <c r="BY20" s="269"/>
      <c r="BZ20" s="269"/>
      <c r="CA20" s="636"/>
      <c r="CB20" s="651"/>
      <c r="CC20" s="651"/>
      <c r="CD20" s="651"/>
      <c r="CE20" s="651"/>
      <c r="CF20" s="651"/>
      <c r="CG20" s="1186">
        <f t="shared" si="8"/>
        <v>0</v>
      </c>
      <c r="CH20" s="651"/>
      <c r="CI20" s="651"/>
      <c r="CJ20" s="651"/>
      <c r="CK20" s="651"/>
      <c r="CL20" s="651"/>
      <c r="CM20" s="651"/>
      <c r="CN20" s="651"/>
      <c r="CO20" s="651"/>
      <c r="CP20" s="807">
        <f t="shared" si="5"/>
        <v>0</v>
      </c>
      <c r="CQ20" s="807">
        <f t="shared" si="6"/>
        <v>0</v>
      </c>
      <c r="CR20" s="270"/>
      <c r="CS20" s="270"/>
      <c r="CT20" s="270"/>
      <c r="CU20" s="270"/>
      <c r="CV20" s="270"/>
      <c r="CW20" s="270"/>
      <c r="CX20" s="270"/>
      <c r="CY20" s="270"/>
      <c r="CZ20" s="270"/>
      <c r="DA20" s="270"/>
      <c r="DB20" s="270"/>
      <c r="DC20" s="270"/>
      <c r="DD20" s="270"/>
      <c r="DE20" s="270"/>
      <c r="DF20" s="270"/>
      <c r="DG20" s="270"/>
      <c r="DH20" s="270"/>
      <c r="DI20" s="270"/>
      <c r="DJ20" s="270"/>
      <c r="DK20" s="270"/>
      <c r="DL20" s="270"/>
      <c r="DM20" s="270"/>
      <c r="DN20" s="270"/>
      <c r="DO20" s="270"/>
      <c r="DP20" s="270"/>
      <c r="DQ20" s="270"/>
      <c r="DR20" s="270"/>
      <c r="DS20" s="270"/>
      <c r="DT20" s="270"/>
      <c r="DU20" s="270"/>
      <c r="DV20" s="270"/>
      <c r="DW20" s="270"/>
      <c r="DX20" s="270"/>
      <c r="DY20" s="270"/>
      <c r="DZ20" s="270"/>
      <c r="EA20" s="270"/>
      <c r="EB20" s="270"/>
      <c r="EC20" s="270"/>
      <c r="ED20" s="270"/>
      <c r="EE20" s="270"/>
      <c r="EF20" s="270"/>
      <c r="EG20" s="270"/>
      <c r="EH20" s="270"/>
      <c r="EI20" s="270"/>
      <c r="EJ20" s="270"/>
      <c r="EK20" s="270"/>
      <c r="EL20" s="270"/>
      <c r="EM20" s="270"/>
      <c r="EN20" s="270"/>
      <c r="EO20" s="270"/>
      <c r="EP20" s="270"/>
      <c r="EQ20" s="270"/>
      <c r="ER20" s="270"/>
      <c r="ES20" s="270"/>
      <c r="ET20" s="270"/>
      <c r="EU20" s="270"/>
      <c r="EV20" s="270"/>
      <c r="EW20" s="270"/>
      <c r="EX20" s="270"/>
      <c r="EY20" s="270"/>
      <c r="EZ20" s="270"/>
      <c r="FA20" s="270"/>
      <c r="FB20" s="270"/>
      <c r="FC20" s="270"/>
      <c r="FD20" s="270"/>
      <c r="FE20" s="270"/>
      <c r="FF20" s="270"/>
      <c r="FG20" s="270"/>
      <c r="FH20" s="270"/>
      <c r="FI20" s="270"/>
      <c r="FJ20" s="270"/>
      <c r="FK20" s="270"/>
      <c r="FL20" s="270"/>
      <c r="FM20" s="270"/>
      <c r="FN20" s="270"/>
      <c r="FO20" s="270"/>
      <c r="FP20" s="270"/>
      <c r="FQ20" s="270"/>
      <c r="FR20" s="270"/>
      <c r="FS20" s="270"/>
      <c r="FT20" s="270"/>
      <c r="FU20" s="270"/>
      <c r="FV20" s="270"/>
      <c r="FW20" s="270"/>
      <c r="FX20" s="270"/>
      <c r="FY20" s="270"/>
      <c r="FZ20" s="270"/>
      <c r="GA20" s="270"/>
      <c r="GB20" s="270"/>
      <c r="GC20" s="270"/>
      <c r="GD20" s="270"/>
      <c r="GE20" s="270"/>
      <c r="GF20" s="270"/>
      <c r="GG20" s="270"/>
      <c r="GH20" s="270"/>
      <c r="GI20" s="270"/>
      <c r="GJ20" s="270"/>
      <c r="GK20" s="270"/>
      <c r="GL20" s="270"/>
      <c r="GM20" s="270"/>
      <c r="GN20" s="270"/>
      <c r="GO20" s="270"/>
      <c r="GP20" s="270"/>
      <c r="GQ20" s="270"/>
      <c r="GR20" s="270"/>
      <c r="GS20" s="270"/>
      <c r="GT20" s="270"/>
      <c r="GU20" s="270"/>
      <c r="GV20" s="270"/>
      <c r="GW20" s="270"/>
      <c r="GX20" s="270"/>
      <c r="GY20" s="270"/>
      <c r="GZ20" s="270"/>
      <c r="HA20" s="270"/>
      <c r="HB20" s="270"/>
      <c r="HC20" s="270"/>
      <c r="HD20" s="270"/>
      <c r="HE20" s="254"/>
      <c r="HF20" s="254"/>
      <c r="HG20" s="254"/>
      <c r="HH20" s="254"/>
      <c r="HI20" s="254"/>
      <c r="HJ20" s="254"/>
      <c r="HK20" s="254"/>
    </row>
    <row r="21" spans="1:219" ht="19.5" x14ac:dyDescent="0.25">
      <c r="A21" s="1113" t="s">
        <v>375</v>
      </c>
      <c r="B21" s="1113" t="s">
        <v>361</v>
      </c>
      <c r="C21" s="1113" t="s">
        <v>371</v>
      </c>
      <c r="D21" s="1113"/>
      <c r="E21" s="1113"/>
      <c r="F21" s="1113"/>
      <c r="G21" s="606"/>
      <c r="H21" s="606"/>
      <c r="I21" s="1048"/>
      <c r="J21" s="1048"/>
      <c r="K21" s="606"/>
      <c r="L21" s="606"/>
      <c r="M21" s="606"/>
      <c r="N21" s="1113"/>
      <c r="O21" s="625"/>
      <c r="P21" s="625"/>
      <c r="Q21" s="1131" t="s">
        <v>372</v>
      </c>
      <c r="R21" s="1115"/>
      <c r="S21" s="1115"/>
      <c r="T21" s="1116">
        <f t="shared" si="4"/>
        <v>0</v>
      </c>
      <c r="U21" s="1092">
        <f t="shared" si="7"/>
        <v>0</v>
      </c>
      <c r="V21" s="1087"/>
      <c r="W21" s="269"/>
      <c r="X21" s="269"/>
      <c r="Y21" s="269"/>
      <c r="Z21" s="269"/>
      <c r="AA21" s="595"/>
      <c r="AB21" s="269"/>
      <c r="AC21" s="269"/>
      <c r="AD21" s="269"/>
      <c r="AE21" s="269"/>
      <c r="AF21" s="269"/>
      <c r="AG21" s="269"/>
      <c r="AH21" s="269"/>
      <c r="AI21" s="269"/>
      <c r="AJ21" s="269"/>
      <c r="AK21" s="269"/>
      <c r="AL21" s="269"/>
      <c r="AM21" s="269"/>
      <c r="AN21" s="595"/>
      <c r="AO21" s="595"/>
      <c r="AP21" s="269"/>
      <c r="AQ21" s="269"/>
      <c r="AR21" s="269"/>
      <c r="AS21" s="269"/>
      <c r="AT21" s="269"/>
      <c r="AU21" s="269"/>
      <c r="AV21" s="269"/>
      <c r="AW21" s="269"/>
      <c r="AX21" s="269"/>
      <c r="AY21" s="269"/>
      <c r="AZ21" s="269"/>
      <c r="BA21" s="269"/>
      <c r="BB21" s="269"/>
      <c r="BC21" s="269"/>
      <c r="BD21" s="595"/>
      <c r="BE21" s="269"/>
      <c r="BF21" s="269"/>
      <c r="BG21" s="269"/>
      <c r="BH21" s="269"/>
      <c r="BI21" s="269"/>
      <c r="BJ21" s="269"/>
      <c r="BK21" s="576"/>
      <c r="BL21" s="269"/>
      <c r="BM21" s="269"/>
      <c r="BN21" s="269"/>
      <c r="BO21" s="269"/>
      <c r="BP21" s="269"/>
      <c r="BQ21" s="269"/>
      <c r="BR21" s="269"/>
      <c r="BS21" s="595"/>
      <c r="BT21" s="269"/>
      <c r="BU21" s="269"/>
      <c r="BV21" s="269"/>
      <c r="BW21" s="269"/>
      <c r="BX21" s="269"/>
      <c r="BY21" s="269"/>
      <c r="BZ21" s="269"/>
      <c r="CA21" s="636"/>
      <c r="CB21" s="651"/>
      <c r="CC21" s="651"/>
      <c r="CD21" s="651"/>
      <c r="CE21" s="651"/>
      <c r="CF21" s="651"/>
      <c r="CG21" s="1186">
        <f t="shared" si="8"/>
        <v>0</v>
      </c>
      <c r="CH21" s="651"/>
      <c r="CI21" s="651"/>
      <c r="CJ21" s="651"/>
      <c r="CK21" s="651"/>
      <c r="CL21" s="651"/>
      <c r="CM21" s="651"/>
      <c r="CN21" s="651"/>
      <c r="CO21" s="651"/>
      <c r="CP21" s="807">
        <f t="shared" si="5"/>
        <v>0</v>
      </c>
      <c r="CQ21" s="807">
        <f t="shared" si="6"/>
        <v>0</v>
      </c>
      <c r="CR21" s="270"/>
      <c r="CS21" s="270"/>
      <c r="CT21" s="270"/>
      <c r="CU21" s="270"/>
      <c r="CV21" s="270"/>
      <c r="CW21" s="270"/>
      <c r="CX21" s="270"/>
      <c r="CY21" s="270"/>
      <c r="CZ21" s="270"/>
      <c r="DA21" s="270"/>
      <c r="DB21" s="270"/>
      <c r="DC21" s="270"/>
      <c r="DD21" s="270"/>
      <c r="DE21" s="270"/>
      <c r="DF21" s="270"/>
      <c r="DG21" s="270"/>
      <c r="DH21" s="270"/>
      <c r="DI21" s="270"/>
      <c r="DJ21" s="270"/>
      <c r="DK21" s="270"/>
      <c r="DL21" s="270"/>
      <c r="DM21" s="270"/>
      <c r="DN21" s="270"/>
      <c r="DO21" s="270"/>
      <c r="DP21" s="270"/>
      <c r="DQ21" s="270"/>
      <c r="DR21" s="270"/>
      <c r="DS21" s="270"/>
      <c r="DT21" s="270"/>
      <c r="DU21" s="270"/>
      <c r="DV21" s="270"/>
      <c r="DW21" s="270"/>
      <c r="DX21" s="270"/>
      <c r="DY21" s="270"/>
      <c r="DZ21" s="270"/>
      <c r="EA21" s="270"/>
      <c r="EB21" s="270"/>
      <c r="EC21" s="270"/>
      <c r="ED21" s="270"/>
      <c r="EE21" s="270"/>
      <c r="EF21" s="270"/>
      <c r="EG21" s="270"/>
      <c r="EH21" s="270"/>
      <c r="EI21" s="270"/>
      <c r="EJ21" s="270"/>
      <c r="EK21" s="270"/>
      <c r="EL21" s="270"/>
      <c r="EM21" s="270"/>
      <c r="EN21" s="270"/>
      <c r="EO21" s="270"/>
      <c r="EP21" s="270"/>
      <c r="EQ21" s="270"/>
      <c r="ER21" s="270"/>
      <c r="ES21" s="270"/>
      <c r="ET21" s="270"/>
      <c r="EU21" s="270"/>
      <c r="EV21" s="270"/>
      <c r="EW21" s="270"/>
      <c r="EX21" s="270"/>
      <c r="EY21" s="270"/>
      <c r="EZ21" s="270"/>
      <c r="FA21" s="270"/>
      <c r="FB21" s="270"/>
      <c r="FC21" s="270"/>
      <c r="FD21" s="270"/>
      <c r="FE21" s="270"/>
      <c r="FF21" s="270"/>
      <c r="FG21" s="270"/>
      <c r="FH21" s="270"/>
      <c r="FI21" s="270"/>
      <c r="FJ21" s="270"/>
      <c r="FK21" s="270"/>
      <c r="FL21" s="270"/>
      <c r="FM21" s="270"/>
      <c r="FN21" s="270"/>
      <c r="FO21" s="270"/>
      <c r="FP21" s="270"/>
      <c r="FQ21" s="270"/>
      <c r="FR21" s="270"/>
      <c r="FS21" s="270"/>
      <c r="FT21" s="270"/>
      <c r="FU21" s="270"/>
      <c r="FV21" s="270"/>
      <c r="FW21" s="270"/>
      <c r="FX21" s="270"/>
      <c r="FY21" s="270"/>
      <c r="FZ21" s="270"/>
      <c r="GA21" s="270"/>
      <c r="GB21" s="270"/>
      <c r="GC21" s="270"/>
      <c r="GD21" s="270"/>
      <c r="GE21" s="270"/>
      <c r="GF21" s="270"/>
      <c r="GG21" s="270"/>
      <c r="GH21" s="270"/>
      <c r="GI21" s="270"/>
      <c r="GJ21" s="270"/>
      <c r="GK21" s="270"/>
      <c r="GL21" s="270"/>
      <c r="GM21" s="270"/>
      <c r="GN21" s="270"/>
      <c r="GO21" s="270"/>
      <c r="GP21" s="270"/>
      <c r="GQ21" s="270"/>
      <c r="GR21" s="270"/>
      <c r="GS21" s="270"/>
      <c r="GT21" s="270"/>
      <c r="GU21" s="270"/>
      <c r="GV21" s="270"/>
      <c r="GW21" s="270"/>
      <c r="GX21" s="270"/>
      <c r="GY21" s="270"/>
      <c r="GZ21" s="270"/>
      <c r="HA21" s="270"/>
      <c r="HB21" s="270"/>
      <c r="HC21" s="270"/>
      <c r="HD21" s="270"/>
      <c r="HE21" s="254"/>
      <c r="HF21" s="254"/>
      <c r="HG21" s="254"/>
      <c r="HH21" s="254"/>
      <c r="HI21" s="254"/>
      <c r="HJ21" s="254"/>
      <c r="HK21" s="254"/>
    </row>
    <row r="22" spans="1:219" ht="19.5" x14ac:dyDescent="0.25">
      <c r="A22" s="1132" t="s">
        <v>375</v>
      </c>
      <c r="B22" s="1132" t="s">
        <v>361</v>
      </c>
      <c r="C22" s="1132" t="s">
        <v>371</v>
      </c>
      <c r="D22" s="1132" t="s">
        <v>373</v>
      </c>
      <c r="E22" s="1132"/>
      <c r="F22" s="1132"/>
      <c r="G22" s="613"/>
      <c r="H22" s="613"/>
      <c r="I22" s="1054"/>
      <c r="J22" s="1054"/>
      <c r="K22" s="613"/>
      <c r="L22" s="613"/>
      <c r="M22" s="613"/>
      <c r="N22" s="629"/>
      <c r="O22" s="629"/>
      <c r="P22" s="629"/>
      <c r="Q22" s="1133" t="s">
        <v>374</v>
      </c>
      <c r="R22" s="1134"/>
      <c r="S22" s="1134"/>
      <c r="T22" s="1135">
        <f t="shared" si="4"/>
        <v>0</v>
      </c>
      <c r="U22" s="1092">
        <f t="shared" si="7"/>
        <v>0</v>
      </c>
      <c r="V22" s="1087"/>
      <c r="W22" s="269"/>
      <c r="X22" s="269"/>
      <c r="Y22" s="269"/>
      <c r="Z22" s="269"/>
      <c r="AA22" s="595"/>
      <c r="AB22" s="269"/>
      <c r="AC22" s="269"/>
      <c r="AD22" s="269"/>
      <c r="AE22" s="269"/>
      <c r="AF22" s="269"/>
      <c r="AG22" s="269"/>
      <c r="AH22" s="269"/>
      <c r="AI22" s="269"/>
      <c r="AJ22" s="269"/>
      <c r="AK22" s="269"/>
      <c r="AL22" s="269"/>
      <c r="AM22" s="269"/>
      <c r="AN22" s="595"/>
      <c r="AO22" s="595"/>
      <c r="AP22" s="269"/>
      <c r="AQ22" s="269"/>
      <c r="AR22" s="269"/>
      <c r="AS22" s="269"/>
      <c r="AT22" s="269"/>
      <c r="AU22" s="269"/>
      <c r="AV22" s="269"/>
      <c r="AW22" s="269"/>
      <c r="AX22" s="269"/>
      <c r="AY22" s="269"/>
      <c r="AZ22" s="269"/>
      <c r="BA22" s="269"/>
      <c r="BB22" s="269"/>
      <c r="BC22" s="269"/>
      <c r="BD22" s="595"/>
      <c r="BE22" s="269"/>
      <c r="BF22" s="269"/>
      <c r="BG22" s="269"/>
      <c r="BH22" s="269"/>
      <c r="BI22" s="269"/>
      <c r="BJ22" s="269"/>
      <c r="BK22" s="576"/>
      <c r="BL22" s="269"/>
      <c r="BM22" s="269"/>
      <c r="BN22" s="269"/>
      <c r="BO22" s="269"/>
      <c r="BP22" s="269"/>
      <c r="BQ22" s="269"/>
      <c r="BR22" s="269"/>
      <c r="BS22" s="595"/>
      <c r="BT22" s="269"/>
      <c r="BU22" s="269"/>
      <c r="BV22" s="269"/>
      <c r="BW22" s="269"/>
      <c r="BX22" s="269"/>
      <c r="BY22" s="269"/>
      <c r="BZ22" s="269"/>
      <c r="CA22" s="636"/>
      <c r="CB22" s="651"/>
      <c r="CC22" s="651"/>
      <c r="CD22" s="651"/>
      <c r="CE22" s="651"/>
      <c r="CF22" s="651"/>
      <c r="CG22" s="1186">
        <f t="shared" si="8"/>
        <v>0</v>
      </c>
      <c r="CH22" s="651"/>
      <c r="CI22" s="651"/>
      <c r="CJ22" s="651"/>
      <c r="CK22" s="651"/>
      <c r="CL22" s="651"/>
      <c r="CM22" s="651"/>
      <c r="CN22" s="651"/>
      <c r="CO22" s="651"/>
      <c r="CP22" s="807">
        <f t="shared" si="5"/>
        <v>0</v>
      </c>
      <c r="CQ22" s="807">
        <f t="shared" si="6"/>
        <v>0</v>
      </c>
      <c r="CR22" s="270"/>
      <c r="CS22" s="270"/>
      <c r="CT22" s="270"/>
      <c r="CU22" s="270"/>
      <c r="CV22" s="270"/>
      <c r="CW22" s="270"/>
      <c r="CX22" s="270"/>
      <c r="CY22" s="270"/>
      <c r="CZ22" s="270"/>
      <c r="DA22" s="270"/>
      <c r="DB22" s="270"/>
      <c r="DC22" s="270"/>
      <c r="DD22" s="270"/>
      <c r="DE22" s="270"/>
      <c r="DF22" s="270"/>
      <c r="DG22" s="270"/>
      <c r="DH22" s="270"/>
      <c r="DI22" s="270"/>
      <c r="DJ22" s="270"/>
      <c r="DK22" s="270"/>
      <c r="DL22" s="270"/>
      <c r="DM22" s="270"/>
      <c r="DN22" s="270"/>
      <c r="DO22" s="270"/>
      <c r="DP22" s="270"/>
      <c r="DQ22" s="270"/>
      <c r="DR22" s="270"/>
      <c r="DS22" s="270"/>
      <c r="DT22" s="270"/>
      <c r="DU22" s="270"/>
      <c r="DV22" s="270"/>
      <c r="DW22" s="270"/>
      <c r="DX22" s="270"/>
      <c r="DY22" s="270"/>
      <c r="DZ22" s="270"/>
      <c r="EA22" s="270"/>
      <c r="EB22" s="270"/>
      <c r="EC22" s="270"/>
      <c r="ED22" s="270"/>
      <c r="EE22" s="270"/>
      <c r="EF22" s="270"/>
      <c r="EG22" s="270"/>
      <c r="EH22" s="270"/>
      <c r="EI22" s="270"/>
      <c r="EJ22" s="270"/>
      <c r="EK22" s="270"/>
      <c r="EL22" s="270"/>
      <c r="EM22" s="270"/>
      <c r="EN22" s="270"/>
      <c r="EO22" s="270"/>
      <c r="EP22" s="270"/>
      <c r="EQ22" s="270"/>
      <c r="ER22" s="270"/>
      <c r="ES22" s="270"/>
      <c r="ET22" s="270"/>
      <c r="EU22" s="270"/>
      <c r="EV22" s="270"/>
      <c r="EW22" s="270"/>
      <c r="EX22" s="270"/>
      <c r="EY22" s="270"/>
      <c r="EZ22" s="270"/>
      <c r="FA22" s="270"/>
      <c r="FB22" s="270"/>
      <c r="FC22" s="270"/>
      <c r="FD22" s="270"/>
      <c r="FE22" s="270"/>
      <c r="FF22" s="270"/>
      <c r="FG22" s="270"/>
      <c r="FH22" s="270"/>
      <c r="FI22" s="270"/>
      <c r="FJ22" s="270"/>
      <c r="FK22" s="270"/>
      <c r="FL22" s="270"/>
      <c r="FM22" s="270"/>
      <c r="FN22" s="270"/>
      <c r="FO22" s="270"/>
      <c r="FP22" s="270"/>
      <c r="FQ22" s="270"/>
      <c r="FR22" s="270"/>
      <c r="FS22" s="270"/>
      <c r="FT22" s="270"/>
      <c r="FU22" s="270"/>
      <c r="FV22" s="270"/>
      <c r="FW22" s="270"/>
      <c r="FX22" s="270"/>
      <c r="FY22" s="270"/>
      <c r="FZ22" s="270"/>
      <c r="GA22" s="270"/>
      <c r="GB22" s="270"/>
      <c r="GC22" s="270"/>
      <c r="GD22" s="270"/>
      <c r="GE22" s="270"/>
      <c r="GF22" s="270"/>
      <c r="GG22" s="270"/>
      <c r="GH22" s="270"/>
      <c r="GI22" s="270"/>
      <c r="GJ22" s="270"/>
      <c r="GK22" s="270"/>
      <c r="GL22" s="270"/>
      <c r="GM22" s="270"/>
      <c r="GN22" s="270"/>
      <c r="GO22" s="270"/>
      <c r="GP22" s="270"/>
      <c r="GQ22" s="270"/>
      <c r="GR22" s="270"/>
      <c r="GS22" s="270"/>
      <c r="GT22" s="270"/>
      <c r="GU22" s="270"/>
      <c r="GV22" s="270"/>
      <c r="GW22" s="270"/>
      <c r="GX22" s="270"/>
      <c r="GY22" s="270"/>
      <c r="GZ22" s="270"/>
      <c r="HA22" s="270"/>
      <c r="HB22" s="270"/>
      <c r="HC22" s="270"/>
      <c r="HD22" s="270"/>
      <c r="HE22" s="254"/>
      <c r="HF22" s="254"/>
      <c r="HG22" s="254"/>
      <c r="HH22" s="254"/>
      <c r="HI22" s="254"/>
      <c r="HJ22" s="254"/>
      <c r="HK22" s="254"/>
    </row>
    <row r="23" spans="1:219" s="280" customFormat="1" ht="19.5" x14ac:dyDescent="0.25">
      <c r="A23" s="1121" t="s">
        <v>375</v>
      </c>
      <c r="B23" s="1121" t="s">
        <v>361</v>
      </c>
      <c r="C23" s="1121" t="s">
        <v>371</v>
      </c>
      <c r="D23" s="1121" t="s">
        <v>373</v>
      </c>
      <c r="E23" s="1121" t="s">
        <v>428</v>
      </c>
      <c r="F23" s="1121"/>
      <c r="G23" s="608"/>
      <c r="H23" s="608"/>
      <c r="I23" s="1050"/>
      <c r="J23" s="1050"/>
      <c r="K23" s="608"/>
      <c r="L23" s="608"/>
      <c r="M23" s="608"/>
      <c r="N23" s="627"/>
      <c r="O23" s="627"/>
      <c r="P23" s="627"/>
      <c r="Q23" s="1122" t="s">
        <v>690</v>
      </c>
      <c r="R23" s="1123"/>
      <c r="S23" s="1123"/>
      <c r="T23" s="1124">
        <f t="shared" si="4"/>
        <v>0</v>
      </c>
      <c r="U23" s="1092">
        <f t="shared" si="7"/>
        <v>0</v>
      </c>
      <c r="V23" s="1088"/>
      <c r="W23" s="381"/>
      <c r="X23" s="381"/>
      <c r="Y23" s="381"/>
      <c r="Z23" s="381"/>
      <c r="AA23" s="594"/>
      <c r="AB23" s="381"/>
      <c r="AC23" s="381"/>
      <c r="AD23" s="381"/>
      <c r="AE23" s="381"/>
      <c r="AF23" s="381"/>
      <c r="AG23" s="381"/>
      <c r="AH23" s="381"/>
      <c r="AI23" s="381"/>
      <c r="AJ23" s="381"/>
      <c r="AK23" s="381"/>
      <c r="AL23" s="381"/>
      <c r="AM23" s="381"/>
      <c r="AN23" s="594"/>
      <c r="AO23" s="594"/>
      <c r="AP23" s="381"/>
      <c r="AQ23" s="381"/>
      <c r="AR23" s="381"/>
      <c r="AS23" s="381"/>
      <c r="AT23" s="381"/>
      <c r="AU23" s="381"/>
      <c r="AV23" s="381"/>
      <c r="AW23" s="381"/>
      <c r="AX23" s="381"/>
      <c r="AY23" s="381"/>
      <c r="AZ23" s="381"/>
      <c r="BA23" s="381"/>
      <c r="BB23" s="381"/>
      <c r="BC23" s="381"/>
      <c r="BD23" s="594"/>
      <c r="BE23" s="381"/>
      <c r="BF23" s="381"/>
      <c r="BG23" s="277"/>
      <c r="BH23" s="277"/>
      <c r="BI23" s="277"/>
      <c r="BJ23" s="381"/>
      <c r="BK23" s="381"/>
      <c r="BL23" s="381"/>
      <c r="BM23" s="381"/>
      <c r="BN23" s="381"/>
      <c r="BO23" s="381"/>
      <c r="BP23" s="381"/>
      <c r="BQ23" s="381"/>
      <c r="BR23" s="381"/>
      <c r="BS23" s="594"/>
      <c r="BT23" s="381"/>
      <c r="BU23" s="381"/>
      <c r="BV23" s="381"/>
      <c r="BW23" s="381"/>
      <c r="BX23" s="381"/>
      <c r="BY23" s="381"/>
      <c r="BZ23" s="381"/>
      <c r="CA23" s="637"/>
      <c r="CB23" s="652"/>
      <c r="CC23" s="652"/>
      <c r="CD23" s="652"/>
      <c r="CE23" s="652"/>
      <c r="CF23" s="652"/>
      <c r="CG23" s="1188">
        <f t="shared" si="8"/>
        <v>0</v>
      </c>
      <c r="CH23" s="652"/>
      <c r="CI23" s="652"/>
      <c r="CJ23" s="652"/>
      <c r="CK23" s="652"/>
      <c r="CL23" s="652"/>
      <c r="CM23" s="652"/>
      <c r="CN23" s="652"/>
      <c r="CO23" s="652"/>
      <c r="CP23" s="807">
        <f t="shared" si="5"/>
        <v>0</v>
      </c>
      <c r="CQ23" s="807">
        <f t="shared" si="6"/>
        <v>0</v>
      </c>
      <c r="CR23" s="278"/>
      <c r="CS23" s="278"/>
      <c r="CT23" s="278"/>
      <c r="CU23" s="278"/>
      <c r="CV23" s="278"/>
      <c r="CW23" s="278"/>
      <c r="CX23" s="278"/>
      <c r="CY23" s="278"/>
      <c r="CZ23" s="278"/>
      <c r="DA23" s="278"/>
      <c r="DB23" s="278"/>
      <c r="DC23" s="278"/>
      <c r="DD23" s="278"/>
      <c r="DE23" s="278"/>
      <c r="DF23" s="278"/>
      <c r="DG23" s="278"/>
      <c r="DH23" s="278"/>
      <c r="DI23" s="278"/>
      <c r="DJ23" s="278"/>
      <c r="DK23" s="278"/>
      <c r="DL23" s="278"/>
      <c r="DM23" s="278"/>
      <c r="DN23" s="278"/>
      <c r="DO23" s="278"/>
      <c r="DP23" s="278"/>
      <c r="DQ23" s="278"/>
      <c r="DR23" s="278"/>
      <c r="DS23" s="278"/>
      <c r="DT23" s="278"/>
      <c r="DU23" s="278"/>
      <c r="DV23" s="278"/>
      <c r="DW23" s="278"/>
      <c r="DX23" s="278"/>
      <c r="DY23" s="278"/>
      <c r="DZ23" s="278"/>
      <c r="EA23" s="278"/>
      <c r="EB23" s="278"/>
      <c r="EC23" s="278"/>
      <c r="ED23" s="278"/>
      <c r="EE23" s="278"/>
      <c r="EF23" s="278"/>
      <c r="EG23" s="278"/>
      <c r="EH23" s="278"/>
      <c r="EI23" s="278"/>
      <c r="EJ23" s="278"/>
      <c r="EK23" s="278"/>
      <c r="EL23" s="278"/>
      <c r="EM23" s="278"/>
      <c r="EN23" s="278"/>
      <c r="EO23" s="278"/>
      <c r="EP23" s="278"/>
      <c r="EQ23" s="278"/>
      <c r="ER23" s="278"/>
      <c r="ES23" s="278"/>
      <c r="ET23" s="278"/>
      <c r="EU23" s="278"/>
      <c r="EV23" s="278"/>
      <c r="EW23" s="278"/>
      <c r="EX23" s="278"/>
      <c r="EY23" s="278"/>
      <c r="EZ23" s="278"/>
      <c r="FA23" s="278"/>
      <c r="FB23" s="278"/>
      <c r="FC23" s="278"/>
      <c r="FD23" s="278"/>
      <c r="FE23" s="278"/>
      <c r="FF23" s="278"/>
      <c r="FG23" s="278"/>
      <c r="FH23" s="278"/>
      <c r="FI23" s="278"/>
      <c r="FJ23" s="278"/>
      <c r="FK23" s="278"/>
      <c r="FL23" s="278"/>
      <c r="FM23" s="278"/>
      <c r="FN23" s="278"/>
      <c r="FO23" s="278"/>
      <c r="FP23" s="278"/>
      <c r="FQ23" s="278"/>
      <c r="FR23" s="278"/>
      <c r="FS23" s="278"/>
      <c r="FT23" s="278"/>
      <c r="FU23" s="278"/>
      <c r="FV23" s="278"/>
      <c r="FW23" s="278"/>
      <c r="FX23" s="278"/>
      <c r="FY23" s="278"/>
      <c r="FZ23" s="278"/>
      <c r="GA23" s="278"/>
      <c r="GB23" s="278"/>
      <c r="GC23" s="278"/>
      <c r="GD23" s="278"/>
      <c r="GE23" s="278"/>
      <c r="GF23" s="278"/>
      <c r="GG23" s="278"/>
      <c r="GH23" s="278"/>
      <c r="GI23" s="278"/>
      <c r="GJ23" s="278"/>
      <c r="GK23" s="278"/>
      <c r="GL23" s="278"/>
      <c r="GM23" s="278"/>
      <c r="GN23" s="278"/>
      <c r="GO23" s="278"/>
      <c r="GP23" s="278"/>
      <c r="GQ23" s="278"/>
      <c r="GR23" s="278"/>
      <c r="GS23" s="278"/>
      <c r="GT23" s="278"/>
      <c r="GU23" s="278"/>
      <c r="GV23" s="278"/>
      <c r="GW23" s="278"/>
      <c r="GX23" s="278"/>
      <c r="GY23" s="278"/>
      <c r="GZ23" s="278"/>
      <c r="HA23" s="278"/>
      <c r="HB23" s="278"/>
      <c r="HC23" s="278"/>
      <c r="HD23" s="278"/>
      <c r="HE23" s="278"/>
      <c r="HF23" s="278"/>
      <c r="HG23" s="278"/>
      <c r="HH23" s="278"/>
      <c r="HI23" s="278"/>
      <c r="HJ23" s="278"/>
      <c r="HK23" s="278"/>
    </row>
    <row r="24" spans="1:219" s="280" customFormat="1" ht="31.5" x14ac:dyDescent="0.25">
      <c r="A24" s="790" t="s">
        <v>375</v>
      </c>
      <c r="B24" s="790" t="s">
        <v>361</v>
      </c>
      <c r="C24" s="790" t="s">
        <v>371</v>
      </c>
      <c r="D24" s="790" t="s">
        <v>373</v>
      </c>
      <c r="E24" s="790" t="s">
        <v>428</v>
      </c>
      <c r="F24" s="790" t="s">
        <v>381</v>
      </c>
      <c r="G24" s="614"/>
      <c r="H24" s="614"/>
      <c r="I24" s="1055"/>
      <c r="J24" s="1055"/>
      <c r="K24" s="614"/>
      <c r="L24" s="614"/>
      <c r="M24" s="614"/>
      <c r="N24" s="630"/>
      <c r="O24" s="630"/>
      <c r="P24" s="630"/>
      <c r="Q24" s="806" t="s">
        <v>382</v>
      </c>
      <c r="R24" s="1136"/>
      <c r="S24" s="1136"/>
      <c r="T24" s="1137">
        <f t="shared" si="4"/>
        <v>0</v>
      </c>
      <c r="U24" s="1092">
        <f t="shared" si="7"/>
        <v>0</v>
      </c>
      <c r="V24" s="1088"/>
      <c r="W24" s="277"/>
      <c r="X24" s="277"/>
      <c r="Y24" s="277"/>
      <c r="Z24" s="277"/>
      <c r="AA24" s="594"/>
      <c r="AB24" s="277"/>
      <c r="AC24" s="277"/>
      <c r="AD24" s="277"/>
      <c r="AE24" s="277"/>
      <c r="AF24" s="277"/>
      <c r="AG24" s="277"/>
      <c r="AH24" s="277"/>
      <c r="AI24" s="277"/>
      <c r="AJ24" s="277"/>
      <c r="AK24" s="277"/>
      <c r="AL24" s="277"/>
      <c r="AM24" s="277"/>
      <c r="AN24" s="594"/>
      <c r="AO24" s="594"/>
      <c r="AP24" s="277"/>
      <c r="AQ24" s="277"/>
      <c r="AR24" s="277"/>
      <c r="AS24" s="277"/>
      <c r="AT24" s="277"/>
      <c r="AU24" s="277"/>
      <c r="AV24" s="277"/>
      <c r="AW24" s="277"/>
      <c r="AX24" s="277"/>
      <c r="AY24" s="277"/>
      <c r="AZ24" s="277"/>
      <c r="BA24" s="277"/>
      <c r="BB24" s="277"/>
      <c r="BC24" s="277"/>
      <c r="BD24" s="594"/>
      <c r="BE24" s="277"/>
      <c r="BF24" s="277"/>
      <c r="BG24" s="277"/>
      <c r="BH24" s="277"/>
      <c r="BI24" s="277"/>
      <c r="BJ24" s="277"/>
      <c r="BK24" s="381"/>
      <c r="BL24" s="277"/>
      <c r="BM24" s="277"/>
      <c r="BN24" s="277"/>
      <c r="BO24" s="277"/>
      <c r="BP24" s="277"/>
      <c r="BQ24" s="277"/>
      <c r="BR24" s="277"/>
      <c r="BS24" s="594"/>
      <c r="BT24" s="277"/>
      <c r="BU24" s="277"/>
      <c r="BV24" s="277"/>
      <c r="BW24" s="277"/>
      <c r="BX24" s="277"/>
      <c r="BY24" s="277"/>
      <c r="BZ24" s="277"/>
      <c r="CA24" s="637"/>
      <c r="CB24" s="652"/>
      <c r="CC24" s="652"/>
      <c r="CD24" s="652"/>
      <c r="CE24" s="652"/>
      <c r="CF24" s="652"/>
      <c r="CG24" s="1188">
        <f t="shared" si="8"/>
        <v>0</v>
      </c>
      <c r="CH24" s="652"/>
      <c r="CI24" s="652"/>
      <c r="CJ24" s="652"/>
      <c r="CK24" s="652"/>
      <c r="CL24" s="652"/>
      <c r="CM24" s="652"/>
      <c r="CN24" s="652"/>
      <c r="CO24" s="652"/>
      <c r="CP24" s="807">
        <f t="shared" si="5"/>
        <v>0</v>
      </c>
      <c r="CQ24" s="807">
        <f t="shared" si="6"/>
        <v>0</v>
      </c>
      <c r="CR24" s="278"/>
      <c r="CS24" s="278"/>
      <c r="CT24" s="278"/>
      <c r="CU24" s="278"/>
      <c r="CV24" s="278"/>
      <c r="CW24" s="278"/>
      <c r="CX24" s="278"/>
      <c r="CY24" s="278"/>
      <c r="CZ24" s="278"/>
      <c r="DA24" s="278"/>
      <c r="DB24" s="278"/>
      <c r="DC24" s="278"/>
      <c r="DD24" s="278"/>
      <c r="DE24" s="278"/>
      <c r="DF24" s="278"/>
      <c r="DG24" s="278"/>
      <c r="DH24" s="278"/>
      <c r="DI24" s="278"/>
      <c r="DJ24" s="278"/>
      <c r="DK24" s="278"/>
      <c r="DL24" s="278"/>
      <c r="DM24" s="278"/>
      <c r="DN24" s="278"/>
      <c r="DO24" s="278"/>
      <c r="DP24" s="278"/>
      <c r="DQ24" s="278"/>
      <c r="DR24" s="278"/>
      <c r="DS24" s="278"/>
      <c r="DT24" s="278"/>
      <c r="DU24" s="278"/>
      <c r="DV24" s="278"/>
      <c r="DW24" s="278"/>
      <c r="DX24" s="278"/>
      <c r="DY24" s="278"/>
      <c r="DZ24" s="278"/>
      <c r="EA24" s="278"/>
      <c r="EB24" s="278"/>
      <c r="EC24" s="278"/>
      <c r="ED24" s="278"/>
      <c r="EE24" s="278"/>
      <c r="EF24" s="278"/>
      <c r="EG24" s="278"/>
      <c r="EH24" s="278"/>
      <c r="EI24" s="278"/>
      <c r="EJ24" s="278"/>
      <c r="EK24" s="278"/>
      <c r="EL24" s="278"/>
      <c r="EM24" s="278"/>
      <c r="EN24" s="278"/>
      <c r="EO24" s="278"/>
      <c r="EP24" s="278"/>
      <c r="EQ24" s="278"/>
      <c r="ER24" s="278"/>
      <c r="ES24" s="278"/>
      <c r="ET24" s="278"/>
      <c r="EU24" s="278"/>
      <c r="EV24" s="278"/>
      <c r="EW24" s="278"/>
      <c r="EX24" s="278"/>
      <c r="EY24" s="278"/>
      <c r="EZ24" s="278"/>
      <c r="FA24" s="278"/>
      <c r="FB24" s="278"/>
      <c r="FC24" s="278"/>
      <c r="FD24" s="278"/>
      <c r="FE24" s="278"/>
      <c r="FF24" s="278"/>
      <c r="FG24" s="278"/>
      <c r="FH24" s="278"/>
      <c r="FI24" s="278"/>
      <c r="FJ24" s="278"/>
      <c r="FK24" s="278"/>
      <c r="FL24" s="278"/>
      <c r="FM24" s="278"/>
      <c r="FN24" s="278"/>
      <c r="FO24" s="278"/>
      <c r="FP24" s="278"/>
      <c r="FQ24" s="278"/>
      <c r="FR24" s="278"/>
      <c r="FS24" s="278"/>
      <c r="FT24" s="278"/>
      <c r="FU24" s="278"/>
      <c r="FV24" s="278"/>
      <c r="FW24" s="278"/>
      <c r="FX24" s="278"/>
      <c r="FY24" s="278"/>
      <c r="FZ24" s="278"/>
      <c r="GA24" s="278"/>
      <c r="GB24" s="278"/>
      <c r="GC24" s="278"/>
      <c r="GD24" s="278"/>
      <c r="GE24" s="278"/>
      <c r="GF24" s="278"/>
      <c r="GG24" s="278"/>
      <c r="GH24" s="278"/>
      <c r="GI24" s="278"/>
      <c r="GJ24" s="278"/>
      <c r="GK24" s="278"/>
      <c r="GL24" s="278"/>
      <c r="GM24" s="278"/>
      <c r="GN24" s="278"/>
      <c r="GO24" s="278"/>
      <c r="GP24" s="278"/>
      <c r="GQ24" s="278"/>
      <c r="GR24" s="278"/>
      <c r="GS24" s="278"/>
      <c r="GT24" s="278"/>
      <c r="GU24" s="278"/>
      <c r="GV24" s="278"/>
      <c r="GW24" s="278"/>
      <c r="GX24" s="278"/>
      <c r="GY24" s="278"/>
      <c r="GZ24" s="278"/>
      <c r="HA24" s="278"/>
      <c r="HB24" s="278"/>
      <c r="HC24" s="278"/>
      <c r="HD24" s="278"/>
      <c r="HE24" s="278"/>
      <c r="HF24" s="278"/>
      <c r="HG24" s="278"/>
      <c r="HH24" s="278"/>
      <c r="HI24" s="278"/>
      <c r="HJ24" s="278"/>
      <c r="HK24" s="278"/>
    </row>
    <row r="25" spans="1:219" s="280" customFormat="1" ht="99" customHeight="1" x14ac:dyDescent="0.25">
      <c r="A25" s="619" t="s">
        <v>375</v>
      </c>
      <c r="B25" s="619" t="s">
        <v>361</v>
      </c>
      <c r="C25" s="619" t="s">
        <v>371</v>
      </c>
      <c r="D25" s="619" t="s">
        <v>373</v>
      </c>
      <c r="E25" s="619" t="s">
        <v>428</v>
      </c>
      <c r="F25" s="619" t="s">
        <v>381</v>
      </c>
      <c r="G25" s="615">
        <v>2021005810224</v>
      </c>
      <c r="H25" s="938"/>
      <c r="I25" s="1056" t="s">
        <v>738</v>
      </c>
      <c r="J25" s="1056" t="s">
        <v>941</v>
      </c>
      <c r="K25" s="615">
        <v>0.71</v>
      </c>
      <c r="L25" s="615" t="s">
        <v>741</v>
      </c>
      <c r="M25" s="615" t="s">
        <v>740</v>
      </c>
      <c r="N25" s="619" t="s">
        <v>1411</v>
      </c>
      <c r="O25" s="619" t="s">
        <v>366</v>
      </c>
      <c r="P25" s="619" t="s">
        <v>701</v>
      </c>
      <c r="Q25" s="913" t="s">
        <v>952</v>
      </c>
      <c r="R25" s="850">
        <v>150000000</v>
      </c>
      <c r="S25" s="850"/>
      <c r="T25" s="1021">
        <f t="shared" si="4"/>
        <v>150000000</v>
      </c>
      <c r="U25" s="1092">
        <f t="shared" si="7"/>
        <v>150000000</v>
      </c>
      <c r="V25" s="1088"/>
      <c r="W25" s="594"/>
      <c r="X25" s="594"/>
      <c r="Y25" s="594"/>
      <c r="Z25" s="594"/>
      <c r="AA25" s="594"/>
      <c r="AB25" s="594"/>
      <c r="AC25" s="594"/>
      <c r="AD25" s="594"/>
      <c r="AE25" s="594"/>
      <c r="AF25" s="594"/>
      <c r="AG25" s="594"/>
      <c r="AH25" s="594"/>
      <c r="AI25" s="594"/>
      <c r="AJ25" s="594"/>
      <c r="AK25" s="594"/>
      <c r="AL25" s="594"/>
      <c r="AM25" s="594"/>
      <c r="AN25" s="594"/>
      <c r="AO25" s="594">
        <v>150000000</v>
      </c>
      <c r="AP25" s="594"/>
      <c r="AQ25" s="594"/>
      <c r="AR25" s="594"/>
      <c r="AS25" s="594"/>
      <c r="AT25" s="594"/>
      <c r="AU25" s="594"/>
      <c r="AV25" s="594"/>
      <c r="AW25" s="594"/>
      <c r="AX25" s="594"/>
      <c r="AY25" s="594"/>
      <c r="AZ25" s="594"/>
      <c r="BA25" s="594"/>
      <c r="BB25" s="594"/>
      <c r="BC25" s="594"/>
      <c r="BD25" s="594"/>
      <c r="BE25" s="594"/>
      <c r="BF25" s="594"/>
      <c r="BG25" s="594"/>
      <c r="BH25" s="594"/>
      <c r="BI25" s="594"/>
      <c r="BJ25" s="594"/>
      <c r="BK25" s="594"/>
      <c r="BL25" s="594"/>
      <c r="BM25" s="594"/>
      <c r="BN25" s="594"/>
      <c r="BO25" s="594"/>
      <c r="BP25" s="594"/>
      <c r="BQ25" s="594"/>
      <c r="BR25" s="594"/>
      <c r="BS25" s="594"/>
      <c r="BT25" s="594"/>
      <c r="BU25" s="594"/>
      <c r="BV25" s="673"/>
      <c r="BW25" s="673"/>
      <c r="BX25" s="673"/>
      <c r="BY25" s="673"/>
      <c r="BZ25" s="594"/>
      <c r="CA25" s="638"/>
      <c r="CB25" s="652">
        <v>4599023</v>
      </c>
      <c r="CC25" s="652" t="s">
        <v>1072</v>
      </c>
      <c r="CD25" s="652">
        <v>45991</v>
      </c>
      <c r="CE25" s="652" t="s">
        <v>1073</v>
      </c>
      <c r="CF25" s="652" t="s">
        <v>701</v>
      </c>
      <c r="CG25" s="883">
        <f t="shared" si="8"/>
        <v>150000000</v>
      </c>
      <c r="CH25" s="652">
        <v>83113</v>
      </c>
      <c r="CI25" s="652" t="s">
        <v>1074</v>
      </c>
      <c r="CJ25" s="1207" t="s">
        <v>1075</v>
      </c>
      <c r="CK25" s="652" t="s">
        <v>1076</v>
      </c>
      <c r="CL25" s="652">
        <v>7013398</v>
      </c>
      <c r="CM25" s="652" t="s">
        <v>1077</v>
      </c>
      <c r="CN25" s="1199" t="s">
        <v>1295</v>
      </c>
      <c r="CO25" s="652" t="s">
        <v>1078</v>
      </c>
      <c r="CP25" s="807">
        <f t="shared" si="5"/>
        <v>150000000</v>
      </c>
      <c r="CQ25" s="807">
        <f t="shared" si="6"/>
        <v>0</v>
      </c>
      <c r="CR25" s="278"/>
      <c r="CS25" s="278"/>
      <c r="CT25" s="278"/>
      <c r="CU25" s="278"/>
      <c r="CV25" s="278"/>
      <c r="CW25" s="278"/>
      <c r="CX25" s="278"/>
      <c r="CY25" s="278"/>
      <c r="CZ25" s="278"/>
      <c r="DA25" s="278"/>
      <c r="DB25" s="278"/>
      <c r="DC25" s="278"/>
      <c r="DD25" s="278"/>
      <c r="DE25" s="278"/>
      <c r="DF25" s="278"/>
      <c r="DG25" s="278"/>
      <c r="DH25" s="278"/>
      <c r="DI25" s="278"/>
      <c r="DJ25" s="278"/>
      <c r="DK25" s="278"/>
      <c r="DL25" s="278"/>
      <c r="DM25" s="278"/>
      <c r="DN25" s="278"/>
      <c r="DO25" s="278"/>
      <c r="DP25" s="278"/>
      <c r="DQ25" s="278"/>
      <c r="DR25" s="278"/>
      <c r="DS25" s="278"/>
      <c r="DT25" s="278"/>
      <c r="DU25" s="278"/>
      <c r="DV25" s="278"/>
      <c r="DW25" s="278"/>
      <c r="DX25" s="278"/>
      <c r="DY25" s="278"/>
      <c r="DZ25" s="278"/>
      <c r="EA25" s="278"/>
      <c r="EB25" s="278"/>
      <c r="EC25" s="278"/>
      <c r="ED25" s="278"/>
      <c r="EE25" s="278"/>
      <c r="EF25" s="278"/>
      <c r="EG25" s="278"/>
      <c r="EH25" s="278"/>
      <c r="EI25" s="278"/>
      <c r="EJ25" s="278"/>
      <c r="EK25" s="278"/>
      <c r="EL25" s="278"/>
      <c r="EM25" s="278"/>
      <c r="EN25" s="278"/>
      <c r="EO25" s="278"/>
      <c r="EP25" s="278"/>
      <c r="EQ25" s="278"/>
      <c r="ER25" s="278"/>
      <c r="ES25" s="278"/>
      <c r="ET25" s="278"/>
      <c r="EU25" s="278"/>
      <c r="EV25" s="278"/>
      <c r="EW25" s="278"/>
      <c r="EX25" s="278"/>
      <c r="EY25" s="278"/>
      <c r="EZ25" s="278"/>
      <c r="FA25" s="278"/>
      <c r="FB25" s="278"/>
      <c r="FC25" s="278"/>
      <c r="FD25" s="278"/>
      <c r="FE25" s="278"/>
      <c r="FF25" s="278"/>
      <c r="FG25" s="278"/>
      <c r="FH25" s="278"/>
      <c r="FI25" s="278"/>
      <c r="FJ25" s="278"/>
      <c r="FK25" s="278"/>
      <c r="FL25" s="278"/>
      <c r="FM25" s="278"/>
      <c r="FN25" s="278"/>
      <c r="FO25" s="278"/>
      <c r="FP25" s="278"/>
      <c r="FQ25" s="278"/>
      <c r="FR25" s="278"/>
      <c r="FS25" s="278"/>
      <c r="FT25" s="278"/>
      <c r="FU25" s="278"/>
      <c r="FV25" s="278"/>
      <c r="FW25" s="278"/>
      <c r="FX25" s="278"/>
      <c r="FY25" s="278"/>
      <c r="FZ25" s="278"/>
      <c r="GA25" s="278"/>
      <c r="GB25" s="278"/>
      <c r="GC25" s="278"/>
      <c r="GD25" s="278"/>
      <c r="GE25" s="278"/>
      <c r="GF25" s="278"/>
      <c r="GG25" s="278"/>
      <c r="GH25" s="278"/>
      <c r="GI25" s="278"/>
      <c r="GJ25" s="278"/>
      <c r="GK25" s="278"/>
      <c r="GL25" s="278"/>
      <c r="GM25" s="278"/>
      <c r="GN25" s="278"/>
      <c r="GO25" s="278"/>
      <c r="GP25" s="278"/>
      <c r="GQ25" s="278"/>
      <c r="GR25" s="278"/>
      <c r="GS25" s="278"/>
      <c r="GT25" s="278"/>
      <c r="GU25" s="278"/>
      <c r="GV25" s="278"/>
      <c r="GW25" s="278"/>
      <c r="GX25" s="278"/>
      <c r="GY25" s="278"/>
      <c r="GZ25" s="278"/>
      <c r="HA25" s="278"/>
      <c r="HB25" s="278"/>
      <c r="HC25" s="278"/>
      <c r="HD25" s="278"/>
      <c r="HE25" s="278"/>
      <c r="HF25" s="278"/>
      <c r="HG25" s="278"/>
      <c r="HH25" s="278"/>
      <c r="HI25" s="278"/>
      <c r="HJ25" s="278"/>
      <c r="HK25" s="278"/>
    </row>
    <row r="26" spans="1:219" ht="24.75" customHeight="1" x14ac:dyDescent="0.25">
      <c r="A26" s="1105" t="s">
        <v>361</v>
      </c>
      <c r="B26" s="1105"/>
      <c r="C26" s="1105"/>
      <c r="D26" s="1105"/>
      <c r="E26" s="1105"/>
      <c r="F26" s="1105"/>
      <c r="G26" s="612"/>
      <c r="H26" s="612"/>
      <c r="I26" s="1053"/>
      <c r="J26" s="1053"/>
      <c r="K26" s="612"/>
      <c r="L26" s="612"/>
      <c r="M26" s="612"/>
      <c r="N26" s="623"/>
      <c r="O26" s="623"/>
      <c r="P26" s="623"/>
      <c r="Q26" s="1106" t="s">
        <v>383</v>
      </c>
      <c r="R26" s="1107"/>
      <c r="S26" s="1107"/>
      <c r="T26" s="1108">
        <f t="shared" si="4"/>
        <v>0</v>
      </c>
      <c r="U26" s="1092">
        <f t="shared" si="7"/>
        <v>0</v>
      </c>
      <c r="V26" s="1086"/>
      <c r="W26" s="260"/>
      <c r="X26" s="260"/>
      <c r="Y26" s="260"/>
      <c r="Z26" s="260"/>
      <c r="AA26" s="596"/>
      <c r="AB26" s="260"/>
      <c r="AC26" s="260"/>
      <c r="AD26" s="260"/>
      <c r="AE26" s="260"/>
      <c r="AF26" s="260"/>
      <c r="AG26" s="260"/>
      <c r="AH26" s="260"/>
      <c r="AI26" s="260"/>
      <c r="AJ26" s="260"/>
      <c r="AK26" s="260"/>
      <c r="AL26" s="260"/>
      <c r="AM26" s="260"/>
      <c r="AN26" s="596"/>
      <c r="AO26" s="596"/>
      <c r="AP26" s="260"/>
      <c r="AQ26" s="260"/>
      <c r="AR26" s="260"/>
      <c r="AS26" s="260"/>
      <c r="AT26" s="260"/>
      <c r="AU26" s="260"/>
      <c r="AV26" s="260"/>
      <c r="AW26" s="260"/>
      <c r="AX26" s="260"/>
      <c r="AY26" s="260"/>
      <c r="AZ26" s="260"/>
      <c r="BA26" s="260"/>
      <c r="BB26" s="260"/>
      <c r="BC26" s="260"/>
      <c r="BD26" s="596"/>
      <c r="BE26" s="260"/>
      <c r="BF26" s="260"/>
      <c r="BG26" s="260"/>
      <c r="BH26" s="260"/>
      <c r="BI26" s="260"/>
      <c r="BJ26" s="260"/>
      <c r="BK26" s="581"/>
      <c r="BL26" s="260"/>
      <c r="BM26" s="260"/>
      <c r="BN26" s="260"/>
      <c r="BO26" s="260"/>
      <c r="BP26" s="260"/>
      <c r="BQ26" s="260"/>
      <c r="BR26" s="260"/>
      <c r="BS26" s="596"/>
      <c r="BT26" s="260"/>
      <c r="BU26" s="260"/>
      <c r="BV26" s="260"/>
      <c r="BW26" s="260"/>
      <c r="BX26" s="260"/>
      <c r="BY26" s="260"/>
      <c r="BZ26" s="260"/>
      <c r="CA26" s="635"/>
      <c r="CB26" s="650"/>
      <c r="CC26" s="650"/>
      <c r="CD26" s="650"/>
      <c r="CE26" s="650"/>
      <c r="CF26" s="650"/>
      <c r="CG26" s="1185">
        <f t="shared" si="8"/>
        <v>0</v>
      </c>
      <c r="CH26" s="650"/>
      <c r="CI26" s="650"/>
      <c r="CJ26" s="650"/>
      <c r="CK26" s="650"/>
      <c r="CL26" s="650"/>
      <c r="CM26" s="650"/>
      <c r="CN26" s="650"/>
      <c r="CO26" s="650"/>
      <c r="CP26" s="807">
        <f t="shared" si="5"/>
        <v>0</v>
      </c>
      <c r="CQ26" s="807">
        <f t="shared" si="6"/>
        <v>0</v>
      </c>
      <c r="CR26" s="261"/>
      <c r="CS26" s="261"/>
      <c r="CT26" s="261"/>
      <c r="CU26" s="261"/>
      <c r="CV26" s="261"/>
      <c r="CW26" s="261"/>
      <c r="CX26" s="261"/>
      <c r="CY26" s="261"/>
      <c r="CZ26" s="261"/>
      <c r="DA26" s="261"/>
      <c r="DB26" s="261"/>
      <c r="DC26" s="261"/>
      <c r="DD26" s="261"/>
      <c r="DE26" s="261"/>
      <c r="DF26" s="261"/>
      <c r="DG26" s="261"/>
      <c r="DH26" s="261"/>
      <c r="DI26" s="261"/>
      <c r="DJ26" s="261"/>
      <c r="DK26" s="261"/>
      <c r="DL26" s="261"/>
      <c r="DM26" s="261"/>
      <c r="DN26" s="261"/>
      <c r="DO26" s="261"/>
      <c r="DP26" s="261"/>
      <c r="DQ26" s="261"/>
      <c r="DR26" s="261"/>
      <c r="DS26" s="261"/>
      <c r="DT26" s="261"/>
      <c r="DU26" s="261"/>
      <c r="DV26" s="261"/>
      <c r="DW26" s="261"/>
      <c r="DX26" s="261"/>
      <c r="DY26" s="261"/>
      <c r="DZ26" s="261"/>
      <c r="EA26" s="261"/>
      <c r="EB26" s="261"/>
      <c r="EC26" s="261"/>
      <c r="ED26" s="261"/>
      <c r="EE26" s="261"/>
      <c r="EF26" s="261"/>
      <c r="EG26" s="261"/>
      <c r="EH26" s="261"/>
      <c r="EI26" s="261"/>
      <c r="EJ26" s="261"/>
      <c r="EK26" s="261"/>
      <c r="EL26" s="261"/>
      <c r="EM26" s="261"/>
      <c r="EN26" s="261"/>
      <c r="EO26" s="261"/>
      <c r="EP26" s="261"/>
      <c r="EQ26" s="261"/>
      <c r="ER26" s="261"/>
      <c r="ES26" s="261"/>
      <c r="ET26" s="261"/>
      <c r="EU26" s="261"/>
      <c r="EV26" s="261"/>
      <c r="EW26" s="261"/>
      <c r="EX26" s="261"/>
      <c r="EY26" s="261"/>
      <c r="EZ26" s="261"/>
      <c r="FA26" s="261"/>
      <c r="FB26" s="261"/>
      <c r="FC26" s="261"/>
      <c r="FD26" s="261"/>
      <c r="FE26" s="261"/>
      <c r="FF26" s="261"/>
      <c r="FG26" s="261"/>
      <c r="FH26" s="261"/>
      <c r="FI26" s="261"/>
      <c r="FJ26" s="261"/>
      <c r="FK26" s="261"/>
      <c r="FL26" s="261"/>
      <c r="FM26" s="261"/>
      <c r="FN26" s="261"/>
      <c r="FO26" s="261"/>
      <c r="FP26" s="261"/>
      <c r="FQ26" s="261"/>
      <c r="FR26" s="261"/>
      <c r="FS26" s="261"/>
      <c r="FT26" s="261"/>
      <c r="FU26" s="261"/>
      <c r="FV26" s="261"/>
      <c r="FW26" s="261"/>
      <c r="FX26" s="261"/>
      <c r="FY26" s="261"/>
      <c r="FZ26" s="261"/>
      <c r="GA26" s="261"/>
      <c r="GB26" s="261"/>
      <c r="GC26" s="261"/>
      <c r="GD26" s="261"/>
      <c r="GE26" s="261"/>
      <c r="GF26" s="261"/>
      <c r="GG26" s="261"/>
      <c r="GH26" s="261"/>
      <c r="GI26" s="261"/>
      <c r="GJ26" s="261"/>
      <c r="GK26" s="261"/>
      <c r="GL26" s="261"/>
      <c r="GM26" s="261"/>
      <c r="GN26" s="261"/>
      <c r="GO26" s="261"/>
      <c r="GP26" s="261"/>
      <c r="GQ26" s="261"/>
      <c r="GR26" s="261"/>
      <c r="GS26" s="261"/>
      <c r="GT26" s="261"/>
      <c r="GU26" s="261"/>
      <c r="GV26" s="261"/>
      <c r="GW26" s="261"/>
      <c r="GX26" s="261"/>
      <c r="GY26" s="261"/>
      <c r="GZ26" s="261"/>
      <c r="HA26" s="261"/>
      <c r="HB26" s="261"/>
      <c r="HC26" s="261"/>
      <c r="HD26" s="261"/>
      <c r="HE26" s="261"/>
      <c r="HF26" s="261"/>
      <c r="HG26" s="261"/>
      <c r="HH26" s="261"/>
      <c r="HI26" s="261"/>
      <c r="HJ26" s="261"/>
      <c r="HK26" s="261"/>
    </row>
    <row r="27" spans="1:219" ht="19.5" x14ac:dyDescent="0.25">
      <c r="A27" s="792" t="s">
        <v>361</v>
      </c>
      <c r="B27" s="792" t="s">
        <v>375</v>
      </c>
      <c r="C27" s="792"/>
      <c r="D27" s="792"/>
      <c r="E27" s="792"/>
      <c r="F27" s="792"/>
      <c r="G27" s="616"/>
      <c r="H27" s="616"/>
      <c r="I27" s="1057"/>
      <c r="J27" s="1057"/>
      <c r="K27" s="616"/>
      <c r="L27" s="616"/>
      <c r="M27" s="616"/>
      <c r="N27" s="624"/>
      <c r="O27" s="624"/>
      <c r="P27" s="624"/>
      <c r="Q27" s="1130" t="s">
        <v>384</v>
      </c>
      <c r="R27" s="1111"/>
      <c r="S27" s="1111"/>
      <c r="T27" s="1112">
        <f t="shared" si="4"/>
        <v>0</v>
      </c>
      <c r="U27" s="1092">
        <f t="shared" si="7"/>
        <v>0</v>
      </c>
      <c r="V27" s="1086"/>
      <c r="W27" s="260"/>
      <c r="X27" s="260"/>
      <c r="Y27" s="260"/>
      <c r="Z27" s="260"/>
      <c r="AA27" s="596"/>
      <c r="AB27" s="260"/>
      <c r="AC27" s="260"/>
      <c r="AD27" s="260"/>
      <c r="AE27" s="260"/>
      <c r="AF27" s="260"/>
      <c r="AG27" s="260"/>
      <c r="AH27" s="260"/>
      <c r="AI27" s="260"/>
      <c r="AJ27" s="260"/>
      <c r="AK27" s="260"/>
      <c r="AL27" s="260"/>
      <c r="AM27" s="260"/>
      <c r="AN27" s="596"/>
      <c r="AO27" s="596"/>
      <c r="AP27" s="260"/>
      <c r="AQ27" s="260"/>
      <c r="AR27" s="260"/>
      <c r="AS27" s="260"/>
      <c r="AT27" s="260"/>
      <c r="AU27" s="260"/>
      <c r="AV27" s="260"/>
      <c r="AW27" s="260"/>
      <c r="AX27" s="260"/>
      <c r="AY27" s="260"/>
      <c r="AZ27" s="260"/>
      <c r="BA27" s="260"/>
      <c r="BB27" s="260"/>
      <c r="BC27" s="260"/>
      <c r="BD27" s="596"/>
      <c r="BE27" s="260"/>
      <c r="BF27" s="260"/>
      <c r="BG27" s="260"/>
      <c r="BH27" s="260"/>
      <c r="BI27" s="260"/>
      <c r="BJ27" s="260"/>
      <c r="BK27" s="581"/>
      <c r="BL27" s="260"/>
      <c r="BM27" s="260"/>
      <c r="BN27" s="260"/>
      <c r="BO27" s="260"/>
      <c r="BP27" s="260"/>
      <c r="BQ27" s="260"/>
      <c r="BR27" s="260"/>
      <c r="BS27" s="596"/>
      <c r="BT27" s="260"/>
      <c r="BU27" s="260"/>
      <c r="BV27" s="260"/>
      <c r="BW27" s="260"/>
      <c r="BX27" s="260"/>
      <c r="BY27" s="260"/>
      <c r="BZ27" s="260"/>
      <c r="CA27" s="635"/>
      <c r="CB27" s="650"/>
      <c r="CC27" s="650"/>
      <c r="CD27" s="650"/>
      <c r="CE27" s="650"/>
      <c r="CF27" s="650"/>
      <c r="CG27" s="1185">
        <f t="shared" si="8"/>
        <v>0</v>
      </c>
      <c r="CH27" s="650"/>
      <c r="CI27" s="650"/>
      <c r="CJ27" s="650"/>
      <c r="CK27" s="650"/>
      <c r="CL27" s="650"/>
      <c r="CM27" s="650"/>
      <c r="CN27" s="650"/>
      <c r="CO27" s="650"/>
      <c r="CP27" s="807">
        <f t="shared" si="5"/>
        <v>0</v>
      </c>
      <c r="CQ27" s="807">
        <f t="shared" si="6"/>
        <v>0</v>
      </c>
      <c r="CR27" s="261"/>
      <c r="CS27" s="261"/>
      <c r="CT27" s="261"/>
      <c r="CU27" s="261"/>
      <c r="CV27" s="261"/>
      <c r="CW27" s="261"/>
      <c r="CX27" s="261"/>
      <c r="CY27" s="261"/>
      <c r="CZ27" s="261"/>
      <c r="DA27" s="261"/>
      <c r="DB27" s="261"/>
      <c r="DC27" s="261"/>
      <c r="DD27" s="261"/>
      <c r="DE27" s="261"/>
      <c r="DF27" s="261"/>
      <c r="DG27" s="261"/>
      <c r="DH27" s="261"/>
      <c r="DI27" s="261"/>
      <c r="DJ27" s="261"/>
      <c r="DK27" s="261"/>
      <c r="DL27" s="261"/>
      <c r="DM27" s="261"/>
      <c r="DN27" s="261"/>
      <c r="DO27" s="261"/>
      <c r="DP27" s="261"/>
      <c r="DQ27" s="261"/>
      <c r="DR27" s="261"/>
      <c r="DS27" s="261"/>
      <c r="DT27" s="261"/>
      <c r="DU27" s="261"/>
      <c r="DV27" s="261"/>
      <c r="DW27" s="261"/>
      <c r="DX27" s="261"/>
      <c r="DY27" s="261"/>
      <c r="DZ27" s="261"/>
      <c r="EA27" s="261"/>
      <c r="EB27" s="261"/>
      <c r="EC27" s="261"/>
      <c r="ED27" s="261"/>
      <c r="EE27" s="261"/>
      <c r="EF27" s="261"/>
      <c r="EG27" s="261"/>
      <c r="EH27" s="261"/>
      <c r="EI27" s="261"/>
      <c r="EJ27" s="261"/>
      <c r="EK27" s="261"/>
      <c r="EL27" s="261"/>
      <c r="EM27" s="261"/>
      <c r="EN27" s="261"/>
      <c r="EO27" s="261"/>
      <c r="EP27" s="261"/>
      <c r="EQ27" s="261"/>
      <c r="ER27" s="261"/>
      <c r="ES27" s="261"/>
      <c r="ET27" s="261"/>
      <c r="EU27" s="261"/>
      <c r="EV27" s="261"/>
      <c r="EW27" s="261"/>
      <c r="EX27" s="261"/>
      <c r="EY27" s="261"/>
      <c r="EZ27" s="261"/>
      <c r="FA27" s="261"/>
      <c r="FB27" s="261"/>
      <c r="FC27" s="261"/>
      <c r="FD27" s="261"/>
      <c r="FE27" s="261"/>
      <c r="FF27" s="261"/>
      <c r="FG27" s="261"/>
      <c r="FH27" s="261"/>
      <c r="FI27" s="261"/>
      <c r="FJ27" s="261"/>
      <c r="FK27" s="261"/>
      <c r="FL27" s="261"/>
      <c r="FM27" s="261"/>
      <c r="FN27" s="261"/>
      <c r="FO27" s="261"/>
      <c r="FP27" s="261"/>
      <c r="FQ27" s="261"/>
      <c r="FR27" s="261"/>
      <c r="FS27" s="261"/>
      <c r="FT27" s="261"/>
      <c r="FU27" s="261"/>
      <c r="FV27" s="261"/>
      <c r="FW27" s="261"/>
      <c r="FX27" s="261"/>
      <c r="FY27" s="261"/>
      <c r="FZ27" s="261"/>
      <c r="GA27" s="261"/>
      <c r="GB27" s="261"/>
      <c r="GC27" s="261"/>
      <c r="GD27" s="261"/>
      <c r="GE27" s="261"/>
      <c r="GF27" s="261"/>
      <c r="GG27" s="261"/>
      <c r="GH27" s="261"/>
      <c r="GI27" s="261"/>
      <c r="GJ27" s="261"/>
      <c r="GK27" s="261"/>
      <c r="GL27" s="261"/>
      <c r="GM27" s="261"/>
      <c r="GN27" s="261"/>
      <c r="GO27" s="261"/>
      <c r="GP27" s="261"/>
      <c r="GQ27" s="261"/>
      <c r="GR27" s="261"/>
      <c r="GS27" s="261"/>
      <c r="GT27" s="261"/>
      <c r="GU27" s="261"/>
      <c r="GV27" s="261"/>
      <c r="GW27" s="261"/>
      <c r="GX27" s="261"/>
      <c r="GY27" s="261"/>
      <c r="GZ27" s="261"/>
      <c r="HA27" s="261"/>
      <c r="HB27" s="261"/>
      <c r="HC27" s="261"/>
      <c r="HD27" s="261"/>
      <c r="HE27" s="261"/>
      <c r="HF27" s="261"/>
      <c r="HG27" s="261"/>
      <c r="HH27" s="261"/>
      <c r="HI27" s="261"/>
      <c r="HJ27" s="261"/>
      <c r="HK27" s="261"/>
    </row>
    <row r="28" spans="1:219" ht="19.5" x14ac:dyDescent="0.25">
      <c r="A28" s="1113" t="s">
        <v>361</v>
      </c>
      <c r="B28" s="1113" t="s">
        <v>375</v>
      </c>
      <c r="C28" s="1113" t="s">
        <v>361</v>
      </c>
      <c r="D28" s="1113"/>
      <c r="E28" s="1113"/>
      <c r="F28" s="1113"/>
      <c r="G28" s="606"/>
      <c r="H28" s="606"/>
      <c r="I28" s="1048"/>
      <c r="J28" s="1048"/>
      <c r="K28" s="606"/>
      <c r="L28" s="606"/>
      <c r="M28" s="606"/>
      <c r="N28" s="1113"/>
      <c r="O28" s="625"/>
      <c r="P28" s="625"/>
      <c r="Q28" s="1131" t="s">
        <v>385</v>
      </c>
      <c r="R28" s="1115"/>
      <c r="S28" s="1115"/>
      <c r="T28" s="1116">
        <f t="shared" si="4"/>
        <v>0</v>
      </c>
      <c r="U28" s="1092">
        <f t="shared" si="7"/>
        <v>0</v>
      </c>
      <c r="V28" s="1086"/>
      <c r="W28" s="260"/>
      <c r="X28" s="260"/>
      <c r="Y28" s="260"/>
      <c r="Z28" s="260"/>
      <c r="AA28" s="596"/>
      <c r="AB28" s="260"/>
      <c r="AC28" s="260"/>
      <c r="AD28" s="260"/>
      <c r="AE28" s="260"/>
      <c r="AF28" s="260"/>
      <c r="AG28" s="260"/>
      <c r="AH28" s="260"/>
      <c r="AI28" s="260"/>
      <c r="AJ28" s="260"/>
      <c r="AK28" s="260"/>
      <c r="AL28" s="260"/>
      <c r="AM28" s="260"/>
      <c r="AN28" s="596"/>
      <c r="AO28" s="596"/>
      <c r="AP28" s="260"/>
      <c r="AQ28" s="260"/>
      <c r="AR28" s="260"/>
      <c r="AS28" s="260"/>
      <c r="AT28" s="260"/>
      <c r="AU28" s="260"/>
      <c r="AV28" s="260"/>
      <c r="AW28" s="260"/>
      <c r="AX28" s="260"/>
      <c r="AY28" s="260"/>
      <c r="AZ28" s="260"/>
      <c r="BA28" s="260"/>
      <c r="BB28" s="260"/>
      <c r="BC28" s="260"/>
      <c r="BD28" s="596"/>
      <c r="BE28" s="260"/>
      <c r="BF28" s="260"/>
      <c r="BG28" s="260"/>
      <c r="BH28" s="260"/>
      <c r="BI28" s="260"/>
      <c r="BJ28" s="260"/>
      <c r="BK28" s="581"/>
      <c r="BL28" s="260"/>
      <c r="BM28" s="260"/>
      <c r="BN28" s="260"/>
      <c r="BO28" s="260"/>
      <c r="BP28" s="260"/>
      <c r="BQ28" s="260"/>
      <c r="BR28" s="260"/>
      <c r="BS28" s="596"/>
      <c r="BT28" s="260"/>
      <c r="BU28" s="260"/>
      <c r="BV28" s="260"/>
      <c r="BW28" s="260"/>
      <c r="BX28" s="260"/>
      <c r="BY28" s="260"/>
      <c r="BZ28" s="260"/>
      <c r="CA28" s="635"/>
      <c r="CB28" s="650"/>
      <c r="CC28" s="650"/>
      <c r="CD28" s="650"/>
      <c r="CE28" s="650"/>
      <c r="CF28" s="650"/>
      <c r="CG28" s="1185">
        <f t="shared" si="8"/>
        <v>0</v>
      </c>
      <c r="CH28" s="650"/>
      <c r="CI28" s="650"/>
      <c r="CJ28" s="650"/>
      <c r="CK28" s="650"/>
      <c r="CL28" s="650"/>
      <c r="CM28" s="650"/>
      <c r="CN28" s="650"/>
      <c r="CO28" s="650"/>
      <c r="CP28" s="807">
        <f t="shared" si="5"/>
        <v>0</v>
      </c>
      <c r="CQ28" s="807">
        <f t="shared" si="6"/>
        <v>0</v>
      </c>
      <c r="CR28" s="261"/>
      <c r="CS28" s="261"/>
      <c r="CT28" s="261"/>
      <c r="CU28" s="261"/>
      <c r="CV28" s="261"/>
      <c r="CW28" s="261"/>
      <c r="CX28" s="261"/>
      <c r="CY28" s="261"/>
      <c r="CZ28" s="261"/>
      <c r="DA28" s="261"/>
      <c r="DB28" s="261"/>
      <c r="DC28" s="261"/>
      <c r="DD28" s="261"/>
      <c r="DE28" s="261"/>
      <c r="DF28" s="261"/>
      <c r="DG28" s="261"/>
      <c r="DH28" s="261"/>
      <c r="DI28" s="261"/>
      <c r="DJ28" s="261"/>
      <c r="DK28" s="261"/>
      <c r="DL28" s="261"/>
      <c r="DM28" s="261"/>
      <c r="DN28" s="261"/>
      <c r="DO28" s="261"/>
      <c r="DP28" s="261"/>
      <c r="DQ28" s="261"/>
      <c r="DR28" s="261"/>
      <c r="DS28" s="261"/>
      <c r="DT28" s="261"/>
      <c r="DU28" s="261"/>
      <c r="DV28" s="261"/>
      <c r="DW28" s="261"/>
      <c r="DX28" s="261"/>
      <c r="DY28" s="261"/>
      <c r="DZ28" s="261"/>
      <c r="EA28" s="261"/>
      <c r="EB28" s="261"/>
      <c r="EC28" s="261"/>
      <c r="ED28" s="261"/>
      <c r="EE28" s="261"/>
      <c r="EF28" s="261"/>
      <c r="EG28" s="261"/>
      <c r="EH28" s="261"/>
      <c r="EI28" s="261"/>
      <c r="EJ28" s="261"/>
      <c r="EK28" s="261"/>
      <c r="EL28" s="261"/>
      <c r="EM28" s="261"/>
      <c r="EN28" s="261"/>
      <c r="EO28" s="261"/>
      <c r="EP28" s="261"/>
      <c r="EQ28" s="261"/>
      <c r="ER28" s="261"/>
      <c r="ES28" s="261"/>
      <c r="ET28" s="261"/>
      <c r="EU28" s="261"/>
      <c r="EV28" s="261"/>
      <c r="EW28" s="261"/>
      <c r="EX28" s="261"/>
      <c r="EY28" s="261"/>
      <c r="EZ28" s="261"/>
      <c r="FA28" s="261"/>
      <c r="FB28" s="261"/>
      <c r="FC28" s="261"/>
      <c r="FD28" s="261"/>
      <c r="FE28" s="261"/>
      <c r="FF28" s="261"/>
      <c r="FG28" s="261"/>
      <c r="FH28" s="261"/>
      <c r="FI28" s="261"/>
      <c r="FJ28" s="261"/>
      <c r="FK28" s="261"/>
      <c r="FL28" s="261"/>
      <c r="FM28" s="261"/>
      <c r="FN28" s="261"/>
      <c r="FO28" s="261"/>
      <c r="FP28" s="261"/>
      <c r="FQ28" s="261"/>
      <c r="FR28" s="261"/>
      <c r="FS28" s="261"/>
      <c r="FT28" s="261"/>
      <c r="FU28" s="261"/>
      <c r="FV28" s="261"/>
      <c r="FW28" s="261"/>
      <c r="FX28" s="261"/>
      <c r="FY28" s="261"/>
      <c r="FZ28" s="261"/>
      <c r="GA28" s="261"/>
      <c r="GB28" s="261"/>
      <c r="GC28" s="261"/>
      <c r="GD28" s="261"/>
      <c r="GE28" s="261"/>
      <c r="GF28" s="261"/>
      <c r="GG28" s="261"/>
      <c r="GH28" s="261"/>
      <c r="GI28" s="261"/>
      <c r="GJ28" s="261"/>
      <c r="GK28" s="261"/>
      <c r="GL28" s="261"/>
      <c r="GM28" s="261"/>
      <c r="GN28" s="261"/>
      <c r="GO28" s="261"/>
      <c r="GP28" s="261"/>
      <c r="GQ28" s="261"/>
      <c r="GR28" s="261"/>
      <c r="GS28" s="261"/>
      <c r="GT28" s="261"/>
      <c r="GU28" s="261"/>
      <c r="GV28" s="261"/>
      <c r="GW28" s="261"/>
      <c r="GX28" s="261"/>
      <c r="GY28" s="261"/>
      <c r="GZ28" s="261"/>
      <c r="HA28" s="261"/>
      <c r="HB28" s="261"/>
      <c r="HC28" s="261"/>
      <c r="HD28" s="261"/>
      <c r="HE28" s="261"/>
      <c r="HF28" s="261"/>
      <c r="HG28" s="261"/>
      <c r="HH28" s="261"/>
      <c r="HI28" s="261"/>
      <c r="HJ28" s="261"/>
      <c r="HK28" s="261"/>
    </row>
    <row r="29" spans="1:219" ht="19.5" x14ac:dyDescent="0.25">
      <c r="A29" s="1132" t="s">
        <v>361</v>
      </c>
      <c r="B29" s="1132" t="s">
        <v>375</v>
      </c>
      <c r="C29" s="1132" t="s">
        <v>361</v>
      </c>
      <c r="D29" s="1132" t="s">
        <v>386</v>
      </c>
      <c r="E29" s="1132"/>
      <c r="F29" s="1132"/>
      <c r="G29" s="617"/>
      <c r="H29" s="617"/>
      <c r="I29" s="1058"/>
      <c r="J29" s="1058"/>
      <c r="K29" s="617"/>
      <c r="L29" s="617"/>
      <c r="M29" s="617"/>
      <c r="N29" s="629"/>
      <c r="O29" s="629"/>
      <c r="P29" s="629"/>
      <c r="Q29" s="1138" t="s">
        <v>387</v>
      </c>
      <c r="R29" s="1134"/>
      <c r="S29" s="1134"/>
      <c r="T29" s="1135">
        <f t="shared" si="4"/>
        <v>0</v>
      </c>
      <c r="U29" s="1092">
        <f t="shared" si="7"/>
        <v>0</v>
      </c>
      <c r="V29" s="1086"/>
      <c r="W29" s="260"/>
      <c r="X29" s="260"/>
      <c r="Y29" s="260"/>
      <c r="Z29" s="260"/>
      <c r="AA29" s="596"/>
      <c r="AB29" s="260"/>
      <c r="AC29" s="260"/>
      <c r="AD29" s="260"/>
      <c r="AE29" s="260"/>
      <c r="AF29" s="260"/>
      <c r="AG29" s="260"/>
      <c r="AH29" s="260"/>
      <c r="AI29" s="260"/>
      <c r="AJ29" s="260"/>
      <c r="AK29" s="260"/>
      <c r="AL29" s="260"/>
      <c r="AM29" s="260"/>
      <c r="AN29" s="596"/>
      <c r="AO29" s="596"/>
      <c r="AP29" s="260"/>
      <c r="AQ29" s="260"/>
      <c r="AR29" s="260"/>
      <c r="AS29" s="260"/>
      <c r="AT29" s="260"/>
      <c r="AU29" s="260"/>
      <c r="AV29" s="260"/>
      <c r="AW29" s="260"/>
      <c r="AX29" s="260"/>
      <c r="AY29" s="260"/>
      <c r="AZ29" s="260"/>
      <c r="BA29" s="260"/>
      <c r="BB29" s="260"/>
      <c r="BC29" s="260"/>
      <c r="BD29" s="596"/>
      <c r="BE29" s="260"/>
      <c r="BF29" s="260"/>
      <c r="BG29" s="260"/>
      <c r="BH29" s="260"/>
      <c r="BI29" s="260"/>
      <c r="BJ29" s="260"/>
      <c r="BK29" s="581"/>
      <c r="BL29" s="260"/>
      <c r="BM29" s="260"/>
      <c r="BN29" s="260"/>
      <c r="BO29" s="260"/>
      <c r="BP29" s="260"/>
      <c r="BQ29" s="260"/>
      <c r="BR29" s="260"/>
      <c r="BS29" s="596"/>
      <c r="BT29" s="260"/>
      <c r="BU29" s="260"/>
      <c r="BV29" s="260"/>
      <c r="BW29" s="260"/>
      <c r="BX29" s="260"/>
      <c r="BY29" s="260"/>
      <c r="BZ29" s="260"/>
      <c r="CA29" s="635"/>
      <c r="CB29" s="650"/>
      <c r="CC29" s="650"/>
      <c r="CD29" s="650"/>
      <c r="CE29" s="650"/>
      <c r="CF29" s="650"/>
      <c r="CG29" s="1185">
        <f t="shared" si="8"/>
        <v>0</v>
      </c>
      <c r="CH29" s="650"/>
      <c r="CI29" s="650"/>
      <c r="CJ29" s="650"/>
      <c r="CK29" s="650"/>
      <c r="CL29" s="650"/>
      <c r="CM29" s="650"/>
      <c r="CN29" s="650"/>
      <c r="CO29" s="650"/>
      <c r="CP29" s="807">
        <f t="shared" si="5"/>
        <v>0</v>
      </c>
      <c r="CQ29" s="807">
        <f t="shared" si="6"/>
        <v>0</v>
      </c>
      <c r="CR29" s="261"/>
      <c r="CS29" s="261"/>
      <c r="CT29" s="261"/>
      <c r="CU29" s="261"/>
      <c r="CV29" s="261"/>
      <c r="CW29" s="261"/>
      <c r="CX29" s="261"/>
      <c r="CY29" s="261"/>
      <c r="CZ29" s="261"/>
      <c r="DA29" s="261"/>
      <c r="DB29" s="261"/>
      <c r="DC29" s="261"/>
      <c r="DD29" s="261"/>
      <c r="DE29" s="261"/>
      <c r="DF29" s="261"/>
      <c r="DG29" s="261"/>
      <c r="DH29" s="261"/>
      <c r="DI29" s="261"/>
      <c r="DJ29" s="261"/>
      <c r="DK29" s="261"/>
      <c r="DL29" s="261"/>
      <c r="DM29" s="261"/>
      <c r="DN29" s="261"/>
      <c r="DO29" s="261"/>
      <c r="DP29" s="261"/>
      <c r="DQ29" s="261"/>
      <c r="DR29" s="261"/>
      <c r="DS29" s="261"/>
      <c r="DT29" s="261"/>
      <c r="DU29" s="261"/>
      <c r="DV29" s="261"/>
      <c r="DW29" s="261"/>
      <c r="DX29" s="261"/>
      <c r="DY29" s="261"/>
      <c r="DZ29" s="261"/>
      <c r="EA29" s="261"/>
      <c r="EB29" s="261"/>
      <c r="EC29" s="261"/>
      <c r="ED29" s="261"/>
      <c r="EE29" s="261"/>
      <c r="EF29" s="261"/>
      <c r="EG29" s="261"/>
      <c r="EH29" s="261"/>
      <c r="EI29" s="261"/>
      <c r="EJ29" s="261"/>
      <c r="EK29" s="261"/>
      <c r="EL29" s="261"/>
      <c r="EM29" s="261"/>
      <c r="EN29" s="261"/>
      <c r="EO29" s="261"/>
      <c r="EP29" s="261"/>
      <c r="EQ29" s="261"/>
      <c r="ER29" s="261"/>
      <c r="ES29" s="261"/>
      <c r="ET29" s="261"/>
      <c r="EU29" s="261"/>
      <c r="EV29" s="261"/>
      <c r="EW29" s="261"/>
      <c r="EX29" s="261"/>
      <c r="EY29" s="261"/>
      <c r="EZ29" s="261"/>
      <c r="FA29" s="261"/>
      <c r="FB29" s="261"/>
      <c r="FC29" s="261"/>
      <c r="FD29" s="261"/>
      <c r="FE29" s="261"/>
      <c r="FF29" s="261"/>
      <c r="FG29" s="261"/>
      <c r="FH29" s="261"/>
      <c r="FI29" s="261"/>
      <c r="FJ29" s="261"/>
      <c r="FK29" s="261"/>
      <c r="FL29" s="261"/>
      <c r="FM29" s="261"/>
      <c r="FN29" s="261"/>
      <c r="FO29" s="261"/>
      <c r="FP29" s="261"/>
      <c r="FQ29" s="261"/>
      <c r="FR29" s="261"/>
      <c r="FS29" s="261"/>
      <c r="FT29" s="261"/>
      <c r="FU29" s="261"/>
      <c r="FV29" s="261"/>
      <c r="FW29" s="261"/>
      <c r="FX29" s="261"/>
      <c r="FY29" s="261"/>
      <c r="FZ29" s="261"/>
      <c r="GA29" s="261"/>
      <c r="GB29" s="261"/>
      <c r="GC29" s="261"/>
      <c r="GD29" s="261"/>
      <c r="GE29" s="261"/>
      <c r="GF29" s="261"/>
      <c r="GG29" s="261"/>
      <c r="GH29" s="261"/>
      <c r="GI29" s="261"/>
      <c r="GJ29" s="261"/>
      <c r="GK29" s="261"/>
      <c r="GL29" s="261"/>
      <c r="GM29" s="261"/>
      <c r="GN29" s="261"/>
      <c r="GO29" s="261"/>
      <c r="GP29" s="261"/>
      <c r="GQ29" s="261"/>
      <c r="GR29" s="261"/>
      <c r="GS29" s="261"/>
      <c r="GT29" s="261"/>
      <c r="GU29" s="261"/>
      <c r="GV29" s="261"/>
      <c r="GW29" s="261"/>
      <c r="GX29" s="261"/>
      <c r="GY29" s="261"/>
      <c r="GZ29" s="261"/>
      <c r="HA29" s="261"/>
      <c r="HB29" s="261"/>
      <c r="HC29" s="261"/>
      <c r="HD29" s="261"/>
      <c r="HE29" s="261"/>
      <c r="HF29" s="261"/>
      <c r="HG29" s="261"/>
      <c r="HH29" s="261"/>
      <c r="HI29" s="261"/>
      <c r="HJ29" s="261"/>
      <c r="HK29" s="261"/>
    </row>
    <row r="30" spans="1:219" ht="19.5" x14ac:dyDescent="0.25">
      <c r="A30" s="1121" t="s">
        <v>361</v>
      </c>
      <c r="B30" s="1121" t="s">
        <v>375</v>
      </c>
      <c r="C30" s="1121" t="s">
        <v>361</v>
      </c>
      <c r="D30" s="1121" t="s">
        <v>386</v>
      </c>
      <c r="E30" s="1121" t="s">
        <v>424</v>
      </c>
      <c r="F30" s="1121"/>
      <c r="G30" s="608"/>
      <c r="H30" s="608"/>
      <c r="I30" s="1050"/>
      <c r="J30" s="1050"/>
      <c r="K30" s="608"/>
      <c r="L30" s="608"/>
      <c r="M30" s="608"/>
      <c r="N30" s="627"/>
      <c r="O30" s="627"/>
      <c r="P30" s="627"/>
      <c r="Q30" s="1122" t="s">
        <v>387</v>
      </c>
      <c r="R30" s="1123"/>
      <c r="S30" s="1123"/>
      <c r="T30" s="1124">
        <f t="shared" si="4"/>
        <v>0</v>
      </c>
      <c r="U30" s="1092">
        <f t="shared" si="7"/>
        <v>0</v>
      </c>
      <c r="V30" s="1086"/>
      <c r="W30" s="581"/>
      <c r="X30" s="581"/>
      <c r="Y30" s="581"/>
      <c r="Z30" s="581"/>
      <c r="AA30" s="596"/>
      <c r="AB30" s="581"/>
      <c r="AC30" s="581"/>
      <c r="AD30" s="581"/>
      <c r="AE30" s="581"/>
      <c r="AF30" s="581"/>
      <c r="AG30" s="581"/>
      <c r="AH30" s="581"/>
      <c r="AI30" s="581"/>
      <c r="AJ30" s="581"/>
      <c r="AK30" s="581"/>
      <c r="AL30" s="581"/>
      <c r="AM30" s="581"/>
      <c r="AN30" s="596"/>
      <c r="AO30" s="596"/>
      <c r="AP30" s="581"/>
      <c r="AQ30" s="581"/>
      <c r="AR30" s="581"/>
      <c r="AS30" s="581"/>
      <c r="AT30" s="581"/>
      <c r="AU30" s="581"/>
      <c r="AV30" s="581"/>
      <c r="AW30" s="581"/>
      <c r="AX30" s="581"/>
      <c r="AY30" s="581"/>
      <c r="AZ30" s="581"/>
      <c r="BA30" s="581"/>
      <c r="BB30" s="581"/>
      <c r="BC30" s="581"/>
      <c r="BD30" s="596"/>
      <c r="BE30" s="581"/>
      <c r="BF30" s="581"/>
      <c r="BG30" s="260"/>
      <c r="BH30" s="260"/>
      <c r="BI30" s="260"/>
      <c r="BJ30" s="581"/>
      <c r="BK30" s="581"/>
      <c r="BL30" s="581"/>
      <c r="BM30" s="581"/>
      <c r="BN30" s="581"/>
      <c r="BO30" s="581"/>
      <c r="BP30" s="581"/>
      <c r="BQ30" s="581"/>
      <c r="BR30" s="581"/>
      <c r="BS30" s="596"/>
      <c r="BT30" s="581"/>
      <c r="BU30" s="581"/>
      <c r="BV30" s="581"/>
      <c r="BW30" s="581"/>
      <c r="BX30" s="581"/>
      <c r="BY30" s="581"/>
      <c r="BZ30" s="581"/>
      <c r="CA30" s="635"/>
      <c r="CB30" s="650"/>
      <c r="CC30" s="650"/>
      <c r="CD30" s="650"/>
      <c r="CE30" s="650"/>
      <c r="CF30" s="650"/>
      <c r="CG30" s="1185">
        <f t="shared" si="8"/>
        <v>0</v>
      </c>
      <c r="CH30" s="650"/>
      <c r="CI30" s="650"/>
      <c r="CJ30" s="650"/>
      <c r="CK30" s="650"/>
      <c r="CL30" s="650"/>
      <c r="CM30" s="650"/>
      <c r="CN30" s="650"/>
      <c r="CO30" s="650"/>
      <c r="CP30" s="807">
        <f t="shared" si="5"/>
        <v>0</v>
      </c>
      <c r="CQ30" s="807">
        <f t="shared" si="6"/>
        <v>0</v>
      </c>
      <c r="CR30" s="261"/>
      <c r="CS30" s="261"/>
      <c r="CT30" s="261"/>
      <c r="CU30" s="261"/>
      <c r="CV30" s="261"/>
      <c r="CW30" s="261"/>
      <c r="CX30" s="261"/>
      <c r="CY30" s="261"/>
      <c r="CZ30" s="261"/>
      <c r="DA30" s="261"/>
      <c r="DB30" s="261"/>
      <c r="DC30" s="261"/>
      <c r="DD30" s="261"/>
      <c r="DE30" s="261"/>
      <c r="DF30" s="261"/>
      <c r="DG30" s="261"/>
      <c r="DH30" s="261"/>
      <c r="DI30" s="261"/>
      <c r="DJ30" s="261"/>
      <c r="DK30" s="261"/>
      <c r="DL30" s="261"/>
      <c r="DM30" s="261"/>
      <c r="DN30" s="261"/>
      <c r="DO30" s="261"/>
      <c r="DP30" s="261"/>
      <c r="DQ30" s="261"/>
      <c r="DR30" s="261"/>
      <c r="DS30" s="261"/>
      <c r="DT30" s="261"/>
      <c r="DU30" s="261"/>
      <c r="DV30" s="261"/>
      <c r="DW30" s="261"/>
      <c r="DX30" s="261"/>
      <c r="DY30" s="261"/>
      <c r="DZ30" s="261"/>
      <c r="EA30" s="261"/>
      <c r="EB30" s="261"/>
      <c r="EC30" s="261"/>
      <c r="ED30" s="261"/>
      <c r="EE30" s="261"/>
      <c r="EF30" s="261"/>
      <c r="EG30" s="261"/>
      <c r="EH30" s="261"/>
      <c r="EI30" s="261"/>
      <c r="EJ30" s="261"/>
      <c r="EK30" s="261"/>
      <c r="EL30" s="261"/>
      <c r="EM30" s="261"/>
      <c r="EN30" s="261"/>
      <c r="EO30" s="261"/>
      <c r="EP30" s="261"/>
      <c r="EQ30" s="261"/>
      <c r="ER30" s="261"/>
      <c r="ES30" s="261"/>
      <c r="ET30" s="261"/>
      <c r="EU30" s="261"/>
      <c r="EV30" s="261"/>
      <c r="EW30" s="261"/>
      <c r="EX30" s="261"/>
      <c r="EY30" s="261"/>
      <c r="EZ30" s="261"/>
      <c r="FA30" s="261"/>
      <c r="FB30" s="261"/>
      <c r="FC30" s="261"/>
      <c r="FD30" s="261"/>
      <c r="FE30" s="261"/>
      <c r="FF30" s="261"/>
      <c r="FG30" s="261"/>
      <c r="FH30" s="261"/>
      <c r="FI30" s="261"/>
      <c r="FJ30" s="261"/>
      <c r="FK30" s="261"/>
      <c r="FL30" s="261"/>
      <c r="FM30" s="261"/>
      <c r="FN30" s="261"/>
      <c r="FO30" s="261"/>
      <c r="FP30" s="261"/>
      <c r="FQ30" s="261"/>
      <c r="FR30" s="261"/>
      <c r="FS30" s="261"/>
      <c r="FT30" s="261"/>
      <c r="FU30" s="261"/>
      <c r="FV30" s="261"/>
      <c r="FW30" s="261"/>
      <c r="FX30" s="261"/>
      <c r="FY30" s="261"/>
      <c r="FZ30" s="261"/>
      <c r="GA30" s="261"/>
      <c r="GB30" s="261"/>
      <c r="GC30" s="261"/>
      <c r="GD30" s="261"/>
      <c r="GE30" s="261"/>
      <c r="GF30" s="261"/>
      <c r="GG30" s="261"/>
      <c r="GH30" s="261"/>
      <c r="GI30" s="261"/>
      <c r="GJ30" s="261"/>
      <c r="GK30" s="261"/>
      <c r="GL30" s="261"/>
      <c r="GM30" s="261"/>
      <c r="GN30" s="261"/>
      <c r="GO30" s="261"/>
      <c r="GP30" s="261"/>
      <c r="GQ30" s="261"/>
      <c r="GR30" s="261"/>
      <c r="GS30" s="261"/>
      <c r="GT30" s="261"/>
      <c r="GU30" s="261"/>
      <c r="GV30" s="261"/>
      <c r="GW30" s="261"/>
      <c r="GX30" s="261"/>
      <c r="GY30" s="261"/>
      <c r="GZ30" s="261"/>
      <c r="HA30" s="261"/>
      <c r="HB30" s="261"/>
      <c r="HC30" s="261"/>
      <c r="HD30" s="261"/>
      <c r="HE30" s="261"/>
      <c r="HF30" s="261"/>
      <c r="HG30" s="261"/>
      <c r="HH30" s="261"/>
      <c r="HI30" s="261"/>
      <c r="HJ30" s="261"/>
      <c r="HK30" s="261"/>
    </row>
    <row r="31" spans="1:219" ht="19.5" x14ac:dyDescent="0.25">
      <c r="A31" s="790" t="s">
        <v>361</v>
      </c>
      <c r="B31" s="790" t="s">
        <v>375</v>
      </c>
      <c r="C31" s="790" t="s">
        <v>361</v>
      </c>
      <c r="D31" s="790" t="s">
        <v>386</v>
      </c>
      <c r="E31" s="790" t="s">
        <v>424</v>
      </c>
      <c r="F31" s="790" t="s">
        <v>388</v>
      </c>
      <c r="G31" s="614"/>
      <c r="H31" s="614"/>
      <c r="I31" s="1055"/>
      <c r="J31" s="1055"/>
      <c r="K31" s="614"/>
      <c r="L31" s="614"/>
      <c r="M31" s="614"/>
      <c r="N31" s="630"/>
      <c r="O31" s="630"/>
      <c r="P31" s="630"/>
      <c r="Q31" s="806" t="s">
        <v>389</v>
      </c>
      <c r="R31" s="1136"/>
      <c r="S31" s="1136"/>
      <c r="T31" s="1137">
        <f t="shared" si="4"/>
        <v>0</v>
      </c>
      <c r="U31" s="1092">
        <f t="shared" si="7"/>
        <v>0</v>
      </c>
      <c r="V31" s="1086"/>
      <c r="W31" s="260"/>
      <c r="X31" s="260"/>
      <c r="Y31" s="260"/>
      <c r="Z31" s="260"/>
      <c r="AA31" s="596"/>
      <c r="AB31" s="260"/>
      <c r="AC31" s="260"/>
      <c r="AD31" s="260"/>
      <c r="AE31" s="260"/>
      <c r="AF31" s="260"/>
      <c r="AG31" s="260"/>
      <c r="AH31" s="260"/>
      <c r="AI31" s="260"/>
      <c r="AJ31" s="260"/>
      <c r="AK31" s="260"/>
      <c r="AL31" s="260"/>
      <c r="AM31" s="260"/>
      <c r="AN31" s="596"/>
      <c r="AO31" s="596"/>
      <c r="AP31" s="260"/>
      <c r="AQ31" s="260"/>
      <c r="AR31" s="260"/>
      <c r="AS31" s="260"/>
      <c r="AT31" s="260"/>
      <c r="AU31" s="260"/>
      <c r="AV31" s="260"/>
      <c r="AW31" s="260"/>
      <c r="AX31" s="260"/>
      <c r="AY31" s="260"/>
      <c r="AZ31" s="260"/>
      <c r="BA31" s="260"/>
      <c r="BB31" s="260"/>
      <c r="BC31" s="260"/>
      <c r="BD31" s="596"/>
      <c r="BE31" s="260"/>
      <c r="BF31" s="260"/>
      <c r="BG31" s="260"/>
      <c r="BH31" s="260"/>
      <c r="BI31" s="260"/>
      <c r="BJ31" s="260"/>
      <c r="BK31" s="581"/>
      <c r="BL31" s="260"/>
      <c r="BM31" s="260"/>
      <c r="BN31" s="260"/>
      <c r="BO31" s="260"/>
      <c r="BP31" s="260"/>
      <c r="BQ31" s="260"/>
      <c r="BR31" s="260"/>
      <c r="BS31" s="596"/>
      <c r="BT31" s="260"/>
      <c r="BU31" s="260"/>
      <c r="BV31" s="260"/>
      <c r="BW31" s="260"/>
      <c r="BX31" s="260"/>
      <c r="BY31" s="260"/>
      <c r="BZ31" s="260"/>
      <c r="CA31" s="635"/>
      <c r="CB31" s="654"/>
      <c r="CC31" s="654"/>
      <c r="CD31" s="654"/>
      <c r="CE31" s="654"/>
      <c r="CF31" s="654"/>
      <c r="CG31" s="1185">
        <f t="shared" si="8"/>
        <v>0</v>
      </c>
      <c r="CH31" s="654"/>
      <c r="CI31" s="654"/>
      <c r="CJ31" s="654"/>
      <c r="CK31" s="654"/>
      <c r="CL31" s="654"/>
      <c r="CM31" s="654"/>
      <c r="CN31" s="654"/>
      <c r="CO31" s="654"/>
      <c r="CP31" s="807">
        <f t="shared" si="5"/>
        <v>0</v>
      </c>
      <c r="CQ31" s="807">
        <f t="shared" si="6"/>
        <v>0</v>
      </c>
      <c r="CR31" s="297"/>
      <c r="CS31" s="297"/>
      <c r="CT31" s="297"/>
      <c r="CU31" s="297"/>
      <c r="CV31" s="297"/>
      <c r="CW31" s="297"/>
      <c r="CX31" s="297"/>
      <c r="CY31" s="297"/>
      <c r="CZ31" s="297"/>
      <c r="DA31" s="297"/>
      <c r="DB31" s="297"/>
      <c r="DC31" s="297"/>
      <c r="DD31" s="297"/>
      <c r="DE31" s="297"/>
      <c r="DF31" s="297"/>
      <c r="DG31" s="297"/>
      <c r="DH31" s="297"/>
      <c r="DI31" s="297"/>
      <c r="DJ31" s="297"/>
      <c r="DK31" s="297"/>
      <c r="DL31" s="297"/>
      <c r="DM31" s="297"/>
      <c r="DN31" s="297"/>
      <c r="DO31" s="297"/>
      <c r="DP31" s="297"/>
      <c r="DQ31" s="297"/>
      <c r="DR31" s="297"/>
      <c r="DS31" s="297"/>
      <c r="DT31" s="297"/>
      <c r="DU31" s="297"/>
      <c r="DV31" s="297"/>
      <c r="DW31" s="297"/>
      <c r="DX31" s="297"/>
      <c r="DY31" s="297"/>
      <c r="DZ31" s="297"/>
      <c r="EA31" s="297"/>
      <c r="EB31" s="297"/>
      <c r="EC31" s="297"/>
      <c r="ED31" s="297"/>
      <c r="EE31" s="297"/>
      <c r="EF31" s="297"/>
      <c r="EG31" s="297"/>
      <c r="EH31" s="297"/>
      <c r="EI31" s="297"/>
      <c r="EJ31" s="297"/>
      <c r="EK31" s="297"/>
      <c r="EL31" s="297"/>
      <c r="EM31" s="297"/>
      <c r="EN31" s="297"/>
      <c r="EO31" s="297"/>
      <c r="EP31" s="297"/>
      <c r="EQ31" s="298"/>
      <c r="ER31" s="297"/>
      <c r="ES31" s="297"/>
      <c r="ET31" s="297"/>
      <c r="EU31" s="297"/>
      <c r="EV31" s="297"/>
      <c r="EW31" s="297"/>
      <c r="EX31" s="297"/>
      <c r="EY31" s="297"/>
      <c r="EZ31" s="297"/>
      <c r="FA31" s="297"/>
      <c r="FB31" s="297"/>
      <c r="FC31" s="297"/>
      <c r="FD31" s="297"/>
      <c r="FE31" s="297"/>
      <c r="FF31" s="297"/>
      <c r="FG31" s="297"/>
      <c r="FH31" s="297"/>
      <c r="FI31" s="299"/>
      <c r="FJ31" s="297"/>
      <c r="FK31" s="297"/>
      <c r="FL31" s="297"/>
      <c r="FM31" s="297"/>
      <c r="FN31" s="297"/>
      <c r="FO31" s="297"/>
      <c r="FP31" s="297"/>
      <c r="FQ31" s="297"/>
      <c r="FR31" s="297"/>
      <c r="FS31" s="297"/>
      <c r="FT31" s="297"/>
      <c r="FU31" s="297"/>
      <c r="FV31" s="297"/>
      <c r="FW31" s="297"/>
      <c r="FX31" s="297"/>
      <c r="FY31" s="297"/>
      <c r="FZ31" s="297"/>
      <c r="GA31" s="297"/>
      <c r="GB31" s="297"/>
      <c r="GC31" s="297"/>
      <c r="GD31" s="297"/>
      <c r="GE31" s="297"/>
      <c r="GF31" s="297"/>
      <c r="GG31" s="297"/>
      <c r="GH31" s="297"/>
      <c r="GI31" s="297"/>
      <c r="GJ31" s="297"/>
      <c r="GK31" s="297"/>
      <c r="GL31" s="297"/>
      <c r="GM31" s="297"/>
      <c r="GN31" s="261"/>
      <c r="GO31" s="297"/>
      <c r="GP31" s="297"/>
      <c r="GQ31" s="297"/>
      <c r="GR31" s="297"/>
      <c r="GS31" s="297"/>
      <c r="GT31" s="297"/>
      <c r="GU31" s="261"/>
      <c r="GV31" s="261"/>
      <c r="GW31" s="261"/>
      <c r="GX31" s="261"/>
      <c r="GY31" s="261"/>
      <c r="GZ31" s="261"/>
      <c r="HA31" s="261"/>
      <c r="HB31" s="261"/>
      <c r="HC31" s="261"/>
      <c r="HD31" s="261"/>
      <c r="HE31" s="261"/>
      <c r="HF31" s="261"/>
      <c r="HG31" s="261"/>
      <c r="HH31" s="261"/>
      <c r="HI31" s="261"/>
      <c r="HJ31" s="261"/>
      <c r="HK31" s="261"/>
    </row>
    <row r="32" spans="1:219" s="280" customFormat="1" ht="68.099999999999994" customHeight="1" x14ac:dyDescent="0.25">
      <c r="A32" s="619" t="s">
        <v>361</v>
      </c>
      <c r="B32" s="619" t="s">
        <v>375</v>
      </c>
      <c r="C32" s="619" t="s">
        <v>361</v>
      </c>
      <c r="D32" s="619" t="s">
        <v>386</v>
      </c>
      <c r="E32" s="619" t="s">
        <v>424</v>
      </c>
      <c r="F32" s="619" t="s">
        <v>388</v>
      </c>
      <c r="G32" s="615">
        <v>2021005810201</v>
      </c>
      <c r="H32" s="938"/>
      <c r="I32" s="1059" t="s">
        <v>897</v>
      </c>
      <c r="J32" s="1059" t="s">
        <v>898</v>
      </c>
      <c r="K32" s="618">
        <v>9</v>
      </c>
      <c r="L32" s="618" t="s">
        <v>756</v>
      </c>
      <c r="M32" s="618" t="s">
        <v>755</v>
      </c>
      <c r="N32" s="619" t="s">
        <v>1412</v>
      </c>
      <c r="O32" s="619" t="s">
        <v>390</v>
      </c>
      <c r="P32" s="619" t="s">
        <v>701</v>
      </c>
      <c r="Q32" s="675" t="s">
        <v>884</v>
      </c>
      <c r="R32" s="845">
        <f>113201560-S32</f>
        <v>63201560</v>
      </c>
      <c r="S32" s="845">
        <v>50000000</v>
      </c>
      <c r="T32" s="1022">
        <f t="shared" si="4"/>
        <v>113201560</v>
      </c>
      <c r="U32" s="1092">
        <f t="shared" si="7"/>
        <v>113201560</v>
      </c>
      <c r="V32" s="1088"/>
      <c r="W32" s="594"/>
      <c r="X32" s="594"/>
      <c r="Y32" s="594"/>
      <c r="Z32" s="594"/>
      <c r="AA32" s="594"/>
      <c r="AB32" s="594"/>
      <c r="AC32" s="594"/>
      <c r="AD32" s="594"/>
      <c r="AE32" s="594"/>
      <c r="AF32" s="594"/>
      <c r="AG32" s="594"/>
      <c r="AH32" s="594"/>
      <c r="AI32" s="594"/>
      <c r="AJ32" s="594"/>
      <c r="AK32" s="594"/>
      <c r="AL32" s="594"/>
      <c r="AM32" s="594"/>
      <c r="AN32" s="594"/>
      <c r="AO32" s="594">
        <v>63201560</v>
      </c>
      <c r="AP32" s="594"/>
      <c r="AQ32" s="594"/>
      <c r="AR32" s="594"/>
      <c r="AS32" s="594"/>
      <c r="AT32" s="594"/>
      <c r="AU32" s="594"/>
      <c r="AV32" s="594"/>
      <c r="AW32" s="594"/>
      <c r="AX32" s="594"/>
      <c r="AY32" s="594"/>
      <c r="AZ32" s="594"/>
      <c r="BA32" s="594"/>
      <c r="BB32" s="594"/>
      <c r="BC32" s="594"/>
      <c r="BD32" s="594"/>
      <c r="BE32" s="594"/>
      <c r="BF32" s="594"/>
      <c r="BG32" s="594"/>
      <c r="BH32" s="594"/>
      <c r="BI32" s="594"/>
      <c r="BJ32" s="594"/>
      <c r="BK32" s="594"/>
      <c r="BL32" s="594"/>
      <c r="BM32" s="594"/>
      <c r="BN32" s="594"/>
      <c r="BO32" s="594"/>
      <c r="BP32" s="594"/>
      <c r="BQ32" s="594"/>
      <c r="BR32" s="594"/>
      <c r="BS32" s="594"/>
      <c r="BT32" s="594">
        <v>20000000</v>
      </c>
      <c r="BU32" s="594">
        <v>30000000</v>
      </c>
      <c r="BV32" s="594"/>
      <c r="BW32" s="594"/>
      <c r="BX32" s="594"/>
      <c r="BY32" s="594"/>
      <c r="BZ32" s="594"/>
      <c r="CA32" s="637"/>
      <c r="CB32" s="1174">
        <v>4302075</v>
      </c>
      <c r="CC32" s="655" t="s">
        <v>897</v>
      </c>
      <c r="CD32" s="1174">
        <v>43022</v>
      </c>
      <c r="CE32" s="1175" t="s">
        <v>1079</v>
      </c>
      <c r="CF32" s="652" t="s">
        <v>701</v>
      </c>
      <c r="CG32" s="1188">
        <f t="shared" si="8"/>
        <v>113201560</v>
      </c>
      <c r="CH32" s="1174">
        <v>96511</v>
      </c>
      <c r="CI32" s="655" t="s">
        <v>1080</v>
      </c>
      <c r="CJ32" s="609">
        <v>70</v>
      </c>
      <c r="CK32" s="655" t="s">
        <v>1081</v>
      </c>
      <c r="CL32" s="1174">
        <v>7081</v>
      </c>
      <c r="CM32" s="655" t="s">
        <v>1082</v>
      </c>
      <c r="CN32" s="655" t="s">
        <v>1296</v>
      </c>
      <c r="CO32" s="655" t="s">
        <v>1083</v>
      </c>
      <c r="CP32" s="807">
        <f t="shared" si="5"/>
        <v>113201560</v>
      </c>
      <c r="CQ32" s="807">
        <f t="shared" si="6"/>
        <v>0</v>
      </c>
      <c r="CR32" s="300"/>
      <c r="CS32" s="300"/>
      <c r="CT32" s="300"/>
      <c r="CU32" s="300"/>
      <c r="CV32" s="300"/>
      <c r="CW32" s="300"/>
      <c r="CX32" s="300"/>
      <c r="CY32" s="300"/>
      <c r="CZ32" s="300"/>
      <c r="DA32" s="300"/>
      <c r="DB32" s="300"/>
      <c r="DC32" s="300"/>
      <c r="DD32" s="300"/>
      <c r="DE32" s="300"/>
      <c r="DF32" s="300"/>
      <c r="DG32" s="300"/>
      <c r="DH32" s="300"/>
      <c r="DI32" s="300"/>
      <c r="DJ32" s="300"/>
      <c r="DK32" s="300"/>
      <c r="DL32" s="300"/>
      <c r="DM32" s="300"/>
      <c r="DN32" s="300"/>
      <c r="DO32" s="300"/>
      <c r="DP32" s="300"/>
      <c r="DQ32" s="300"/>
      <c r="DR32" s="300"/>
      <c r="DS32" s="300"/>
      <c r="DT32" s="300"/>
      <c r="DU32" s="300"/>
      <c r="DV32" s="300"/>
      <c r="DW32" s="300"/>
      <c r="DX32" s="300"/>
      <c r="DY32" s="300"/>
      <c r="DZ32" s="300"/>
      <c r="EA32" s="300"/>
      <c r="EB32" s="300"/>
      <c r="EC32" s="300"/>
      <c r="ED32" s="300"/>
      <c r="EE32" s="300"/>
      <c r="EF32" s="300"/>
      <c r="EG32" s="300"/>
      <c r="EH32" s="300"/>
      <c r="EI32" s="300"/>
      <c r="EJ32" s="300"/>
      <c r="EK32" s="300"/>
      <c r="EL32" s="300"/>
      <c r="EM32" s="300"/>
      <c r="EN32" s="300"/>
      <c r="EO32" s="300"/>
      <c r="EP32" s="300"/>
      <c r="EQ32" s="300"/>
      <c r="ER32" s="300"/>
      <c r="ES32" s="300"/>
      <c r="ET32" s="300"/>
      <c r="EU32" s="300"/>
      <c r="EV32" s="300"/>
      <c r="EW32" s="300"/>
      <c r="EX32" s="300"/>
      <c r="EY32" s="300"/>
      <c r="EZ32" s="300"/>
      <c r="FA32" s="300"/>
      <c r="FB32" s="300"/>
      <c r="FC32" s="300"/>
      <c r="FD32" s="300"/>
      <c r="FE32" s="300"/>
      <c r="FF32" s="300"/>
      <c r="FG32" s="300"/>
      <c r="FH32" s="300"/>
      <c r="FI32" s="301"/>
      <c r="FJ32" s="300"/>
      <c r="FK32" s="300"/>
      <c r="FL32" s="300"/>
      <c r="FM32" s="300"/>
      <c r="FN32" s="300"/>
      <c r="FO32" s="300"/>
      <c r="FP32" s="300"/>
      <c r="FQ32" s="300"/>
      <c r="FR32" s="300"/>
      <c r="FS32" s="300"/>
      <c r="FT32" s="300"/>
      <c r="FU32" s="300"/>
      <c r="FV32" s="300"/>
      <c r="FW32" s="300"/>
      <c r="FX32" s="300"/>
      <c r="FY32" s="300"/>
      <c r="FZ32" s="300"/>
      <c r="GA32" s="300"/>
      <c r="GB32" s="300"/>
      <c r="GC32" s="300"/>
      <c r="GD32" s="300"/>
      <c r="GE32" s="300"/>
      <c r="GF32" s="300"/>
      <c r="GG32" s="300"/>
      <c r="GH32" s="300"/>
      <c r="GI32" s="300"/>
      <c r="GJ32" s="300"/>
      <c r="GK32" s="300"/>
      <c r="GL32" s="300"/>
      <c r="GM32" s="300"/>
      <c r="GN32" s="278"/>
      <c r="GO32" s="300"/>
      <c r="GP32" s="300"/>
      <c r="GQ32" s="300"/>
      <c r="GR32" s="300"/>
      <c r="GS32" s="300"/>
      <c r="GT32" s="300"/>
      <c r="GU32" s="278"/>
      <c r="GV32" s="278"/>
      <c r="GW32" s="278"/>
      <c r="GX32" s="278"/>
      <c r="GY32" s="278"/>
      <c r="GZ32" s="278"/>
      <c r="HA32" s="278"/>
      <c r="HB32" s="278"/>
      <c r="HC32" s="278"/>
      <c r="HD32" s="278"/>
      <c r="HE32" s="278"/>
      <c r="HF32" s="278"/>
      <c r="HG32" s="278"/>
      <c r="HH32" s="278"/>
      <c r="HI32" s="278"/>
      <c r="HJ32" s="278"/>
      <c r="HK32" s="278"/>
    </row>
    <row r="33" spans="1:219" s="280" customFormat="1" ht="28.5" customHeight="1" x14ac:dyDescent="0.25">
      <c r="A33" s="1121" t="s">
        <v>361</v>
      </c>
      <c r="B33" s="1121" t="s">
        <v>375</v>
      </c>
      <c r="C33" s="1121" t="s">
        <v>361</v>
      </c>
      <c r="D33" s="1121" t="s">
        <v>386</v>
      </c>
      <c r="E33" s="1121" t="s">
        <v>424</v>
      </c>
      <c r="F33" s="1121"/>
      <c r="G33" s="608"/>
      <c r="H33" s="608"/>
      <c r="I33" s="1050"/>
      <c r="J33" s="1050"/>
      <c r="K33" s="608"/>
      <c r="L33" s="608"/>
      <c r="M33" s="608"/>
      <c r="N33" s="627"/>
      <c r="O33" s="627"/>
      <c r="P33" s="627"/>
      <c r="Q33" s="1122" t="s">
        <v>387</v>
      </c>
      <c r="R33" s="1123"/>
      <c r="S33" s="1123"/>
      <c r="T33" s="1124">
        <f t="shared" si="4"/>
        <v>0</v>
      </c>
      <c r="U33" s="1092">
        <f t="shared" si="7"/>
        <v>0</v>
      </c>
      <c r="V33" s="1088"/>
      <c r="W33" s="381"/>
      <c r="X33" s="381"/>
      <c r="Y33" s="381"/>
      <c r="Z33" s="381"/>
      <c r="AA33" s="594"/>
      <c r="AB33" s="381"/>
      <c r="AC33" s="381"/>
      <c r="AD33" s="381"/>
      <c r="AE33" s="381"/>
      <c r="AF33" s="381"/>
      <c r="AG33" s="381"/>
      <c r="AH33" s="381"/>
      <c r="AI33" s="381"/>
      <c r="AJ33" s="381"/>
      <c r="AK33" s="381"/>
      <c r="AL33" s="381"/>
      <c r="AM33" s="381"/>
      <c r="AN33" s="594"/>
      <c r="AO33" s="594"/>
      <c r="AP33" s="381"/>
      <c r="AQ33" s="381"/>
      <c r="AR33" s="381"/>
      <c r="AS33" s="381"/>
      <c r="AT33" s="381"/>
      <c r="AU33" s="381"/>
      <c r="AV33" s="381"/>
      <c r="AW33" s="381"/>
      <c r="AX33" s="381"/>
      <c r="AY33" s="381"/>
      <c r="AZ33" s="381"/>
      <c r="BA33" s="381"/>
      <c r="BB33" s="381"/>
      <c r="BC33" s="381"/>
      <c r="BD33" s="594"/>
      <c r="BE33" s="381"/>
      <c r="BF33" s="381"/>
      <c r="BG33" s="277"/>
      <c r="BH33" s="277"/>
      <c r="BI33" s="277"/>
      <c r="BJ33" s="381"/>
      <c r="BK33" s="381"/>
      <c r="BL33" s="381"/>
      <c r="BM33" s="381"/>
      <c r="BN33" s="381"/>
      <c r="BO33" s="381"/>
      <c r="BP33" s="381"/>
      <c r="BQ33" s="381"/>
      <c r="BR33" s="381"/>
      <c r="BS33" s="594"/>
      <c r="BT33" s="381"/>
      <c r="BU33" s="381"/>
      <c r="BV33" s="381"/>
      <c r="BW33" s="381"/>
      <c r="BX33" s="381"/>
      <c r="BY33" s="381"/>
      <c r="BZ33" s="381"/>
      <c r="CA33" s="637"/>
      <c r="CB33" s="655"/>
      <c r="CC33" s="655"/>
      <c r="CD33" s="655"/>
      <c r="CE33" s="655"/>
      <c r="CF33" s="655"/>
      <c r="CG33" s="1188">
        <f t="shared" si="8"/>
        <v>0</v>
      </c>
      <c r="CH33" s="655"/>
      <c r="CI33" s="655"/>
      <c r="CJ33" s="655"/>
      <c r="CK33" s="655"/>
      <c r="CL33" s="655"/>
      <c r="CM33" s="655"/>
      <c r="CN33" s="655"/>
      <c r="CO33" s="655"/>
      <c r="CP33" s="807">
        <f t="shared" si="5"/>
        <v>0</v>
      </c>
      <c r="CQ33" s="807">
        <f t="shared" si="6"/>
        <v>0</v>
      </c>
      <c r="CR33" s="300"/>
      <c r="CS33" s="300"/>
      <c r="CT33" s="300"/>
      <c r="CU33" s="300"/>
      <c r="CV33" s="300"/>
      <c r="CW33" s="300"/>
      <c r="CX33" s="300"/>
      <c r="CY33" s="300"/>
      <c r="CZ33" s="300"/>
      <c r="DA33" s="300"/>
      <c r="DB33" s="300"/>
      <c r="DC33" s="300"/>
      <c r="DD33" s="300"/>
      <c r="DE33" s="300"/>
      <c r="DF33" s="300"/>
      <c r="DG33" s="300"/>
      <c r="DH33" s="300"/>
      <c r="DI33" s="300"/>
      <c r="DJ33" s="300"/>
      <c r="DK33" s="300"/>
      <c r="DL33" s="300"/>
      <c r="DM33" s="300"/>
      <c r="DN33" s="300"/>
      <c r="DO33" s="300"/>
      <c r="DP33" s="300"/>
      <c r="DQ33" s="300"/>
      <c r="DR33" s="300"/>
      <c r="DS33" s="300"/>
      <c r="DT33" s="300"/>
      <c r="DU33" s="300"/>
      <c r="DV33" s="300"/>
      <c r="DW33" s="300"/>
      <c r="DX33" s="300"/>
      <c r="DY33" s="300"/>
      <c r="DZ33" s="300"/>
      <c r="EA33" s="300"/>
      <c r="EB33" s="300"/>
      <c r="EC33" s="300"/>
      <c r="ED33" s="300"/>
      <c r="EE33" s="300"/>
      <c r="EF33" s="300"/>
      <c r="EG33" s="300"/>
      <c r="EH33" s="300"/>
      <c r="EI33" s="300"/>
      <c r="EJ33" s="300"/>
      <c r="EK33" s="300"/>
      <c r="EL33" s="300"/>
      <c r="EM33" s="300"/>
      <c r="EN33" s="300"/>
      <c r="EO33" s="300"/>
      <c r="EP33" s="300"/>
      <c r="EQ33" s="300"/>
      <c r="ER33" s="300"/>
      <c r="ES33" s="300"/>
      <c r="ET33" s="300"/>
      <c r="EU33" s="300"/>
      <c r="EV33" s="300"/>
      <c r="EW33" s="300"/>
      <c r="EX33" s="300"/>
      <c r="EY33" s="300"/>
      <c r="EZ33" s="300"/>
      <c r="FA33" s="300"/>
      <c r="FB33" s="300"/>
      <c r="FC33" s="300"/>
      <c r="FD33" s="300"/>
      <c r="FE33" s="300"/>
      <c r="FF33" s="300"/>
      <c r="FG33" s="300"/>
      <c r="FH33" s="300"/>
      <c r="FI33" s="301"/>
      <c r="FJ33" s="300"/>
      <c r="FK33" s="300"/>
      <c r="FL33" s="300"/>
      <c r="FM33" s="300"/>
      <c r="FN33" s="300"/>
      <c r="FO33" s="300"/>
      <c r="FP33" s="300"/>
      <c r="FQ33" s="300"/>
      <c r="FR33" s="300"/>
      <c r="FS33" s="300"/>
      <c r="FT33" s="300"/>
      <c r="FU33" s="300"/>
      <c r="FV33" s="300"/>
      <c r="FW33" s="300"/>
      <c r="FX33" s="300"/>
      <c r="FY33" s="300"/>
      <c r="FZ33" s="300"/>
      <c r="GA33" s="300"/>
      <c r="GB33" s="300"/>
      <c r="GC33" s="300"/>
      <c r="GD33" s="300"/>
      <c r="GE33" s="300"/>
      <c r="GF33" s="300"/>
      <c r="GG33" s="300"/>
      <c r="GH33" s="300"/>
      <c r="GI33" s="300"/>
      <c r="GJ33" s="300"/>
      <c r="GK33" s="300"/>
      <c r="GL33" s="300"/>
      <c r="GM33" s="300"/>
      <c r="GN33" s="278"/>
      <c r="GO33" s="300"/>
      <c r="GP33" s="300"/>
      <c r="GQ33" s="300"/>
      <c r="GR33" s="300"/>
      <c r="GS33" s="300"/>
      <c r="GT33" s="300"/>
      <c r="GU33" s="278"/>
      <c r="GV33" s="278"/>
      <c r="GW33" s="278"/>
      <c r="GX33" s="278"/>
      <c r="GY33" s="278"/>
      <c r="GZ33" s="278"/>
      <c r="HA33" s="278"/>
      <c r="HB33" s="278"/>
      <c r="HC33" s="278"/>
      <c r="HD33" s="278"/>
      <c r="HE33" s="278"/>
      <c r="HF33" s="278"/>
      <c r="HG33" s="278"/>
      <c r="HH33" s="278"/>
      <c r="HI33" s="278"/>
      <c r="HJ33" s="278"/>
      <c r="HK33" s="278"/>
    </row>
    <row r="34" spans="1:219" ht="32.25" customHeight="1" x14ac:dyDescent="0.25">
      <c r="A34" s="790" t="s">
        <v>361</v>
      </c>
      <c r="B34" s="790" t="s">
        <v>375</v>
      </c>
      <c r="C34" s="790" t="s">
        <v>361</v>
      </c>
      <c r="D34" s="790" t="s">
        <v>386</v>
      </c>
      <c r="E34" s="790" t="s">
        <v>424</v>
      </c>
      <c r="F34" s="790" t="s">
        <v>391</v>
      </c>
      <c r="G34" s="614"/>
      <c r="H34" s="614"/>
      <c r="I34" s="1055"/>
      <c r="J34" s="1055"/>
      <c r="K34" s="614"/>
      <c r="L34" s="614"/>
      <c r="M34" s="614"/>
      <c r="N34" s="630"/>
      <c r="O34" s="630"/>
      <c r="P34" s="630"/>
      <c r="Q34" s="806" t="s">
        <v>392</v>
      </c>
      <c r="R34" s="1136"/>
      <c r="S34" s="1136"/>
      <c r="T34" s="1137">
        <f t="shared" si="4"/>
        <v>0</v>
      </c>
      <c r="U34" s="1092">
        <f t="shared" si="7"/>
        <v>0</v>
      </c>
      <c r="V34" s="1086"/>
      <c r="W34" s="260"/>
      <c r="X34" s="260"/>
      <c r="Y34" s="260"/>
      <c r="Z34" s="260"/>
      <c r="AA34" s="596"/>
      <c r="AB34" s="260"/>
      <c r="AC34" s="260"/>
      <c r="AD34" s="260"/>
      <c r="AE34" s="260"/>
      <c r="AF34" s="260"/>
      <c r="AG34" s="260"/>
      <c r="AH34" s="260"/>
      <c r="AI34" s="260"/>
      <c r="AJ34" s="260"/>
      <c r="AK34" s="260"/>
      <c r="AL34" s="260"/>
      <c r="AM34" s="260"/>
      <c r="AN34" s="596"/>
      <c r="AO34" s="596"/>
      <c r="AP34" s="260"/>
      <c r="AQ34" s="260"/>
      <c r="AR34" s="260"/>
      <c r="AS34" s="260"/>
      <c r="AT34" s="260"/>
      <c r="AU34" s="260"/>
      <c r="AV34" s="260"/>
      <c r="AW34" s="260"/>
      <c r="AX34" s="260"/>
      <c r="AY34" s="260"/>
      <c r="AZ34" s="260"/>
      <c r="BA34" s="260"/>
      <c r="BB34" s="260"/>
      <c r="BC34" s="260"/>
      <c r="BD34" s="596"/>
      <c r="BE34" s="260"/>
      <c r="BF34" s="260"/>
      <c r="BG34" s="260"/>
      <c r="BH34" s="260"/>
      <c r="BI34" s="260"/>
      <c r="BJ34" s="260"/>
      <c r="BK34" s="581"/>
      <c r="BL34" s="260"/>
      <c r="BM34" s="260"/>
      <c r="BN34" s="260"/>
      <c r="BO34" s="260"/>
      <c r="BP34" s="260"/>
      <c r="BQ34" s="260"/>
      <c r="BR34" s="260"/>
      <c r="BS34" s="596"/>
      <c r="BT34" s="260"/>
      <c r="BU34" s="260"/>
      <c r="BV34" s="260"/>
      <c r="BW34" s="260"/>
      <c r="BX34" s="260"/>
      <c r="BY34" s="260"/>
      <c r="BZ34" s="260"/>
      <c r="CA34" s="635"/>
      <c r="CB34" s="654"/>
      <c r="CC34" s="654"/>
      <c r="CD34" s="654"/>
      <c r="CE34" s="654"/>
      <c r="CF34" s="654"/>
      <c r="CG34" s="1185">
        <f t="shared" si="8"/>
        <v>0</v>
      </c>
      <c r="CH34" s="654"/>
      <c r="CI34" s="654"/>
      <c r="CJ34" s="654"/>
      <c r="CK34" s="654"/>
      <c r="CL34" s="654"/>
      <c r="CM34" s="654"/>
      <c r="CN34" s="654"/>
      <c r="CO34" s="654"/>
      <c r="CP34" s="807">
        <f t="shared" si="5"/>
        <v>0</v>
      </c>
      <c r="CQ34" s="807">
        <f t="shared" si="6"/>
        <v>0</v>
      </c>
      <c r="CR34" s="297"/>
      <c r="CS34" s="297"/>
      <c r="CT34" s="297"/>
      <c r="CU34" s="297"/>
      <c r="CV34" s="297"/>
      <c r="CW34" s="297"/>
      <c r="CX34" s="297"/>
      <c r="CY34" s="297"/>
      <c r="CZ34" s="297"/>
      <c r="DA34" s="297"/>
      <c r="DB34" s="297"/>
      <c r="DC34" s="297"/>
      <c r="DD34" s="297"/>
      <c r="DE34" s="297"/>
      <c r="DF34" s="297"/>
      <c r="DG34" s="297"/>
      <c r="DH34" s="297"/>
      <c r="DI34" s="297"/>
      <c r="DJ34" s="297"/>
      <c r="DK34" s="297"/>
      <c r="DL34" s="297"/>
      <c r="DM34" s="297"/>
      <c r="DN34" s="297"/>
      <c r="DO34" s="297"/>
      <c r="DP34" s="297"/>
      <c r="DQ34" s="297"/>
      <c r="DR34" s="297"/>
      <c r="DS34" s="297"/>
      <c r="DT34" s="297"/>
      <c r="DU34" s="297"/>
      <c r="DV34" s="297"/>
      <c r="DW34" s="297"/>
      <c r="DX34" s="297"/>
      <c r="DY34" s="297"/>
      <c r="DZ34" s="297"/>
      <c r="EA34" s="297"/>
      <c r="EB34" s="297"/>
      <c r="EC34" s="297"/>
      <c r="ED34" s="297"/>
      <c r="EE34" s="297"/>
      <c r="EF34" s="297"/>
      <c r="EG34" s="297"/>
      <c r="EH34" s="297"/>
      <c r="EI34" s="297"/>
      <c r="EJ34" s="297"/>
      <c r="EK34" s="297"/>
      <c r="EL34" s="297"/>
      <c r="EM34" s="297"/>
      <c r="EN34" s="297"/>
      <c r="EO34" s="297"/>
      <c r="EP34" s="297"/>
      <c r="EQ34" s="298"/>
      <c r="ER34" s="297"/>
      <c r="ES34" s="297"/>
      <c r="ET34" s="297"/>
      <c r="EU34" s="297"/>
      <c r="EV34" s="297"/>
      <c r="EW34" s="297"/>
      <c r="EX34" s="297"/>
      <c r="EY34" s="297"/>
      <c r="EZ34" s="297"/>
      <c r="FA34" s="297"/>
      <c r="FB34" s="297"/>
      <c r="FC34" s="297"/>
      <c r="FD34" s="297"/>
      <c r="FE34" s="297"/>
      <c r="FF34" s="297"/>
      <c r="FG34" s="297"/>
      <c r="FH34" s="297"/>
      <c r="FI34" s="299"/>
      <c r="FJ34" s="297"/>
      <c r="FK34" s="297"/>
      <c r="FL34" s="297"/>
      <c r="FM34" s="297"/>
      <c r="FN34" s="297"/>
      <c r="FO34" s="297"/>
      <c r="FP34" s="297"/>
      <c r="FQ34" s="297"/>
      <c r="FR34" s="297"/>
      <c r="FS34" s="297"/>
      <c r="FT34" s="297"/>
      <c r="FU34" s="297"/>
      <c r="FV34" s="297"/>
      <c r="FW34" s="297"/>
      <c r="FX34" s="297"/>
      <c r="FY34" s="297"/>
      <c r="FZ34" s="297"/>
      <c r="GA34" s="297"/>
      <c r="GB34" s="297"/>
      <c r="GC34" s="297"/>
      <c r="GD34" s="297"/>
      <c r="GE34" s="297"/>
      <c r="GF34" s="297"/>
      <c r="GG34" s="297"/>
      <c r="GH34" s="297"/>
      <c r="GI34" s="297"/>
      <c r="GJ34" s="297"/>
      <c r="GK34" s="297"/>
      <c r="GL34" s="297"/>
      <c r="GM34" s="297"/>
      <c r="GN34" s="261"/>
      <c r="GO34" s="297"/>
      <c r="GP34" s="297"/>
      <c r="GQ34" s="297"/>
      <c r="GR34" s="297"/>
      <c r="GS34" s="297"/>
      <c r="GT34" s="297"/>
      <c r="GU34" s="261"/>
      <c r="GV34" s="261"/>
      <c r="GW34" s="261"/>
      <c r="GX34" s="261"/>
      <c r="GY34" s="261"/>
      <c r="GZ34" s="261"/>
      <c r="HA34" s="261"/>
      <c r="HB34" s="261"/>
      <c r="HC34" s="261"/>
      <c r="HD34" s="261"/>
      <c r="HE34" s="261"/>
      <c r="HF34" s="261"/>
      <c r="HG34" s="261"/>
      <c r="HH34" s="261"/>
      <c r="HI34" s="261"/>
      <c r="HJ34" s="261"/>
      <c r="HK34" s="261"/>
    </row>
    <row r="35" spans="1:219" s="280" customFormat="1" ht="75" customHeight="1" x14ac:dyDescent="0.25">
      <c r="A35" s="619" t="s">
        <v>361</v>
      </c>
      <c r="B35" s="619" t="s">
        <v>375</v>
      </c>
      <c r="C35" s="619" t="s">
        <v>361</v>
      </c>
      <c r="D35" s="619" t="s">
        <v>386</v>
      </c>
      <c r="E35" s="619" t="s">
        <v>424</v>
      </c>
      <c r="F35" s="619" t="s">
        <v>391</v>
      </c>
      <c r="G35" s="938">
        <v>2021005810192</v>
      </c>
      <c r="H35" s="938"/>
      <c r="I35" s="1059" t="s">
        <v>895</v>
      </c>
      <c r="J35" s="1059" t="s">
        <v>896</v>
      </c>
      <c r="K35" s="618">
        <v>15</v>
      </c>
      <c r="L35" s="618" t="s">
        <v>756</v>
      </c>
      <c r="M35" s="618" t="s">
        <v>755</v>
      </c>
      <c r="N35" s="619" t="s">
        <v>1413</v>
      </c>
      <c r="O35" s="619" t="s">
        <v>390</v>
      </c>
      <c r="P35" s="619" t="s">
        <v>701</v>
      </c>
      <c r="Q35" s="934" t="s">
        <v>894</v>
      </c>
      <c r="R35" s="845"/>
      <c r="S35" s="845">
        <v>55980000</v>
      </c>
      <c r="T35" s="1022">
        <f t="shared" si="4"/>
        <v>55980000</v>
      </c>
      <c r="U35" s="1092">
        <f t="shared" si="7"/>
        <v>55980000</v>
      </c>
      <c r="V35" s="1088"/>
      <c r="W35" s="594"/>
      <c r="X35" s="594"/>
      <c r="Y35" s="594"/>
      <c r="Z35" s="594"/>
      <c r="AA35" s="594">
        <v>1980000</v>
      </c>
      <c r="AB35" s="594">
        <v>54000000</v>
      </c>
      <c r="AC35" s="594"/>
      <c r="AD35" s="594"/>
      <c r="AE35" s="594"/>
      <c r="AF35" s="594"/>
      <c r="AG35" s="594"/>
      <c r="AH35" s="594"/>
      <c r="AI35" s="594"/>
      <c r="AJ35" s="594"/>
      <c r="AK35" s="594"/>
      <c r="AL35" s="594"/>
      <c r="AM35" s="594"/>
      <c r="AN35" s="594"/>
      <c r="AO35" s="594"/>
      <c r="AP35" s="594"/>
      <c r="AQ35" s="594"/>
      <c r="AR35" s="594"/>
      <c r="AS35" s="594"/>
      <c r="AT35" s="594"/>
      <c r="AU35" s="594"/>
      <c r="AV35" s="594"/>
      <c r="AW35" s="594"/>
      <c r="AX35" s="594"/>
      <c r="AY35" s="594"/>
      <c r="AZ35" s="594"/>
      <c r="BA35" s="594"/>
      <c r="BB35" s="594"/>
      <c r="BC35" s="594"/>
      <c r="BD35" s="594"/>
      <c r="BE35" s="594"/>
      <c r="BF35" s="594"/>
      <c r="BG35" s="594"/>
      <c r="BH35" s="594"/>
      <c r="BI35" s="594"/>
      <c r="BJ35" s="594"/>
      <c r="BK35" s="594"/>
      <c r="BL35" s="594"/>
      <c r="BM35" s="594"/>
      <c r="BN35" s="594"/>
      <c r="BO35" s="594"/>
      <c r="BP35" s="594"/>
      <c r="BQ35" s="594"/>
      <c r="BR35" s="594"/>
      <c r="BS35" s="594"/>
      <c r="BT35" s="594"/>
      <c r="BU35" s="594"/>
      <c r="BV35" s="594"/>
      <c r="BW35" s="594"/>
      <c r="BX35" s="594"/>
      <c r="BY35" s="594"/>
      <c r="BZ35" s="594"/>
      <c r="CA35" s="637"/>
      <c r="CB35" s="1175">
        <v>4301001</v>
      </c>
      <c r="CC35" s="655" t="s">
        <v>1084</v>
      </c>
      <c r="CD35" s="1175">
        <v>43011</v>
      </c>
      <c r="CE35" s="934" t="s">
        <v>1085</v>
      </c>
      <c r="CF35" s="619" t="s">
        <v>701</v>
      </c>
      <c r="CG35" s="1188">
        <f t="shared" si="8"/>
        <v>55980000</v>
      </c>
      <c r="CH35" s="1175">
        <v>96511</v>
      </c>
      <c r="CI35" s="655" t="s">
        <v>1080</v>
      </c>
      <c r="CJ35" s="1176">
        <v>70</v>
      </c>
      <c r="CK35" s="655" t="s">
        <v>1081</v>
      </c>
      <c r="CL35" s="1175">
        <v>7081</v>
      </c>
      <c r="CM35" s="655" t="s">
        <v>1082</v>
      </c>
      <c r="CN35" s="655" t="s">
        <v>1086</v>
      </c>
      <c r="CO35" s="655" t="s">
        <v>1083</v>
      </c>
      <c r="CP35" s="807">
        <f t="shared" si="5"/>
        <v>55980000</v>
      </c>
      <c r="CQ35" s="807">
        <f t="shared" si="6"/>
        <v>0</v>
      </c>
      <c r="CR35" s="300"/>
      <c r="CS35" s="300"/>
      <c r="CT35" s="300"/>
      <c r="CU35" s="300"/>
      <c r="CV35" s="300"/>
      <c r="CW35" s="300"/>
      <c r="CX35" s="300"/>
      <c r="CY35" s="300"/>
      <c r="CZ35" s="300"/>
      <c r="DA35" s="300"/>
      <c r="DB35" s="300"/>
      <c r="DC35" s="300"/>
      <c r="DD35" s="300"/>
      <c r="DE35" s="300"/>
      <c r="DF35" s="300"/>
      <c r="DG35" s="300"/>
      <c r="DH35" s="300"/>
      <c r="DI35" s="300"/>
      <c r="DJ35" s="300"/>
      <c r="DK35" s="300"/>
      <c r="DL35" s="300"/>
      <c r="DM35" s="300"/>
      <c r="DN35" s="300"/>
      <c r="DO35" s="300"/>
      <c r="DP35" s="300"/>
      <c r="DQ35" s="300"/>
      <c r="DR35" s="300"/>
      <c r="DS35" s="300"/>
      <c r="DT35" s="300"/>
      <c r="DU35" s="300"/>
      <c r="DV35" s="300"/>
      <c r="DW35" s="300"/>
      <c r="DX35" s="300"/>
      <c r="DY35" s="300"/>
      <c r="DZ35" s="300"/>
      <c r="EA35" s="300"/>
      <c r="EB35" s="300"/>
      <c r="EC35" s="300"/>
      <c r="ED35" s="300"/>
      <c r="EE35" s="300"/>
      <c r="EF35" s="300"/>
      <c r="EG35" s="300"/>
      <c r="EH35" s="300"/>
      <c r="EI35" s="300"/>
      <c r="EJ35" s="300"/>
      <c r="EK35" s="300"/>
      <c r="EL35" s="300"/>
      <c r="EM35" s="300"/>
      <c r="EN35" s="300"/>
      <c r="EO35" s="300"/>
      <c r="EP35" s="300"/>
      <c r="EQ35" s="300"/>
      <c r="ER35" s="300"/>
      <c r="ES35" s="300"/>
      <c r="ET35" s="300"/>
      <c r="EU35" s="300"/>
      <c r="EV35" s="300"/>
      <c r="EW35" s="300"/>
      <c r="EX35" s="300"/>
      <c r="EY35" s="300"/>
      <c r="EZ35" s="300"/>
      <c r="FA35" s="300"/>
      <c r="FB35" s="300"/>
      <c r="FC35" s="300"/>
      <c r="FD35" s="300"/>
      <c r="FE35" s="300"/>
      <c r="FF35" s="300"/>
      <c r="FG35" s="300"/>
      <c r="FH35" s="300"/>
      <c r="FI35" s="301"/>
      <c r="FJ35" s="300"/>
      <c r="FK35" s="300"/>
      <c r="FL35" s="300"/>
      <c r="FM35" s="300"/>
      <c r="FN35" s="300"/>
      <c r="FO35" s="300"/>
      <c r="FP35" s="300"/>
      <c r="FQ35" s="300"/>
      <c r="FR35" s="300"/>
      <c r="FS35" s="300"/>
      <c r="FT35" s="300"/>
      <c r="FU35" s="300"/>
      <c r="FV35" s="300"/>
      <c r="FW35" s="300"/>
      <c r="FX35" s="300"/>
      <c r="FY35" s="300"/>
      <c r="FZ35" s="300"/>
      <c r="GA35" s="300"/>
      <c r="GB35" s="300"/>
      <c r="GC35" s="300"/>
      <c r="GD35" s="300"/>
      <c r="GE35" s="300"/>
      <c r="GF35" s="300"/>
      <c r="GG35" s="300"/>
      <c r="GH35" s="300"/>
      <c r="GI35" s="300"/>
      <c r="GJ35" s="300"/>
      <c r="GK35" s="300"/>
      <c r="GL35" s="300"/>
      <c r="GM35" s="300"/>
      <c r="GN35" s="278"/>
      <c r="GO35" s="300"/>
      <c r="GP35" s="300"/>
      <c r="GQ35" s="300"/>
      <c r="GR35" s="300"/>
      <c r="GS35" s="300"/>
      <c r="GT35" s="300"/>
      <c r="GU35" s="278"/>
      <c r="GV35" s="278"/>
      <c r="GW35" s="278"/>
      <c r="GX35" s="278"/>
      <c r="GY35" s="278"/>
      <c r="GZ35" s="278"/>
      <c r="HA35" s="278"/>
      <c r="HB35" s="278"/>
      <c r="HC35" s="278"/>
      <c r="HD35" s="278"/>
      <c r="HE35" s="278"/>
      <c r="HF35" s="278"/>
      <c r="HG35" s="278"/>
      <c r="HH35" s="278"/>
      <c r="HI35" s="278"/>
      <c r="HJ35" s="278"/>
      <c r="HK35" s="278"/>
    </row>
    <row r="36" spans="1:219" s="280" customFormat="1" ht="75" customHeight="1" x14ac:dyDescent="0.25">
      <c r="A36" s="619" t="s">
        <v>361</v>
      </c>
      <c r="B36" s="619" t="s">
        <v>375</v>
      </c>
      <c r="C36" s="619" t="s">
        <v>361</v>
      </c>
      <c r="D36" s="619" t="s">
        <v>386</v>
      </c>
      <c r="E36" s="619" t="s">
        <v>424</v>
      </c>
      <c r="F36" s="619" t="s">
        <v>391</v>
      </c>
      <c r="G36" s="938">
        <v>2021005810272</v>
      </c>
      <c r="H36" s="938"/>
      <c r="I36" s="1059" t="s">
        <v>1035</v>
      </c>
      <c r="J36" s="1059" t="s">
        <v>1036</v>
      </c>
      <c r="K36" s="618">
        <v>2</v>
      </c>
      <c r="L36" s="618" t="s">
        <v>756</v>
      </c>
      <c r="M36" s="618" t="s">
        <v>755</v>
      </c>
      <c r="N36" s="619" t="s">
        <v>1414</v>
      </c>
      <c r="O36" s="619" t="s">
        <v>390</v>
      </c>
      <c r="P36" s="1173" t="s">
        <v>1283</v>
      </c>
      <c r="Q36" s="934" t="s">
        <v>1037</v>
      </c>
      <c r="R36" s="845"/>
      <c r="S36" s="845">
        <v>638592201.39999998</v>
      </c>
      <c r="T36" s="1022">
        <f t="shared" si="4"/>
        <v>638592201.39999998</v>
      </c>
      <c r="U36" s="1092">
        <f t="shared" si="7"/>
        <v>638592201.39999998</v>
      </c>
      <c r="V36" s="1088"/>
      <c r="W36" s="594"/>
      <c r="X36" s="594"/>
      <c r="Y36" s="594"/>
      <c r="Z36" s="594"/>
      <c r="AA36" s="594"/>
      <c r="AB36" s="594"/>
      <c r="AC36" s="594"/>
      <c r="AD36" s="594"/>
      <c r="AE36" s="594"/>
      <c r="AF36" s="594"/>
      <c r="AG36" s="594"/>
      <c r="AH36" s="594"/>
      <c r="AI36" s="594"/>
      <c r="AJ36" s="594"/>
      <c r="AK36" s="594"/>
      <c r="AL36" s="594"/>
      <c r="AM36" s="594"/>
      <c r="AN36" s="594"/>
      <c r="AO36" s="594"/>
      <c r="AP36" s="594"/>
      <c r="AQ36" s="594"/>
      <c r="AR36" s="594"/>
      <c r="AS36" s="594">
        <v>633600000</v>
      </c>
      <c r="AT36" s="594">
        <f>5000000-7798.6</f>
        <v>4992201.4000000004</v>
      </c>
      <c r="AU36" s="594"/>
      <c r="AV36" s="594"/>
      <c r="AW36" s="594"/>
      <c r="AX36" s="594"/>
      <c r="AY36" s="594"/>
      <c r="AZ36" s="594"/>
      <c r="BA36" s="594"/>
      <c r="BB36" s="594"/>
      <c r="BC36" s="594"/>
      <c r="BD36" s="594"/>
      <c r="BE36" s="594"/>
      <c r="BF36" s="594"/>
      <c r="BG36" s="594"/>
      <c r="BH36" s="594"/>
      <c r="BI36" s="594"/>
      <c r="BJ36" s="594"/>
      <c r="BK36" s="594"/>
      <c r="BL36" s="594"/>
      <c r="BM36" s="594"/>
      <c r="BN36" s="594"/>
      <c r="BO36" s="594"/>
      <c r="BP36" s="594"/>
      <c r="BQ36" s="594"/>
      <c r="BR36" s="594"/>
      <c r="BS36" s="594"/>
      <c r="BT36" s="594"/>
      <c r="BU36" s="594"/>
      <c r="BV36" s="594"/>
      <c r="BW36" s="594"/>
      <c r="BX36" s="594"/>
      <c r="BY36" s="594"/>
      <c r="BZ36" s="594"/>
      <c r="CA36" s="637"/>
      <c r="CB36" s="1196" t="s">
        <v>1284</v>
      </c>
      <c r="CC36" s="1196" t="s">
        <v>1285</v>
      </c>
      <c r="CD36" s="1196">
        <v>43012</v>
      </c>
      <c r="CE36" s="1196" t="s">
        <v>1286</v>
      </c>
      <c r="CF36" s="1173" t="s">
        <v>1283</v>
      </c>
      <c r="CG36" s="1185">
        <f t="shared" si="8"/>
        <v>638592201.39999998</v>
      </c>
      <c r="CH36" s="1197" t="s">
        <v>1287</v>
      </c>
      <c r="CI36" s="1196" t="s">
        <v>1288</v>
      </c>
      <c r="CJ36" s="1198" t="s">
        <v>1289</v>
      </c>
      <c r="CK36" s="1196" t="s">
        <v>1290</v>
      </c>
      <c r="CL36" s="1196" t="s">
        <v>1291</v>
      </c>
      <c r="CM36" s="1196" t="s">
        <v>1082</v>
      </c>
      <c r="CN36" s="1196" t="s">
        <v>1292</v>
      </c>
      <c r="CO36" s="1196" t="s">
        <v>1293</v>
      </c>
      <c r="CP36" s="807"/>
      <c r="CQ36" s="807"/>
      <c r="CR36" s="300"/>
      <c r="CS36" s="300"/>
      <c r="CT36" s="300"/>
      <c r="CU36" s="300"/>
      <c r="CV36" s="300"/>
      <c r="CW36" s="300"/>
      <c r="CX36" s="300"/>
      <c r="CY36" s="300"/>
      <c r="CZ36" s="300"/>
      <c r="DA36" s="300"/>
      <c r="DB36" s="300"/>
      <c r="DC36" s="300"/>
      <c r="DD36" s="300"/>
      <c r="DE36" s="300"/>
      <c r="DF36" s="300"/>
      <c r="DG36" s="300"/>
      <c r="DH36" s="300"/>
      <c r="DI36" s="300"/>
      <c r="DJ36" s="300"/>
      <c r="DK36" s="300"/>
      <c r="DL36" s="300"/>
      <c r="DM36" s="300"/>
      <c r="DN36" s="300"/>
      <c r="DO36" s="300"/>
      <c r="DP36" s="300"/>
      <c r="DQ36" s="300"/>
      <c r="DR36" s="300"/>
      <c r="DS36" s="300"/>
      <c r="DT36" s="300"/>
      <c r="DU36" s="300"/>
      <c r="DV36" s="300"/>
      <c r="DW36" s="300"/>
      <c r="DX36" s="300"/>
      <c r="DY36" s="300"/>
      <c r="DZ36" s="300"/>
      <c r="EA36" s="300"/>
      <c r="EB36" s="300"/>
      <c r="EC36" s="300"/>
      <c r="ED36" s="300"/>
      <c r="EE36" s="300"/>
      <c r="EF36" s="300"/>
      <c r="EG36" s="300"/>
      <c r="EH36" s="300"/>
      <c r="EI36" s="300"/>
      <c r="EJ36" s="300"/>
      <c r="EK36" s="300"/>
      <c r="EL36" s="300"/>
      <c r="EM36" s="300"/>
      <c r="EN36" s="300"/>
      <c r="EO36" s="300"/>
      <c r="EP36" s="300"/>
      <c r="EQ36" s="300"/>
      <c r="ER36" s="300"/>
      <c r="ES36" s="300"/>
      <c r="ET36" s="300"/>
      <c r="EU36" s="300"/>
      <c r="EV36" s="300"/>
      <c r="EW36" s="300"/>
      <c r="EX36" s="300"/>
      <c r="EY36" s="300"/>
      <c r="EZ36" s="300"/>
      <c r="FA36" s="300"/>
      <c r="FB36" s="300"/>
      <c r="FC36" s="300"/>
      <c r="FD36" s="300"/>
      <c r="FE36" s="300"/>
      <c r="FF36" s="300"/>
      <c r="FG36" s="300"/>
      <c r="FH36" s="300"/>
      <c r="FI36" s="301"/>
      <c r="FJ36" s="300"/>
      <c r="FK36" s="300"/>
      <c r="FL36" s="300"/>
      <c r="FM36" s="300"/>
      <c r="FN36" s="300"/>
      <c r="FO36" s="300"/>
      <c r="FP36" s="300"/>
      <c r="FQ36" s="300"/>
      <c r="FR36" s="300"/>
      <c r="FS36" s="300"/>
      <c r="FT36" s="300"/>
      <c r="FU36" s="300"/>
      <c r="FV36" s="300"/>
      <c r="FW36" s="300"/>
      <c r="FX36" s="300"/>
      <c r="FY36" s="300"/>
      <c r="FZ36" s="300"/>
      <c r="GA36" s="300"/>
      <c r="GB36" s="300"/>
      <c r="GC36" s="300"/>
      <c r="GD36" s="300"/>
      <c r="GE36" s="300"/>
      <c r="GF36" s="300"/>
      <c r="GG36" s="300"/>
      <c r="GH36" s="300"/>
      <c r="GI36" s="300"/>
      <c r="GJ36" s="300"/>
      <c r="GK36" s="300"/>
      <c r="GL36" s="300"/>
      <c r="GM36" s="300"/>
      <c r="GN36" s="278"/>
      <c r="GO36" s="300"/>
      <c r="GP36" s="300"/>
      <c r="GQ36" s="300"/>
      <c r="GR36" s="300"/>
      <c r="GS36" s="300"/>
      <c r="GT36" s="300"/>
      <c r="GU36" s="278"/>
      <c r="GV36" s="278"/>
      <c r="GW36" s="278"/>
      <c r="GX36" s="278"/>
      <c r="GY36" s="278"/>
      <c r="GZ36" s="278"/>
      <c r="HA36" s="278"/>
      <c r="HB36" s="278"/>
      <c r="HC36" s="278"/>
      <c r="HD36" s="278"/>
      <c r="HE36" s="278"/>
      <c r="HF36" s="278"/>
      <c r="HG36" s="278"/>
      <c r="HH36" s="278"/>
      <c r="HI36" s="278"/>
      <c r="HJ36" s="278"/>
      <c r="HK36" s="278"/>
    </row>
    <row r="37" spans="1:219" ht="19.5" x14ac:dyDescent="0.25">
      <c r="A37" s="792" t="s">
        <v>361</v>
      </c>
      <c r="B37" s="792" t="s">
        <v>361</v>
      </c>
      <c r="C37" s="792"/>
      <c r="D37" s="792"/>
      <c r="E37" s="792"/>
      <c r="F37" s="792"/>
      <c r="G37" s="616"/>
      <c r="H37" s="616"/>
      <c r="I37" s="1057"/>
      <c r="J37" s="1057"/>
      <c r="K37" s="616"/>
      <c r="L37" s="616"/>
      <c r="M37" s="616"/>
      <c r="N37" s="624"/>
      <c r="O37" s="624"/>
      <c r="P37" s="624"/>
      <c r="Q37" s="1130" t="s">
        <v>377</v>
      </c>
      <c r="R37" s="1111"/>
      <c r="S37" s="1111"/>
      <c r="T37" s="1112">
        <f t="shared" si="4"/>
        <v>0</v>
      </c>
      <c r="U37" s="1092">
        <f t="shared" si="7"/>
        <v>0</v>
      </c>
      <c r="V37" s="1087"/>
      <c r="W37" s="269"/>
      <c r="X37" s="269"/>
      <c r="Y37" s="269"/>
      <c r="Z37" s="269"/>
      <c r="AA37" s="595"/>
      <c r="AB37" s="269"/>
      <c r="AC37" s="269"/>
      <c r="AD37" s="269"/>
      <c r="AE37" s="269"/>
      <c r="AF37" s="269"/>
      <c r="AG37" s="269"/>
      <c r="AH37" s="269"/>
      <c r="AI37" s="269"/>
      <c r="AJ37" s="269"/>
      <c r="AK37" s="269"/>
      <c r="AL37" s="269"/>
      <c r="AM37" s="269"/>
      <c r="AN37" s="595"/>
      <c r="AO37" s="595"/>
      <c r="AP37" s="269"/>
      <c r="AQ37" s="269"/>
      <c r="AR37" s="269"/>
      <c r="AS37" s="269"/>
      <c r="AT37" s="269"/>
      <c r="AU37" s="269"/>
      <c r="AV37" s="269"/>
      <c r="AW37" s="269"/>
      <c r="AX37" s="269"/>
      <c r="AY37" s="269"/>
      <c r="AZ37" s="269"/>
      <c r="BA37" s="269"/>
      <c r="BB37" s="269"/>
      <c r="BC37" s="269"/>
      <c r="BD37" s="595"/>
      <c r="BE37" s="269"/>
      <c r="BF37" s="269"/>
      <c r="BG37" s="269"/>
      <c r="BH37" s="269"/>
      <c r="BI37" s="269"/>
      <c r="BJ37" s="269"/>
      <c r="BK37" s="576"/>
      <c r="BL37" s="269"/>
      <c r="BM37" s="269"/>
      <c r="BN37" s="269"/>
      <c r="BO37" s="269"/>
      <c r="BP37" s="269"/>
      <c r="BQ37" s="269"/>
      <c r="BR37" s="269"/>
      <c r="BS37" s="595"/>
      <c r="BT37" s="269"/>
      <c r="BU37" s="269"/>
      <c r="BV37" s="269"/>
      <c r="BW37" s="269"/>
      <c r="BX37" s="269"/>
      <c r="BY37" s="269"/>
      <c r="BZ37" s="269"/>
      <c r="CA37" s="636"/>
      <c r="CB37" s="651"/>
      <c r="CC37" s="651"/>
      <c r="CD37" s="651"/>
      <c r="CE37" s="651"/>
      <c r="CF37" s="651"/>
      <c r="CG37" s="1186">
        <f t="shared" si="8"/>
        <v>0</v>
      </c>
      <c r="CH37" s="651"/>
      <c r="CI37" s="651"/>
      <c r="CJ37" s="651"/>
      <c r="CK37" s="651"/>
      <c r="CL37" s="651"/>
      <c r="CM37" s="651"/>
      <c r="CN37" s="651"/>
      <c r="CO37" s="651"/>
      <c r="CP37" s="807">
        <f t="shared" ref="CP37:CP68" si="9">R37+S37</f>
        <v>0</v>
      </c>
      <c r="CQ37" s="807">
        <f t="shared" ref="CQ37:CQ68" si="10">T37-CP37</f>
        <v>0</v>
      </c>
      <c r="CR37" s="270"/>
      <c r="CS37" s="270"/>
      <c r="CT37" s="270"/>
      <c r="CU37" s="270"/>
      <c r="CV37" s="270"/>
      <c r="CW37" s="270"/>
      <c r="CX37" s="270"/>
      <c r="CY37" s="270"/>
      <c r="CZ37" s="270"/>
      <c r="DA37" s="270"/>
      <c r="DB37" s="270"/>
      <c r="DC37" s="270"/>
      <c r="DD37" s="270"/>
      <c r="DE37" s="270"/>
      <c r="DF37" s="270"/>
      <c r="DG37" s="270"/>
      <c r="DH37" s="270"/>
      <c r="DI37" s="270"/>
      <c r="DJ37" s="270"/>
      <c r="DK37" s="270"/>
      <c r="DL37" s="270"/>
      <c r="DM37" s="270"/>
      <c r="DN37" s="270"/>
      <c r="DO37" s="270"/>
      <c r="DP37" s="270"/>
      <c r="DQ37" s="270"/>
      <c r="DR37" s="270"/>
      <c r="DS37" s="270"/>
      <c r="DT37" s="270"/>
      <c r="DU37" s="270"/>
      <c r="DV37" s="270"/>
      <c r="DW37" s="270"/>
      <c r="DX37" s="270"/>
      <c r="DY37" s="270"/>
      <c r="DZ37" s="270"/>
      <c r="EA37" s="270"/>
      <c r="EB37" s="270"/>
      <c r="EC37" s="270"/>
      <c r="ED37" s="270"/>
      <c r="EE37" s="270"/>
      <c r="EF37" s="270"/>
      <c r="EG37" s="270"/>
      <c r="EH37" s="270"/>
      <c r="EI37" s="270"/>
      <c r="EJ37" s="270"/>
      <c r="EK37" s="270"/>
      <c r="EL37" s="270"/>
      <c r="EM37" s="270"/>
      <c r="EN37" s="270"/>
      <c r="EO37" s="270"/>
      <c r="EP37" s="270"/>
      <c r="EQ37" s="270"/>
      <c r="ER37" s="270"/>
      <c r="ES37" s="270"/>
      <c r="ET37" s="270"/>
      <c r="EU37" s="270"/>
      <c r="EV37" s="270"/>
      <c r="EW37" s="270"/>
      <c r="EX37" s="270"/>
      <c r="EY37" s="270"/>
      <c r="EZ37" s="270"/>
      <c r="FA37" s="270"/>
      <c r="FB37" s="270"/>
      <c r="FC37" s="270"/>
      <c r="FD37" s="270"/>
      <c r="FE37" s="270"/>
      <c r="FF37" s="270"/>
      <c r="FG37" s="270"/>
      <c r="FH37" s="270"/>
      <c r="FI37" s="270"/>
      <c r="FJ37" s="270"/>
      <c r="FK37" s="270"/>
      <c r="FL37" s="270"/>
      <c r="FM37" s="270"/>
      <c r="FN37" s="270"/>
      <c r="FO37" s="270"/>
      <c r="FP37" s="270"/>
      <c r="FQ37" s="270"/>
      <c r="FR37" s="270"/>
      <c r="FS37" s="270"/>
      <c r="FT37" s="270"/>
      <c r="FU37" s="270"/>
      <c r="FV37" s="270"/>
      <c r="FW37" s="270"/>
      <c r="FX37" s="270"/>
      <c r="FY37" s="270"/>
      <c r="FZ37" s="270"/>
      <c r="GA37" s="270"/>
      <c r="GB37" s="270"/>
      <c r="GC37" s="270"/>
      <c r="GD37" s="270"/>
      <c r="GE37" s="270"/>
      <c r="GF37" s="270"/>
      <c r="GG37" s="270"/>
      <c r="GH37" s="270"/>
      <c r="GI37" s="270"/>
      <c r="GJ37" s="270"/>
      <c r="GK37" s="270"/>
      <c r="GL37" s="270"/>
      <c r="GM37" s="270"/>
      <c r="GN37" s="270"/>
      <c r="GO37" s="270"/>
      <c r="GP37" s="270"/>
      <c r="GQ37" s="270"/>
      <c r="GR37" s="270"/>
      <c r="GS37" s="270"/>
      <c r="GT37" s="270"/>
      <c r="GU37" s="270"/>
      <c r="GV37" s="270"/>
      <c r="GW37" s="270"/>
      <c r="GX37" s="270"/>
      <c r="GY37" s="270"/>
      <c r="GZ37" s="270"/>
      <c r="HA37" s="270"/>
      <c r="HB37" s="270"/>
      <c r="HC37" s="270"/>
      <c r="HD37" s="270"/>
      <c r="HE37" s="254"/>
      <c r="HF37" s="254"/>
      <c r="HG37" s="254"/>
      <c r="HH37" s="254"/>
      <c r="HI37" s="254"/>
      <c r="HJ37" s="254"/>
      <c r="HK37" s="254"/>
    </row>
    <row r="38" spans="1:219" ht="19.5" x14ac:dyDescent="0.25">
      <c r="A38" s="1113" t="s">
        <v>361</v>
      </c>
      <c r="B38" s="1113" t="s">
        <v>361</v>
      </c>
      <c r="C38" s="1113" t="s">
        <v>371</v>
      </c>
      <c r="D38" s="1113"/>
      <c r="E38" s="1113"/>
      <c r="F38" s="1113"/>
      <c r="G38" s="606"/>
      <c r="H38" s="606"/>
      <c r="I38" s="1048"/>
      <c r="J38" s="1048"/>
      <c r="K38" s="606"/>
      <c r="L38" s="606"/>
      <c r="M38" s="606"/>
      <c r="N38" s="1113"/>
      <c r="O38" s="625"/>
      <c r="P38" s="625"/>
      <c r="Q38" s="1131" t="s">
        <v>372</v>
      </c>
      <c r="R38" s="1115"/>
      <c r="S38" s="1115"/>
      <c r="T38" s="1116">
        <f t="shared" si="4"/>
        <v>0</v>
      </c>
      <c r="U38" s="1092">
        <f t="shared" si="7"/>
        <v>0</v>
      </c>
      <c r="V38" s="1087"/>
      <c r="W38" s="269"/>
      <c r="X38" s="269"/>
      <c r="Y38" s="269"/>
      <c r="Z38" s="269"/>
      <c r="AA38" s="595"/>
      <c r="AB38" s="269"/>
      <c r="AC38" s="269"/>
      <c r="AD38" s="269"/>
      <c r="AE38" s="269"/>
      <c r="AF38" s="269"/>
      <c r="AG38" s="269"/>
      <c r="AH38" s="269"/>
      <c r="AI38" s="269"/>
      <c r="AJ38" s="269"/>
      <c r="AK38" s="269"/>
      <c r="AL38" s="269"/>
      <c r="AM38" s="269"/>
      <c r="AN38" s="595"/>
      <c r="AO38" s="595"/>
      <c r="AP38" s="269"/>
      <c r="AQ38" s="269"/>
      <c r="AR38" s="269"/>
      <c r="AS38" s="269"/>
      <c r="AT38" s="269"/>
      <c r="AU38" s="269"/>
      <c r="AV38" s="269"/>
      <c r="AW38" s="269"/>
      <c r="AX38" s="269"/>
      <c r="AY38" s="269"/>
      <c r="AZ38" s="269"/>
      <c r="BA38" s="269"/>
      <c r="BB38" s="269"/>
      <c r="BC38" s="269"/>
      <c r="BD38" s="595"/>
      <c r="BE38" s="269"/>
      <c r="BF38" s="269"/>
      <c r="BG38" s="269"/>
      <c r="BH38" s="269"/>
      <c r="BI38" s="269"/>
      <c r="BJ38" s="269"/>
      <c r="BK38" s="576"/>
      <c r="BL38" s="269"/>
      <c r="BM38" s="269"/>
      <c r="BN38" s="269"/>
      <c r="BO38" s="269"/>
      <c r="BP38" s="269"/>
      <c r="BQ38" s="269"/>
      <c r="BR38" s="269"/>
      <c r="BS38" s="595"/>
      <c r="BT38" s="269"/>
      <c r="BU38" s="269"/>
      <c r="BV38" s="269"/>
      <c r="BW38" s="269"/>
      <c r="BX38" s="269"/>
      <c r="BY38" s="269"/>
      <c r="BZ38" s="269"/>
      <c r="CA38" s="636"/>
      <c r="CB38" s="651"/>
      <c r="CC38" s="651"/>
      <c r="CD38" s="651"/>
      <c r="CE38" s="651"/>
      <c r="CF38" s="651"/>
      <c r="CG38" s="1186">
        <f t="shared" si="8"/>
        <v>0</v>
      </c>
      <c r="CH38" s="651"/>
      <c r="CI38" s="651"/>
      <c r="CJ38" s="651"/>
      <c r="CK38" s="651"/>
      <c r="CL38" s="651"/>
      <c r="CM38" s="651"/>
      <c r="CN38" s="651"/>
      <c r="CO38" s="651"/>
      <c r="CP38" s="807">
        <f t="shared" si="9"/>
        <v>0</v>
      </c>
      <c r="CQ38" s="807">
        <f t="shared" si="10"/>
        <v>0</v>
      </c>
      <c r="CR38" s="270"/>
      <c r="CS38" s="270"/>
      <c r="CT38" s="270"/>
      <c r="CU38" s="270"/>
      <c r="CV38" s="270"/>
      <c r="CW38" s="270"/>
      <c r="CX38" s="270"/>
      <c r="CY38" s="270"/>
      <c r="CZ38" s="270"/>
      <c r="DA38" s="270"/>
      <c r="DB38" s="270"/>
      <c r="DC38" s="270"/>
      <c r="DD38" s="270"/>
      <c r="DE38" s="270"/>
      <c r="DF38" s="270"/>
      <c r="DG38" s="270"/>
      <c r="DH38" s="270"/>
      <c r="DI38" s="270"/>
      <c r="DJ38" s="270"/>
      <c r="DK38" s="270"/>
      <c r="DL38" s="270"/>
      <c r="DM38" s="270"/>
      <c r="DN38" s="270"/>
      <c r="DO38" s="270"/>
      <c r="DP38" s="270"/>
      <c r="DQ38" s="270"/>
      <c r="DR38" s="270"/>
      <c r="DS38" s="270"/>
      <c r="DT38" s="270"/>
      <c r="DU38" s="270"/>
      <c r="DV38" s="270"/>
      <c r="DW38" s="270"/>
      <c r="DX38" s="270"/>
      <c r="DY38" s="270"/>
      <c r="DZ38" s="270"/>
      <c r="EA38" s="270"/>
      <c r="EB38" s="270"/>
      <c r="EC38" s="270"/>
      <c r="ED38" s="270"/>
      <c r="EE38" s="270"/>
      <c r="EF38" s="270"/>
      <c r="EG38" s="270"/>
      <c r="EH38" s="270"/>
      <c r="EI38" s="270"/>
      <c r="EJ38" s="270"/>
      <c r="EK38" s="270"/>
      <c r="EL38" s="270"/>
      <c r="EM38" s="270"/>
      <c r="EN38" s="270"/>
      <c r="EO38" s="270"/>
      <c r="EP38" s="270"/>
      <c r="EQ38" s="270"/>
      <c r="ER38" s="270"/>
      <c r="ES38" s="270"/>
      <c r="ET38" s="270"/>
      <c r="EU38" s="270"/>
      <c r="EV38" s="270"/>
      <c r="EW38" s="270"/>
      <c r="EX38" s="270"/>
      <c r="EY38" s="270"/>
      <c r="EZ38" s="270"/>
      <c r="FA38" s="270"/>
      <c r="FB38" s="270"/>
      <c r="FC38" s="270"/>
      <c r="FD38" s="270"/>
      <c r="FE38" s="270"/>
      <c r="FF38" s="270"/>
      <c r="FG38" s="270"/>
      <c r="FH38" s="270"/>
      <c r="FI38" s="270"/>
      <c r="FJ38" s="270"/>
      <c r="FK38" s="270"/>
      <c r="FL38" s="270"/>
      <c r="FM38" s="270"/>
      <c r="FN38" s="270"/>
      <c r="FO38" s="270"/>
      <c r="FP38" s="270"/>
      <c r="FQ38" s="270"/>
      <c r="FR38" s="270"/>
      <c r="FS38" s="270"/>
      <c r="FT38" s="270"/>
      <c r="FU38" s="270"/>
      <c r="FV38" s="270"/>
      <c r="FW38" s="270"/>
      <c r="FX38" s="270"/>
      <c r="FY38" s="270"/>
      <c r="FZ38" s="270"/>
      <c r="GA38" s="270"/>
      <c r="GB38" s="270"/>
      <c r="GC38" s="270"/>
      <c r="GD38" s="270"/>
      <c r="GE38" s="270"/>
      <c r="GF38" s="270"/>
      <c r="GG38" s="270"/>
      <c r="GH38" s="270"/>
      <c r="GI38" s="270"/>
      <c r="GJ38" s="270"/>
      <c r="GK38" s="270"/>
      <c r="GL38" s="270"/>
      <c r="GM38" s="270"/>
      <c r="GN38" s="270"/>
      <c r="GO38" s="270"/>
      <c r="GP38" s="270"/>
      <c r="GQ38" s="270"/>
      <c r="GR38" s="270"/>
      <c r="GS38" s="270"/>
      <c r="GT38" s="270"/>
      <c r="GU38" s="270"/>
      <c r="GV38" s="270"/>
      <c r="GW38" s="270"/>
      <c r="GX38" s="270"/>
      <c r="GY38" s="270"/>
      <c r="GZ38" s="270"/>
      <c r="HA38" s="270"/>
      <c r="HB38" s="270"/>
      <c r="HC38" s="270"/>
      <c r="HD38" s="270"/>
      <c r="HE38" s="261"/>
      <c r="HF38" s="261"/>
      <c r="HG38" s="261"/>
      <c r="HH38" s="261"/>
      <c r="HI38" s="261"/>
      <c r="HJ38" s="261"/>
      <c r="HK38" s="261"/>
    </row>
    <row r="39" spans="1:219" ht="19.5" x14ac:dyDescent="0.25">
      <c r="A39" s="1132" t="s">
        <v>361</v>
      </c>
      <c r="B39" s="1132" t="s">
        <v>361</v>
      </c>
      <c r="C39" s="1132" t="s">
        <v>371</v>
      </c>
      <c r="D39" s="1132" t="s">
        <v>373</v>
      </c>
      <c r="E39" s="1132"/>
      <c r="F39" s="1132"/>
      <c r="G39" s="617"/>
      <c r="H39" s="617"/>
      <c r="I39" s="1058"/>
      <c r="J39" s="1058"/>
      <c r="K39" s="617"/>
      <c r="L39" s="617"/>
      <c r="M39" s="617"/>
      <c r="N39" s="629"/>
      <c r="O39" s="629"/>
      <c r="P39" s="629"/>
      <c r="Q39" s="1139" t="s">
        <v>374</v>
      </c>
      <c r="R39" s="1134"/>
      <c r="S39" s="1134"/>
      <c r="T39" s="1135">
        <f t="shared" si="4"/>
        <v>0</v>
      </c>
      <c r="U39" s="1092">
        <f t="shared" si="7"/>
        <v>0</v>
      </c>
      <c r="V39" s="1087"/>
      <c r="W39" s="269"/>
      <c r="X39" s="269"/>
      <c r="Y39" s="269"/>
      <c r="Z39" s="269"/>
      <c r="AA39" s="595"/>
      <c r="AB39" s="269"/>
      <c r="AC39" s="269"/>
      <c r="AD39" s="269"/>
      <c r="AE39" s="269"/>
      <c r="AF39" s="269"/>
      <c r="AG39" s="269"/>
      <c r="AH39" s="269"/>
      <c r="AI39" s="269"/>
      <c r="AJ39" s="269"/>
      <c r="AK39" s="269"/>
      <c r="AL39" s="269"/>
      <c r="AM39" s="269"/>
      <c r="AN39" s="595"/>
      <c r="AO39" s="595"/>
      <c r="AP39" s="269"/>
      <c r="AQ39" s="269"/>
      <c r="AR39" s="269"/>
      <c r="AS39" s="269"/>
      <c r="AT39" s="269"/>
      <c r="AU39" s="269"/>
      <c r="AV39" s="269"/>
      <c r="AW39" s="269"/>
      <c r="AX39" s="269"/>
      <c r="AY39" s="269"/>
      <c r="AZ39" s="269"/>
      <c r="BA39" s="269"/>
      <c r="BB39" s="269"/>
      <c r="BC39" s="269"/>
      <c r="BD39" s="595"/>
      <c r="BE39" s="269"/>
      <c r="BF39" s="269"/>
      <c r="BG39" s="269"/>
      <c r="BH39" s="269"/>
      <c r="BI39" s="269"/>
      <c r="BJ39" s="269"/>
      <c r="BK39" s="576"/>
      <c r="BL39" s="269"/>
      <c r="BM39" s="269"/>
      <c r="BN39" s="269"/>
      <c r="BO39" s="269"/>
      <c r="BP39" s="269"/>
      <c r="BQ39" s="269"/>
      <c r="BR39" s="269"/>
      <c r="BS39" s="595"/>
      <c r="BT39" s="269"/>
      <c r="BU39" s="269"/>
      <c r="BV39" s="269"/>
      <c r="BW39" s="269"/>
      <c r="BX39" s="269"/>
      <c r="BY39" s="269"/>
      <c r="BZ39" s="269"/>
      <c r="CA39" s="636"/>
      <c r="CB39" s="651"/>
      <c r="CC39" s="651"/>
      <c r="CD39" s="651"/>
      <c r="CE39" s="651"/>
      <c r="CF39" s="651"/>
      <c r="CG39" s="1186">
        <f t="shared" si="8"/>
        <v>0</v>
      </c>
      <c r="CH39" s="651"/>
      <c r="CI39" s="651"/>
      <c r="CJ39" s="651"/>
      <c r="CK39" s="651"/>
      <c r="CL39" s="651"/>
      <c r="CM39" s="651"/>
      <c r="CN39" s="651"/>
      <c r="CO39" s="651"/>
      <c r="CP39" s="807">
        <f t="shared" si="9"/>
        <v>0</v>
      </c>
      <c r="CQ39" s="807">
        <f t="shared" si="10"/>
        <v>0</v>
      </c>
      <c r="CR39" s="270"/>
      <c r="CS39" s="270"/>
      <c r="CT39" s="270"/>
      <c r="CU39" s="270"/>
      <c r="CV39" s="270"/>
      <c r="CW39" s="270"/>
      <c r="CX39" s="270"/>
      <c r="CY39" s="270"/>
      <c r="CZ39" s="270"/>
      <c r="DA39" s="270"/>
      <c r="DB39" s="270"/>
      <c r="DC39" s="270"/>
      <c r="DD39" s="270"/>
      <c r="DE39" s="270"/>
      <c r="DF39" s="270"/>
      <c r="DG39" s="270"/>
      <c r="DH39" s="270"/>
      <c r="DI39" s="270"/>
      <c r="DJ39" s="270"/>
      <c r="DK39" s="270"/>
      <c r="DL39" s="270"/>
      <c r="DM39" s="270"/>
      <c r="DN39" s="270"/>
      <c r="DO39" s="270"/>
      <c r="DP39" s="270"/>
      <c r="DQ39" s="270"/>
      <c r="DR39" s="270"/>
      <c r="DS39" s="270"/>
      <c r="DT39" s="270"/>
      <c r="DU39" s="270"/>
      <c r="DV39" s="270"/>
      <c r="DW39" s="270"/>
      <c r="DX39" s="270"/>
      <c r="DY39" s="270"/>
      <c r="DZ39" s="270"/>
      <c r="EA39" s="270"/>
      <c r="EB39" s="270"/>
      <c r="EC39" s="270"/>
      <c r="ED39" s="270"/>
      <c r="EE39" s="270"/>
      <c r="EF39" s="270"/>
      <c r="EG39" s="270"/>
      <c r="EH39" s="270"/>
      <c r="EI39" s="270"/>
      <c r="EJ39" s="270"/>
      <c r="EK39" s="270"/>
      <c r="EL39" s="270"/>
      <c r="EM39" s="270"/>
      <c r="EN39" s="270"/>
      <c r="EO39" s="270"/>
      <c r="EP39" s="270"/>
      <c r="EQ39" s="270"/>
      <c r="ER39" s="270"/>
      <c r="ES39" s="270"/>
      <c r="ET39" s="270"/>
      <c r="EU39" s="270"/>
      <c r="EV39" s="270"/>
      <c r="EW39" s="270"/>
      <c r="EX39" s="270"/>
      <c r="EY39" s="270"/>
      <c r="EZ39" s="270"/>
      <c r="FA39" s="270"/>
      <c r="FB39" s="270"/>
      <c r="FC39" s="270"/>
      <c r="FD39" s="270"/>
      <c r="FE39" s="270"/>
      <c r="FF39" s="270"/>
      <c r="FG39" s="270"/>
      <c r="FH39" s="270"/>
      <c r="FI39" s="270"/>
      <c r="FJ39" s="270"/>
      <c r="FK39" s="270"/>
      <c r="FL39" s="270"/>
      <c r="FM39" s="270"/>
      <c r="FN39" s="270"/>
      <c r="FO39" s="270"/>
      <c r="FP39" s="270"/>
      <c r="FQ39" s="270"/>
      <c r="FR39" s="270"/>
      <c r="FS39" s="270"/>
      <c r="FT39" s="270"/>
      <c r="FU39" s="270"/>
      <c r="FV39" s="270"/>
      <c r="FW39" s="270"/>
      <c r="FX39" s="270"/>
      <c r="FY39" s="270"/>
      <c r="FZ39" s="270"/>
      <c r="GA39" s="270"/>
      <c r="GB39" s="270"/>
      <c r="GC39" s="270"/>
      <c r="GD39" s="270"/>
      <c r="GE39" s="270"/>
      <c r="GF39" s="270"/>
      <c r="GG39" s="270"/>
      <c r="GH39" s="270"/>
      <c r="GI39" s="270"/>
      <c r="GJ39" s="270"/>
      <c r="GK39" s="270"/>
      <c r="GL39" s="270"/>
      <c r="GM39" s="270"/>
      <c r="GN39" s="270"/>
      <c r="GO39" s="270"/>
      <c r="GP39" s="270"/>
      <c r="GQ39" s="270"/>
      <c r="GR39" s="270"/>
      <c r="GS39" s="270"/>
      <c r="GT39" s="270"/>
      <c r="GU39" s="270"/>
      <c r="GV39" s="270"/>
      <c r="GW39" s="270"/>
      <c r="GX39" s="270"/>
      <c r="GY39" s="270"/>
      <c r="GZ39" s="270"/>
      <c r="HA39" s="270"/>
      <c r="HB39" s="270"/>
      <c r="HC39" s="270"/>
      <c r="HD39" s="270"/>
      <c r="HE39" s="254"/>
      <c r="HF39" s="254"/>
      <c r="HG39" s="254"/>
      <c r="HH39" s="254"/>
      <c r="HI39" s="254"/>
      <c r="HJ39" s="254"/>
      <c r="HK39" s="254"/>
    </row>
    <row r="40" spans="1:219" ht="19.5" x14ac:dyDescent="0.25">
      <c r="A40" s="1121" t="s">
        <v>361</v>
      </c>
      <c r="B40" s="1121" t="s">
        <v>361</v>
      </c>
      <c r="C40" s="1121" t="s">
        <v>371</v>
      </c>
      <c r="D40" s="1121" t="s">
        <v>373</v>
      </c>
      <c r="E40" s="1121" t="s">
        <v>428</v>
      </c>
      <c r="F40" s="1121"/>
      <c r="G40" s="608"/>
      <c r="H40" s="608"/>
      <c r="I40" s="1050"/>
      <c r="J40" s="1050"/>
      <c r="K40" s="608"/>
      <c r="L40" s="608"/>
      <c r="M40" s="608"/>
      <c r="N40" s="627"/>
      <c r="O40" s="627"/>
      <c r="P40" s="627"/>
      <c r="Q40" s="1122" t="s">
        <v>690</v>
      </c>
      <c r="R40" s="1123"/>
      <c r="S40" s="1123"/>
      <c r="T40" s="1124">
        <f t="shared" si="4"/>
        <v>0</v>
      </c>
      <c r="U40" s="1092">
        <f t="shared" si="7"/>
        <v>0</v>
      </c>
      <c r="V40" s="1087"/>
      <c r="W40" s="576"/>
      <c r="X40" s="576"/>
      <c r="Y40" s="576"/>
      <c r="Z40" s="576"/>
      <c r="AA40" s="595"/>
      <c r="AB40" s="576"/>
      <c r="AC40" s="576"/>
      <c r="AD40" s="576"/>
      <c r="AE40" s="576"/>
      <c r="AF40" s="576"/>
      <c r="AG40" s="576"/>
      <c r="AH40" s="576"/>
      <c r="AI40" s="576"/>
      <c r="AJ40" s="576"/>
      <c r="AK40" s="576"/>
      <c r="AL40" s="576"/>
      <c r="AM40" s="576"/>
      <c r="AN40" s="595"/>
      <c r="AO40" s="595"/>
      <c r="AP40" s="576"/>
      <c r="AQ40" s="576"/>
      <c r="AR40" s="576"/>
      <c r="AS40" s="576"/>
      <c r="AT40" s="576"/>
      <c r="AU40" s="576"/>
      <c r="AV40" s="576"/>
      <c r="AW40" s="576"/>
      <c r="AX40" s="576"/>
      <c r="AY40" s="576"/>
      <c r="AZ40" s="576"/>
      <c r="BA40" s="576"/>
      <c r="BB40" s="576"/>
      <c r="BC40" s="576"/>
      <c r="BD40" s="595"/>
      <c r="BE40" s="576"/>
      <c r="BF40" s="576"/>
      <c r="BG40" s="269"/>
      <c r="BH40" s="269"/>
      <c r="BI40" s="269"/>
      <c r="BJ40" s="576"/>
      <c r="BK40" s="576"/>
      <c r="BL40" s="576"/>
      <c r="BM40" s="576"/>
      <c r="BN40" s="576"/>
      <c r="BO40" s="576"/>
      <c r="BP40" s="576"/>
      <c r="BQ40" s="576"/>
      <c r="BR40" s="576"/>
      <c r="BS40" s="595"/>
      <c r="BT40" s="576"/>
      <c r="BU40" s="576"/>
      <c r="BV40" s="576"/>
      <c r="BW40" s="576"/>
      <c r="BX40" s="576"/>
      <c r="BY40" s="576"/>
      <c r="BZ40" s="576"/>
      <c r="CA40" s="636"/>
      <c r="CB40" s="651"/>
      <c r="CC40" s="651"/>
      <c r="CD40" s="651"/>
      <c r="CE40" s="651"/>
      <c r="CF40" s="651"/>
      <c r="CG40" s="1186">
        <f t="shared" si="8"/>
        <v>0</v>
      </c>
      <c r="CH40" s="651"/>
      <c r="CI40" s="651"/>
      <c r="CJ40" s="651"/>
      <c r="CK40" s="651"/>
      <c r="CL40" s="651"/>
      <c r="CM40" s="651"/>
      <c r="CN40" s="651"/>
      <c r="CO40" s="651"/>
      <c r="CP40" s="807">
        <f t="shared" si="9"/>
        <v>0</v>
      </c>
      <c r="CQ40" s="807">
        <f t="shared" si="10"/>
        <v>0</v>
      </c>
      <c r="CR40" s="270"/>
      <c r="CS40" s="270"/>
      <c r="CT40" s="270"/>
      <c r="CU40" s="270"/>
      <c r="CV40" s="270"/>
      <c r="CW40" s="270"/>
      <c r="CX40" s="270"/>
      <c r="CY40" s="270"/>
      <c r="CZ40" s="270"/>
      <c r="DA40" s="270"/>
      <c r="DB40" s="270"/>
      <c r="DC40" s="270"/>
      <c r="DD40" s="270"/>
      <c r="DE40" s="270"/>
      <c r="DF40" s="270"/>
      <c r="DG40" s="270"/>
      <c r="DH40" s="270"/>
      <c r="DI40" s="270"/>
      <c r="DJ40" s="270"/>
      <c r="DK40" s="270"/>
      <c r="DL40" s="270"/>
      <c r="DM40" s="270"/>
      <c r="DN40" s="270"/>
      <c r="DO40" s="270"/>
      <c r="DP40" s="270"/>
      <c r="DQ40" s="270"/>
      <c r="DR40" s="270"/>
      <c r="DS40" s="270"/>
      <c r="DT40" s="270"/>
      <c r="DU40" s="270"/>
      <c r="DV40" s="270"/>
      <c r="DW40" s="270"/>
      <c r="DX40" s="270"/>
      <c r="DY40" s="270"/>
      <c r="DZ40" s="270"/>
      <c r="EA40" s="270"/>
      <c r="EB40" s="270"/>
      <c r="EC40" s="270"/>
      <c r="ED40" s="270"/>
      <c r="EE40" s="270"/>
      <c r="EF40" s="270"/>
      <c r="EG40" s="270"/>
      <c r="EH40" s="270"/>
      <c r="EI40" s="270"/>
      <c r="EJ40" s="270"/>
      <c r="EK40" s="270"/>
      <c r="EL40" s="270"/>
      <c r="EM40" s="270"/>
      <c r="EN40" s="270"/>
      <c r="EO40" s="270"/>
      <c r="EP40" s="270"/>
      <c r="EQ40" s="270"/>
      <c r="ER40" s="270"/>
      <c r="ES40" s="270"/>
      <c r="ET40" s="270"/>
      <c r="EU40" s="270"/>
      <c r="EV40" s="270"/>
      <c r="EW40" s="270"/>
      <c r="EX40" s="270"/>
      <c r="EY40" s="270"/>
      <c r="EZ40" s="270"/>
      <c r="FA40" s="270"/>
      <c r="FB40" s="270"/>
      <c r="FC40" s="270"/>
      <c r="FD40" s="270"/>
      <c r="FE40" s="270"/>
      <c r="FF40" s="270"/>
      <c r="FG40" s="270"/>
      <c r="FH40" s="270"/>
      <c r="FI40" s="270"/>
      <c r="FJ40" s="270"/>
      <c r="FK40" s="270"/>
      <c r="FL40" s="270"/>
      <c r="FM40" s="270"/>
      <c r="FN40" s="270"/>
      <c r="FO40" s="270"/>
      <c r="FP40" s="270"/>
      <c r="FQ40" s="270"/>
      <c r="FR40" s="270"/>
      <c r="FS40" s="270"/>
      <c r="FT40" s="270"/>
      <c r="FU40" s="270"/>
      <c r="FV40" s="270"/>
      <c r="FW40" s="270"/>
      <c r="FX40" s="270"/>
      <c r="FY40" s="270"/>
      <c r="FZ40" s="270"/>
      <c r="GA40" s="270"/>
      <c r="GB40" s="270"/>
      <c r="GC40" s="270"/>
      <c r="GD40" s="270"/>
      <c r="GE40" s="270"/>
      <c r="GF40" s="270"/>
      <c r="GG40" s="270"/>
      <c r="GH40" s="270"/>
      <c r="GI40" s="270"/>
      <c r="GJ40" s="270"/>
      <c r="GK40" s="270"/>
      <c r="GL40" s="270"/>
      <c r="GM40" s="270"/>
      <c r="GN40" s="270"/>
      <c r="GO40" s="270"/>
      <c r="GP40" s="270"/>
      <c r="GQ40" s="270"/>
      <c r="GR40" s="270"/>
      <c r="GS40" s="270"/>
      <c r="GT40" s="270"/>
      <c r="GU40" s="270"/>
      <c r="GV40" s="270"/>
      <c r="GW40" s="270"/>
      <c r="GX40" s="270"/>
      <c r="GY40" s="270"/>
      <c r="GZ40" s="270"/>
      <c r="HA40" s="270"/>
      <c r="HB40" s="270"/>
      <c r="HC40" s="270"/>
      <c r="HD40" s="270"/>
      <c r="HE40" s="254"/>
      <c r="HF40" s="254"/>
      <c r="HG40" s="254"/>
      <c r="HH40" s="254"/>
      <c r="HI40" s="254"/>
      <c r="HJ40" s="254"/>
      <c r="HK40" s="254"/>
    </row>
    <row r="41" spans="1:219" ht="31.5" x14ac:dyDescent="0.25">
      <c r="A41" s="790" t="s">
        <v>361</v>
      </c>
      <c r="B41" s="790" t="s">
        <v>361</v>
      </c>
      <c r="C41" s="790" t="s">
        <v>371</v>
      </c>
      <c r="D41" s="790" t="s">
        <v>373</v>
      </c>
      <c r="E41" s="790" t="s">
        <v>428</v>
      </c>
      <c r="F41" s="790" t="s">
        <v>381</v>
      </c>
      <c r="G41" s="614"/>
      <c r="H41" s="614"/>
      <c r="I41" s="1055"/>
      <c r="J41" s="1055"/>
      <c r="K41" s="614"/>
      <c r="L41" s="614"/>
      <c r="M41" s="614"/>
      <c r="N41" s="630"/>
      <c r="O41" s="630"/>
      <c r="P41" s="630"/>
      <c r="Q41" s="806" t="s">
        <v>382</v>
      </c>
      <c r="R41" s="1136"/>
      <c r="S41" s="1136"/>
      <c r="T41" s="1137">
        <f t="shared" si="4"/>
        <v>0</v>
      </c>
      <c r="U41" s="1092">
        <f t="shared" si="7"/>
        <v>0</v>
      </c>
      <c r="V41" s="1087"/>
      <c r="W41" s="269"/>
      <c r="X41" s="269"/>
      <c r="Y41" s="269"/>
      <c r="Z41" s="269"/>
      <c r="AA41" s="595"/>
      <c r="AB41" s="269"/>
      <c r="AC41" s="269"/>
      <c r="AD41" s="269"/>
      <c r="AE41" s="269"/>
      <c r="AF41" s="269"/>
      <c r="AG41" s="269"/>
      <c r="AH41" s="269"/>
      <c r="AI41" s="269"/>
      <c r="AJ41" s="269"/>
      <c r="AK41" s="269"/>
      <c r="AL41" s="269"/>
      <c r="AM41" s="269"/>
      <c r="AN41" s="595"/>
      <c r="AO41" s="595"/>
      <c r="AP41" s="269"/>
      <c r="AQ41" s="269"/>
      <c r="AR41" s="269"/>
      <c r="AS41" s="269"/>
      <c r="AT41" s="269"/>
      <c r="AU41" s="269"/>
      <c r="AV41" s="269"/>
      <c r="AW41" s="269"/>
      <c r="AX41" s="269"/>
      <c r="AY41" s="269"/>
      <c r="AZ41" s="269"/>
      <c r="BA41" s="269"/>
      <c r="BB41" s="269"/>
      <c r="BC41" s="269"/>
      <c r="BD41" s="595"/>
      <c r="BE41" s="269"/>
      <c r="BF41" s="269"/>
      <c r="BG41" s="269"/>
      <c r="BH41" s="269"/>
      <c r="BI41" s="269"/>
      <c r="BJ41" s="269"/>
      <c r="BK41" s="576"/>
      <c r="BL41" s="269"/>
      <c r="BM41" s="269"/>
      <c r="BN41" s="269"/>
      <c r="BO41" s="269"/>
      <c r="BP41" s="269"/>
      <c r="BQ41" s="269"/>
      <c r="BR41" s="269"/>
      <c r="BS41" s="595"/>
      <c r="BT41" s="269"/>
      <c r="BU41" s="269"/>
      <c r="BV41" s="269"/>
      <c r="BW41" s="269"/>
      <c r="BX41" s="269"/>
      <c r="BY41" s="269"/>
      <c r="BZ41" s="269"/>
      <c r="CA41" s="636"/>
      <c r="CB41" s="651"/>
      <c r="CC41" s="651"/>
      <c r="CD41" s="651"/>
      <c r="CE41" s="651"/>
      <c r="CF41" s="651"/>
      <c r="CG41" s="1186">
        <f t="shared" si="8"/>
        <v>0</v>
      </c>
      <c r="CH41" s="651"/>
      <c r="CI41" s="651"/>
      <c r="CJ41" s="651"/>
      <c r="CK41" s="651"/>
      <c r="CL41" s="651"/>
      <c r="CM41" s="651"/>
      <c r="CN41" s="651"/>
      <c r="CO41" s="651"/>
      <c r="CP41" s="807">
        <f t="shared" si="9"/>
        <v>0</v>
      </c>
      <c r="CQ41" s="807">
        <f t="shared" si="10"/>
        <v>0</v>
      </c>
      <c r="CR41" s="270"/>
      <c r="CS41" s="270"/>
      <c r="CT41" s="270"/>
      <c r="CU41" s="270"/>
      <c r="CV41" s="270"/>
      <c r="CW41" s="270"/>
      <c r="CX41" s="270"/>
      <c r="CY41" s="270"/>
      <c r="CZ41" s="270"/>
      <c r="DA41" s="270"/>
      <c r="DB41" s="270"/>
      <c r="DC41" s="270"/>
      <c r="DD41" s="270"/>
      <c r="DE41" s="270"/>
      <c r="DF41" s="270"/>
      <c r="DG41" s="270"/>
      <c r="DH41" s="270"/>
      <c r="DI41" s="270"/>
      <c r="DJ41" s="270"/>
      <c r="DK41" s="270"/>
      <c r="DL41" s="270"/>
      <c r="DM41" s="270"/>
      <c r="DN41" s="270"/>
      <c r="DO41" s="270"/>
      <c r="DP41" s="270"/>
      <c r="DQ41" s="270"/>
      <c r="DR41" s="270"/>
      <c r="DS41" s="270"/>
      <c r="DT41" s="270"/>
      <c r="DU41" s="270"/>
      <c r="DV41" s="270"/>
      <c r="DW41" s="270"/>
      <c r="DX41" s="270"/>
      <c r="DY41" s="270"/>
      <c r="DZ41" s="270"/>
      <c r="EA41" s="270"/>
      <c r="EB41" s="270"/>
      <c r="EC41" s="270"/>
      <c r="ED41" s="270"/>
      <c r="EE41" s="270"/>
      <c r="EF41" s="270"/>
      <c r="EG41" s="270"/>
      <c r="EH41" s="270"/>
      <c r="EI41" s="270"/>
      <c r="EJ41" s="270"/>
      <c r="EK41" s="270"/>
      <c r="EL41" s="270"/>
      <c r="EM41" s="270"/>
      <c r="EN41" s="270"/>
      <c r="EO41" s="270"/>
      <c r="EP41" s="270"/>
      <c r="EQ41" s="270"/>
      <c r="ER41" s="270"/>
      <c r="ES41" s="270"/>
      <c r="ET41" s="270"/>
      <c r="EU41" s="270"/>
      <c r="EV41" s="270"/>
      <c r="EW41" s="270"/>
      <c r="EX41" s="270"/>
      <c r="EY41" s="270"/>
      <c r="EZ41" s="270"/>
      <c r="FA41" s="270"/>
      <c r="FB41" s="270"/>
      <c r="FC41" s="270"/>
      <c r="FD41" s="270"/>
      <c r="FE41" s="270"/>
      <c r="FF41" s="270"/>
      <c r="FG41" s="270"/>
      <c r="FH41" s="270"/>
      <c r="FI41" s="270"/>
      <c r="FJ41" s="270"/>
      <c r="FK41" s="270"/>
      <c r="FL41" s="270"/>
      <c r="FM41" s="270"/>
      <c r="FN41" s="270"/>
      <c r="FO41" s="270"/>
      <c r="FP41" s="270"/>
      <c r="FQ41" s="270"/>
      <c r="FR41" s="270"/>
      <c r="FS41" s="270"/>
      <c r="FT41" s="270"/>
      <c r="FU41" s="270"/>
      <c r="FV41" s="270"/>
      <c r="FW41" s="270"/>
      <c r="FX41" s="270"/>
      <c r="FY41" s="270"/>
      <c r="FZ41" s="270"/>
      <c r="GA41" s="270"/>
      <c r="GB41" s="270"/>
      <c r="GC41" s="270"/>
      <c r="GD41" s="270"/>
      <c r="GE41" s="270"/>
      <c r="GF41" s="270"/>
      <c r="GG41" s="270"/>
      <c r="GH41" s="270"/>
      <c r="GI41" s="270"/>
      <c r="GJ41" s="270"/>
      <c r="GK41" s="270"/>
      <c r="GL41" s="270"/>
      <c r="GM41" s="270"/>
      <c r="GN41" s="270"/>
      <c r="GO41" s="270"/>
      <c r="GP41" s="270"/>
      <c r="GQ41" s="270"/>
      <c r="GR41" s="270"/>
      <c r="GS41" s="270"/>
      <c r="GT41" s="270"/>
      <c r="GU41" s="270"/>
      <c r="GV41" s="270"/>
      <c r="GW41" s="270"/>
      <c r="GX41" s="270"/>
      <c r="GY41" s="270"/>
      <c r="GZ41" s="270"/>
      <c r="HA41" s="270"/>
      <c r="HB41" s="270"/>
      <c r="HC41" s="270"/>
      <c r="HD41" s="270"/>
      <c r="HE41" s="254"/>
      <c r="HF41" s="254"/>
      <c r="HG41" s="254"/>
      <c r="HH41" s="254"/>
      <c r="HI41" s="254"/>
      <c r="HJ41" s="254"/>
      <c r="HK41" s="254"/>
    </row>
    <row r="42" spans="1:219" s="280" customFormat="1" ht="84.95" customHeight="1" x14ac:dyDescent="0.25">
      <c r="A42" s="619" t="s">
        <v>361</v>
      </c>
      <c r="B42" s="619" t="s">
        <v>361</v>
      </c>
      <c r="C42" s="619" t="s">
        <v>371</v>
      </c>
      <c r="D42" s="619" t="s">
        <v>373</v>
      </c>
      <c r="E42" s="619" t="s">
        <v>428</v>
      </c>
      <c r="F42" s="619" t="s">
        <v>381</v>
      </c>
      <c r="G42" s="609">
        <v>2021005810214</v>
      </c>
      <c r="H42" s="609"/>
      <c r="I42" s="1052" t="s">
        <v>738</v>
      </c>
      <c r="J42" s="1052" t="s">
        <v>739</v>
      </c>
      <c r="K42" s="609">
        <v>1</v>
      </c>
      <c r="L42" s="609" t="s">
        <v>741</v>
      </c>
      <c r="M42" s="609" t="s">
        <v>740</v>
      </c>
      <c r="N42" s="619" t="s">
        <v>1415</v>
      </c>
      <c r="O42" s="619" t="s">
        <v>742</v>
      </c>
      <c r="P42" s="619" t="s">
        <v>701</v>
      </c>
      <c r="Q42" s="766" t="s">
        <v>900</v>
      </c>
      <c r="R42" s="853">
        <v>234150000</v>
      </c>
      <c r="S42" s="871"/>
      <c r="T42" s="1023">
        <f t="shared" si="4"/>
        <v>234150000</v>
      </c>
      <c r="U42" s="1092">
        <f t="shared" si="7"/>
        <v>234150000</v>
      </c>
      <c r="V42" s="1088"/>
      <c r="W42" s="594"/>
      <c r="X42" s="594"/>
      <c r="Y42" s="594"/>
      <c r="Z42" s="594"/>
      <c r="AA42" s="594">
        <v>10543500</v>
      </c>
      <c r="AB42" s="594">
        <v>83957832</v>
      </c>
      <c r="AC42" s="594">
        <v>83151900</v>
      </c>
      <c r="AD42" s="594">
        <v>20700000</v>
      </c>
      <c r="AE42" s="594">
        <v>35796768</v>
      </c>
      <c r="AF42" s="594"/>
      <c r="AG42" s="594"/>
      <c r="AH42" s="594"/>
      <c r="AI42" s="594"/>
      <c r="AJ42" s="594"/>
      <c r="AK42" s="594"/>
      <c r="AL42" s="594"/>
      <c r="AM42" s="594"/>
      <c r="AN42" s="594"/>
      <c r="AO42" s="594"/>
      <c r="AP42" s="594"/>
      <c r="AQ42" s="594"/>
      <c r="AR42" s="594"/>
      <c r="AS42" s="788"/>
      <c r="AT42" s="788"/>
      <c r="AU42" s="325"/>
      <c r="AV42" s="325"/>
      <c r="AW42" s="325"/>
      <c r="AX42" s="594"/>
      <c r="AY42" s="594"/>
      <c r="AZ42" s="594"/>
      <c r="BA42" s="594"/>
      <c r="BB42" s="594"/>
      <c r="BC42" s="594"/>
      <c r="BD42" s="594"/>
      <c r="BE42" s="594"/>
      <c r="BF42" s="594"/>
      <c r="BG42" s="594"/>
      <c r="BH42" s="594"/>
      <c r="BI42" s="594"/>
      <c r="BJ42" s="594"/>
      <c r="BK42" s="594"/>
      <c r="BL42" s="594"/>
      <c r="BM42" s="594"/>
      <c r="BN42" s="594"/>
      <c r="BO42" s="594"/>
      <c r="BP42" s="594"/>
      <c r="BQ42" s="594"/>
      <c r="BR42" s="594"/>
      <c r="BS42" s="594"/>
      <c r="BT42" s="594"/>
      <c r="BU42" s="594"/>
      <c r="BV42" s="594"/>
      <c r="BW42" s="594"/>
      <c r="BX42" s="594"/>
      <c r="BY42" s="594"/>
      <c r="BZ42" s="594"/>
      <c r="CA42" s="637"/>
      <c r="CB42" s="652">
        <v>4599030</v>
      </c>
      <c r="CC42" s="652" t="s">
        <v>1087</v>
      </c>
      <c r="CD42" s="652">
        <v>45991</v>
      </c>
      <c r="CE42" s="652" t="s">
        <v>1088</v>
      </c>
      <c r="CF42" s="619" t="s">
        <v>701</v>
      </c>
      <c r="CG42" s="1188">
        <f t="shared" si="8"/>
        <v>234150000</v>
      </c>
      <c r="CH42" s="652">
        <v>91138</v>
      </c>
      <c r="CI42" s="652" t="s">
        <v>1089</v>
      </c>
      <c r="CJ42" s="1206">
        <v>66</v>
      </c>
      <c r="CK42" s="652" t="s">
        <v>1090</v>
      </c>
      <c r="CL42" s="652">
        <v>70481</v>
      </c>
      <c r="CM42" s="652" t="s">
        <v>1091</v>
      </c>
      <c r="CN42" s="652" t="s">
        <v>1092</v>
      </c>
      <c r="CO42" s="652" t="s">
        <v>1093</v>
      </c>
      <c r="CP42" s="807">
        <f t="shared" si="9"/>
        <v>234150000</v>
      </c>
      <c r="CQ42" s="807">
        <f t="shared" si="10"/>
        <v>0</v>
      </c>
      <c r="CR42" s="278"/>
      <c r="CS42" s="278"/>
      <c r="CT42" s="278"/>
      <c r="CU42" s="278"/>
      <c r="CV42" s="278"/>
      <c r="CW42" s="278"/>
      <c r="CX42" s="278"/>
      <c r="CY42" s="278"/>
      <c r="CZ42" s="278"/>
      <c r="DA42" s="278"/>
      <c r="DB42" s="278"/>
      <c r="DC42" s="278"/>
      <c r="DD42" s="278"/>
      <c r="DE42" s="278"/>
      <c r="DF42" s="278"/>
      <c r="DG42" s="278"/>
      <c r="DH42" s="278"/>
      <c r="DI42" s="278"/>
      <c r="DJ42" s="278"/>
      <c r="DK42" s="278"/>
      <c r="DL42" s="278"/>
      <c r="DM42" s="278"/>
      <c r="DN42" s="278"/>
      <c r="DO42" s="278"/>
      <c r="DP42" s="278"/>
      <c r="DQ42" s="278"/>
      <c r="DR42" s="278"/>
      <c r="DS42" s="278"/>
      <c r="DT42" s="278"/>
      <c r="DU42" s="278"/>
      <c r="DV42" s="278"/>
      <c r="DW42" s="278"/>
      <c r="DX42" s="278"/>
      <c r="DY42" s="278"/>
      <c r="DZ42" s="278"/>
      <c r="EA42" s="278"/>
      <c r="EB42" s="278"/>
      <c r="EC42" s="278"/>
      <c r="ED42" s="278"/>
      <c r="EE42" s="278"/>
      <c r="EF42" s="278"/>
      <c r="EG42" s="278"/>
      <c r="EH42" s="278"/>
      <c r="EI42" s="278"/>
      <c r="EJ42" s="278"/>
      <c r="EK42" s="278"/>
      <c r="EL42" s="278"/>
      <c r="EM42" s="278"/>
      <c r="EN42" s="278"/>
      <c r="EO42" s="278"/>
      <c r="EP42" s="278"/>
      <c r="EQ42" s="278"/>
      <c r="ER42" s="278"/>
      <c r="ES42" s="278"/>
      <c r="ET42" s="278"/>
      <c r="EU42" s="278"/>
      <c r="EV42" s="278"/>
      <c r="EW42" s="278"/>
      <c r="EX42" s="278"/>
      <c r="EY42" s="278"/>
      <c r="EZ42" s="278"/>
      <c r="FA42" s="278"/>
      <c r="FB42" s="278"/>
      <c r="FC42" s="278"/>
      <c r="FD42" s="278"/>
      <c r="FE42" s="278"/>
      <c r="FF42" s="278"/>
      <c r="FG42" s="278"/>
      <c r="FH42" s="278"/>
      <c r="FI42" s="278"/>
      <c r="FJ42" s="278"/>
      <c r="FK42" s="278"/>
      <c r="FL42" s="278"/>
      <c r="FM42" s="278"/>
      <c r="FN42" s="278"/>
      <c r="FO42" s="278"/>
      <c r="FP42" s="278"/>
      <c r="FQ42" s="278"/>
      <c r="FR42" s="278"/>
      <c r="FS42" s="278"/>
      <c r="FT42" s="278"/>
      <c r="FU42" s="278"/>
      <c r="FV42" s="278"/>
      <c r="FW42" s="278"/>
      <c r="FX42" s="278"/>
      <c r="FY42" s="278"/>
      <c r="FZ42" s="278"/>
      <c r="GA42" s="278"/>
      <c r="GB42" s="278"/>
      <c r="GC42" s="278"/>
      <c r="GD42" s="278"/>
      <c r="GE42" s="278"/>
      <c r="GF42" s="278"/>
      <c r="GG42" s="278"/>
      <c r="GH42" s="278"/>
      <c r="GI42" s="278"/>
      <c r="GJ42" s="278"/>
      <c r="GK42" s="278"/>
      <c r="GL42" s="278"/>
      <c r="GM42" s="278"/>
      <c r="GN42" s="278"/>
      <c r="GO42" s="278"/>
      <c r="GP42" s="278"/>
      <c r="GQ42" s="278"/>
      <c r="GR42" s="278"/>
      <c r="GS42" s="278"/>
      <c r="GT42" s="278"/>
      <c r="GU42" s="278"/>
      <c r="GV42" s="278"/>
      <c r="GW42" s="278"/>
      <c r="GX42" s="278"/>
      <c r="GY42" s="278"/>
      <c r="GZ42" s="278"/>
      <c r="HA42" s="278"/>
      <c r="HB42" s="278"/>
      <c r="HC42" s="278"/>
      <c r="HD42" s="278"/>
      <c r="HE42" s="279"/>
      <c r="HF42" s="279"/>
      <c r="HG42" s="279"/>
      <c r="HH42" s="279"/>
      <c r="HI42" s="279"/>
      <c r="HJ42" s="279"/>
      <c r="HK42" s="279"/>
    </row>
    <row r="43" spans="1:219" ht="19.5" x14ac:dyDescent="0.25">
      <c r="A43" s="1105" t="s">
        <v>378</v>
      </c>
      <c r="B43" s="1105"/>
      <c r="C43" s="1105"/>
      <c r="D43" s="1105"/>
      <c r="E43" s="1105"/>
      <c r="F43" s="1105"/>
      <c r="G43" s="604"/>
      <c r="H43" s="604"/>
      <c r="I43" s="1046"/>
      <c r="J43" s="1046"/>
      <c r="K43" s="604"/>
      <c r="L43" s="604"/>
      <c r="M43" s="604"/>
      <c r="N43" s="623"/>
      <c r="O43" s="623"/>
      <c r="P43" s="623"/>
      <c r="Q43" s="1106" t="s">
        <v>393</v>
      </c>
      <c r="R43" s="1107"/>
      <c r="S43" s="1107"/>
      <c r="T43" s="1108">
        <f t="shared" si="4"/>
        <v>0</v>
      </c>
      <c r="U43" s="1092">
        <f t="shared" si="7"/>
        <v>0</v>
      </c>
      <c r="V43" s="1089"/>
      <c r="W43" s="252"/>
      <c r="X43" s="252"/>
      <c r="Y43" s="252"/>
      <c r="Z43" s="252"/>
      <c r="AA43" s="597"/>
      <c r="AB43" s="252"/>
      <c r="AC43" s="252"/>
      <c r="AD43" s="252"/>
      <c r="AE43" s="252"/>
      <c r="AF43" s="252"/>
      <c r="AG43" s="252"/>
      <c r="AH43" s="252"/>
      <c r="AI43" s="252"/>
      <c r="AJ43" s="252"/>
      <c r="AK43" s="252"/>
      <c r="AL43" s="252"/>
      <c r="AM43" s="252"/>
      <c r="AN43" s="597"/>
      <c r="AO43" s="597"/>
      <c r="AP43" s="252"/>
      <c r="AQ43" s="252"/>
      <c r="AR43" s="252"/>
      <c r="AS43" s="252"/>
      <c r="AT43" s="252"/>
      <c r="AU43" s="252"/>
      <c r="AV43" s="252"/>
      <c r="AW43" s="252"/>
      <c r="AX43" s="252"/>
      <c r="AY43" s="252"/>
      <c r="AZ43" s="252"/>
      <c r="BA43" s="252"/>
      <c r="BB43" s="252"/>
      <c r="BC43" s="252"/>
      <c r="BD43" s="597"/>
      <c r="BE43" s="252"/>
      <c r="BF43" s="252"/>
      <c r="BG43" s="252"/>
      <c r="BH43" s="252"/>
      <c r="BI43" s="252"/>
      <c r="BJ43" s="252"/>
      <c r="BK43" s="588"/>
      <c r="BL43" s="252"/>
      <c r="BM43" s="252"/>
      <c r="BN43" s="252"/>
      <c r="BO43" s="252"/>
      <c r="BP43" s="252"/>
      <c r="BQ43" s="252"/>
      <c r="BR43" s="252"/>
      <c r="BS43" s="597"/>
      <c r="BT43" s="252"/>
      <c r="BU43" s="252"/>
      <c r="BV43" s="252"/>
      <c r="BW43" s="252"/>
      <c r="BX43" s="252"/>
      <c r="BY43" s="252"/>
      <c r="BZ43" s="252"/>
      <c r="CA43" s="634"/>
      <c r="CB43" s="649"/>
      <c r="CC43" s="649"/>
      <c r="CD43" s="649"/>
      <c r="CE43" s="649"/>
      <c r="CF43" s="649"/>
      <c r="CG43" s="1184">
        <f t="shared" si="8"/>
        <v>0</v>
      </c>
      <c r="CH43" s="649"/>
      <c r="CI43" s="649"/>
      <c r="CJ43" s="649"/>
      <c r="CK43" s="649"/>
      <c r="CL43" s="649"/>
      <c r="CM43" s="649"/>
      <c r="CN43" s="649"/>
      <c r="CO43" s="649"/>
      <c r="CP43" s="807">
        <f t="shared" si="9"/>
        <v>0</v>
      </c>
      <c r="CQ43" s="807">
        <f t="shared" si="10"/>
        <v>0</v>
      </c>
      <c r="CR43" s="253"/>
      <c r="CS43" s="253"/>
      <c r="CT43" s="253"/>
      <c r="CU43" s="253"/>
      <c r="CV43" s="253"/>
      <c r="CW43" s="253"/>
      <c r="CX43" s="253"/>
      <c r="CY43" s="253"/>
      <c r="CZ43" s="253"/>
      <c r="DA43" s="253"/>
      <c r="DB43" s="253"/>
      <c r="DC43" s="253"/>
      <c r="DD43" s="253"/>
      <c r="DE43" s="253"/>
      <c r="DF43" s="253"/>
      <c r="DG43" s="253"/>
      <c r="DH43" s="253"/>
      <c r="DI43" s="253"/>
      <c r="DJ43" s="253"/>
      <c r="DK43" s="253"/>
      <c r="DL43" s="253"/>
      <c r="DM43" s="253"/>
      <c r="DN43" s="253"/>
      <c r="DO43" s="253"/>
      <c r="DP43" s="253"/>
      <c r="DQ43" s="253"/>
      <c r="DR43" s="253"/>
      <c r="DS43" s="253"/>
      <c r="DT43" s="253"/>
      <c r="DU43" s="253"/>
      <c r="DV43" s="253"/>
      <c r="DW43" s="253"/>
      <c r="DX43" s="253"/>
      <c r="DY43" s="253"/>
      <c r="DZ43" s="253"/>
      <c r="EA43" s="253"/>
      <c r="EB43" s="253"/>
      <c r="EC43" s="253"/>
      <c r="ED43" s="253"/>
      <c r="EE43" s="253"/>
      <c r="EF43" s="253"/>
      <c r="EG43" s="253"/>
      <c r="EH43" s="253"/>
      <c r="EI43" s="253"/>
      <c r="EJ43" s="253"/>
      <c r="EK43" s="253"/>
      <c r="EL43" s="253"/>
      <c r="EM43" s="253"/>
      <c r="EN43" s="253"/>
      <c r="EO43" s="253"/>
      <c r="EP43" s="253"/>
      <c r="EQ43" s="253"/>
      <c r="ER43" s="253"/>
      <c r="ES43" s="253"/>
      <c r="ET43" s="253"/>
      <c r="EU43" s="253"/>
      <c r="EV43" s="253"/>
      <c r="EW43" s="253"/>
      <c r="EX43" s="253"/>
      <c r="EY43" s="253"/>
      <c r="EZ43" s="253"/>
      <c r="FA43" s="253"/>
      <c r="FB43" s="253"/>
      <c r="FC43" s="253"/>
      <c r="FD43" s="253"/>
      <c r="FE43" s="253"/>
      <c r="FF43" s="253"/>
      <c r="FG43" s="253"/>
      <c r="FH43" s="253"/>
      <c r="FI43" s="253"/>
      <c r="FJ43" s="253"/>
      <c r="FK43" s="253"/>
      <c r="FL43" s="253"/>
      <c r="FM43" s="253"/>
      <c r="FN43" s="253"/>
      <c r="FO43" s="253"/>
      <c r="FP43" s="253"/>
      <c r="FQ43" s="253"/>
      <c r="FR43" s="253"/>
      <c r="FS43" s="253"/>
      <c r="FT43" s="253"/>
      <c r="FU43" s="253"/>
      <c r="FV43" s="253"/>
      <c r="FW43" s="253"/>
      <c r="FX43" s="253"/>
      <c r="FY43" s="253"/>
      <c r="FZ43" s="253"/>
      <c r="GA43" s="253"/>
      <c r="GB43" s="253"/>
      <c r="GC43" s="253"/>
      <c r="GD43" s="253"/>
      <c r="GE43" s="253"/>
      <c r="GF43" s="253"/>
      <c r="GG43" s="253"/>
      <c r="GH43" s="253"/>
      <c r="GI43" s="253"/>
      <c r="GJ43" s="253"/>
      <c r="GK43" s="253"/>
      <c r="GL43" s="253"/>
      <c r="GM43" s="253"/>
      <c r="GN43" s="253"/>
      <c r="GO43" s="253"/>
      <c r="GP43" s="253"/>
      <c r="GQ43" s="253"/>
      <c r="GR43" s="253"/>
      <c r="GS43" s="253"/>
      <c r="GT43" s="253"/>
      <c r="GU43" s="253"/>
      <c r="GV43" s="253"/>
      <c r="GW43" s="253"/>
      <c r="GX43" s="253"/>
      <c r="GY43" s="253"/>
      <c r="GZ43" s="253"/>
      <c r="HA43" s="253"/>
      <c r="HB43" s="253"/>
      <c r="HC43" s="253"/>
      <c r="HD43" s="253"/>
      <c r="HE43" s="261"/>
      <c r="HF43" s="261"/>
      <c r="HG43" s="261"/>
      <c r="HH43" s="261"/>
      <c r="HI43" s="261"/>
      <c r="HJ43" s="261"/>
      <c r="HK43" s="261"/>
    </row>
    <row r="44" spans="1:219" ht="19.5" x14ac:dyDescent="0.25">
      <c r="A44" s="792" t="s">
        <v>378</v>
      </c>
      <c r="B44" s="792" t="s">
        <v>394</v>
      </c>
      <c r="C44" s="792"/>
      <c r="D44" s="792"/>
      <c r="E44" s="792"/>
      <c r="F44" s="792"/>
      <c r="G44" s="616"/>
      <c r="H44" s="616"/>
      <c r="I44" s="1057"/>
      <c r="J44" s="1057"/>
      <c r="K44" s="616"/>
      <c r="L44" s="616"/>
      <c r="M44" s="616"/>
      <c r="N44" s="624"/>
      <c r="O44" s="624"/>
      <c r="P44" s="624"/>
      <c r="Q44" s="1130" t="s">
        <v>395</v>
      </c>
      <c r="R44" s="1111"/>
      <c r="S44" s="1111"/>
      <c r="T44" s="1112">
        <f t="shared" si="4"/>
        <v>0</v>
      </c>
      <c r="U44" s="1092">
        <f t="shared" si="7"/>
        <v>0</v>
      </c>
      <c r="V44" s="1087"/>
      <c r="W44" s="269"/>
      <c r="X44" s="269"/>
      <c r="Y44" s="269"/>
      <c r="Z44" s="269"/>
      <c r="AA44" s="595"/>
      <c r="AB44" s="269"/>
      <c r="AC44" s="269"/>
      <c r="AD44" s="269"/>
      <c r="AE44" s="269"/>
      <c r="AF44" s="269"/>
      <c r="AG44" s="269"/>
      <c r="AH44" s="269"/>
      <c r="AI44" s="269"/>
      <c r="AJ44" s="269"/>
      <c r="AK44" s="269"/>
      <c r="AL44" s="269"/>
      <c r="AM44" s="269"/>
      <c r="AN44" s="595"/>
      <c r="AO44" s="595"/>
      <c r="AP44" s="269"/>
      <c r="AQ44" s="269"/>
      <c r="AR44" s="269"/>
      <c r="AS44" s="269"/>
      <c r="AT44" s="269"/>
      <c r="AU44" s="269"/>
      <c r="AV44" s="269"/>
      <c r="AW44" s="269"/>
      <c r="AX44" s="269"/>
      <c r="AY44" s="269"/>
      <c r="AZ44" s="269"/>
      <c r="BA44" s="269"/>
      <c r="BB44" s="269"/>
      <c r="BC44" s="269"/>
      <c r="BD44" s="595"/>
      <c r="BE44" s="269"/>
      <c r="BF44" s="269"/>
      <c r="BG44" s="269"/>
      <c r="BH44" s="269"/>
      <c r="BI44" s="269"/>
      <c r="BJ44" s="269"/>
      <c r="BK44" s="576"/>
      <c r="BL44" s="269"/>
      <c r="BM44" s="269"/>
      <c r="BN44" s="269"/>
      <c r="BO44" s="269"/>
      <c r="BP44" s="269"/>
      <c r="BQ44" s="269"/>
      <c r="BR44" s="269"/>
      <c r="BS44" s="595"/>
      <c r="BT44" s="269"/>
      <c r="BU44" s="269"/>
      <c r="BV44" s="269"/>
      <c r="BW44" s="269"/>
      <c r="BX44" s="269"/>
      <c r="BY44" s="269"/>
      <c r="BZ44" s="269"/>
      <c r="CA44" s="636"/>
      <c r="CB44" s="651"/>
      <c r="CC44" s="651"/>
      <c r="CD44" s="651"/>
      <c r="CE44" s="651"/>
      <c r="CF44" s="651"/>
      <c r="CG44" s="1186">
        <f t="shared" si="8"/>
        <v>0</v>
      </c>
      <c r="CH44" s="651"/>
      <c r="CI44" s="651"/>
      <c r="CJ44" s="651"/>
      <c r="CK44" s="651"/>
      <c r="CL44" s="651"/>
      <c r="CM44" s="651"/>
      <c r="CN44" s="651"/>
      <c r="CO44" s="651"/>
      <c r="CP44" s="807">
        <f t="shared" si="9"/>
        <v>0</v>
      </c>
      <c r="CQ44" s="807">
        <f t="shared" si="10"/>
        <v>0</v>
      </c>
      <c r="CR44" s="270"/>
      <c r="CS44" s="270"/>
      <c r="CT44" s="270"/>
      <c r="CU44" s="270"/>
      <c r="CV44" s="270"/>
      <c r="CW44" s="270"/>
      <c r="CX44" s="270"/>
      <c r="CY44" s="270"/>
      <c r="CZ44" s="270"/>
      <c r="DA44" s="270"/>
      <c r="DB44" s="270"/>
      <c r="DC44" s="270"/>
      <c r="DD44" s="270"/>
      <c r="DE44" s="270"/>
      <c r="DF44" s="270"/>
      <c r="DG44" s="270"/>
      <c r="DH44" s="270"/>
      <c r="DI44" s="270"/>
      <c r="DJ44" s="270"/>
      <c r="DK44" s="270"/>
      <c r="DL44" s="270"/>
      <c r="DM44" s="270"/>
      <c r="DN44" s="270"/>
      <c r="DO44" s="270"/>
      <c r="DP44" s="270"/>
      <c r="DQ44" s="270"/>
      <c r="DR44" s="270"/>
      <c r="DS44" s="270"/>
      <c r="DT44" s="270"/>
      <c r="DU44" s="270"/>
      <c r="DV44" s="270"/>
      <c r="DW44" s="270"/>
      <c r="DX44" s="270"/>
      <c r="DY44" s="270"/>
      <c r="DZ44" s="270"/>
      <c r="EA44" s="270"/>
      <c r="EB44" s="270"/>
      <c r="EC44" s="270"/>
      <c r="ED44" s="270"/>
      <c r="EE44" s="270"/>
      <c r="EF44" s="270"/>
      <c r="EG44" s="270"/>
      <c r="EH44" s="270"/>
      <c r="EI44" s="270"/>
      <c r="EJ44" s="270"/>
      <c r="EK44" s="270"/>
      <c r="EL44" s="270"/>
      <c r="EM44" s="270"/>
      <c r="EN44" s="270"/>
      <c r="EO44" s="270"/>
      <c r="EP44" s="270"/>
      <c r="EQ44" s="270"/>
      <c r="ER44" s="270"/>
      <c r="ES44" s="270"/>
      <c r="ET44" s="270"/>
      <c r="EU44" s="270"/>
      <c r="EV44" s="270"/>
      <c r="EW44" s="270"/>
      <c r="EX44" s="270"/>
      <c r="EY44" s="270"/>
      <c r="EZ44" s="270"/>
      <c r="FA44" s="270"/>
      <c r="FB44" s="270"/>
      <c r="FC44" s="270"/>
      <c r="FD44" s="270"/>
      <c r="FE44" s="270"/>
      <c r="FF44" s="270"/>
      <c r="FG44" s="270"/>
      <c r="FH44" s="270"/>
      <c r="FI44" s="270"/>
      <c r="FJ44" s="270"/>
      <c r="FK44" s="270"/>
      <c r="FL44" s="270"/>
      <c r="FM44" s="270"/>
      <c r="FN44" s="270"/>
      <c r="FO44" s="270"/>
      <c r="FP44" s="270"/>
      <c r="FQ44" s="270"/>
      <c r="FR44" s="270"/>
      <c r="FS44" s="270"/>
      <c r="FT44" s="270"/>
      <c r="FU44" s="270"/>
      <c r="FV44" s="270"/>
      <c r="FW44" s="270"/>
      <c r="FX44" s="270"/>
      <c r="FY44" s="270"/>
      <c r="FZ44" s="270"/>
      <c r="GA44" s="270"/>
      <c r="GB44" s="270"/>
      <c r="GC44" s="270"/>
      <c r="GD44" s="270"/>
      <c r="GE44" s="270"/>
      <c r="GF44" s="270"/>
      <c r="GG44" s="270"/>
      <c r="GH44" s="270"/>
      <c r="GI44" s="270"/>
      <c r="GJ44" s="270"/>
      <c r="GK44" s="270"/>
      <c r="GL44" s="270"/>
      <c r="GM44" s="270"/>
      <c r="GN44" s="270"/>
      <c r="GO44" s="270"/>
      <c r="GP44" s="270"/>
      <c r="GQ44" s="270"/>
      <c r="GR44" s="270"/>
      <c r="GS44" s="270"/>
      <c r="GT44" s="270"/>
      <c r="GU44" s="270"/>
      <c r="GV44" s="270"/>
      <c r="GW44" s="270"/>
      <c r="GX44" s="270"/>
      <c r="GY44" s="270"/>
      <c r="GZ44" s="270"/>
      <c r="HA44" s="270"/>
      <c r="HB44" s="270"/>
      <c r="HC44" s="270"/>
      <c r="HD44" s="270"/>
      <c r="HE44" s="261"/>
      <c r="HF44" s="261"/>
      <c r="HG44" s="261"/>
      <c r="HH44" s="261"/>
      <c r="HI44" s="261"/>
      <c r="HJ44" s="261"/>
      <c r="HK44" s="261"/>
    </row>
    <row r="45" spans="1:219" ht="19.5" x14ac:dyDescent="0.25">
      <c r="A45" s="1113" t="s">
        <v>378</v>
      </c>
      <c r="B45" s="1113" t="s">
        <v>394</v>
      </c>
      <c r="C45" s="1113" t="s">
        <v>394</v>
      </c>
      <c r="D45" s="1113"/>
      <c r="E45" s="1113"/>
      <c r="F45" s="1113"/>
      <c r="G45" s="606"/>
      <c r="H45" s="606"/>
      <c r="I45" s="1048"/>
      <c r="J45" s="1048"/>
      <c r="K45" s="606"/>
      <c r="L45" s="606"/>
      <c r="M45" s="606"/>
      <c r="N45" s="1113"/>
      <c r="O45" s="625"/>
      <c r="P45" s="625"/>
      <c r="Q45" s="1131" t="s">
        <v>396</v>
      </c>
      <c r="R45" s="1115"/>
      <c r="S45" s="1115"/>
      <c r="T45" s="1116">
        <f t="shared" si="4"/>
        <v>0</v>
      </c>
      <c r="U45" s="1092">
        <f t="shared" si="7"/>
        <v>0</v>
      </c>
      <c r="V45" s="1087"/>
      <c r="W45" s="269"/>
      <c r="X45" s="269"/>
      <c r="Y45" s="269"/>
      <c r="Z45" s="269"/>
      <c r="AA45" s="595"/>
      <c r="AB45" s="269"/>
      <c r="AC45" s="269"/>
      <c r="AD45" s="269"/>
      <c r="AE45" s="269"/>
      <c r="AF45" s="269"/>
      <c r="AG45" s="269"/>
      <c r="AH45" s="269"/>
      <c r="AI45" s="269"/>
      <c r="AJ45" s="269"/>
      <c r="AK45" s="269"/>
      <c r="AL45" s="269"/>
      <c r="AM45" s="269"/>
      <c r="AN45" s="595"/>
      <c r="AO45" s="595"/>
      <c r="AP45" s="269"/>
      <c r="AQ45" s="269"/>
      <c r="AR45" s="269"/>
      <c r="AS45" s="269"/>
      <c r="AT45" s="269"/>
      <c r="AU45" s="269"/>
      <c r="AV45" s="269"/>
      <c r="AW45" s="269"/>
      <c r="AX45" s="269"/>
      <c r="AY45" s="269"/>
      <c r="AZ45" s="269"/>
      <c r="BA45" s="269"/>
      <c r="BB45" s="269"/>
      <c r="BC45" s="269"/>
      <c r="BD45" s="595"/>
      <c r="BE45" s="269"/>
      <c r="BF45" s="269"/>
      <c r="BG45" s="269"/>
      <c r="BH45" s="269"/>
      <c r="BI45" s="269"/>
      <c r="BJ45" s="269"/>
      <c r="BK45" s="576"/>
      <c r="BL45" s="269"/>
      <c r="BM45" s="269"/>
      <c r="BN45" s="269"/>
      <c r="BO45" s="269"/>
      <c r="BP45" s="269"/>
      <c r="BQ45" s="269"/>
      <c r="BR45" s="269"/>
      <c r="BS45" s="595"/>
      <c r="BT45" s="269"/>
      <c r="BU45" s="269"/>
      <c r="BV45" s="269"/>
      <c r="BW45" s="269"/>
      <c r="BX45" s="269"/>
      <c r="BY45" s="269"/>
      <c r="BZ45" s="269"/>
      <c r="CA45" s="636"/>
      <c r="CB45" s="651"/>
      <c r="CC45" s="651"/>
      <c r="CD45" s="651"/>
      <c r="CE45" s="651"/>
      <c r="CF45" s="651"/>
      <c r="CG45" s="1186">
        <f t="shared" si="8"/>
        <v>0</v>
      </c>
      <c r="CH45" s="651"/>
      <c r="CI45" s="651"/>
      <c r="CJ45" s="651"/>
      <c r="CK45" s="651"/>
      <c r="CL45" s="651"/>
      <c r="CM45" s="651"/>
      <c r="CN45" s="651"/>
      <c r="CO45" s="651"/>
      <c r="CP45" s="807">
        <f t="shared" si="9"/>
        <v>0</v>
      </c>
      <c r="CQ45" s="807">
        <f t="shared" si="10"/>
        <v>0</v>
      </c>
      <c r="CR45" s="270"/>
      <c r="CS45" s="270"/>
      <c r="CT45" s="270"/>
      <c r="CU45" s="270"/>
      <c r="CV45" s="270"/>
      <c r="CW45" s="270"/>
      <c r="CX45" s="270"/>
      <c r="CY45" s="270"/>
      <c r="CZ45" s="270"/>
      <c r="DA45" s="270"/>
      <c r="DB45" s="270"/>
      <c r="DC45" s="270"/>
      <c r="DD45" s="270"/>
      <c r="DE45" s="270"/>
      <c r="DF45" s="270"/>
      <c r="DG45" s="270"/>
      <c r="DH45" s="270"/>
      <c r="DI45" s="270"/>
      <c r="DJ45" s="270"/>
      <c r="DK45" s="270"/>
      <c r="DL45" s="270"/>
      <c r="DM45" s="270"/>
      <c r="DN45" s="270"/>
      <c r="DO45" s="270"/>
      <c r="DP45" s="270"/>
      <c r="DQ45" s="270"/>
      <c r="DR45" s="270"/>
      <c r="DS45" s="270"/>
      <c r="DT45" s="270"/>
      <c r="DU45" s="270"/>
      <c r="DV45" s="270"/>
      <c r="DW45" s="270"/>
      <c r="DX45" s="270"/>
      <c r="DY45" s="270"/>
      <c r="DZ45" s="270"/>
      <c r="EA45" s="270"/>
      <c r="EB45" s="270"/>
      <c r="EC45" s="270"/>
      <c r="ED45" s="270"/>
      <c r="EE45" s="270"/>
      <c r="EF45" s="270"/>
      <c r="EG45" s="270"/>
      <c r="EH45" s="270"/>
      <c r="EI45" s="270"/>
      <c r="EJ45" s="270"/>
      <c r="EK45" s="270"/>
      <c r="EL45" s="270"/>
      <c r="EM45" s="270"/>
      <c r="EN45" s="270"/>
      <c r="EO45" s="270"/>
      <c r="EP45" s="270"/>
      <c r="EQ45" s="270"/>
      <c r="ER45" s="270"/>
      <c r="ES45" s="270"/>
      <c r="ET45" s="270"/>
      <c r="EU45" s="270"/>
      <c r="EV45" s="270"/>
      <c r="EW45" s="270"/>
      <c r="EX45" s="270"/>
      <c r="EY45" s="270"/>
      <c r="EZ45" s="270"/>
      <c r="FA45" s="270"/>
      <c r="FB45" s="270"/>
      <c r="FC45" s="270"/>
      <c r="FD45" s="270"/>
      <c r="FE45" s="270"/>
      <c r="FF45" s="270"/>
      <c r="FG45" s="270"/>
      <c r="FH45" s="270"/>
      <c r="FI45" s="270"/>
      <c r="FJ45" s="270"/>
      <c r="FK45" s="270"/>
      <c r="FL45" s="270"/>
      <c r="FM45" s="270"/>
      <c r="FN45" s="270"/>
      <c r="FO45" s="270"/>
      <c r="FP45" s="270"/>
      <c r="FQ45" s="270"/>
      <c r="FR45" s="270"/>
      <c r="FS45" s="270"/>
      <c r="FT45" s="270"/>
      <c r="FU45" s="270"/>
      <c r="FV45" s="270"/>
      <c r="FW45" s="270"/>
      <c r="FX45" s="270"/>
      <c r="FY45" s="270"/>
      <c r="FZ45" s="270"/>
      <c r="GA45" s="270"/>
      <c r="GB45" s="270"/>
      <c r="GC45" s="270"/>
      <c r="GD45" s="270"/>
      <c r="GE45" s="270"/>
      <c r="GF45" s="270"/>
      <c r="GG45" s="270"/>
      <c r="GH45" s="270"/>
      <c r="GI45" s="270"/>
      <c r="GJ45" s="270"/>
      <c r="GK45" s="270"/>
      <c r="GL45" s="270"/>
      <c r="GM45" s="270"/>
      <c r="GN45" s="270"/>
      <c r="GO45" s="270"/>
      <c r="GP45" s="270"/>
      <c r="GQ45" s="270"/>
      <c r="GR45" s="270"/>
      <c r="GS45" s="270"/>
      <c r="GT45" s="270"/>
      <c r="GU45" s="270"/>
      <c r="GV45" s="270"/>
      <c r="GW45" s="270"/>
      <c r="GX45" s="270"/>
      <c r="GY45" s="270"/>
      <c r="GZ45" s="270"/>
      <c r="HA45" s="270"/>
      <c r="HB45" s="270"/>
      <c r="HC45" s="270"/>
      <c r="HD45" s="270"/>
      <c r="HE45" s="261"/>
      <c r="HF45" s="261"/>
      <c r="HG45" s="261"/>
      <c r="HH45" s="261"/>
      <c r="HI45" s="261"/>
      <c r="HJ45" s="261"/>
      <c r="HK45" s="261"/>
    </row>
    <row r="46" spans="1:219" ht="19.5" x14ac:dyDescent="0.25">
      <c r="A46" s="1132" t="s">
        <v>378</v>
      </c>
      <c r="B46" s="1132" t="s">
        <v>394</v>
      </c>
      <c r="C46" s="1132" t="s">
        <v>394</v>
      </c>
      <c r="D46" s="1132" t="s">
        <v>394</v>
      </c>
      <c r="E46" s="1132"/>
      <c r="F46" s="1132"/>
      <c r="G46" s="613"/>
      <c r="H46" s="613"/>
      <c r="I46" s="1054"/>
      <c r="J46" s="1054"/>
      <c r="K46" s="613"/>
      <c r="L46" s="613"/>
      <c r="M46" s="613"/>
      <c r="N46" s="629"/>
      <c r="O46" s="629"/>
      <c r="P46" s="629"/>
      <c r="Q46" s="1138" t="s">
        <v>288</v>
      </c>
      <c r="R46" s="1134"/>
      <c r="S46" s="1134"/>
      <c r="T46" s="1135">
        <f t="shared" si="4"/>
        <v>0</v>
      </c>
      <c r="U46" s="1092">
        <f t="shared" si="7"/>
        <v>0</v>
      </c>
      <c r="V46" s="1090"/>
      <c r="W46" s="305"/>
      <c r="X46" s="305"/>
      <c r="Y46" s="305"/>
      <c r="Z46" s="305"/>
      <c r="AA46" s="593"/>
      <c r="AB46" s="305"/>
      <c r="AC46" s="305"/>
      <c r="AD46" s="305"/>
      <c r="AE46" s="305"/>
      <c r="AF46" s="305"/>
      <c r="AG46" s="305"/>
      <c r="AH46" s="305"/>
      <c r="AI46" s="305"/>
      <c r="AJ46" s="305"/>
      <c r="AK46" s="305"/>
      <c r="AL46" s="305"/>
      <c r="AM46" s="305"/>
      <c r="AN46" s="593"/>
      <c r="AO46" s="593"/>
      <c r="AP46" s="305"/>
      <c r="AQ46" s="305"/>
      <c r="AR46" s="305"/>
      <c r="AS46" s="305"/>
      <c r="AT46" s="305"/>
      <c r="AU46" s="305"/>
      <c r="AV46" s="305"/>
      <c r="AW46" s="305"/>
      <c r="AX46" s="305"/>
      <c r="AY46" s="305"/>
      <c r="AZ46" s="305"/>
      <c r="BA46" s="305"/>
      <c r="BB46" s="305"/>
      <c r="BC46" s="305"/>
      <c r="BD46" s="593"/>
      <c r="BE46" s="305"/>
      <c r="BF46" s="305"/>
      <c r="BG46" s="305"/>
      <c r="BH46" s="305"/>
      <c r="BI46" s="305"/>
      <c r="BJ46" s="305"/>
      <c r="BK46" s="582"/>
      <c r="BL46" s="305"/>
      <c r="BM46" s="305"/>
      <c r="BN46" s="305"/>
      <c r="BO46" s="305"/>
      <c r="BP46" s="305"/>
      <c r="BQ46" s="305"/>
      <c r="BR46" s="305"/>
      <c r="BS46" s="593"/>
      <c r="BT46" s="305"/>
      <c r="BU46" s="305"/>
      <c r="BV46" s="305"/>
      <c r="BW46" s="305"/>
      <c r="BX46" s="305"/>
      <c r="BY46" s="305"/>
      <c r="BZ46" s="305"/>
      <c r="CA46" s="639"/>
      <c r="CB46" s="656"/>
      <c r="CC46" s="656"/>
      <c r="CD46" s="656"/>
      <c r="CE46" s="656"/>
      <c r="CF46" s="656"/>
      <c r="CG46" s="1189">
        <f t="shared" si="8"/>
        <v>0</v>
      </c>
      <c r="CH46" s="656"/>
      <c r="CI46" s="656"/>
      <c r="CJ46" s="656"/>
      <c r="CK46" s="656"/>
      <c r="CL46" s="656"/>
      <c r="CM46" s="656"/>
      <c r="CN46" s="656"/>
      <c r="CO46" s="656"/>
      <c r="CP46" s="807">
        <f t="shared" si="9"/>
        <v>0</v>
      </c>
      <c r="CQ46" s="807">
        <f t="shared" si="10"/>
        <v>0</v>
      </c>
      <c r="CR46" s="306"/>
      <c r="CS46" s="306"/>
      <c r="CT46" s="306"/>
      <c r="CU46" s="306"/>
      <c r="CV46" s="306"/>
      <c r="CW46" s="306"/>
      <c r="CX46" s="306"/>
      <c r="CY46" s="306"/>
      <c r="CZ46" s="306"/>
      <c r="DA46" s="306"/>
      <c r="DB46" s="306"/>
      <c r="DC46" s="306"/>
      <c r="DD46" s="306"/>
      <c r="DE46" s="306"/>
      <c r="DF46" s="306"/>
      <c r="DG46" s="306"/>
      <c r="DH46" s="306"/>
      <c r="DI46" s="306"/>
      <c r="DJ46" s="306"/>
      <c r="DK46" s="306"/>
      <c r="DL46" s="306"/>
      <c r="DM46" s="306"/>
      <c r="DN46" s="306"/>
      <c r="DO46" s="306"/>
      <c r="DP46" s="306"/>
      <c r="DQ46" s="306"/>
      <c r="DR46" s="306"/>
      <c r="DS46" s="306"/>
      <c r="DT46" s="306"/>
      <c r="DU46" s="306"/>
      <c r="DV46" s="306"/>
      <c r="DW46" s="306"/>
      <c r="DX46" s="306"/>
      <c r="DY46" s="306"/>
      <c r="DZ46" s="306"/>
      <c r="EA46" s="306"/>
      <c r="EB46" s="306"/>
      <c r="EC46" s="306"/>
      <c r="ED46" s="306"/>
      <c r="EE46" s="306"/>
      <c r="EF46" s="306"/>
      <c r="EG46" s="306"/>
      <c r="EH46" s="306"/>
      <c r="EI46" s="306"/>
      <c r="EJ46" s="306"/>
      <c r="EK46" s="306"/>
      <c r="EL46" s="306"/>
      <c r="EM46" s="306"/>
      <c r="EN46" s="306"/>
      <c r="EO46" s="306"/>
      <c r="EP46" s="306"/>
      <c r="EQ46" s="306"/>
      <c r="ER46" s="306"/>
      <c r="ES46" s="306"/>
      <c r="ET46" s="306"/>
      <c r="EU46" s="306"/>
      <c r="EV46" s="306"/>
      <c r="EW46" s="306"/>
      <c r="EX46" s="306"/>
      <c r="EY46" s="306"/>
      <c r="EZ46" s="306"/>
      <c r="FA46" s="306"/>
      <c r="FB46" s="306"/>
      <c r="FC46" s="306"/>
      <c r="FD46" s="306"/>
      <c r="FE46" s="306"/>
      <c r="FF46" s="306"/>
      <c r="FG46" s="306"/>
      <c r="FH46" s="306"/>
      <c r="FI46" s="306"/>
      <c r="FJ46" s="306"/>
      <c r="FK46" s="306"/>
      <c r="FL46" s="306"/>
      <c r="FM46" s="306"/>
      <c r="FN46" s="306"/>
      <c r="FO46" s="306"/>
      <c r="FP46" s="306"/>
      <c r="FQ46" s="306"/>
      <c r="FR46" s="306"/>
      <c r="FS46" s="306"/>
      <c r="FT46" s="306"/>
      <c r="FU46" s="306"/>
      <c r="FV46" s="306"/>
      <c r="FW46" s="306"/>
      <c r="FX46" s="306"/>
      <c r="FY46" s="306"/>
      <c r="FZ46" s="306"/>
      <c r="GA46" s="306"/>
      <c r="GB46" s="306"/>
      <c r="GC46" s="306"/>
      <c r="GD46" s="306"/>
      <c r="GE46" s="306"/>
      <c r="GF46" s="306"/>
      <c r="GG46" s="306"/>
      <c r="GH46" s="306"/>
      <c r="GI46" s="306"/>
      <c r="GJ46" s="306"/>
      <c r="GK46" s="306"/>
      <c r="GL46" s="306"/>
      <c r="GM46" s="306"/>
      <c r="GN46" s="306"/>
      <c r="GO46" s="306"/>
      <c r="GP46" s="306"/>
      <c r="GQ46" s="306"/>
      <c r="GR46" s="306"/>
      <c r="GS46" s="306"/>
      <c r="GT46" s="306"/>
      <c r="GU46" s="306"/>
      <c r="GV46" s="306"/>
      <c r="GW46" s="306"/>
      <c r="GX46" s="306"/>
      <c r="GY46" s="306"/>
      <c r="GZ46" s="306"/>
      <c r="HA46" s="306"/>
      <c r="HB46" s="306"/>
      <c r="HC46" s="306"/>
      <c r="HD46" s="306"/>
      <c r="HE46" s="261"/>
      <c r="HF46" s="261"/>
      <c r="HG46" s="261"/>
      <c r="HH46" s="261"/>
      <c r="HI46" s="261"/>
      <c r="HJ46" s="261"/>
      <c r="HK46" s="261"/>
    </row>
    <row r="47" spans="1:219" ht="19.5" x14ac:dyDescent="0.25">
      <c r="A47" s="1121" t="s">
        <v>378</v>
      </c>
      <c r="B47" s="1121" t="s">
        <v>394</v>
      </c>
      <c r="C47" s="1121" t="s">
        <v>394</v>
      </c>
      <c r="D47" s="1121" t="s">
        <v>394</v>
      </c>
      <c r="E47" s="1121" t="s">
        <v>447</v>
      </c>
      <c r="F47" s="1121"/>
      <c r="G47" s="608"/>
      <c r="H47" s="608"/>
      <c r="I47" s="1050"/>
      <c r="J47" s="1050"/>
      <c r="K47" s="608"/>
      <c r="L47" s="608"/>
      <c r="M47" s="608"/>
      <c r="N47" s="627"/>
      <c r="O47" s="627"/>
      <c r="P47" s="627"/>
      <c r="Q47" s="1122" t="s">
        <v>692</v>
      </c>
      <c r="R47" s="1123"/>
      <c r="S47" s="1123"/>
      <c r="T47" s="1124">
        <f t="shared" si="4"/>
        <v>0</v>
      </c>
      <c r="U47" s="1092">
        <f t="shared" si="7"/>
        <v>0</v>
      </c>
      <c r="V47" s="1090"/>
      <c r="W47" s="582"/>
      <c r="X47" s="582"/>
      <c r="Y47" s="582"/>
      <c r="Z47" s="582"/>
      <c r="AA47" s="593"/>
      <c r="AB47" s="582"/>
      <c r="AC47" s="582"/>
      <c r="AD47" s="582"/>
      <c r="AE47" s="582"/>
      <c r="AF47" s="582"/>
      <c r="AG47" s="582"/>
      <c r="AH47" s="582"/>
      <c r="AI47" s="582"/>
      <c r="AJ47" s="582"/>
      <c r="AK47" s="582"/>
      <c r="AL47" s="582"/>
      <c r="AM47" s="582"/>
      <c r="AN47" s="593"/>
      <c r="AO47" s="593"/>
      <c r="AP47" s="582"/>
      <c r="AQ47" s="582"/>
      <c r="AR47" s="582"/>
      <c r="AS47" s="582"/>
      <c r="AT47" s="582"/>
      <c r="AU47" s="582"/>
      <c r="AV47" s="582"/>
      <c r="AW47" s="582"/>
      <c r="AX47" s="582"/>
      <c r="AY47" s="582"/>
      <c r="AZ47" s="582"/>
      <c r="BA47" s="582"/>
      <c r="BB47" s="582"/>
      <c r="BC47" s="582"/>
      <c r="BD47" s="593"/>
      <c r="BE47" s="582"/>
      <c r="BF47" s="582"/>
      <c r="BG47" s="305"/>
      <c r="BH47" s="305"/>
      <c r="BI47" s="305"/>
      <c r="BJ47" s="582"/>
      <c r="BK47" s="582"/>
      <c r="BL47" s="582"/>
      <c r="BM47" s="582"/>
      <c r="BN47" s="582"/>
      <c r="BO47" s="582"/>
      <c r="BP47" s="582"/>
      <c r="BQ47" s="582"/>
      <c r="BR47" s="582"/>
      <c r="BS47" s="593"/>
      <c r="BT47" s="582"/>
      <c r="BU47" s="582"/>
      <c r="BV47" s="582"/>
      <c r="BW47" s="582"/>
      <c r="BX47" s="582"/>
      <c r="BY47" s="582"/>
      <c r="BZ47" s="582"/>
      <c r="CA47" s="639"/>
      <c r="CB47" s="656"/>
      <c r="CC47" s="656"/>
      <c r="CD47" s="656"/>
      <c r="CE47" s="656"/>
      <c r="CF47" s="656"/>
      <c r="CG47" s="1189">
        <f t="shared" si="8"/>
        <v>0</v>
      </c>
      <c r="CH47" s="656"/>
      <c r="CI47" s="656"/>
      <c r="CJ47" s="656"/>
      <c r="CK47" s="656"/>
      <c r="CL47" s="656"/>
      <c r="CM47" s="656"/>
      <c r="CN47" s="656"/>
      <c r="CO47" s="656"/>
      <c r="CP47" s="807">
        <f t="shared" si="9"/>
        <v>0</v>
      </c>
      <c r="CQ47" s="807">
        <f t="shared" si="10"/>
        <v>0</v>
      </c>
      <c r="CR47" s="306"/>
      <c r="CS47" s="306"/>
      <c r="CT47" s="306"/>
      <c r="CU47" s="306"/>
      <c r="CV47" s="306"/>
      <c r="CW47" s="306"/>
      <c r="CX47" s="306"/>
      <c r="CY47" s="306"/>
      <c r="CZ47" s="306"/>
      <c r="DA47" s="306"/>
      <c r="DB47" s="306"/>
      <c r="DC47" s="306"/>
      <c r="DD47" s="306"/>
      <c r="DE47" s="306"/>
      <c r="DF47" s="306"/>
      <c r="DG47" s="306"/>
      <c r="DH47" s="306"/>
      <c r="DI47" s="306"/>
      <c r="DJ47" s="306"/>
      <c r="DK47" s="306"/>
      <c r="DL47" s="306"/>
      <c r="DM47" s="306"/>
      <c r="DN47" s="306"/>
      <c r="DO47" s="306"/>
      <c r="DP47" s="306"/>
      <c r="DQ47" s="306"/>
      <c r="DR47" s="306"/>
      <c r="DS47" s="306"/>
      <c r="DT47" s="306"/>
      <c r="DU47" s="306"/>
      <c r="DV47" s="306"/>
      <c r="DW47" s="306"/>
      <c r="DX47" s="306"/>
      <c r="DY47" s="306"/>
      <c r="DZ47" s="306"/>
      <c r="EA47" s="306"/>
      <c r="EB47" s="306"/>
      <c r="EC47" s="306"/>
      <c r="ED47" s="306"/>
      <c r="EE47" s="306"/>
      <c r="EF47" s="306"/>
      <c r="EG47" s="306"/>
      <c r="EH47" s="306"/>
      <c r="EI47" s="306"/>
      <c r="EJ47" s="306"/>
      <c r="EK47" s="306"/>
      <c r="EL47" s="306"/>
      <c r="EM47" s="306"/>
      <c r="EN47" s="306"/>
      <c r="EO47" s="306"/>
      <c r="EP47" s="306"/>
      <c r="EQ47" s="306"/>
      <c r="ER47" s="306"/>
      <c r="ES47" s="306"/>
      <c r="ET47" s="306"/>
      <c r="EU47" s="306"/>
      <c r="EV47" s="306"/>
      <c r="EW47" s="306"/>
      <c r="EX47" s="306"/>
      <c r="EY47" s="306"/>
      <c r="EZ47" s="306"/>
      <c r="FA47" s="306"/>
      <c r="FB47" s="306"/>
      <c r="FC47" s="306"/>
      <c r="FD47" s="306"/>
      <c r="FE47" s="306"/>
      <c r="FF47" s="306"/>
      <c r="FG47" s="306"/>
      <c r="FH47" s="306"/>
      <c r="FI47" s="306"/>
      <c r="FJ47" s="306"/>
      <c r="FK47" s="306"/>
      <c r="FL47" s="306"/>
      <c r="FM47" s="306"/>
      <c r="FN47" s="306"/>
      <c r="FO47" s="306"/>
      <c r="FP47" s="306"/>
      <c r="FQ47" s="306"/>
      <c r="FR47" s="306"/>
      <c r="FS47" s="306"/>
      <c r="FT47" s="306"/>
      <c r="FU47" s="306"/>
      <c r="FV47" s="306"/>
      <c r="FW47" s="306"/>
      <c r="FX47" s="306"/>
      <c r="FY47" s="306"/>
      <c r="FZ47" s="306"/>
      <c r="GA47" s="306"/>
      <c r="GB47" s="306"/>
      <c r="GC47" s="306"/>
      <c r="GD47" s="306"/>
      <c r="GE47" s="306"/>
      <c r="GF47" s="306"/>
      <c r="GG47" s="306"/>
      <c r="GH47" s="306"/>
      <c r="GI47" s="306"/>
      <c r="GJ47" s="306"/>
      <c r="GK47" s="306"/>
      <c r="GL47" s="306"/>
      <c r="GM47" s="306"/>
      <c r="GN47" s="306"/>
      <c r="GO47" s="306"/>
      <c r="GP47" s="306"/>
      <c r="GQ47" s="306"/>
      <c r="GR47" s="306"/>
      <c r="GS47" s="306"/>
      <c r="GT47" s="306"/>
      <c r="GU47" s="306"/>
      <c r="GV47" s="306"/>
      <c r="GW47" s="306"/>
      <c r="GX47" s="306"/>
      <c r="GY47" s="306"/>
      <c r="GZ47" s="306"/>
      <c r="HA47" s="306"/>
      <c r="HB47" s="306"/>
      <c r="HC47" s="306"/>
      <c r="HD47" s="306"/>
      <c r="HE47" s="261"/>
      <c r="HF47" s="261"/>
      <c r="HG47" s="261"/>
      <c r="HH47" s="261"/>
      <c r="HI47" s="261"/>
      <c r="HJ47" s="261"/>
      <c r="HK47" s="261"/>
    </row>
    <row r="48" spans="1:219" ht="19.5" x14ac:dyDescent="0.25">
      <c r="A48" s="790" t="s">
        <v>378</v>
      </c>
      <c r="B48" s="790" t="s">
        <v>394</v>
      </c>
      <c r="C48" s="790" t="s">
        <v>394</v>
      </c>
      <c r="D48" s="790" t="s">
        <v>394</v>
      </c>
      <c r="E48" s="790" t="s">
        <v>447</v>
      </c>
      <c r="F48" s="790" t="s">
        <v>394</v>
      </c>
      <c r="G48" s="614"/>
      <c r="H48" s="614"/>
      <c r="I48" s="1055"/>
      <c r="J48" s="1055"/>
      <c r="K48" s="614"/>
      <c r="L48" s="614"/>
      <c r="M48" s="614"/>
      <c r="N48" s="630"/>
      <c r="O48" s="630"/>
      <c r="P48" s="630"/>
      <c r="Q48" s="806" t="s">
        <v>397</v>
      </c>
      <c r="R48" s="1136"/>
      <c r="S48" s="1136"/>
      <c r="T48" s="1137">
        <f t="shared" si="4"/>
        <v>0</v>
      </c>
      <c r="U48" s="1092">
        <f t="shared" si="7"/>
        <v>0</v>
      </c>
      <c r="V48" s="1090"/>
      <c r="W48" s="305"/>
      <c r="X48" s="305"/>
      <c r="Y48" s="305"/>
      <c r="Z48" s="305"/>
      <c r="AA48" s="593"/>
      <c r="AB48" s="305"/>
      <c r="AC48" s="305"/>
      <c r="AD48" s="305"/>
      <c r="AE48" s="305"/>
      <c r="AF48" s="305"/>
      <c r="AG48" s="305"/>
      <c r="AH48" s="305"/>
      <c r="AI48" s="305"/>
      <c r="AJ48" s="305"/>
      <c r="AK48" s="305"/>
      <c r="AL48" s="305"/>
      <c r="AM48" s="305"/>
      <c r="AN48" s="593"/>
      <c r="AO48" s="593"/>
      <c r="AP48" s="305"/>
      <c r="AQ48" s="305"/>
      <c r="AR48" s="305"/>
      <c r="AS48" s="305"/>
      <c r="AT48" s="305"/>
      <c r="AU48" s="305"/>
      <c r="AV48" s="305"/>
      <c r="AW48" s="305"/>
      <c r="AX48" s="305"/>
      <c r="AY48" s="305"/>
      <c r="AZ48" s="305"/>
      <c r="BA48" s="305"/>
      <c r="BB48" s="305"/>
      <c r="BC48" s="305"/>
      <c r="BD48" s="593"/>
      <c r="BE48" s="305"/>
      <c r="BF48" s="305"/>
      <c r="BG48" s="305"/>
      <c r="BH48" s="305"/>
      <c r="BI48" s="305"/>
      <c r="BJ48" s="305"/>
      <c r="BK48" s="582"/>
      <c r="BL48" s="305"/>
      <c r="BM48" s="305"/>
      <c r="BN48" s="305"/>
      <c r="BO48" s="305"/>
      <c r="BP48" s="305"/>
      <c r="BQ48" s="305"/>
      <c r="BR48" s="305"/>
      <c r="BS48" s="593"/>
      <c r="BT48" s="305"/>
      <c r="BU48" s="305"/>
      <c r="BV48" s="305"/>
      <c r="BW48" s="305"/>
      <c r="BX48" s="305"/>
      <c r="BY48" s="305"/>
      <c r="BZ48" s="305"/>
      <c r="CA48" s="639"/>
      <c r="CB48" s="656"/>
      <c r="CC48" s="656"/>
      <c r="CD48" s="656"/>
      <c r="CE48" s="656"/>
      <c r="CF48" s="656"/>
      <c r="CG48" s="1189">
        <f t="shared" si="8"/>
        <v>0</v>
      </c>
      <c r="CH48" s="656"/>
      <c r="CI48" s="656"/>
      <c r="CJ48" s="656"/>
      <c r="CK48" s="656"/>
      <c r="CL48" s="656"/>
      <c r="CM48" s="656"/>
      <c r="CN48" s="656"/>
      <c r="CO48" s="656"/>
      <c r="CP48" s="807">
        <f t="shared" si="9"/>
        <v>0</v>
      </c>
      <c r="CQ48" s="807">
        <f t="shared" si="10"/>
        <v>0</v>
      </c>
      <c r="CR48" s="306"/>
      <c r="CS48" s="306"/>
      <c r="CT48" s="306"/>
      <c r="CU48" s="306"/>
      <c r="CV48" s="306"/>
      <c r="CW48" s="306"/>
      <c r="CX48" s="306"/>
      <c r="CY48" s="306"/>
      <c r="CZ48" s="306"/>
      <c r="DA48" s="306"/>
      <c r="DB48" s="306"/>
      <c r="DC48" s="306"/>
      <c r="DD48" s="306"/>
      <c r="DE48" s="306"/>
      <c r="DF48" s="306"/>
      <c r="DG48" s="306"/>
      <c r="DH48" s="306"/>
      <c r="DI48" s="306"/>
      <c r="DJ48" s="306"/>
      <c r="DK48" s="306"/>
      <c r="DL48" s="306"/>
      <c r="DM48" s="306"/>
      <c r="DN48" s="306"/>
      <c r="DO48" s="306"/>
      <c r="DP48" s="306"/>
      <c r="DQ48" s="306"/>
      <c r="DR48" s="306"/>
      <c r="DS48" s="306"/>
      <c r="DT48" s="306"/>
      <c r="DU48" s="306"/>
      <c r="DV48" s="306"/>
      <c r="DW48" s="306"/>
      <c r="DX48" s="306"/>
      <c r="DY48" s="306"/>
      <c r="DZ48" s="306"/>
      <c r="EA48" s="306"/>
      <c r="EB48" s="306"/>
      <c r="EC48" s="306"/>
      <c r="ED48" s="306"/>
      <c r="EE48" s="306"/>
      <c r="EF48" s="306"/>
      <c r="EG48" s="306"/>
      <c r="EH48" s="306"/>
      <c r="EI48" s="306"/>
      <c r="EJ48" s="306"/>
      <c r="EK48" s="306"/>
      <c r="EL48" s="306"/>
      <c r="EM48" s="306"/>
      <c r="EN48" s="306"/>
      <c r="EO48" s="306"/>
      <c r="EP48" s="306"/>
      <c r="EQ48" s="306"/>
      <c r="ER48" s="306"/>
      <c r="ES48" s="306"/>
      <c r="ET48" s="306"/>
      <c r="EU48" s="306"/>
      <c r="EV48" s="306"/>
      <c r="EW48" s="306"/>
      <c r="EX48" s="306"/>
      <c r="EY48" s="306"/>
      <c r="EZ48" s="306"/>
      <c r="FA48" s="306"/>
      <c r="FB48" s="306"/>
      <c r="FC48" s="306"/>
      <c r="FD48" s="306"/>
      <c r="FE48" s="306"/>
      <c r="FF48" s="306"/>
      <c r="FG48" s="306"/>
      <c r="FH48" s="306"/>
      <c r="FI48" s="306"/>
      <c r="FJ48" s="306"/>
      <c r="FK48" s="306"/>
      <c r="FL48" s="306"/>
      <c r="FM48" s="306"/>
      <c r="FN48" s="306"/>
      <c r="FO48" s="306"/>
      <c r="FP48" s="306"/>
      <c r="FQ48" s="306"/>
      <c r="FR48" s="306"/>
      <c r="FS48" s="306"/>
      <c r="FT48" s="306"/>
      <c r="FU48" s="306"/>
      <c r="FV48" s="306"/>
      <c r="FW48" s="306"/>
      <c r="FX48" s="306"/>
      <c r="FY48" s="306"/>
      <c r="FZ48" s="306"/>
      <c r="GA48" s="306"/>
      <c r="GB48" s="306"/>
      <c r="GC48" s="306"/>
      <c r="GD48" s="306"/>
      <c r="GE48" s="306"/>
      <c r="GF48" s="306"/>
      <c r="GG48" s="306"/>
      <c r="GH48" s="306"/>
      <c r="GI48" s="306"/>
      <c r="GJ48" s="306"/>
      <c r="GK48" s="306"/>
      <c r="GL48" s="306"/>
      <c r="GM48" s="306"/>
      <c r="GN48" s="306"/>
      <c r="GO48" s="306"/>
      <c r="GP48" s="306"/>
      <c r="GQ48" s="306"/>
      <c r="GR48" s="306"/>
      <c r="GS48" s="306"/>
      <c r="GT48" s="306"/>
      <c r="GU48" s="306"/>
      <c r="GV48" s="306"/>
      <c r="GW48" s="306"/>
      <c r="GX48" s="306"/>
      <c r="GY48" s="306"/>
      <c r="GZ48" s="306"/>
      <c r="HA48" s="306"/>
      <c r="HB48" s="306"/>
      <c r="HC48" s="306"/>
      <c r="HD48" s="306"/>
      <c r="HE48" s="254"/>
      <c r="HF48" s="254"/>
      <c r="HG48" s="254"/>
      <c r="HH48" s="254"/>
      <c r="HI48" s="254"/>
      <c r="HJ48" s="254"/>
      <c r="HK48" s="254"/>
    </row>
    <row r="49" spans="1:219" s="280" customFormat="1" ht="84.95" customHeight="1" x14ac:dyDescent="0.25">
      <c r="A49" s="619" t="s">
        <v>378</v>
      </c>
      <c r="B49" s="619" t="s">
        <v>394</v>
      </c>
      <c r="C49" s="619" t="s">
        <v>394</v>
      </c>
      <c r="D49" s="619" t="s">
        <v>394</v>
      </c>
      <c r="E49" s="619" t="s">
        <v>447</v>
      </c>
      <c r="F49" s="619" t="s">
        <v>394</v>
      </c>
      <c r="G49" s="609">
        <v>2021005810166</v>
      </c>
      <c r="H49" s="609" t="s">
        <v>1032</v>
      </c>
      <c r="I49" s="1052" t="s">
        <v>870</v>
      </c>
      <c r="J49" s="1052" t="s">
        <v>871</v>
      </c>
      <c r="K49" s="609">
        <v>300</v>
      </c>
      <c r="L49" s="609" t="s">
        <v>781</v>
      </c>
      <c r="M49" s="609" t="s">
        <v>780</v>
      </c>
      <c r="N49" s="619" t="s">
        <v>934</v>
      </c>
      <c r="O49" s="619" t="s">
        <v>390</v>
      </c>
      <c r="P49" s="619" t="s">
        <v>764</v>
      </c>
      <c r="Q49" s="766" t="s">
        <v>968</v>
      </c>
      <c r="R49" s="853">
        <v>120000000</v>
      </c>
      <c r="S49" s="871"/>
      <c r="T49" s="1023">
        <f t="shared" si="4"/>
        <v>120000000</v>
      </c>
      <c r="U49" s="1092">
        <f t="shared" si="7"/>
        <v>120000000</v>
      </c>
      <c r="V49" s="1088"/>
      <c r="W49" s="594"/>
      <c r="X49" s="594"/>
      <c r="Y49" s="594"/>
      <c r="Z49" s="594"/>
      <c r="AA49" s="594"/>
      <c r="AB49" s="594"/>
      <c r="AC49" s="594"/>
      <c r="AD49" s="594"/>
      <c r="AE49" s="594"/>
      <c r="AF49" s="594"/>
      <c r="AG49" s="594"/>
      <c r="AH49" s="594"/>
      <c r="AI49" s="594"/>
      <c r="AJ49" s="594"/>
      <c r="AK49" s="594"/>
      <c r="AL49" s="594"/>
      <c r="AM49" s="594"/>
      <c r="AN49" s="594"/>
      <c r="AO49" s="594">
        <v>120000000</v>
      </c>
      <c r="AP49" s="594"/>
      <c r="AQ49" s="594"/>
      <c r="AR49" s="594"/>
      <c r="AS49" s="788"/>
      <c r="AT49" s="788"/>
      <c r="AU49" s="325"/>
      <c r="AV49" s="325"/>
      <c r="AW49" s="325"/>
      <c r="AX49" s="594"/>
      <c r="AY49" s="594"/>
      <c r="AZ49" s="594"/>
      <c r="BA49" s="594"/>
      <c r="BB49" s="594"/>
      <c r="BC49" s="594"/>
      <c r="BD49" s="594"/>
      <c r="BE49" s="594"/>
      <c r="BF49" s="594"/>
      <c r="BG49" s="594"/>
      <c r="BH49" s="594"/>
      <c r="BI49" s="594"/>
      <c r="BJ49" s="594"/>
      <c r="BK49" s="594"/>
      <c r="BL49" s="594"/>
      <c r="BM49" s="594"/>
      <c r="BN49" s="594"/>
      <c r="BO49" s="594"/>
      <c r="BP49" s="594"/>
      <c r="BQ49" s="594"/>
      <c r="BR49" s="594"/>
      <c r="BS49" s="594"/>
      <c r="BT49" s="594"/>
      <c r="BU49" s="594"/>
      <c r="BV49" s="594"/>
      <c r="BW49" s="594"/>
      <c r="BX49" s="594"/>
      <c r="BY49" s="594"/>
      <c r="BZ49" s="594"/>
      <c r="CA49" s="637"/>
      <c r="CB49" s="652">
        <v>3502009</v>
      </c>
      <c r="CC49" s="652" t="s">
        <v>1094</v>
      </c>
      <c r="CD49" s="652">
        <v>35022</v>
      </c>
      <c r="CE49" s="652" t="s">
        <v>1095</v>
      </c>
      <c r="CF49" s="619" t="s">
        <v>764</v>
      </c>
      <c r="CG49" s="1188">
        <f t="shared" si="8"/>
        <v>120000000</v>
      </c>
      <c r="CH49" s="652" t="s">
        <v>1096</v>
      </c>
      <c r="CI49" s="652" t="s">
        <v>1097</v>
      </c>
      <c r="CJ49" s="1206">
        <v>47</v>
      </c>
      <c r="CK49" s="652" t="s">
        <v>1098</v>
      </c>
      <c r="CL49" s="652">
        <v>7045401</v>
      </c>
      <c r="CM49" s="652" t="s">
        <v>1099</v>
      </c>
      <c r="CN49" s="652" t="s">
        <v>781</v>
      </c>
      <c r="CO49" s="652" t="s">
        <v>288</v>
      </c>
      <c r="CP49" s="807">
        <f t="shared" si="9"/>
        <v>120000000</v>
      </c>
      <c r="CQ49" s="807">
        <f t="shared" si="10"/>
        <v>0</v>
      </c>
      <c r="CR49" s="278"/>
      <c r="CS49" s="278"/>
      <c r="CT49" s="278"/>
      <c r="CU49" s="278"/>
      <c r="CV49" s="278"/>
      <c r="CW49" s="278"/>
      <c r="CX49" s="278"/>
      <c r="CY49" s="278"/>
      <c r="CZ49" s="278"/>
      <c r="DA49" s="278"/>
      <c r="DB49" s="278"/>
      <c r="DC49" s="278"/>
      <c r="DD49" s="278"/>
      <c r="DE49" s="278"/>
      <c r="DF49" s="278"/>
      <c r="DG49" s="278"/>
      <c r="DH49" s="278"/>
      <c r="DI49" s="278"/>
      <c r="DJ49" s="278"/>
      <c r="DK49" s="278"/>
      <c r="DL49" s="278"/>
      <c r="DM49" s="278"/>
      <c r="DN49" s="278"/>
      <c r="DO49" s="278"/>
      <c r="DP49" s="278"/>
      <c r="DQ49" s="278"/>
      <c r="DR49" s="278"/>
      <c r="DS49" s="278"/>
      <c r="DT49" s="278"/>
      <c r="DU49" s="278"/>
      <c r="DV49" s="278"/>
      <c r="DW49" s="278"/>
      <c r="DX49" s="278"/>
      <c r="DY49" s="278"/>
      <c r="DZ49" s="278"/>
      <c r="EA49" s="278"/>
      <c r="EB49" s="278"/>
      <c r="EC49" s="278"/>
      <c r="ED49" s="278"/>
      <c r="EE49" s="278"/>
      <c r="EF49" s="278"/>
      <c r="EG49" s="278"/>
      <c r="EH49" s="278"/>
      <c r="EI49" s="278"/>
      <c r="EJ49" s="278"/>
      <c r="EK49" s="278"/>
      <c r="EL49" s="278"/>
      <c r="EM49" s="278"/>
      <c r="EN49" s="278"/>
      <c r="EO49" s="278"/>
      <c r="EP49" s="278"/>
      <c r="EQ49" s="278"/>
      <c r="ER49" s="278"/>
      <c r="ES49" s="278"/>
      <c r="ET49" s="278"/>
      <c r="EU49" s="278"/>
      <c r="EV49" s="278"/>
      <c r="EW49" s="278"/>
      <c r="EX49" s="278"/>
      <c r="EY49" s="278"/>
      <c r="EZ49" s="278"/>
      <c r="FA49" s="278"/>
      <c r="FB49" s="278"/>
      <c r="FC49" s="278"/>
      <c r="FD49" s="278"/>
      <c r="FE49" s="278"/>
      <c r="FF49" s="278"/>
      <c r="FG49" s="278"/>
      <c r="FH49" s="278"/>
      <c r="FI49" s="278"/>
      <c r="FJ49" s="278"/>
      <c r="FK49" s="278"/>
      <c r="FL49" s="278"/>
      <c r="FM49" s="278"/>
      <c r="FN49" s="278"/>
      <c r="FO49" s="278"/>
      <c r="FP49" s="278"/>
      <c r="FQ49" s="278"/>
      <c r="FR49" s="278"/>
      <c r="FS49" s="278"/>
      <c r="FT49" s="278"/>
      <c r="FU49" s="278"/>
      <c r="FV49" s="278"/>
      <c r="FW49" s="278"/>
      <c r="FX49" s="278"/>
      <c r="FY49" s="278"/>
      <c r="FZ49" s="278"/>
      <c r="GA49" s="278"/>
      <c r="GB49" s="278"/>
      <c r="GC49" s="278"/>
      <c r="GD49" s="278"/>
      <c r="GE49" s="278"/>
      <c r="GF49" s="278"/>
      <c r="GG49" s="278"/>
      <c r="GH49" s="278"/>
      <c r="GI49" s="278"/>
      <c r="GJ49" s="278"/>
      <c r="GK49" s="278"/>
      <c r="GL49" s="278"/>
      <c r="GM49" s="278"/>
      <c r="GN49" s="278"/>
      <c r="GO49" s="278"/>
      <c r="GP49" s="278"/>
      <c r="GQ49" s="278"/>
      <c r="GR49" s="278"/>
      <c r="GS49" s="278"/>
      <c r="GT49" s="278"/>
      <c r="GU49" s="278"/>
      <c r="GV49" s="278"/>
      <c r="GW49" s="278"/>
      <c r="GX49" s="278"/>
      <c r="GY49" s="278"/>
      <c r="GZ49" s="278"/>
      <c r="HA49" s="278"/>
      <c r="HB49" s="278"/>
      <c r="HC49" s="278"/>
      <c r="HD49" s="278"/>
      <c r="HE49" s="279"/>
      <c r="HF49" s="279"/>
      <c r="HG49" s="279"/>
      <c r="HH49" s="279"/>
      <c r="HI49" s="279"/>
      <c r="HJ49" s="279"/>
      <c r="HK49" s="279"/>
    </row>
    <row r="50" spans="1:219" ht="19.5" x14ac:dyDescent="0.25">
      <c r="A50" s="1132" t="s">
        <v>378</v>
      </c>
      <c r="B50" s="1132" t="s">
        <v>394</v>
      </c>
      <c r="C50" s="1132" t="s">
        <v>394</v>
      </c>
      <c r="D50" s="1132" t="s">
        <v>375</v>
      </c>
      <c r="E50" s="1132"/>
      <c r="F50" s="1132"/>
      <c r="G50" s="613"/>
      <c r="H50" s="613"/>
      <c r="I50" s="1054"/>
      <c r="J50" s="1054"/>
      <c r="K50" s="613"/>
      <c r="L50" s="613"/>
      <c r="M50" s="613"/>
      <c r="N50" s="629"/>
      <c r="O50" s="629"/>
      <c r="P50" s="629"/>
      <c r="Q50" s="1138" t="s">
        <v>290</v>
      </c>
      <c r="R50" s="1134"/>
      <c r="S50" s="1134"/>
      <c r="T50" s="1135">
        <f t="shared" si="4"/>
        <v>0</v>
      </c>
      <c r="U50" s="1092">
        <f t="shared" si="7"/>
        <v>0</v>
      </c>
      <c r="V50" s="1090"/>
      <c r="W50" s="305"/>
      <c r="X50" s="305"/>
      <c r="Y50" s="305"/>
      <c r="Z50" s="305"/>
      <c r="AA50" s="593"/>
      <c r="AB50" s="305"/>
      <c r="AC50" s="305"/>
      <c r="AD50" s="305"/>
      <c r="AE50" s="305"/>
      <c r="AF50" s="305"/>
      <c r="AG50" s="305"/>
      <c r="AH50" s="305"/>
      <c r="AI50" s="305"/>
      <c r="AJ50" s="305"/>
      <c r="AK50" s="305"/>
      <c r="AL50" s="305"/>
      <c r="AM50" s="305"/>
      <c r="AN50" s="593"/>
      <c r="AO50" s="593"/>
      <c r="AP50" s="305"/>
      <c r="AQ50" s="305"/>
      <c r="AR50" s="305"/>
      <c r="AS50" s="305"/>
      <c r="AT50" s="305"/>
      <c r="AU50" s="305"/>
      <c r="AV50" s="305"/>
      <c r="AW50" s="305"/>
      <c r="AX50" s="305"/>
      <c r="AY50" s="305"/>
      <c r="AZ50" s="305"/>
      <c r="BA50" s="305"/>
      <c r="BB50" s="305"/>
      <c r="BC50" s="305"/>
      <c r="BD50" s="593"/>
      <c r="BE50" s="305"/>
      <c r="BF50" s="305"/>
      <c r="BG50" s="305"/>
      <c r="BH50" s="305"/>
      <c r="BI50" s="305"/>
      <c r="BJ50" s="305"/>
      <c r="BK50" s="582"/>
      <c r="BL50" s="305"/>
      <c r="BM50" s="305"/>
      <c r="BN50" s="305"/>
      <c r="BO50" s="305"/>
      <c r="BP50" s="305"/>
      <c r="BQ50" s="305"/>
      <c r="BR50" s="305"/>
      <c r="BS50" s="593"/>
      <c r="BT50" s="305"/>
      <c r="BU50" s="305"/>
      <c r="BV50" s="305"/>
      <c r="BW50" s="305"/>
      <c r="BX50" s="305"/>
      <c r="BY50" s="305"/>
      <c r="BZ50" s="305"/>
      <c r="CA50" s="639"/>
      <c r="CB50" s="656"/>
      <c r="CC50" s="656"/>
      <c r="CD50" s="656"/>
      <c r="CE50" s="656"/>
      <c r="CF50" s="656"/>
      <c r="CG50" s="1189">
        <f t="shared" si="8"/>
        <v>0</v>
      </c>
      <c r="CH50" s="656"/>
      <c r="CI50" s="656"/>
      <c r="CJ50" s="656"/>
      <c r="CK50" s="656"/>
      <c r="CL50" s="656"/>
      <c r="CM50" s="656"/>
      <c r="CN50" s="656"/>
      <c r="CO50" s="656"/>
      <c r="CP50" s="807">
        <f t="shared" si="9"/>
        <v>0</v>
      </c>
      <c r="CQ50" s="807">
        <f t="shared" si="10"/>
        <v>0</v>
      </c>
      <c r="CR50" s="306"/>
      <c r="CS50" s="306"/>
      <c r="CT50" s="306"/>
      <c r="CU50" s="306"/>
      <c r="CV50" s="306"/>
      <c r="CW50" s="306"/>
      <c r="CX50" s="306"/>
      <c r="CY50" s="306"/>
      <c r="CZ50" s="306"/>
      <c r="DA50" s="306"/>
      <c r="DB50" s="306"/>
      <c r="DC50" s="306"/>
      <c r="DD50" s="306"/>
      <c r="DE50" s="306"/>
      <c r="DF50" s="306"/>
      <c r="DG50" s="306"/>
      <c r="DH50" s="306"/>
      <c r="DI50" s="306"/>
      <c r="DJ50" s="306"/>
      <c r="DK50" s="306"/>
      <c r="DL50" s="306"/>
      <c r="DM50" s="306"/>
      <c r="DN50" s="306"/>
      <c r="DO50" s="306"/>
      <c r="DP50" s="306"/>
      <c r="DQ50" s="306"/>
      <c r="DR50" s="306"/>
      <c r="DS50" s="306"/>
      <c r="DT50" s="306"/>
      <c r="DU50" s="306"/>
      <c r="DV50" s="306"/>
      <c r="DW50" s="306"/>
      <c r="DX50" s="306"/>
      <c r="DY50" s="306"/>
      <c r="DZ50" s="306"/>
      <c r="EA50" s="306"/>
      <c r="EB50" s="306"/>
      <c r="EC50" s="306"/>
      <c r="ED50" s="306"/>
      <c r="EE50" s="306"/>
      <c r="EF50" s="306"/>
      <c r="EG50" s="306"/>
      <c r="EH50" s="306"/>
      <c r="EI50" s="306"/>
      <c r="EJ50" s="306"/>
      <c r="EK50" s="306"/>
      <c r="EL50" s="306"/>
      <c r="EM50" s="306"/>
      <c r="EN50" s="306"/>
      <c r="EO50" s="306"/>
      <c r="EP50" s="306"/>
      <c r="EQ50" s="306"/>
      <c r="ER50" s="306"/>
      <c r="ES50" s="306"/>
      <c r="ET50" s="306"/>
      <c r="EU50" s="306"/>
      <c r="EV50" s="306"/>
      <c r="EW50" s="306"/>
      <c r="EX50" s="306"/>
      <c r="EY50" s="306"/>
      <c r="EZ50" s="306"/>
      <c r="FA50" s="306"/>
      <c r="FB50" s="306"/>
      <c r="FC50" s="306"/>
      <c r="FD50" s="306"/>
      <c r="FE50" s="306"/>
      <c r="FF50" s="306"/>
      <c r="FG50" s="306"/>
      <c r="FH50" s="306"/>
      <c r="FI50" s="306"/>
      <c r="FJ50" s="306"/>
      <c r="FK50" s="306"/>
      <c r="FL50" s="306"/>
      <c r="FM50" s="306"/>
      <c r="FN50" s="306"/>
      <c r="FO50" s="306"/>
      <c r="FP50" s="306"/>
      <c r="FQ50" s="306"/>
      <c r="FR50" s="306"/>
      <c r="FS50" s="306"/>
      <c r="FT50" s="306"/>
      <c r="FU50" s="306"/>
      <c r="FV50" s="306"/>
      <c r="FW50" s="306"/>
      <c r="FX50" s="306"/>
      <c r="FY50" s="306"/>
      <c r="FZ50" s="306"/>
      <c r="GA50" s="306"/>
      <c r="GB50" s="306"/>
      <c r="GC50" s="306"/>
      <c r="GD50" s="306"/>
      <c r="GE50" s="306"/>
      <c r="GF50" s="306"/>
      <c r="GG50" s="306"/>
      <c r="GH50" s="306"/>
      <c r="GI50" s="306"/>
      <c r="GJ50" s="306"/>
      <c r="GK50" s="306"/>
      <c r="GL50" s="306"/>
      <c r="GM50" s="306"/>
      <c r="GN50" s="306"/>
      <c r="GO50" s="306"/>
      <c r="GP50" s="306"/>
      <c r="GQ50" s="306"/>
      <c r="GR50" s="306"/>
      <c r="GS50" s="306"/>
      <c r="GT50" s="306"/>
      <c r="GU50" s="306"/>
      <c r="GV50" s="306"/>
      <c r="GW50" s="306"/>
      <c r="GX50" s="306"/>
      <c r="GY50" s="306"/>
      <c r="GZ50" s="306"/>
      <c r="HA50" s="306"/>
      <c r="HB50" s="306"/>
      <c r="HC50" s="306"/>
      <c r="HD50" s="306"/>
      <c r="HE50" s="261"/>
      <c r="HF50" s="261"/>
      <c r="HG50" s="261"/>
      <c r="HH50" s="261"/>
      <c r="HI50" s="261"/>
      <c r="HJ50" s="261"/>
      <c r="HK50" s="261"/>
    </row>
    <row r="51" spans="1:219" ht="19.5" x14ac:dyDescent="0.25">
      <c r="A51" s="1121" t="s">
        <v>378</v>
      </c>
      <c r="B51" s="1121" t="s">
        <v>394</v>
      </c>
      <c r="C51" s="1121" t="s">
        <v>394</v>
      </c>
      <c r="D51" s="1121" t="s">
        <v>375</v>
      </c>
      <c r="E51" s="1121" t="s">
        <v>447</v>
      </c>
      <c r="F51" s="1121"/>
      <c r="G51" s="608"/>
      <c r="H51" s="608"/>
      <c r="I51" s="1050"/>
      <c r="J51" s="1050"/>
      <c r="K51" s="608"/>
      <c r="L51" s="608"/>
      <c r="M51" s="608"/>
      <c r="N51" s="627"/>
      <c r="O51" s="627"/>
      <c r="P51" s="627"/>
      <c r="Q51" s="1122" t="s">
        <v>692</v>
      </c>
      <c r="R51" s="1123"/>
      <c r="S51" s="1123"/>
      <c r="T51" s="1124">
        <f t="shared" si="4"/>
        <v>0</v>
      </c>
      <c r="U51" s="1092">
        <f t="shared" si="7"/>
        <v>0</v>
      </c>
      <c r="V51" s="1090"/>
      <c r="W51" s="582"/>
      <c r="X51" s="582"/>
      <c r="Y51" s="582"/>
      <c r="Z51" s="582"/>
      <c r="AA51" s="593"/>
      <c r="AB51" s="582"/>
      <c r="AC51" s="582"/>
      <c r="AD51" s="582"/>
      <c r="AE51" s="582"/>
      <c r="AF51" s="582"/>
      <c r="AG51" s="582"/>
      <c r="AH51" s="582"/>
      <c r="AI51" s="582"/>
      <c r="AJ51" s="582"/>
      <c r="AK51" s="582"/>
      <c r="AL51" s="582"/>
      <c r="AM51" s="582"/>
      <c r="AN51" s="593"/>
      <c r="AO51" s="593"/>
      <c r="AP51" s="582"/>
      <c r="AQ51" s="582"/>
      <c r="AR51" s="582"/>
      <c r="AS51" s="582"/>
      <c r="AT51" s="582"/>
      <c r="AU51" s="582"/>
      <c r="AV51" s="582"/>
      <c r="AW51" s="582"/>
      <c r="AX51" s="582"/>
      <c r="AY51" s="582"/>
      <c r="AZ51" s="582"/>
      <c r="BA51" s="582"/>
      <c r="BB51" s="582"/>
      <c r="BC51" s="582"/>
      <c r="BD51" s="593"/>
      <c r="BE51" s="582"/>
      <c r="BF51" s="582"/>
      <c r="BG51" s="305"/>
      <c r="BH51" s="305"/>
      <c r="BI51" s="305"/>
      <c r="BJ51" s="582"/>
      <c r="BK51" s="582"/>
      <c r="BL51" s="582"/>
      <c r="BM51" s="582"/>
      <c r="BN51" s="582"/>
      <c r="BO51" s="582"/>
      <c r="BP51" s="582"/>
      <c r="BQ51" s="582"/>
      <c r="BR51" s="582"/>
      <c r="BS51" s="593"/>
      <c r="BT51" s="582"/>
      <c r="BU51" s="582"/>
      <c r="BV51" s="582"/>
      <c r="BW51" s="582"/>
      <c r="BX51" s="582"/>
      <c r="BY51" s="582"/>
      <c r="BZ51" s="582"/>
      <c r="CA51" s="639"/>
      <c r="CB51" s="656"/>
      <c r="CC51" s="656"/>
      <c r="CD51" s="656"/>
      <c r="CE51" s="656"/>
      <c r="CF51" s="656"/>
      <c r="CG51" s="1189">
        <f t="shared" si="8"/>
        <v>0</v>
      </c>
      <c r="CH51" s="656"/>
      <c r="CI51" s="656"/>
      <c r="CJ51" s="656"/>
      <c r="CK51" s="656"/>
      <c r="CL51" s="656"/>
      <c r="CM51" s="656"/>
      <c r="CN51" s="656"/>
      <c r="CO51" s="656"/>
      <c r="CP51" s="807">
        <f t="shared" si="9"/>
        <v>0</v>
      </c>
      <c r="CQ51" s="807">
        <f t="shared" si="10"/>
        <v>0</v>
      </c>
      <c r="CR51" s="306"/>
      <c r="CS51" s="306"/>
      <c r="CT51" s="306"/>
      <c r="CU51" s="306"/>
      <c r="CV51" s="306"/>
      <c r="CW51" s="306"/>
      <c r="CX51" s="306"/>
      <c r="CY51" s="306"/>
      <c r="CZ51" s="306"/>
      <c r="DA51" s="306"/>
      <c r="DB51" s="306"/>
      <c r="DC51" s="306"/>
      <c r="DD51" s="306"/>
      <c r="DE51" s="306"/>
      <c r="DF51" s="306"/>
      <c r="DG51" s="306"/>
      <c r="DH51" s="306"/>
      <c r="DI51" s="306"/>
      <c r="DJ51" s="306"/>
      <c r="DK51" s="306"/>
      <c r="DL51" s="306"/>
      <c r="DM51" s="306"/>
      <c r="DN51" s="306"/>
      <c r="DO51" s="306"/>
      <c r="DP51" s="306"/>
      <c r="DQ51" s="306"/>
      <c r="DR51" s="306"/>
      <c r="DS51" s="306"/>
      <c r="DT51" s="306"/>
      <c r="DU51" s="306"/>
      <c r="DV51" s="306"/>
      <c r="DW51" s="306"/>
      <c r="DX51" s="306"/>
      <c r="DY51" s="306"/>
      <c r="DZ51" s="306"/>
      <c r="EA51" s="306"/>
      <c r="EB51" s="306"/>
      <c r="EC51" s="306"/>
      <c r="ED51" s="306"/>
      <c r="EE51" s="306"/>
      <c r="EF51" s="306"/>
      <c r="EG51" s="306"/>
      <c r="EH51" s="306"/>
      <c r="EI51" s="306"/>
      <c r="EJ51" s="306"/>
      <c r="EK51" s="306"/>
      <c r="EL51" s="306"/>
      <c r="EM51" s="306"/>
      <c r="EN51" s="306"/>
      <c r="EO51" s="306"/>
      <c r="EP51" s="306"/>
      <c r="EQ51" s="306"/>
      <c r="ER51" s="306"/>
      <c r="ES51" s="306"/>
      <c r="ET51" s="306"/>
      <c r="EU51" s="306"/>
      <c r="EV51" s="306"/>
      <c r="EW51" s="306"/>
      <c r="EX51" s="306"/>
      <c r="EY51" s="306"/>
      <c r="EZ51" s="306"/>
      <c r="FA51" s="306"/>
      <c r="FB51" s="306"/>
      <c r="FC51" s="306"/>
      <c r="FD51" s="306"/>
      <c r="FE51" s="306"/>
      <c r="FF51" s="306"/>
      <c r="FG51" s="306"/>
      <c r="FH51" s="306"/>
      <c r="FI51" s="306"/>
      <c r="FJ51" s="306"/>
      <c r="FK51" s="306"/>
      <c r="FL51" s="306"/>
      <c r="FM51" s="306"/>
      <c r="FN51" s="306"/>
      <c r="FO51" s="306"/>
      <c r="FP51" s="306"/>
      <c r="FQ51" s="306"/>
      <c r="FR51" s="306"/>
      <c r="FS51" s="306"/>
      <c r="FT51" s="306"/>
      <c r="FU51" s="306"/>
      <c r="FV51" s="306"/>
      <c r="FW51" s="306"/>
      <c r="FX51" s="306"/>
      <c r="FY51" s="306"/>
      <c r="FZ51" s="306"/>
      <c r="GA51" s="306"/>
      <c r="GB51" s="306"/>
      <c r="GC51" s="306"/>
      <c r="GD51" s="306"/>
      <c r="GE51" s="306"/>
      <c r="GF51" s="306"/>
      <c r="GG51" s="306"/>
      <c r="GH51" s="306"/>
      <c r="GI51" s="306"/>
      <c r="GJ51" s="306"/>
      <c r="GK51" s="306"/>
      <c r="GL51" s="306"/>
      <c r="GM51" s="306"/>
      <c r="GN51" s="306"/>
      <c r="GO51" s="306"/>
      <c r="GP51" s="306"/>
      <c r="GQ51" s="306"/>
      <c r="GR51" s="306"/>
      <c r="GS51" s="306"/>
      <c r="GT51" s="306"/>
      <c r="GU51" s="306"/>
      <c r="GV51" s="306"/>
      <c r="GW51" s="306"/>
      <c r="GX51" s="306"/>
      <c r="GY51" s="306"/>
      <c r="GZ51" s="306"/>
      <c r="HA51" s="306"/>
      <c r="HB51" s="306"/>
      <c r="HC51" s="306"/>
      <c r="HD51" s="306"/>
      <c r="HE51" s="261"/>
      <c r="HF51" s="261"/>
      <c r="HG51" s="261"/>
      <c r="HH51" s="261"/>
      <c r="HI51" s="261"/>
      <c r="HJ51" s="261"/>
      <c r="HK51" s="261"/>
    </row>
    <row r="52" spans="1:219" ht="19.5" x14ac:dyDescent="0.25">
      <c r="A52" s="790" t="s">
        <v>378</v>
      </c>
      <c r="B52" s="790" t="s">
        <v>394</v>
      </c>
      <c r="C52" s="790" t="s">
        <v>394</v>
      </c>
      <c r="D52" s="790" t="s">
        <v>375</v>
      </c>
      <c r="E52" s="790" t="s">
        <v>447</v>
      </c>
      <c r="F52" s="790" t="s">
        <v>363</v>
      </c>
      <c r="G52" s="614"/>
      <c r="H52" s="614"/>
      <c r="I52" s="1055"/>
      <c r="J52" s="1055"/>
      <c r="K52" s="614"/>
      <c r="L52" s="614"/>
      <c r="M52" s="614"/>
      <c r="N52" s="630"/>
      <c r="O52" s="630"/>
      <c r="P52" s="630"/>
      <c r="Q52" s="806" t="s">
        <v>398</v>
      </c>
      <c r="R52" s="1136"/>
      <c r="S52" s="1136"/>
      <c r="T52" s="1137">
        <f t="shared" si="4"/>
        <v>0</v>
      </c>
      <c r="U52" s="1092">
        <f t="shared" si="7"/>
        <v>0</v>
      </c>
      <c r="V52" s="1090"/>
      <c r="W52" s="305"/>
      <c r="X52" s="305"/>
      <c r="Y52" s="305"/>
      <c r="Z52" s="305"/>
      <c r="AA52" s="593"/>
      <c r="AB52" s="305"/>
      <c r="AC52" s="305"/>
      <c r="AD52" s="305"/>
      <c r="AE52" s="305"/>
      <c r="AF52" s="305"/>
      <c r="AG52" s="305"/>
      <c r="AH52" s="305"/>
      <c r="AI52" s="305"/>
      <c r="AJ52" s="305"/>
      <c r="AK52" s="305"/>
      <c r="AL52" s="305"/>
      <c r="AM52" s="305"/>
      <c r="AN52" s="593"/>
      <c r="AO52" s="593"/>
      <c r="AP52" s="305"/>
      <c r="AQ52" s="305"/>
      <c r="AR52" s="305"/>
      <c r="AS52" s="305"/>
      <c r="AT52" s="305"/>
      <c r="AU52" s="305"/>
      <c r="AV52" s="305"/>
      <c r="AW52" s="305"/>
      <c r="AX52" s="305"/>
      <c r="AY52" s="305"/>
      <c r="AZ52" s="305"/>
      <c r="BA52" s="305"/>
      <c r="BB52" s="305"/>
      <c r="BC52" s="305"/>
      <c r="BD52" s="593"/>
      <c r="BE52" s="305"/>
      <c r="BF52" s="305"/>
      <c r="BG52" s="305"/>
      <c r="BH52" s="305"/>
      <c r="BI52" s="305"/>
      <c r="BJ52" s="305"/>
      <c r="BK52" s="582"/>
      <c r="BL52" s="305"/>
      <c r="BM52" s="305"/>
      <c r="BN52" s="305"/>
      <c r="BO52" s="305"/>
      <c r="BP52" s="305"/>
      <c r="BQ52" s="305"/>
      <c r="BR52" s="305"/>
      <c r="BS52" s="593"/>
      <c r="BT52" s="305"/>
      <c r="BU52" s="305"/>
      <c r="BV52" s="305"/>
      <c r="BW52" s="305"/>
      <c r="BX52" s="305"/>
      <c r="BY52" s="305"/>
      <c r="BZ52" s="305"/>
      <c r="CA52" s="639"/>
      <c r="CB52" s="656"/>
      <c r="CC52" s="656"/>
      <c r="CD52" s="656"/>
      <c r="CE52" s="656"/>
      <c r="CF52" s="656"/>
      <c r="CG52" s="1189">
        <f t="shared" si="8"/>
        <v>0</v>
      </c>
      <c r="CH52" s="656"/>
      <c r="CI52" s="656"/>
      <c r="CJ52" s="656"/>
      <c r="CK52" s="656"/>
      <c r="CL52" s="656"/>
      <c r="CM52" s="656"/>
      <c r="CN52" s="656"/>
      <c r="CO52" s="656"/>
      <c r="CP52" s="807">
        <f t="shared" si="9"/>
        <v>0</v>
      </c>
      <c r="CQ52" s="807">
        <f t="shared" si="10"/>
        <v>0</v>
      </c>
      <c r="CR52" s="306"/>
      <c r="CS52" s="306"/>
      <c r="CT52" s="306"/>
      <c r="CU52" s="306"/>
      <c r="CV52" s="306"/>
      <c r="CW52" s="306"/>
      <c r="CX52" s="306"/>
      <c r="CY52" s="306"/>
      <c r="CZ52" s="306"/>
      <c r="DA52" s="306"/>
      <c r="DB52" s="306"/>
      <c r="DC52" s="306"/>
      <c r="DD52" s="306"/>
      <c r="DE52" s="306"/>
      <c r="DF52" s="306"/>
      <c r="DG52" s="306"/>
      <c r="DH52" s="306"/>
      <c r="DI52" s="306"/>
      <c r="DJ52" s="306"/>
      <c r="DK52" s="306"/>
      <c r="DL52" s="306"/>
      <c r="DM52" s="306"/>
      <c r="DN52" s="306"/>
      <c r="DO52" s="306"/>
      <c r="DP52" s="306"/>
      <c r="DQ52" s="306"/>
      <c r="DR52" s="306"/>
      <c r="DS52" s="306"/>
      <c r="DT52" s="306"/>
      <c r="DU52" s="306"/>
      <c r="DV52" s="306"/>
      <c r="DW52" s="306"/>
      <c r="DX52" s="306"/>
      <c r="DY52" s="306"/>
      <c r="DZ52" s="306"/>
      <c r="EA52" s="306"/>
      <c r="EB52" s="306"/>
      <c r="EC52" s="306"/>
      <c r="ED52" s="306"/>
      <c r="EE52" s="306"/>
      <c r="EF52" s="306"/>
      <c r="EG52" s="306"/>
      <c r="EH52" s="306"/>
      <c r="EI52" s="306"/>
      <c r="EJ52" s="306"/>
      <c r="EK52" s="306"/>
      <c r="EL52" s="306"/>
      <c r="EM52" s="306"/>
      <c r="EN52" s="306"/>
      <c r="EO52" s="306"/>
      <c r="EP52" s="306"/>
      <c r="EQ52" s="306"/>
      <c r="ER52" s="306"/>
      <c r="ES52" s="306"/>
      <c r="ET52" s="306"/>
      <c r="EU52" s="306"/>
      <c r="EV52" s="306"/>
      <c r="EW52" s="306"/>
      <c r="EX52" s="306"/>
      <c r="EY52" s="306"/>
      <c r="EZ52" s="306"/>
      <c r="FA52" s="306"/>
      <c r="FB52" s="306"/>
      <c r="FC52" s="306"/>
      <c r="FD52" s="306"/>
      <c r="FE52" s="306"/>
      <c r="FF52" s="306"/>
      <c r="FG52" s="306"/>
      <c r="FH52" s="306"/>
      <c r="FI52" s="306"/>
      <c r="FJ52" s="306"/>
      <c r="FK52" s="306"/>
      <c r="FL52" s="306"/>
      <c r="FM52" s="306"/>
      <c r="FN52" s="306"/>
      <c r="FO52" s="306"/>
      <c r="FP52" s="306"/>
      <c r="FQ52" s="306"/>
      <c r="FR52" s="306"/>
      <c r="FS52" s="306"/>
      <c r="FT52" s="306"/>
      <c r="FU52" s="306"/>
      <c r="FV52" s="306"/>
      <c r="FW52" s="306"/>
      <c r="FX52" s="306"/>
      <c r="FY52" s="306"/>
      <c r="FZ52" s="306"/>
      <c r="GA52" s="306"/>
      <c r="GB52" s="306"/>
      <c r="GC52" s="306"/>
      <c r="GD52" s="306"/>
      <c r="GE52" s="306"/>
      <c r="GF52" s="306"/>
      <c r="GG52" s="306"/>
      <c r="GH52" s="306"/>
      <c r="GI52" s="306"/>
      <c r="GJ52" s="306"/>
      <c r="GK52" s="306"/>
      <c r="GL52" s="306"/>
      <c r="GM52" s="306"/>
      <c r="GN52" s="306"/>
      <c r="GO52" s="306"/>
      <c r="GP52" s="306"/>
      <c r="GQ52" s="306"/>
      <c r="GR52" s="306"/>
      <c r="GS52" s="306"/>
      <c r="GT52" s="306"/>
      <c r="GU52" s="306"/>
      <c r="GV52" s="306"/>
      <c r="GW52" s="306"/>
      <c r="GX52" s="306"/>
      <c r="GY52" s="306"/>
      <c r="GZ52" s="306"/>
      <c r="HA52" s="306"/>
      <c r="HB52" s="306"/>
      <c r="HC52" s="306"/>
      <c r="HD52" s="306"/>
      <c r="HE52" s="254"/>
      <c r="HF52" s="254"/>
      <c r="HG52" s="254"/>
      <c r="HH52" s="254"/>
      <c r="HI52" s="254"/>
      <c r="HJ52" s="254"/>
      <c r="HK52" s="254"/>
    </row>
    <row r="53" spans="1:219" s="280" customFormat="1" ht="84.95" customHeight="1" x14ac:dyDescent="0.25">
      <c r="A53" s="619" t="s">
        <v>378</v>
      </c>
      <c r="B53" s="619" t="s">
        <v>394</v>
      </c>
      <c r="C53" s="619" t="s">
        <v>394</v>
      </c>
      <c r="D53" s="619" t="s">
        <v>375</v>
      </c>
      <c r="E53" s="619" t="s">
        <v>447</v>
      </c>
      <c r="F53" s="619" t="s">
        <v>363</v>
      </c>
      <c r="G53" s="609">
        <v>2020005810110</v>
      </c>
      <c r="H53" s="609" t="s">
        <v>963</v>
      </c>
      <c r="I53" s="1052" t="s">
        <v>833</v>
      </c>
      <c r="J53" s="1052" t="s">
        <v>1300</v>
      </c>
      <c r="K53" s="609">
        <v>3</v>
      </c>
      <c r="L53" s="609" t="s">
        <v>781</v>
      </c>
      <c r="M53" s="609" t="s">
        <v>835</v>
      </c>
      <c r="N53" s="619" t="s">
        <v>831</v>
      </c>
      <c r="O53" s="619" t="s">
        <v>390</v>
      </c>
      <c r="P53" s="619" t="s">
        <v>701</v>
      </c>
      <c r="Q53" s="766" t="s">
        <v>969</v>
      </c>
      <c r="R53" s="853">
        <v>80000000</v>
      </c>
      <c r="S53" s="871"/>
      <c r="T53" s="1023">
        <f t="shared" si="4"/>
        <v>80000000</v>
      </c>
      <c r="U53" s="1092">
        <f t="shared" si="7"/>
        <v>80000000</v>
      </c>
      <c r="V53" s="1088"/>
      <c r="W53" s="594"/>
      <c r="X53" s="594"/>
      <c r="Y53" s="594"/>
      <c r="Z53" s="594"/>
      <c r="AA53" s="594"/>
      <c r="AB53" s="594"/>
      <c r="AC53" s="594"/>
      <c r="AD53" s="594"/>
      <c r="AE53" s="594"/>
      <c r="AF53" s="594"/>
      <c r="AG53" s="594"/>
      <c r="AH53" s="594"/>
      <c r="AI53" s="594"/>
      <c r="AJ53" s="594"/>
      <c r="AK53" s="594"/>
      <c r="AL53" s="594"/>
      <c r="AM53" s="594"/>
      <c r="AN53" s="594"/>
      <c r="AO53" s="594">
        <v>80000000</v>
      </c>
      <c r="AP53" s="594"/>
      <c r="AQ53" s="594"/>
      <c r="AR53" s="594"/>
      <c r="AS53" s="788"/>
      <c r="AT53" s="788"/>
      <c r="AU53" s="325"/>
      <c r="AV53" s="325"/>
      <c r="AW53" s="325"/>
      <c r="AX53" s="594"/>
      <c r="AY53" s="594"/>
      <c r="AZ53" s="594"/>
      <c r="BA53" s="594"/>
      <c r="BB53" s="594"/>
      <c r="BC53" s="594"/>
      <c r="BD53" s="594"/>
      <c r="BE53" s="594"/>
      <c r="BF53" s="594"/>
      <c r="BG53" s="594"/>
      <c r="BH53" s="594"/>
      <c r="BI53" s="594"/>
      <c r="BJ53" s="594"/>
      <c r="BK53" s="594"/>
      <c r="BL53" s="594"/>
      <c r="BM53" s="594"/>
      <c r="BN53" s="594"/>
      <c r="BO53" s="594"/>
      <c r="BP53" s="594"/>
      <c r="BQ53" s="594"/>
      <c r="BR53" s="594"/>
      <c r="BS53" s="594"/>
      <c r="BT53" s="594"/>
      <c r="BU53" s="594"/>
      <c r="BV53" s="594"/>
      <c r="BW53" s="594"/>
      <c r="BX53" s="594"/>
      <c r="BY53" s="594"/>
      <c r="BZ53" s="594"/>
      <c r="CA53" s="637"/>
      <c r="CB53" s="652" t="s">
        <v>1297</v>
      </c>
      <c r="CC53" s="652" t="s">
        <v>1298</v>
      </c>
      <c r="CD53" s="652">
        <v>35021</v>
      </c>
      <c r="CE53" s="652" t="s">
        <v>1299</v>
      </c>
      <c r="CF53" s="619" t="s">
        <v>701</v>
      </c>
      <c r="CG53" s="1188">
        <f t="shared" si="8"/>
        <v>80000000</v>
      </c>
      <c r="CH53" s="652">
        <v>64241</v>
      </c>
      <c r="CI53" s="652" t="s">
        <v>1352</v>
      </c>
      <c r="CJ53" s="1206" t="s">
        <v>1364</v>
      </c>
      <c r="CK53" s="652" t="s">
        <v>1365</v>
      </c>
      <c r="CL53" s="652" t="s">
        <v>1380</v>
      </c>
      <c r="CM53" s="652" t="s">
        <v>290</v>
      </c>
      <c r="CN53" s="652" t="s">
        <v>1398</v>
      </c>
      <c r="CO53" s="652" t="s">
        <v>1399</v>
      </c>
      <c r="CP53" s="807">
        <f t="shared" si="9"/>
        <v>80000000</v>
      </c>
      <c r="CQ53" s="807">
        <f t="shared" si="10"/>
        <v>0</v>
      </c>
      <c r="CR53" s="278"/>
      <c r="CS53" s="278"/>
      <c r="CT53" s="278"/>
      <c r="CU53" s="278"/>
      <c r="CV53" s="278"/>
      <c r="CW53" s="278"/>
      <c r="CX53" s="278"/>
      <c r="CY53" s="278"/>
      <c r="CZ53" s="278"/>
      <c r="DA53" s="278"/>
      <c r="DB53" s="278"/>
      <c r="DC53" s="278"/>
      <c r="DD53" s="278"/>
      <c r="DE53" s="278"/>
      <c r="DF53" s="278"/>
      <c r="DG53" s="278"/>
      <c r="DH53" s="278"/>
      <c r="DI53" s="278"/>
      <c r="DJ53" s="278"/>
      <c r="DK53" s="278"/>
      <c r="DL53" s="278"/>
      <c r="DM53" s="278"/>
      <c r="DN53" s="278"/>
      <c r="DO53" s="278"/>
      <c r="DP53" s="278"/>
      <c r="DQ53" s="278"/>
      <c r="DR53" s="278"/>
      <c r="DS53" s="278"/>
      <c r="DT53" s="278"/>
      <c r="DU53" s="278"/>
      <c r="DV53" s="278"/>
      <c r="DW53" s="278"/>
      <c r="DX53" s="278"/>
      <c r="DY53" s="278"/>
      <c r="DZ53" s="278"/>
      <c r="EA53" s="278"/>
      <c r="EB53" s="278"/>
      <c r="EC53" s="278"/>
      <c r="ED53" s="278"/>
      <c r="EE53" s="278"/>
      <c r="EF53" s="278"/>
      <c r="EG53" s="278"/>
      <c r="EH53" s="278"/>
      <c r="EI53" s="278"/>
      <c r="EJ53" s="278"/>
      <c r="EK53" s="278"/>
      <c r="EL53" s="278"/>
      <c r="EM53" s="278"/>
      <c r="EN53" s="278"/>
      <c r="EO53" s="278"/>
      <c r="EP53" s="278"/>
      <c r="EQ53" s="278"/>
      <c r="ER53" s="278"/>
      <c r="ES53" s="278"/>
      <c r="ET53" s="278"/>
      <c r="EU53" s="278"/>
      <c r="EV53" s="278"/>
      <c r="EW53" s="278"/>
      <c r="EX53" s="278"/>
      <c r="EY53" s="278"/>
      <c r="EZ53" s="278"/>
      <c r="FA53" s="278"/>
      <c r="FB53" s="278"/>
      <c r="FC53" s="278"/>
      <c r="FD53" s="278"/>
      <c r="FE53" s="278"/>
      <c r="FF53" s="278"/>
      <c r="FG53" s="278"/>
      <c r="FH53" s="278"/>
      <c r="FI53" s="278"/>
      <c r="FJ53" s="278"/>
      <c r="FK53" s="278"/>
      <c r="FL53" s="278"/>
      <c r="FM53" s="278"/>
      <c r="FN53" s="278"/>
      <c r="FO53" s="278"/>
      <c r="FP53" s="278"/>
      <c r="FQ53" s="278"/>
      <c r="FR53" s="278"/>
      <c r="FS53" s="278"/>
      <c r="FT53" s="278"/>
      <c r="FU53" s="278"/>
      <c r="FV53" s="278"/>
      <c r="FW53" s="278"/>
      <c r="FX53" s="278"/>
      <c r="FY53" s="278"/>
      <c r="FZ53" s="278"/>
      <c r="GA53" s="278"/>
      <c r="GB53" s="278"/>
      <c r="GC53" s="278"/>
      <c r="GD53" s="278"/>
      <c r="GE53" s="278"/>
      <c r="GF53" s="278"/>
      <c r="GG53" s="278"/>
      <c r="GH53" s="278"/>
      <c r="GI53" s="278"/>
      <c r="GJ53" s="278"/>
      <c r="GK53" s="278"/>
      <c r="GL53" s="278"/>
      <c r="GM53" s="278"/>
      <c r="GN53" s="278"/>
      <c r="GO53" s="278"/>
      <c r="GP53" s="278"/>
      <c r="GQ53" s="278"/>
      <c r="GR53" s="278"/>
      <c r="GS53" s="278"/>
      <c r="GT53" s="278"/>
      <c r="GU53" s="278"/>
      <c r="GV53" s="278"/>
      <c r="GW53" s="278"/>
      <c r="GX53" s="278"/>
      <c r="GY53" s="278"/>
      <c r="GZ53" s="278"/>
      <c r="HA53" s="278"/>
      <c r="HB53" s="278"/>
      <c r="HC53" s="278"/>
      <c r="HD53" s="278"/>
      <c r="HE53" s="279"/>
      <c r="HF53" s="279"/>
      <c r="HG53" s="279"/>
      <c r="HH53" s="279"/>
      <c r="HI53" s="279"/>
      <c r="HJ53" s="279"/>
      <c r="HK53" s="279"/>
    </row>
    <row r="54" spans="1:219" s="280" customFormat="1" ht="84.95" customHeight="1" x14ac:dyDescent="0.25">
      <c r="A54" s="619" t="s">
        <v>378</v>
      </c>
      <c r="B54" s="619" t="s">
        <v>394</v>
      </c>
      <c r="C54" s="619" t="s">
        <v>394</v>
      </c>
      <c r="D54" s="619" t="s">
        <v>375</v>
      </c>
      <c r="E54" s="619" t="s">
        <v>447</v>
      </c>
      <c r="F54" s="619" t="s">
        <v>363</v>
      </c>
      <c r="G54" s="609">
        <v>2020005810265</v>
      </c>
      <c r="H54" s="609" t="s">
        <v>967</v>
      </c>
      <c r="I54" s="1052" t="s">
        <v>833</v>
      </c>
      <c r="J54" s="1052" t="s">
        <v>834</v>
      </c>
      <c r="K54" s="609">
        <v>1</v>
      </c>
      <c r="L54" s="609" t="s">
        <v>781</v>
      </c>
      <c r="M54" s="609" t="s">
        <v>835</v>
      </c>
      <c r="N54" s="619" t="s">
        <v>832</v>
      </c>
      <c r="O54" s="619" t="s">
        <v>390</v>
      </c>
      <c r="P54" s="619" t="s">
        <v>798</v>
      </c>
      <c r="Q54" s="766" t="s">
        <v>970</v>
      </c>
      <c r="R54" s="853">
        <v>1878439825.4100001</v>
      </c>
      <c r="S54" s="871"/>
      <c r="T54" s="1023">
        <f t="shared" si="4"/>
        <v>1878439825.4100001</v>
      </c>
      <c r="U54" s="1092">
        <f t="shared" si="7"/>
        <v>1878439825.4100001</v>
      </c>
      <c r="V54" s="1088"/>
      <c r="W54" s="594"/>
      <c r="X54" s="594"/>
      <c r="Y54" s="594"/>
      <c r="Z54" s="594"/>
      <c r="AA54" s="594"/>
      <c r="AB54" s="594"/>
      <c r="AC54" s="594"/>
      <c r="AD54" s="594"/>
      <c r="AE54" s="594"/>
      <c r="AF54" s="594">
        <v>1878439825.4100001</v>
      </c>
      <c r="AG54" s="594"/>
      <c r="AH54" s="594"/>
      <c r="AI54" s="594"/>
      <c r="AJ54" s="594"/>
      <c r="AK54" s="594"/>
      <c r="AL54" s="594"/>
      <c r="AM54" s="594"/>
      <c r="AN54" s="594"/>
      <c r="AO54" s="594"/>
      <c r="AP54" s="594"/>
      <c r="AQ54" s="594"/>
      <c r="AR54" s="594"/>
      <c r="AS54" s="788"/>
      <c r="AT54" s="788"/>
      <c r="AU54" s="325"/>
      <c r="AV54" s="325"/>
      <c r="AW54" s="325"/>
      <c r="AX54" s="594"/>
      <c r="AY54" s="594"/>
      <c r="AZ54" s="594"/>
      <c r="BA54" s="594"/>
      <c r="BB54" s="594"/>
      <c r="BC54" s="594"/>
      <c r="BD54" s="594"/>
      <c r="BE54" s="594"/>
      <c r="BF54" s="594"/>
      <c r="BG54" s="594"/>
      <c r="BH54" s="594"/>
      <c r="BI54" s="594"/>
      <c r="BJ54" s="594"/>
      <c r="BK54" s="594"/>
      <c r="BL54" s="594"/>
      <c r="BM54" s="594"/>
      <c r="BN54" s="594"/>
      <c r="BO54" s="594"/>
      <c r="BP54" s="594"/>
      <c r="BQ54" s="594"/>
      <c r="BR54" s="594"/>
      <c r="BS54" s="594"/>
      <c r="BT54" s="594"/>
      <c r="BU54" s="594"/>
      <c r="BV54" s="594"/>
      <c r="BW54" s="594"/>
      <c r="BX54" s="594"/>
      <c r="BY54" s="594"/>
      <c r="BZ54" s="594"/>
      <c r="CA54" s="637"/>
      <c r="CB54" s="652" t="s">
        <v>1297</v>
      </c>
      <c r="CC54" s="652" t="s">
        <v>1298</v>
      </c>
      <c r="CD54" s="652">
        <v>35021</v>
      </c>
      <c r="CE54" s="652" t="s">
        <v>1299</v>
      </c>
      <c r="CF54" s="619" t="s">
        <v>798</v>
      </c>
      <c r="CG54" s="1188">
        <f t="shared" si="8"/>
        <v>1878439825.4100001</v>
      </c>
      <c r="CH54" s="652" t="s">
        <v>1353</v>
      </c>
      <c r="CI54" s="652" t="s">
        <v>1354</v>
      </c>
      <c r="CJ54" s="1206" t="s">
        <v>1364</v>
      </c>
      <c r="CK54" s="652" t="s">
        <v>1365</v>
      </c>
      <c r="CL54" s="652" t="s">
        <v>1380</v>
      </c>
      <c r="CM54" s="652" t="s">
        <v>290</v>
      </c>
      <c r="CN54" s="652" t="s">
        <v>1398</v>
      </c>
      <c r="CO54" s="652" t="s">
        <v>1399</v>
      </c>
      <c r="CP54" s="807">
        <f t="shared" si="9"/>
        <v>1878439825.4100001</v>
      </c>
      <c r="CQ54" s="807">
        <f t="shared" si="10"/>
        <v>0</v>
      </c>
      <c r="CR54" s="278"/>
      <c r="CS54" s="278"/>
      <c r="CT54" s="278"/>
      <c r="CU54" s="278"/>
      <c r="CV54" s="278"/>
      <c r="CW54" s="278"/>
      <c r="CX54" s="278"/>
      <c r="CY54" s="278"/>
      <c r="CZ54" s="278"/>
      <c r="DA54" s="278"/>
      <c r="DB54" s="278"/>
      <c r="DC54" s="278"/>
      <c r="DD54" s="278"/>
      <c r="DE54" s="278"/>
      <c r="DF54" s="278"/>
      <c r="DG54" s="278"/>
      <c r="DH54" s="278"/>
      <c r="DI54" s="278"/>
      <c r="DJ54" s="278"/>
      <c r="DK54" s="278"/>
      <c r="DL54" s="278"/>
      <c r="DM54" s="278"/>
      <c r="DN54" s="278"/>
      <c r="DO54" s="278"/>
      <c r="DP54" s="278"/>
      <c r="DQ54" s="278"/>
      <c r="DR54" s="278"/>
      <c r="DS54" s="278"/>
      <c r="DT54" s="278"/>
      <c r="DU54" s="278"/>
      <c r="DV54" s="278"/>
      <c r="DW54" s="278"/>
      <c r="DX54" s="278"/>
      <c r="DY54" s="278"/>
      <c r="DZ54" s="278"/>
      <c r="EA54" s="278"/>
      <c r="EB54" s="278"/>
      <c r="EC54" s="278"/>
      <c r="ED54" s="278"/>
      <c r="EE54" s="278"/>
      <c r="EF54" s="278"/>
      <c r="EG54" s="278"/>
      <c r="EH54" s="278"/>
      <c r="EI54" s="278"/>
      <c r="EJ54" s="278"/>
      <c r="EK54" s="278"/>
      <c r="EL54" s="278"/>
      <c r="EM54" s="278"/>
      <c r="EN54" s="278"/>
      <c r="EO54" s="278"/>
      <c r="EP54" s="278"/>
      <c r="EQ54" s="278"/>
      <c r="ER54" s="278"/>
      <c r="ES54" s="278"/>
      <c r="ET54" s="278"/>
      <c r="EU54" s="278"/>
      <c r="EV54" s="278"/>
      <c r="EW54" s="278"/>
      <c r="EX54" s="278"/>
      <c r="EY54" s="278"/>
      <c r="EZ54" s="278"/>
      <c r="FA54" s="278"/>
      <c r="FB54" s="278"/>
      <c r="FC54" s="278"/>
      <c r="FD54" s="278"/>
      <c r="FE54" s="278"/>
      <c r="FF54" s="278"/>
      <c r="FG54" s="278"/>
      <c r="FH54" s="278"/>
      <c r="FI54" s="278"/>
      <c r="FJ54" s="278"/>
      <c r="FK54" s="278"/>
      <c r="FL54" s="278"/>
      <c r="FM54" s="278"/>
      <c r="FN54" s="278"/>
      <c r="FO54" s="278"/>
      <c r="FP54" s="278"/>
      <c r="FQ54" s="278"/>
      <c r="FR54" s="278"/>
      <c r="FS54" s="278"/>
      <c r="FT54" s="278"/>
      <c r="FU54" s="278"/>
      <c r="FV54" s="278"/>
      <c r="FW54" s="278"/>
      <c r="FX54" s="278"/>
      <c r="FY54" s="278"/>
      <c r="FZ54" s="278"/>
      <c r="GA54" s="278"/>
      <c r="GB54" s="278"/>
      <c r="GC54" s="278"/>
      <c r="GD54" s="278"/>
      <c r="GE54" s="278"/>
      <c r="GF54" s="278"/>
      <c r="GG54" s="278"/>
      <c r="GH54" s="278"/>
      <c r="GI54" s="278"/>
      <c r="GJ54" s="278"/>
      <c r="GK54" s="278"/>
      <c r="GL54" s="278"/>
      <c r="GM54" s="278"/>
      <c r="GN54" s="278"/>
      <c r="GO54" s="278"/>
      <c r="GP54" s="278"/>
      <c r="GQ54" s="278"/>
      <c r="GR54" s="278"/>
      <c r="GS54" s="278"/>
      <c r="GT54" s="278"/>
      <c r="GU54" s="278"/>
      <c r="GV54" s="278"/>
      <c r="GW54" s="278"/>
      <c r="GX54" s="278"/>
      <c r="GY54" s="278"/>
      <c r="GZ54" s="278"/>
      <c r="HA54" s="278"/>
      <c r="HB54" s="278"/>
      <c r="HC54" s="278"/>
      <c r="HD54" s="278"/>
      <c r="HE54" s="279"/>
      <c r="HF54" s="279"/>
      <c r="HG54" s="279"/>
      <c r="HH54" s="279"/>
      <c r="HI54" s="279"/>
      <c r="HJ54" s="279"/>
      <c r="HK54" s="279"/>
    </row>
    <row r="55" spans="1:219" ht="31.5" x14ac:dyDescent="0.25">
      <c r="A55" s="1132" t="s">
        <v>378</v>
      </c>
      <c r="B55" s="1132" t="s">
        <v>394</v>
      </c>
      <c r="C55" s="1132" t="s">
        <v>394</v>
      </c>
      <c r="D55" s="1132" t="s">
        <v>361</v>
      </c>
      <c r="E55" s="1132"/>
      <c r="F55" s="1132"/>
      <c r="G55" s="613"/>
      <c r="H55" s="613"/>
      <c r="I55" s="1054"/>
      <c r="J55" s="1054"/>
      <c r="K55" s="613"/>
      <c r="L55" s="613"/>
      <c r="M55" s="613"/>
      <c r="N55" s="629"/>
      <c r="O55" s="629"/>
      <c r="P55" s="629"/>
      <c r="Q55" s="1138" t="s">
        <v>905</v>
      </c>
      <c r="R55" s="1134"/>
      <c r="S55" s="1134"/>
      <c r="T55" s="1135">
        <f t="shared" si="4"/>
        <v>0</v>
      </c>
      <c r="U55" s="1092">
        <f t="shared" si="7"/>
        <v>0</v>
      </c>
      <c r="V55" s="1090"/>
      <c r="W55" s="305"/>
      <c r="X55" s="305"/>
      <c r="Y55" s="305"/>
      <c r="Z55" s="305"/>
      <c r="AA55" s="593"/>
      <c r="AB55" s="305"/>
      <c r="AC55" s="305"/>
      <c r="AD55" s="305"/>
      <c r="AE55" s="305"/>
      <c r="AF55" s="305"/>
      <c r="AG55" s="305"/>
      <c r="AH55" s="305"/>
      <c r="AI55" s="305"/>
      <c r="AJ55" s="305"/>
      <c r="AK55" s="305"/>
      <c r="AL55" s="305"/>
      <c r="AM55" s="305"/>
      <c r="AN55" s="593"/>
      <c r="AO55" s="593"/>
      <c r="AP55" s="305"/>
      <c r="AQ55" s="305"/>
      <c r="AR55" s="305"/>
      <c r="AS55" s="305"/>
      <c r="AT55" s="305"/>
      <c r="AU55" s="305"/>
      <c r="AV55" s="305"/>
      <c r="AW55" s="305"/>
      <c r="AX55" s="305"/>
      <c r="AY55" s="305"/>
      <c r="AZ55" s="305"/>
      <c r="BA55" s="305"/>
      <c r="BB55" s="305"/>
      <c r="BC55" s="305"/>
      <c r="BD55" s="593"/>
      <c r="BE55" s="305"/>
      <c r="BF55" s="305"/>
      <c r="BG55" s="305"/>
      <c r="BH55" s="305"/>
      <c r="BI55" s="305"/>
      <c r="BJ55" s="305"/>
      <c r="BK55" s="582"/>
      <c r="BL55" s="305"/>
      <c r="BM55" s="305"/>
      <c r="BN55" s="305"/>
      <c r="BO55" s="305"/>
      <c r="BP55" s="305"/>
      <c r="BQ55" s="305"/>
      <c r="BR55" s="305"/>
      <c r="BS55" s="593"/>
      <c r="BT55" s="305"/>
      <c r="BU55" s="305"/>
      <c r="BV55" s="305"/>
      <c r="BW55" s="305"/>
      <c r="BX55" s="305"/>
      <c r="BY55" s="305"/>
      <c r="BZ55" s="305"/>
      <c r="CA55" s="639"/>
      <c r="CB55" s="656"/>
      <c r="CC55" s="656"/>
      <c r="CD55" s="656"/>
      <c r="CE55" s="656"/>
      <c r="CF55" s="656"/>
      <c r="CG55" s="1189">
        <f t="shared" si="8"/>
        <v>0</v>
      </c>
      <c r="CH55" s="656"/>
      <c r="CI55" s="656"/>
      <c r="CJ55" s="656"/>
      <c r="CK55" s="656"/>
      <c r="CL55" s="656"/>
      <c r="CM55" s="656"/>
      <c r="CN55" s="656"/>
      <c r="CO55" s="656"/>
      <c r="CP55" s="807">
        <f t="shared" si="9"/>
        <v>0</v>
      </c>
      <c r="CQ55" s="807">
        <f t="shared" si="10"/>
        <v>0</v>
      </c>
      <c r="CR55" s="306"/>
      <c r="CS55" s="306"/>
      <c r="CT55" s="306"/>
      <c r="CU55" s="306"/>
      <c r="CV55" s="306"/>
      <c r="CW55" s="306"/>
      <c r="CX55" s="306"/>
      <c r="CY55" s="306"/>
      <c r="CZ55" s="306"/>
      <c r="DA55" s="306"/>
      <c r="DB55" s="306"/>
      <c r="DC55" s="306"/>
      <c r="DD55" s="306"/>
      <c r="DE55" s="306"/>
      <c r="DF55" s="306"/>
      <c r="DG55" s="306"/>
      <c r="DH55" s="306"/>
      <c r="DI55" s="306"/>
      <c r="DJ55" s="306"/>
      <c r="DK55" s="306"/>
      <c r="DL55" s="306"/>
      <c r="DM55" s="306"/>
      <c r="DN55" s="306"/>
      <c r="DO55" s="306"/>
      <c r="DP55" s="306"/>
      <c r="DQ55" s="306"/>
      <c r="DR55" s="306"/>
      <c r="DS55" s="306"/>
      <c r="DT55" s="306"/>
      <c r="DU55" s="306"/>
      <c r="DV55" s="306"/>
      <c r="DW55" s="306"/>
      <c r="DX55" s="306"/>
      <c r="DY55" s="306"/>
      <c r="DZ55" s="306"/>
      <c r="EA55" s="306"/>
      <c r="EB55" s="306"/>
      <c r="EC55" s="306"/>
      <c r="ED55" s="306"/>
      <c r="EE55" s="306"/>
      <c r="EF55" s="306"/>
      <c r="EG55" s="306"/>
      <c r="EH55" s="306"/>
      <c r="EI55" s="306"/>
      <c r="EJ55" s="306"/>
      <c r="EK55" s="306"/>
      <c r="EL55" s="306"/>
      <c r="EM55" s="306"/>
      <c r="EN55" s="306"/>
      <c r="EO55" s="306"/>
      <c r="EP55" s="306"/>
      <c r="EQ55" s="306"/>
      <c r="ER55" s="306"/>
      <c r="ES55" s="306"/>
      <c r="ET55" s="306"/>
      <c r="EU55" s="306"/>
      <c r="EV55" s="306"/>
      <c r="EW55" s="306"/>
      <c r="EX55" s="306"/>
      <c r="EY55" s="306"/>
      <c r="EZ55" s="306"/>
      <c r="FA55" s="306"/>
      <c r="FB55" s="306"/>
      <c r="FC55" s="306"/>
      <c r="FD55" s="306"/>
      <c r="FE55" s="306"/>
      <c r="FF55" s="306"/>
      <c r="FG55" s="306"/>
      <c r="FH55" s="306"/>
      <c r="FI55" s="306"/>
      <c r="FJ55" s="306"/>
      <c r="FK55" s="306"/>
      <c r="FL55" s="306"/>
      <c r="FM55" s="306"/>
      <c r="FN55" s="306"/>
      <c r="FO55" s="306"/>
      <c r="FP55" s="306"/>
      <c r="FQ55" s="306"/>
      <c r="FR55" s="306"/>
      <c r="FS55" s="306"/>
      <c r="FT55" s="306"/>
      <c r="FU55" s="306"/>
      <c r="FV55" s="306"/>
      <c r="FW55" s="306"/>
      <c r="FX55" s="306"/>
      <c r="FY55" s="306"/>
      <c r="FZ55" s="306"/>
      <c r="GA55" s="306"/>
      <c r="GB55" s="306"/>
      <c r="GC55" s="306"/>
      <c r="GD55" s="306"/>
      <c r="GE55" s="306"/>
      <c r="GF55" s="306"/>
      <c r="GG55" s="306"/>
      <c r="GH55" s="306"/>
      <c r="GI55" s="306"/>
      <c r="GJ55" s="306"/>
      <c r="GK55" s="306"/>
      <c r="GL55" s="306"/>
      <c r="GM55" s="306"/>
      <c r="GN55" s="306"/>
      <c r="GO55" s="306"/>
      <c r="GP55" s="306"/>
      <c r="GQ55" s="306"/>
      <c r="GR55" s="306"/>
      <c r="GS55" s="306"/>
      <c r="GT55" s="306"/>
      <c r="GU55" s="306"/>
      <c r="GV55" s="306"/>
      <c r="GW55" s="306"/>
      <c r="GX55" s="306"/>
      <c r="GY55" s="306"/>
      <c r="GZ55" s="306"/>
      <c r="HA55" s="306"/>
      <c r="HB55" s="306"/>
      <c r="HC55" s="306"/>
      <c r="HD55" s="306"/>
      <c r="HE55" s="261"/>
      <c r="HF55" s="261"/>
      <c r="HG55" s="261"/>
      <c r="HH55" s="261"/>
      <c r="HI55" s="261"/>
      <c r="HJ55" s="261"/>
      <c r="HK55" s="261"/>
    </row>
    <row r="56" spans="1:219" ht="19.5" x14ac:dyDescent="0.25">
      <c r="A56" s="1121" t="s">
        <v>378</v>
      </c>
      <c r="B56" s="1121" t="s">
        <v>394</v>
      </c>
      <c r="C56" s="1121" t="s">
        <v>394</v>
      </c>
      <c r="D56" s="1121" t="s">
        <v>361</v>
      </c>
      <c r="E56" s="1121" t="s">
        <v>369</v>
      </c>
      <c r="F56" s="1121"/>
      <c r="G56" s="608"/>
      <c r="H56" s="608"/>
      <c r="I56" s="1050"/>
      <c r="J56" s="1050"/>
      <c r="K56" s="608"/>
      <c r="L56" s="608"/>
      <c r="M56" s="608"/>
      <c r="N56" s="627"/>
      <c r="O56" s="627"/>
      <c r="P56" s="627"/>
      <c r="Q56" s="1122" t="s">
        <v>904</v>
      </c>
      <c r="R56" s="1123"/>
      <c r="S56" s="1123"/>
      <c r="T56" s="1124">
        <f t="shared" si="4"/>
        <v>0</v>
      </c>
      <c r="U56" s="1092">
        <f t="shared" si="7"/>
        <v>0</v>
      </c>
      <c r="V56" s="1090"/>
      <c r="W56" s="582"/>
      <c r="X56" s="582"/>
      <c r="Y56" s="582"/>
      <c r="Z56" s="582"/>
      <c r="AA56" s="593"/>
      <c r="AB56" s="582"/>
      <c r="AC56" s="582"/>
      <c r="AD56" s="582"/>
      <c r="AE56" s="582"/>
      <c r="AF56" s="582"/>
      <c r="AG56" s="582"/>
      <c r="AH56" s="582"/>
      <c r="AI56" s="582"/>
      <c r="AJ56" s="582"/>
      <c r="AK56" s="582"/>
      <c r="AL56" s="582"/>
      <c r="AM56" s="582"/>
      <c r="AN56" s="593"/>
      <c r="AO56" s="593"/>
      <c r="AP56" s="582"/>
      <c r="AQ56" s="582"/>
      <c r="AR56" s="582"/>
      <c r="AS56" s="582"/>
      <c r="AT56" s="582"/>
      <c r="AU56" s="582"/>
      <c r="AV56" s="582"/>
      <c r="AW56" s="582"/>
      <c r="AX56" s="582"/>
      <c r="AY56" s="582"/>
      <c r="AZ56" s="582"/>
      <c r="BA56" s="582"/>
      <c r="BB56" s="582"/>
      <c r="BC56" s="582"/>
      <c r="BD56" s="593"/>
      <c r="BE56" s="582"/>
      <c r="BF56" s="582"/>
      <c r="BG56" s="305"/>
      <c r="BH56" s="305"/>
      <c r="BI56" s="305"/>
      <c r="BJ56" s="582"/>
      <c r="BK56" s="582"/>
      <c r="BL56" s="582"/>
      <c r="BM56" s="582"/>
      <c r="BN56" s="582"/>
      <c r="BO56" s="582"/>
      <c r="BP56" s="582"/>
      <c r="BQ56" s="582"/>
      <c r="BR56" s="582"/>
      <c r="BS56" s="593"/>
      <c r="BT56" s="582"/>
      <c r="BU56" s="582"/>
      <c r="BV56" s="582"/>
      <c r="BW56" s="582"/>
      <c r="BX56" s="582"/>
      <c r="BY56" s="582"/>
      <c r="BZ56" s="582"/>
      <c r="CA56" s="639"/>
      <c r="CB56" s="656"/>
      <c r="CC56" s="656"/>
      <c r="CD56" s="656"/>
      <c r="CE56" s="656"/>
      <c r="CF56" s="656"/>
      <c r="CG56" s="1189">
        <f t="shared" si="8"/>
        <v>0</v>
      </c>
      <c r="CH56" s="656"/>
      <c r="CI56" s="656"/>
      <c r="CJ56" s="656"/>
      <c r="CK56" s="656"/>
      <c r="CL56" s="656"/>
      <c r="CM56" s="656"/>
      <c r="CN56" s="656"/>
      <c r="CO56" s="656"/>
      <c r="CP56" s="807">
        <f t="shared" si="9"/>
        <v>0</v>
      </c>
      <c r="CQ56" s="807">
        <f t="shared" si="10"/>
        <v>0</v>
      </c>
      <c r="CR56" s="306"/>
      <c r="CS56" s="306"/>
      <c r="CT56" s="306"/>
      <c r="CU56" s="306"/>
      <c r="CV56" s="306"/>
      <c r="CW56" s="306"/>
      <c r="CX56" s="306"/>
      <c r="CY56" s="306"/>
      <c r="CZ56" s="306"/>
      <c r="DA56" s="306"/>
      <c r="DB56" s="306"/>
      <c r="DC56" s="306"/>
      <c r="DD56" s="306"/>
      <c r="DE56" s="306"/>
      <c r="DF56" s="306"/>
      <c r="DG56" s="306"/>
      <c r="DH56" s="306"/>
      <c r="DI56" s="306"/>
      <c r="DJ56" s="306"/>
      <c r="DK56" s="306"/>
      <c r="DL56" s="306"/>
      <c r="DM56" s="306"/>
      <c r="DN56" s="306"/>
      <c r="DO56" s="306"/>
      <c r="DP56" s="306"/>
      <c r="DQ56" s="306"/>
      <c r="DR56" s="306"/>
      <c r="DS56" s="306"/>
      <c r="DT56" s="306"/>
      <c r="DU56" s="306"/>
      <c r="DV56" s="306"/>
      <c r="DW56" s="306"/>
      <c r="DX56" s="306"/>
      <c r="DY56" s="306"/>
      <c r="DZ56" s="306"/>
      <c r="EA56" s="306"/>
      <c r="EB56" s="306"/>
      <c r="EC56" s="306"/>
      <c r="ED56" s="306"/>
      <c r="EE56" s="306"/>
      <c r="EF56" s="306"/>
      <c r="EG56" s="306"/>
      <c r="EH56" s="306"/>
      <c r="EI56" s="306"/>
      <c r="EJ56" s="306"/>
      <c r="EK56" s="306"/>
      <c r="EL56" s="306"/>
      <c r="EM56" s="306"/>
      <c r="EN56" s="306"/>
      <c r="EO56" s="306"/>
      <c r="EP56" s="306"/>
      <c r="EQ56" s="306"/>
      <c r="ER56" s="306"/>
      <c r="ES56" s="306"/>
      <c r="ET56" s="306"/>
      <c r="EU56" s="306"/>
      <c r="EV56" s="306"/>
      <c r="EW56" s="306"/>
      <c r="EX56" s="306"/>
      <c r="EY56" s="306"/>
      <c r="EZ56" s="306"/>
      <c r="FA56" s="306"/>
      <c r="FB56" s="306"/>
      <c r="FC56" s="306"/>
      <c r="FD56" s="306"/>
      <c r="FE56" s="306"/>
      <c r="FF56" s="306"/>
      <c r="FG56" s="306"/>
      <c r="FH56" s="306"/>
      <c r="FI56" s="306"/>
      <c r="FJ56" s="306"/>
      <c r="FK56" s="306"/>
      <c r="FL56" s="306"/>
      <c r="FM56" s="306"/>
      <c r="FN56" s="306"/>
      <c r="FO56" s="306"/>
      <c r="FP56" s="306"/>
      <c r="FQ56" s="306"/>
      <c r="FR56" s="306"/>
      <c r="FS56" s="306"/>
      <c r="FT56" s="306"/>
      <c r="FU56" s="306"/>
      <c r="FV56" s="306"/>
      <c r="FW56" s="306"/>
      <c r="FX56" s="306"/>
      <c r="FY56" s="306"/>
      <c r="FZ56" s="306"/>
      <c r="GA56" s="306"/>
      <c r="GB56" s="306"/>
      <c r="GC56" s="306"/>
      <c r="GD56" s="306"/>
      <c r="GE56" s="306"/>
      <c r="GF56" s="306"/>
      <c r="GG56" s="306"/>
      <c r="GH56" s="306"/>
      <c r="GI56" s="306"/>
      <c r="GJ56" s="306"/>
      <c r="GK56" s="306"/>
      <c r="GL56" s="306"/>
      <c r="GM56" s="306"/>
      <c r="GN56" s="306"/>
      <c r="GO56" s="306"/>
      <c r="GP56" s="306"/>
      <c r="GQ56" s="306"/>
      <c r="GR56" s="306"/>
      <c r="GS56" s="306"/>
      <c r="GT56" s="306"/>
      <c r="GU56" s="306"/>
      <c r="GV56" s="306"/>
      <c r="GW56" s="306"/>
      <c r="GX56" s="306"/>
      <c r="GY56" s="306"/>
      <c r="GZ56" s="306"/>
      <c r="HA56" s="306"/>
      <c r="HB56" s="306"/>
      <c r="HC56" s="306"/>
      <c r="HD56" s="306"/>
      <c r="HE56" s="261"/>
      <c r="HF56" s="261"/>
      <c r="HG56" s="261"/>
      <c r="HH56" s="261"/>
      <c r="HI56" s="261"/>
      <c r="HJ56" s="261"/>
      <c r="HK56" s="261"/>
    </row>
    <row r="57" spans="1:219" ht="19.5" x14ac:dyDescent="0.25">
      <c r="A57" s="790" t="s">
        <v>378</v>
      </c>
      <c r="B57" s="790" t="s">
        <v>394</v>
      </c>
      <c r="C57" s="790" t="s">
        <v>394</v>
      </c>
      <c r="D57" s="790" t="s">
        <v>361</v>
      </c>
      <c r="E57" s="790" t="s">
        <v>369</v>
      </c>
      <c r="F57" s="790" t="s">
        <v>437</v>
      </c>
      <c r="G57" s="614"/>
      <c r="H57" s="614"/>
      <c r="I57" s="1055"/>
      <c r="J57" s="1055"/>
      <c r="K57" s="614"/>
      <c r="L57" s="614"/>
      <c r="M57" s="614"/>
      <c r="N57" s="630"/>
      <c r="O57" s="630"/>
      <c r="P57" s="630"/>
      <c r="Q57" s="806" t="s">
        <v>903</v>
      </c>
      <c r="R57" s="1136"/>
      <c r="S57" s="1136"/>
      <c r="T57" s="1137">
        <f t="shared" si="4"/>
        <v>0</v>
      </c>
      <c r="U57" s="1092">
        <f t="shared" si="7"/>
        <v>0</v>
      </c>
      <c r="V57" s="1090"/>
      <c r="W57" s="305"/>
      <c r="X57" s="305"/>
      <c r="Y57" s="305"/>
      <c r="Z57" s="305"/>
      <c r="AA57" s="593"/>
      <c r="AB57" s="305"/>
      <c r="AC57" s="305"/>
      <c r="AD57" s="305"/>
      <c r="AE57" s="305"/>
      <c r="AF57" s="305"/>
      <c r="AG57" s="305"/>
      <c r="AH57" s="305"/>
      <c r="AI57" s="305"/>
      <c r="AJ57" s="305"/>
      <c r="AK57" s="305"/>
      <c r="AL57" s="305"/>
      <c r="AM57" s="305"/>
      <c r="AN57" s="593"/>
      <c r="AO57" s="593"/>
      <c r="AP57" s="305"/>
      <c r="AQ57" s="305"/>
      <c r="AR57" s="305"/>
      <c r="AS57" s="305"/>
      <c r="AT57" s="305"/>
      <c r="AU57" s="305"/>
      <c r="AV57" s="305"/>
      <c r="AW57" s="305"/>
      <c r="AX57" s="305"/>
      <c r="AY57" s="305"/>
      <c r="AZ57" s="305"/>
      <c r="BA57" s="305"/>
      <c r="BB57" s="305"/>
      <c r="BC57" s="305"/>
      <c r="BD57" s="593"/>
      <c r="BE57" s="305"/>
      <c r="BF57" s="305"/>
      <c r="BG57" s="305"/>
      <c r="BH57" s="305"/>
      <c r="BI57" s="305"/>
      <c r="BJ57" s="305"/>
      <c r="BK57" s="582"/>
      <c r="BL57" s="305"/>
      <c r="BM57" s="305"/>
      <c r="BN57" s="305"/>
      <c r="BO57" s="305"/>
      <c r="BP57" s="305"/>
      <c r="BQ57" s="305"/>
      <c r="BR57" s="305"/>
      <c r="BS57" s="593"/>
      <c r="BT57" s="305"/>
      <c r="BU57" s="305"/>
      <c r="BV57" s="305"/>
      <c r="BW57" s="305"/>
      <c r="BX57" s="305"/>
      <c r="BY57" s="305"/>
      <c r="BZ57" s="305"/>
      <c r="CA57" s="639"/>
      <c r="CB57" s="656"/>
      <c r="CC57" s="656"/>
      <c r="CD57" s="656"/>
      <c r="CE57" s="656"/>
      <c r="CF57" s="656"/>
      <c r="CG57" s="1189">
        <f t="shared" si="8"/>
        <v>0</v>
      </c>
      <c r="CH57" s="656"/>
      <c r="CI57" s="656"/>
      <c r="CJ57" s="656"/>
      <c r="CK57" s="656"/>
      <c r="CL57" s="656"/>
      <c r="CM57" s="656"/>
      <c r="CN57" s="656"/>
      <c r="CO57" s="656"/>
      <c r="CP57" s="807">
        <f t="shared" si="9"/>
        <v>0</v>
      </c>
      <c r="CQ57" s="807">
        <f t="shared" si="10"/>
        <v>0</v>
      </c>
      <c r="CR57" s="306"/>
      <c r="CS57" s="306"/>
      <c r="CT57" s="306"/>
      <c r="CU57" s="306"/>
      <c r="CV57" s="306"/>
      <c r="CW57" s="306"/>
      <c r="CX57" s="306"/>
      <c r="CY57" s="306"/>
      <c r="CZ57" s="306"/>
      <c r="DA57" s="306"/>
      <c r="DB57" s="306"/>
      <c r="DC57" s="306"/>
      <c r="DD57" s="306"/>
      <c r="DE57" s="306"/>
      <c r="DF57" s="306"/>
      <c r="DG57" s="306"/>
      <c r="DH57" s="306"/>
      <c r="DI57" s="306"/>
      <c r="DJ57" s="306"/>
      <c r="DK57" s="306"/>
      <c r="DL57" s="306"/>
      <c r="DM57" s="306"/>
      <c r="DN57" s="306"/>
      <c r="DO57" s="306"/>
      <c r="DP57" s="306"/>
      <c r="DQ57" s="306"/>
      <c r="DR57" s="306"/>
      <c r="DS57" s="306"/>
      <c r="DT57" s="306"/>
      <c r="DU57" s="306"/>
      <c r="DV57" s="306"/>
      <c r="DW57" s="306"/>
      <c r="DX57" s="306"/>
      <c r="DY57" s="306"/>
      <c r="DZ57" s="306"/>
      <c r="EA57" s="306"/>
      <c r="EB57" s="306"/>
      <c r="EC57" s="306"/>
      <c r="ED57" s="306"/>
      <c r="EE57" s="306"/>
      <c r="EF57" s="306"/>
      <c r="EG57" s="306"/>
      <c r="EH57" s="306"/>
      <c r="EI57" s="306"/>
      <c r="EJ57" s="306"/>
      <c r="EK57" s="306"/>
      <c r="EL57" s="306"/>
      <c r="EM57" s="306"/>
      <c r="EN57" s="306"/>
      <c r="EO57" s="306"/>
      <c r="EP57" s="306"/>
      <c r="EQ57" s="306"/>
      <c r="ER57" s="306"/>
      <c r="ES57" s="306"/>
      <c r="ET57" s="306"/>
      <c r="EU57" s="306"/>
      <c r="EV57" s="306"/>
      <c r="EW57" s="306"/>
      <c r="EX57" s="306"/>
      <c r="EY57" s="306"/>
      <c r="EZ57" s="306"/>
      <c r="FA57" s="306"/>
      <c r="FB57" s="306"/>
      <c r="FC57" s="306"/>
      <c r="FD57" s="306"/>
      <c r="FE57" s="306"/>
      <c r="FF57" s="306"/>
      <c r="FG57" s="306"/>
      <c r="FH57" s="306"/>
      <c r="FI57" s="306"/>
      <c r="FJ57" s="306"/>
      <c r="FK57" s="306"/>
      <c r="FL57" s="306"/>
      <c r="FM57" s="306"/>
      <c r="FN57" s="306"/>
      <c r="FO57" s="306"/>
      <c r="FP57" s="306"/>
      <c r="FQ57" s="306"/>
      <c r="FR57" s="306"/>
      <c r="FS57" s="306"/>
      <c r="FT57" s="306"/>
      <c r="FU57" s="306"/>
      <c r="FV57" s="306"/>
      <c r="FW57" s="306"/>
      <c r="FX57" s="306"/>
      <c r="FY57" s="306"/>
      <c r="FZ57" s="306"/>
      <c r="GA57" s="306"/>
      <c r="GB57" s="306"/>
      <c r="GC57" s="306"/>
      <c r="GD57" s="306"/>
      <c r="GE57" s="306"/>
      <c r="GF57" s="306"/>
      <c r="GG57" s="306"/>
      <c r="GH57" s="306"/>
      <c r="GI57" s="306"/>
      <c r="GJ57" s="306"/>
      <c r="GK57" s="306"/>
      <c r="GL57" s="306"/>
      <c r="GM57" s="306"/>
      <c r="GN57" s="306"/>
      <c r="GO57" s="306"/>
      <c r="GP57" s="306"/>
      <c r="GQ57" s="306"/>
      <c r="GR57" s="306"/>
      <c r="GS57" s="306"/>
      <c r="GT57" s="306"/>
      <c r="GU57" s="306"/>
      <c r="GV57" s="306"/>
      <c r="GW57" s="306"/>
      <c r="GX57" s="306"/>
      <c r="GY57" s="306"/>
      <c r="GZ57" s="306"/>
      <c r="HA57" s="306"/>
      <c r="HB57" s="306"/>
      <c r="HC57" s="306"/>
      <c r="HD57" s="306"/>
      <c r="HE57" s="254"/>
      <c r="HF57" s="254"/>
      <c r="HG57" s="254"/>
      <c r="HH57" s="254"/>
      <c r="HI57" s="254"/>
      <c r="HJ57" s="254"/>
      <c r="HK57" s="254"/>
    </row>
    <row r="58" spans="1:219" s="280" customFormat="1" ht="84.95" customHeight="1" x14ac:dyDescent="0.25">
      <c r="A58" s="619" t="s">
        <v>378</v>
      </c>
      <c r="B58" s="619" t="s">
        <v>394</v>
      </c>
      <c r="C58" s="619" t="s">
        <v>394</v>
      </c>
      <c r="D58" s="619" t="s">
        <v>361</v>
      </c>
      <c r="E58" s="619" t="s">
        <v>369</v>
      </c>
      <c r="F58" s="619" t="s">
        <v>437</v>
      </c>
      <c r="G58" s="609">
        <v>2013000100294</v>
      </c>
      <c r="H58" s="609"/>
      <c r="I58" s="1052" t="s">
        <v>901</v>
      </c>
      <c r="J58" s="1052" t="s">
        <v>902</v>
      </c>
      <c r="K58" s="609">
        <v>200</v>
      </c>
      <c r="L58" s="609" t="s">
        <v>781</v>
      </c>
      <c r="M58" s="609" t="s">
        <v>835</v>
      </c>
      <c r="N58" s="619" t="s">
        <v>1416</v>
      </c>
      <c r="O58" s="619" t="s">
        <v>390</v>
      </c>
      <c r="P58" s="619" t="s">
        <v>701</v>
      </c>
      <c r="Q58" s="766" t="s">
        <v>891</v>
      </c>
      <c r="R58" s="853">
        <v>1200000000</v>
      </c>
      <c r="S58" s="871"/>
      <c r="T58" s="1023">
        <f t="shared" si="4"/>
        <v>1200000000</v>
      </c>
      <c r="U58" s="1092">
        <f t="shared" si="7"/>
        <v>1200000000</v>
      </c>
      <c r="V58" s="1088">
        <v>220000000</v>
      </c>
      <c r="W58" s="594">
        <v>500000</v>
      </c>
      <c r="X58" s="594">
        <v>1000</v>
      </c>
      <c r="Y58" s="594">
        <v>100000</v>
      </c>
      <c r="Z58" s="594">
        <v>50000</v>
      </c>
      <c r="AA58" s="594"/>
      <c r="AB58" s="594"/>
      <c r="AC58" s="594"/>
      <c r="AD58" s="594"/>
      <c r="AE58" s="594">
        <v>9765732</v>
      </c>
      <c r="AF58" s="594">
        <v>863426776.08999991</v>
      </c>
      <c r="AG58" s="594">
        <v>10350000</v>
      </c>
      <c r="AH58" s="594">
        <v>95806491.910000086</v>
      </c>
      <c r="AI58" s="594"/>
      <c r="AJ58" s="594"/>
      <c r="AK58" s="594"/>
      <c r="AL58" s="594"/>
      <c r="AM58" s="594"/>
      <c r="AN58" s="594"/>
      <c r="AO58" s="594"/>
      <c r="AP58" s="594"/>
      <c r="AQ58" s="594"/>
      <c r="AR58" s="594"/>
      <c r="AS58" s="788"/>
      <c r="AT58" s="788"/>
      <c r="AU58" s="325"/>
      <c r="AV58" s="325"/>
      <c r="AW58" s="325"/>
      <c r="AX58" s="594"/>
      <c r="AY58" s="594"/>
      <c r="AZ58" s="594"/>
      <c r="BA58" s="594"/>
      <c r="BB58" s="594"/>
      <c r="BC58" s="594"/>
      <c r="BD58" s="594"/>
      <c r="BE58" s="594"/>
      <c r="BF58" s="594"/>
      <c r="BG58" s="594"/>
      <c r="BH58" s="594"/>
      <c r="BI58" s="594"/>
      <c r="BJ58" s="594"/>
      <c r="BK58" s="594"/>
      <c r="BL58" s="594"/>
      <c r="BM58" s="594"/>
      <c r="BN58" s="594"/>
      <c r="BO58" s="594"/>
      <c r="BP58" s="594"/>
      <c r="BQ58" s="594"/>
      <c r="BR58" s="594"/>
      <c r="BS58" s="594"/>
      <c r="BT58" s="594"/>
      <c r="BU58" s="594"/>
      <c r="BV58" s="594"/>
      <c r="BW58" s="594"/>
      <c r="BX58" s="594"/>
      <c r="BY58" s="594"/>
      <c r="BZ58" s="594"/>
      <c r="CA58" s="637"/>
      <c r="CB58" s="652" t="s">
        <v>1301</v>
      </c>
      <c r="CC58" s="652" t="s">
        <v>1302</v>
      </c>
      <c r="CD58" s="652">
        <v>39042</v>
      </c>
      <c r="CE58" s="652" t="s">
        <v>1303</v>
      </c>
      <c r="CF58" s="619" t="s">
        <v>701</v>
      </c>
      <c r="CG58" s="1188">
        <f t="shared" si="8"/>
        <v>1200000000</v>
      </c>
      <c r="CH58" s="652" t="s">
        <v>1355</v>
      </c>
      <c r="CI58" s="652" t="s">
        <v>1356</v>
      </c>
      <c r="CJ58" s="1206" t="s">
        <v>1366</v>
      </c>
      <c r="CK58" s="652" t="s">
        <v>1367</v>
      </c>
      <c r="CL58" s="652" t="s">
        <v>1381</v>
      </c>
      <c r="CM58" s="652" t="s">
        <v>1382</v>
      </c>
      <c r="CN58" s="652" t="s">
        <v>1400</v>
      </c>
      <c r="CO58" s="652" t="s">
        <v>1401</v>
      </c>
      <c r="CP58" s="807">
        <f t="shared" si="9"/>
        <v>1200000000</v>
      </c>
      <c r="CQ58" s="807">
        <f t="shared" si="10"/>
        <v>0</v>
      </c>
      <c r="CR58" s="278"/>
      <c r="CS58" s="278"/>
      <c r="CT58" s="278"/>
      <c r="CU58" s="278"/>
      <c r="CV58" s="278"/>
      <c r="CW58" s="278"/>
      <c r="CX58" s="278"/>
      <c r="CY58" s="278"/>
      <c r="CZ58" s="278"/>
      <c r="DA58" s="278"/>
      <c r="DB58" s="278"/>
      <c r="DC58" s="278"/>
      <c r="DD58" s="278"/>
      <c r="DE58" s="278"/>
      <c r="DF58" s="278"/>
      <c r="DG58" s="278"/>
      <c r="DH58" s="278"/>
      <c r="DI58" s="278"/>
      <c r="DJ58" s="278"/>
      <c r="DK58" s="278"/>
      <c r="DL58" s="278"/>
      <c r="DM58" s="278"/>
      <c r="DN58" s="278"/>
      <c r="DO58" s="278"/>
      <c r="DP58" s="278"/>
      <c r="DQ58" s="278"/>
      <c r="DR58" s="278"/>
      <c r="DS58" s="278"/>
      <c r="DT58" s="278"/>
      <c r="DU58" s="278"/>
      <c r="DV58" s="278"/>
      <c r="DW58" s="278"/>
      <c r="DX58" s="278"/>
      <c r="DY58" s="278"/>
      <c r="DZ58" s="278"/>
      <c r="EA58" s="278"/>
      <c r="EB58" s="278"/>
      <c r="EC58" s="278"/>
      <c r="ED58" s="278"/>
      <c r="EE58" s="278"/>
      <c r="EF58" s="278"/>
      <c r="EG58" s="278"/>
      <c r="EH58" s="278"/>
      <c r="EI58" s="278"/>
      <c r="EJ58" s="278"/>
      <c r="EK58" s="278"/>
      <c r="EL58" s="278"/>
      <c r="EM58" s="278"/>
      <c r="EN58" s="278"/>
      <c r="EO58" s="278"/>
      <c r="EP58" s="278"/>
      <c r="EQ58" s="278"/>
      <c r="ER58" s="278"/>
      <c r="ES58" s="278"/>
      <c r="ET58" s="278"/>
      <c r="EU58" s="278"/>
      <c r="EV58" s="278"/>
      <c r="EW58" s="278"/>
      <c r="EX58" s="278"/>
      <c r="EY58" s="278"/>
      <c r="EZ58" s="278"/>
      <c r="FA58" s="278"/>
      <c r="FB58" s="278"/>
      <c r="FC58" s="278"/>
      <c r="FD58" s="278"/>
      <c r="FE58" s="278"/>
      <c r="FF58" s="278"/>
      <c r="FG58" s="278"/>
      <c r="FH58" s="278"/>
      <c r="FI58" s="278"/>
      <c r="FJ58" s="278"/>
      <c r="FK58" s="278"/>
      <c r="FL58" s="278"/>
      <c r="FM58" s="278"/>
      <c r="FN58" s="278"/>
      <c r="FO58" s="278"/>
      <c r="FP58" s="278"/>
      <c r="FQ58" s="278"/>
      <c r="FR58" s="278"/>
      <c r="FS58" s="278"/>
      <c r="FT58" s="278"/>
      <c r="FU58" s="278"/>
      <c r="FV58" s="278"/>
      <c r="FW58" s="278"/>
      <c r="FX58" s="278"/>
      <c r="FY58" s="278"/>
      <c r="FZ58" s="278"/>
      <c r="GA58" s="278"/>
      <c r="GB58" s="278"/>
      <c r="GC58" s="278"/>
      <c r="GD58" s="278"/>
      <c r="GE58" s="278"/>
      <c r="GF58" s="278"/>
      <c r="GG58" s="278"/>
      <c r="GH58" s="278"/>
      <c r="GI58" s="278"/>
      <c r="GJ58" s="278"/>
      <c r="GK58" s="278"/>
      <c r="GL58" s="278"/>
      <c r="GM58" s="278"/>
      <c r="GN58" s="278"/>
      <c r="GO58" s="278"/>
      <c r="GP58" s="278"/>
      <c r="GQ58" s="278"/>
      <c r="GR58" s="278"/>
      <c r="GS58" s="278"/>
      <c r="GT58" s="278"/>
      <c r="GU58" s="278"/>
      <c r="GV58" s="278"/>
      <c r="GW58" s="278"/>
      <c r="GX58" s="278"/>
      <c r="GY58" s="278"/>
      <c r="GZ58" s="278"/>
      <c r="HA58" s="278"/>
      <c r="HB58" s="278"/>
      <c r="HC58" s="278"/>
      <c r="HD58" s="278"/>
      <c r="HE58" s="279"/>
      <c r="HF58" s="279"/>
      <c r="HG58" s="279"/>
      <c r="HH58" s="279"/>
      <c r="HI58" s="279"/>
      <c r="HJ58" s="279"/>
      <c r="HK58" s="279"/>
    </row>
    <row r="59" spans="1:219" ht="19.5" x14ac:dyDescent="0.25">
      <c r="A59" s="792" t="s">
        <v>378</v>
      </c>
      <c r="B59" s="792" t="s">
        <v>375</v>
      </c>
      <c r="C59" s="792"/>
      <c r="D59" s="792"/>
      <c r="E59" s="792"/>
      <c r="F59" s="792"/>
      <c r="G59" s="616"/>
      <c r="H59" s="616"/>
      <c r="I59" s="1057"/>
      <c r="J59" s="1057"/>
      <c r="K59" s="616"/>
      <c r="L59" s="616"/>
      <c r="M59" s="616"/>
      <c r="N59" s="624"/>
      <c r="O59" s="624"/>
      <c r="P59" s="624"/>
      <c r="Q59" s="1130" t="s">
        <v>384</v>
      </c>
      <c r="R59" s="1111"/>
      <c r="S59" s="1111"/>
      <c r="T59" s="1112">
        <f t="shared" si="4"/>
        <v>0</v>
      </c>
      <c r="U59" s="1092">
        <f t="shared" si="7"/>
        <v>0</v>
      </c>
      <c r="V59" s="1087"/>
      <c r="W59" s="269"/>
      <c r="X59" s="269"/>
      <c r="Y59" s="269"/>
      <c r="Z59" s="269"/>
      <c r="AA59" s="595"/>
      <c r="AB59" s="269"/>
      <c r="AC59" s="269"/>
      <c r="AD59" s="269"/>
      <c r="AE59" s="269"/>
      <c r="AF59" s="269"/>
      <c r="AG59" s="269"/>
      <c r="AH59" s="269"/>
      <c r="AI59" s="269"/>
      <c r="AJ59" s="269"/>
      <c r="AK59" s="269"/>
      <c r="AL59" s="269"/>
      <c r="AM59" s="269"/>
      <c r="AN59" s="595"/>
      <c r="AO59" s="595"/>
      <c r="AP59" s="269"/>
      <c r="AQ59" s="269"/>
      <c r="AR59" s="269"/>
      <c r="AS59" s="269"/>
      <c r="AT59" s="269"/>
      <c r="AU59" s="269"/>
      <c r="AV59" s="269"/>
      <c r="AW59" s="269"/>
      <c r="AX59" s="269"/>
      <c r="AY59" s="269"/>
      <c r="AZ59" s="269"/>
      <c r="BA59" s="269"/>
      <c r="BB59" s="269"/>
      <c r="BC59" s="269"/>
      <c r="BD59" s="595"/>
      <c r="BE59" s="269"/>
      <c r="BF59" s="269"/>
      <c r="BG59" s="269"/>
      <c r="BH59" s="269"/>
      <c r="BI59" s="269"/>
      <c r="BJ59" s="269"/>
      <c r="BK59" s="576"/>
      <c r="BL59" s="269"/>
      <c r="BM59" s="269"/>
      <c r="BN59" s="269"/>
      <c r="BO59" s="269"/>
      <c r="BP59" s="269"/>
      <c r="BQ59" s="269"/>
      <c r="BR59" s="269"/>
      <c r="BS59" s="595"/>
      <c r="BT59" s="269"/>
      <c r="BU59" s="269"/>
      <c r="BV59" s="269"/>
      <c r="BW59" s="269"/>
      <c r="BX59" s="269"/>
      <c r="BY59" s="269"/>
      <c r="BZ59" s="269"/>
      <c r="CA59" s="636"/>
      <c r="CB59" s="651"/>
      <c r="CC59" s="651"/>
      <c r="CD59" s="651"/>
      <c r="CE59" s="651"/>
      <c r="CF59" s="651"/>
      <c r="CG59" s="1186">
        <f t="shared" si="8"/>
        <v>0</v>
      </c>
      <c r="CH59" s="651"/>
      <c r="CI59" s="651"/>
      <c r="CJ59" s="651"/>
      <c r="CK59" s="651"/>
      <c r="CL59" s="651"/>
      <c r="CM59" s="651"/>
      <c r="CN59" s="651"/>
      <c r="CO59" s="651"/>
      <c r="CP59" s="807">
        <f t="shared" si="9"/>
        <v>0</v>
      </c>
      <c r="CQ59" s="807">
        <f t="shared" si="10"/>
        <v>0</v>
      </c>
      <c r="CR59" s="270"/>
      <c r="CS59" s="270"/>
      <c r="CT59" s="270"/>
      <c r="CU59" s="270"/>
      <c r="CV59" s="270"/>
      <c r="CW59" s="270"/>
      <c r="CX59" s="270"/>
      <c r="CY59" s="270"/>
      <c r="CZ59" s="270"/>
      <c r="DA59" s="270"/>
      <c r="DB59" s="270"/>
      <c r="DC59" s="270"/>
      <c r="DD59" s="270"/>
      <c r="DE59" s="270"/>
      <c r="DF59" s="270"/>
      <c r="DG59" s="270"/>
      <c r="DH59" s="270"/>
      <c r="DI59" s="270"/>
      <c r="DJ59" s="270"/>
      <c r="DK59" s="270"/>
      <c r="DL59" s="270"/>
      <c r="DM59" s="270"/>
      <c r="DN59" s="270"/>
      <c r="DO59" s="270"/>
      <c r="DP59" s="270"/>
      <c r="DQ59" s="270"/>
      <c r="DR59" s="270"/>
      <c r="DS59" s="270"/>
      <c r="DT59" s="270"/>
      <c r="DU59" s="270"/>
      <c r="DV59" s="270"/>
      <c r="DW59" s="270"/>
      <c r="DX59" s="270"/>
      <c r="DY59" s="270"/>
      <c r="DZ59" s="270"/>
      <c r="EA59" s="270"/>
      <c r="EB59" s="270"/>
      <c r="EC59" s="270"/>
      <c r="ED59" s="270"/>
      <c r="EE59" s="270"/>
      <c r="EF59" s="270"/>
      <c r="EG59" s="270"/>
      <c r="EH59" s="270"/>
      <c r="EI59" s="270"/>
      <c r="EJ59" s="270"/>
      <c r="EK59" s="270"/>
      <c r="EL59" s="270"/>
      <c r="EM59" s="270"/>
      <c r="EN59" s="270"/>
      <c r="EO59" s="270"/>
      <c r="EP59" s="270"/>
      <c r="EQ59" s="270"/>
      <c r="ER59" s="270"/>
      <c r="ES59" s="270"/>
      <c r="ET59" s="270"/>
      <c r="EU59" s="270"/>
      <c r="EV59" s="270"/>
      <c r="EW59" s="270"/>
      <c r="EX59" s="270"/>
      <c r="EY59" s="270"/>
      <c r="EZ59" s="270"/>
      <c r="FA59" s="270"/>
      <c r="FB59" s="270"/>
      <c r="FC59" s="270"/>
      <c r="FD59" s="270"/>
      <c r="FE59" s="270"/>
      <c r="FF59" s="270"/>
      <c r="FG59" s="270"/>
      <c r="FH59" s="270"/>
      <c r="FI59" s="270"/>
      <c r="FJ59" s="270"/>
      <c r="FK59" s="270"/>
      <c r="FL59" s="270"/>
      <c r="FM59" s="270"/>
      <c r="FN59" s="270"/>
      <c r="FO59" s="270"/>
      <c r="FP59" s="270"/>
      <c r="FQ59" s="270"/>
      <c r="FR59" s="270"/>
      <c r="FS59" s="270"/>
      <c r="FT59" s="270"/>
      <c r="FU59" s="270"/>
      <c r="FV59" s="270"/>
      <c r="FW59" s="270"/>
      <c r="FX59" s="270"/>
      <c r="FY59" s="270"/>
      <c r="FZ59" s="270"/>
      <c r="GA59" s="270"/>
      <c r="GB59" s="270"/>
      <c r="GC59" s="270"/>
      <c r="GD59" s="270"/>
      <c r="GE59" s="270"/>
      <c r="GF59" s="270"/>
      <c r="GG59" s="270"/>
      <c r="GH59" s="270"/>
      <c r="GI59" s="270"/>
      <c r="GJ59" s="270"/>
      <c r="GK59" s="270"/>
      <c r="GL59" s="270"/>
      <c r="GM59" s="270"/>
      <c r="GN59" s="270"/>
      <c r="GO59" s="270"/>
      <c r="GP59" s="270"/>
      <c r="GQ59" s="270"/>
      <c r="GR59" s="270"/>
      <c r="GS59" s="270"/>
      <c r="GT59" s="270"/>
      <c r="GU59" s="270"/>
      <c r="GV59" s="270"/>
      <c r="GW59" s="270"/>
      <c r="GX59" s="270"/>
      <c r="GY59" s="270"/>
      <c r="GZ59" s="270"/>
      <c r="HA59" s="270"/>
      <c r="HB59" s="270"/>
      <c r="HC59" s="270"/>
      <c r="HD59" s="270"/>
      <c r="HE59" s="261"/>
      <c r="HF59" s="261"/>
      <c r="HG59" s="261"/>
      <c r="HH59" s="261"/>
      <c r="HI59" s="261"/>
      <c r="HJ59" s="261"/>
      <c r="HK59" s="261"/>
    </row>
    <row r="60" spans="1:219" ht="19.5" x14ac:dyDescent="0.25">
      <c r="A60" s="1113" t="s">
        <v>378</v>
      </c>
      <c r="B60" s="1113" t="s">
        <v>375</v>
      </c>
      <c r="C60" s="1113" t="s">
        <v>361</v>
      </c>
      <c r="D60" s="1113"/>
      <c r="E60" s="1113"/>
      <c r="F60" s="1113"/>
      <c r="G60" s="606"/>
      <c r="H60" s="606"/>
      <c r="I60" s="1048"/>
      <c r="J60" s="1048"/>
      <c r="K60" s="606"/>
      <c r="L60" s="606"/>
      <c r="M60" s="606"/>
      <c r="N60" s="1113"/>
      <c r="O60" s="625"/>
      <c r="P60" s="625"/>
      <c r="Q60" s="1131" t="s">
        <v>385</v>
      </c>
      <c r="R60" s="1115"/>
      <c r="S60" s="1115"/>
      <c r="T60" s="1116">
        <f t="shared" si="4"/>
        <v>0</v>
      </c>
      <c r="U60" s="1092">
        <f t="shared" si="7"/>
        <v>0</v>
      </c>
      <c r="V60" s="1087"/>
      <c r="W60" s="269"/>
      <c r="X60" s="269"/>
      <c r="Y60" s="269"/>
      <c r="Z60" s="269"/>
      <c r="AA60" s="595"/>
      <c r="AB60" s="269"/>
      <c r="AC60" s="269"/>
      <c r="AD60" s="269"/>
      <c r="AE60" s="269"/>
      <c r="AF60" s="269"/>
      <c r="AG60" s="269"/>
      <c r="AH60" s="269"/>
      <c r="AI60" s="269"/>
      <c r="AJ60" s="269"/>
      <c r="AK60" s="269"/>
      <c r="AL60" s="269"/>
      <c r="AM60" s="269"/>
      <c r="AN60" s="595"/>
      <c r="AO60" s="595"/>
      <c r="AP60" s="269"/>
      <c r="AQ60" s="269"/>
      <c r="AR60" s="269"/>
      <c r="AS60" s="269"/>
      <c r="AT60" s="269"/>
      <c r="AU60" s="269"/>
      <c r="AV60" s="269"/>
      <c r="AW60" s="269"/>
      <c r="AX60" s="269"/>
      <c r="AY60" s="269"/>
      <c r="AZ60" s="269"/>
      <c r="BA60" s="269"/>
      <c r="BB60" s="269"/>
      <c r="BC60" s="269"/>
      <c r="BD60" s="595"/>
      <c r="BE60" s="269"/>
      <c r="BF60" s="269"/>
      <c r="BG60" s="269"/>
      <c r="BH60" s="269"/>
      <c r="BI60" s="269"/>
      <c r="BJ60" s="269"/>
      <c r="BK60" s="576"/>
      <c r="BL60" s="269"/>
      <c r="BM60" s="269"/>
      <c r="BN60" s="269"/>
      <c r="BO60" s="269"/>
      <c r="BP60" s="269"/>
      <c r="BQ60" s="269"/>
      <c r="BR60" s="269"/>
      <c r="BS60" s="595"/>
      <c r="BT60" s="269"/>
      <c r="BU60" s="269"/>
      <c r="BV60" s="269"/>
      <c r="BW60" s="269"/>
      <c r="BX60" s="269"/>
      <c r="BY60" s="269"/>
      <c r="BZ60" s="269"/>
      <c r="CA60" s="636"/>
      <c r="CB60" s="651"/>
      <c r="CC60" s="651"/>
      <c r="CD60" s="651"/>
      <c r="CE60" s="651"/>
      <c r="CF60" s="651"/>
      <c r="CG60" s="1186">
        <f t="shared" si="8"/>
        <v>0</v>
      </c>
      <c r="CH60" s="651"/>
      <c r="CI60" s="651"/>
      <c r="CJ60" s="651"/>
      <c r="CK60" s="651"/>
      <c r="CL60" s="651"/>
      <c r="CM60" s="651"/>
      <c r="CN60" s="651"/>
      <c r="CO60" s="651"/>
      <c r="CP60" s="807">
        <f t="shared" si="9"/>
        <v>0</v>
      </c>
      <c r="CQ60" s="807">
        <f t="shared" si="10"/>
        <v>0</v>
      </c>
      <c r="CR60" s="270"/>
      <c r="CS60" s="270"/>
      <c r="CT60" s="270"/>
      <c r="CU60" s="270"/>
      <c r="CV60" s="270"/>
      <c r="CW60" s="270"/>
      <c r="CX60" s="270"/>
      <c r="CY60" s="270"/>
      <c r="CZ60" s="270"/>
      <c r="DA60" s="270"/>
      <c r="DB60" s="270"/>
      <c r="DC60" s="270"/>
      <c r="DD60" s="270"/>
      <c r="DE60" s="270"/>
      <c r="DF60" s="270"/>
      <c r="DG60" s="270"/>
      <c r="DH60" s="270"/>
      <c r="DI60" s="270"/>
      <c r="DJ60" s="270"/>
      <c r="DK60" s="270"/>
      <c r="DL60" s="270"/>
      <c r="DM60" s="270"/>
      <c r="DN60" s="270"/>
      <c r="DO60" s="270"/>
      <c r="DP60" s="270"/>
      <c r="DQ60" s="270"/>
      <c r="DR60" s="270"/>
      <c r="DS60" s="270"/>
      <c r="DT60" s="270"/>
      <c r="DU60" s="270"/>
      <c r="DV60" s="270"/>
      <c r="DW60" s="270"/>
      <c r="DX60" s="270"/>
      <c r="DY60" s="270"/>
      <c r="DZ60" s="270"/>
      <c r="EA60" s="270"/>
      <c r="EB60" s="270"/>
      <c r="EC60" s="270"/>
      <c r="ED60" s="270"/>
      <c r="EE60" s="270"/>
      <c r="EF60" s="270"/>
      <c r="EG60" s="270"/>
      <c r="EH60" s="270"/>
      <c r="EI60" s="270"/>
      <c r="EJ60" s="270"/>
      <c r="EK60" s="270"/>
      <c r="EL60" s="270"/>
      <c r="EM60" s="270"/>
      <c r="EN60" s="270"/>
      <c r="EO60" s="270"/>
      <c r="EP60" s="270"/>
      <c r="EQ60" s="270"/>
      <c r="ER60" s="270"/>
      <c r="ES60" s="270"/>
      <c r="ET60" s="270"/>
      <c r="EU60" s="270"/>
      <c r="EV60" s="270"/>
      <c r="EW60" s="270"/>
      <c r="EX60" s="270"/>
      <c r="EY60" s="270"/>
      <c r="EZ60" s="270"/>
      <c r="FA60" s="270"/>
      <c r="FB60" s="270"/>
      <c r="FC60" s="270"/>
      <c r="FD60" s="270"/>
      <c r="FE60" s="270"/>
      <c r="FF60" s="270"/>
      <c r="FG60" s="270"/>
      <c r="FH60" s="270"/>
      <c r="FI60" s="270"/>
      <c r="FJ60" s="270"/>
      <c r="FK60" s="270"/>
      <c r="FL60" s="270"/>
      <c r="FM60" s="270"/>
      <c r="FN60" s="270"/>
      <c r="FO60" s="270"/>
      <c r="FP60" s="270"/>
      <c r="FQ60" s="270"/>
      <c r="FR60" s="270"/>
      <c r="FS60" s="270"/>
      <c r="FT60" s="270"/>
      <c r="FU60" s="270"/>
      <c r="FV60" s="270"/>
      <c r="FW60" s="270"/>
      <c r="FX60" s="270"/>
      <c r="FY60" s="270"/>
      <c r="FZ60" s="270"/>
      <c r="GA60" s="270"/>
      <c r="GB60" s="270"/>
      <c r="GC60" s="270"/>
      <c r="GD60" s="270"/>
      <c r="GE60" s="270"/>
      <c r="GF60" s="270"/>
      <c r="GG60" s="270"/>
      <c r="GH60" s="270"/>
      <c r="GI60" s="270"/>
      <c r="GJ60" s="270"/>
      <c r="GK60" s="270"/>
      <c r="GL60" s="270"/>
      <c r="GM60" s="270"/>
      <c r="GN60" s="270"/>
      <c r="GO60" s="270"/>
      <c r="GP60" s="270"/>
      <c r="GQ60" s="270"/>
      <c r="GR60" s="270"/>
      <c r="GS60" s="270"/>
      <c r="GT60" s="270"/>
      <c r="GU60" s="270"/>
      <c r="GV60" s="270"/>
      <c r="GW60" s="270"/>
      <c r="GX60" s="270"/>
      <c r="GY60" s="270"/>
      <c r="GZ60" s="270"/>
      <c r="HA60" s="270"/>
      <c r="HB60" s="270"/>
      <c r="HC60" s="270"/>
      <c r="HD60" s="270"/>
      <c r="HE60" s="261"/>
      <c r="HF60" s="261"/>
      <c r="HG60" s="261"/>
      <c r="HH60" s="261"/>
      <c r="HI60" s="261"/>
      <c r="HJ60" s="261"/>
      <c r="HK60" s="261"/>
    </row>
    <row r="61" spans="1:219" ht="19.5" x14ac:dyDescent="0.25">
      <c r="A61" s="1132" t="s">
        <v>378</v>
      </c>
      <c r="B61" s="1132" t="s">
        <v>375</v>
      </c>
      <c r="C61" s="1132" t="s">
        <v>361</v>
      </c>
      <c r="D61" s="1132" t="s">
        <v>399</v>
      </c>
      <c r="E61" s="1132"/>
      <c r="F61" s="1132"/>
      <c r="G61" s="613"/>
      <c r="H61" s="613"/>
      <c r="I61" s="1054"/>
      <c r="J61" s="1054"/>
      <c r="K61" s="613"/>
      <c r="L61" s="613"/>
      <c r="M61" s="613"/>
      <c r="N61" s="629"/>
      <c r="O61" s="629"/>
      <c r="P61" s="629"/>
      <c r="Q61" s="1138" t="s">
        <v>400</v>
      </c>
      <c r="R61" s="1134"/>
      <c r="S61" s="1134"/>
      <c r="T61" s="1135">
        <f t="shared" si="4"/>
        <v>0</v>
      </c>
      <c r="U61" s="1092">
        <f t="shared" si="7"/>
        <v>0</v>
      </c>
      <c r="V61" s="1090"/>
      <c r="W61" s="305"/>
      <c r="X61" s="305"/>
      <c r="Y61" s="305"/>
      <c r="Z61" s="305"/>
      <c r="AA61" s="593"/>
      <c r="AB61" s="305"/>
      <c r="AC61" s="305"/>
      <c r="AD61" s="305"/>
      <c r="AE61" s="305"/>
      <c r="AF61" s="305"/>
      <c r="AG61" s="305"/>
      <c r="AH61" s="305"/>
      <c r="AI61" s="305"/>
      <c r="AJ61" s="305"/>
      <c r="AK61" s="305"/>
      <c r="AL61" s="305"/>
      <c r="AM61" s="305"/>
      <c r="AN61" s="593"/>
      <c r="AO61" s="593"/>
      <c r="AP61" s="305"/>
      <c r="AQ61" s="305"/>
      <c r="AR61" s="305"/>
      <c r="AS61" s="305"/>
      <c r="AT61" s="305"/>
      <c r="AU61" s="305"/>
      <c r="AV61" s="305"/>
      <c r="AW61" s="305"/>
      <c r="AX61" s="305"/>
      <c r="AY61" s="305"/>
      <c r="AZ61" s="305"/>
      <c r="BA61" s="305"/>
      <c r="BB61" s="305"/>
      <c r="BC61" s="305"/>
      <c r="BD61" s="593"/>
      <c r="BE61" s="305"/>
      <c r="BF61" s="305"/>
      <c r="BG61" s="305"/>
      <c r="BH61" s="305"/>
      <c r="BI61" s="305"/>
      <c r="BJ61" s="305"/>
      <c r="BK61" s="582"/>
      <c r="BL61" s="305"/>
      <c r="BM61" s="305"/>
      <c r="BN61" s="305"/>
      <c r="BO61" s="305"/>
      <c r="BP61" s="305"/>
      <c r="BQ61" s="305"/>
      <c r="BR61" s="305"/>
      <c r="BS61" s="593"/>
      <c r="BT61" s="305"/>
      <c r="BU61" s="305"/>
      <c r="BV61" s="305"/>
      <c r="BW61" s="305"/>
      <c r="BX61" s="305"/>
      <c r="BY61" s="305"/>
      <c r="BZ61" s="305"/>
      <c r="CA61" s="639"/>
      <c r="CB61" s="656"/>
      <c r="CC61" s="656"/>
      <c r="CD61" s="656"/>
      <c r="CE61" s="656"/>
      <c r="CF61" s="656"/>
      <c r="CG61" s="1189">
        <f t="shared" si="8"/>
        <v>0</v>
      </c>
      <c r="CH61" s="656"/>
      <c r="CI61" s="656"/>
      <c r="CJ61" s="656"/>
      <c r="CK61" s="656"/>
      <c r="CL61" s="656"/>
      <c r="CM61" s="656"/>
      <c r="CN61" s="656"/>
      <c r="CO61" s="656"/>
      <c r="CP61" s="807">
        <f t="shared" si="9"/>
        <v>0</v>
      </c>
      <c r="CQ61" s="807">
        <f t="shared" si="10"/>
        <v>0</v>
      </c>
      <c r="CR61" s="306"/>
      <c r="CS61" s="306"/>
      <c r="CT61" s="306"/>
      <c r="CU61" s="306"/>
      <c r="CV61" s="306"/>
      <c r="CW61" s="306"/>
      <c r="CX61" s="306"/>
      <c r="CY61" s="306"/>
      <c r="CZ61" s="306"/>
      <c r="DA61" s="306"/>
      <c r="DB61" s="306"/>
      <c r="DC61" s="306"/>
      <c r="DD61" s="306"/>
      <c r="DE61" s="306"/>
      <c r="DF61" s="306"/>
      <c r="DG61" s="306"/>
      <c r="DH61" s="306"/>
      <c r="DI61" s="306"/>
      <c r="DJ61" s="306"/>
      <c r="DK61" s="306"/>
      <c r="DL61" s="306"/>
      <c r="DM61" s="306"/>
      <c r="DN61" s="306"/>
      <c r="DO61" s="306"/>
      <c r="DP61" s="306"/>
      <c r="DQ61" s="306"/>
      <c r="DR61" s="306"/>
      <c r="DS61" s="306"/>
      <c r="DT61" s="306"/>
      <c r="DU61" s="306"/>
      <c r="DV61" s="306"/>
      <c r="DW61" s="306"/>
      <c r="DX61" s="306"/>
      <c r="DY61" s="306"/>
      <c r="DZ61" s="306"/>
      <c r="EA61" s="306"/>
      <c r="EB61" s="306"/>
      <c r="EC61" s="306"/>
      <c r="ED61" s="306"/>
      <c r="EE61" s="306"/>
      <c r="EF61" s="306"/>
      <c r="EG61" s="306"/>
      <c r="EH61" s="306"/>
      <c r="EI61" s="306"/>
      <c r="EJ61" s="306"/>
      <c r="EK61" s="306"/>
      <c r="EL61" s="306"/>
      <c r="EM61" s="306"/>
      <c r="EN61" s="306"/>
      <c r="EO61" s="306"/>
      <c r="EP61" s="306"/>
      <c r="EQ61" s="306"/>
      <c r="ER61" s="306"/>
      <c r="ES61" s="306"/>
      <c r="ET61" s="306"/>
      <c r="EU61" s="306"/>
      <c r="EV61" s="306"/>
      <c r="EW61" s="306"/>
      <c r="EX61" s="306"/>
      <c r="EY61" s="306"/>
      <c r="EZ61" s="306"/>
      <c r="FA61" s="306"/>
      <c r="FB61" s="306"/>
      <c r="FC61" s="306"/>
      <c r="FD61" s="306"/>
      <c r="FE61" s="306"/>
      <c r="FF61" s="306"/>
      <c r="FG61" s="306"/>
      <c r="FH61" s="306"/>
      <c r="FI61" s="306"/>
      <c r="FJ61" s="306"/>
      <c r="FK61" s="306"/>
      <c r="FL61" s="306"/>
      <c r="FM61" s="306"/>
      <c r="FN61" s="306"/>
      <c r="FO61" s="306"/>
      <c r="FP61" s="306"/>
      <c r="FQ61" s="306"/>
      <c r="FR61" s="306"/>
      <c r="FS61" s="306"/>
      <c r="FT61" s="306"/>
      <c r="FU61" s="306"/>
      <c r="FV61" s="306"/>
      <c r="FW61" s="306"/>
      <c r="FX61" s="306"/>
      <c r="FY61" s="306"/>
      <c r="FZ61" s="306"/>
      <c r="GA61" s="306"/>
      <c r="GB61" s="306"/>
      <c r="GC61" s="306"/>
      <c r="GD61" s="306"/>
      <c r="GE61" s="306"/>
      <c r="GF61" s="306"/>
      <c r="GG61" s="306"/>
      <c r="GH61" s="306"/>
      <c r="GI61" s="306"/>
      <c r="GJ61" s="306"/>
      <c r="GK61" s="306"/>
      <c r="GL61" s="306"/>
      <c r="GM61" s="306"/>
      <c r="GN61" s="306"/>
      <c r="GO61" s="306"/>
      <c r="GP61" s="306"/>
      <c r="GQ61" s="306"/>
      <c r="GR61" s="306"/>
      <c r="GS61" s="306"/>
      <c r="GT61" s="306"/>
      <c r="GU61" s="306"/>
      <c r="GV61" s="306"/>
      <c r="GW61" s="306"/>
      <c r="GX61" s="306"/>
      <c r="GY61" s="306"/>
      <c r="GZ61" s="306"/>
      <c r="HA61" s="306"/>
      <c r="HB61" s="306"/>
      <c r="HC61" s="306"/>
      <c r="HD61" s="306"/>
      <c r="HE61" s="261"/>
      <c r="HF61" s="261"/>
      <c r="HG61" s="261"/>
      <c r="HH61" s="261"/>
      <c r="HI61" s="261"/>
      <c r="HJ61" s="261"/>
      <c r="HK61" s="261"/>
    </row>
    <row r="62" spans="1:219" ht="19.5" x14ac:dyDescent="0.25">
      <c r="A62" s="1121" t="s">
        <v>378</v>
      </c>
      <c r="B62" s="1121" t="s">
        <v>375</v>
      </c>
      <c r="C62" s="1121" t="s">
        <v>361</v>
      </c>
      <c r="D62" s="1121" t="s">
        <v>399</v>
      </c>
      <c r="E62" s="1121" t="s">
        <v>693</v>
      </c>
      <c r="F62" s="1121"/>
      <c r="G62" s="608"/>
      <c r="H62" s="608"/>
      <c r="I62" s="1050"/>
      <c r="J62" s="1050"/>
      <c r="K62" s="608"/>
      <c r="L62" s="608"/>
      <c r="M62" s="608"/>
      <c r="N62" s="627"/>
      <c r="O62" s="627"/>
      <c r="P62" s="627"/>
      <c r="Q62" s="1122" t="s">
        <v>994</v>
      </c>
      <c r="R62" s="1123"/>
      <c r="S62" s="1123"/>
      <c r="T62" s="1124">
        <f t="shared" si="4"/>
        <v>0</v>
      </c>
      <c r="U62" s="1092">
        <f t="shared" si="7"/>
        <v>0</v>
      </c>
      <c r="V62" s="1090"/>
      <c r="W62" s="582"/>
      <c r="X62" s="582"/>
      <c r="Y62" s="582"/>
      <c r="Z62" s="582"/>
      <c r="AA62" s="593"/>
      <c r="AB62" s="582"/>
      <c r="AC62" s="582"/>
      <c r="AD62" s="582"/>
      <c r="AE62" s="582"/>
      <c r="AF62" s="582"/>
      <c r="AG62" s="582"/>
      <c r="AH62" s="582"/>
      <c r="AI62" s="582"/>
      <c r="AJ62" s="582"/>
      <c r="AK62" s="582"/>
      <c r="AL62" s="582"/>
      <c r="AM62" s="582"/>
      <c r="AN62" s="593"/>
      <c r="AO62" s="593"/>
      <c r="AP62" s="582"/>
      <c r="AQ62" s="582"/>
      <c r="AR62" s="582"/>
      <c r="AS62" s="582"/>
      <c r="AT62" s="582"/>
      <c r="AU62" s="582"/>
      <c r="AV62" s="582"/>
      <c r="AW62" s="582"/>
      <c r="AX62" s="582"/>
      <c r="AY62" s="582"/>
      <c r="AZ62" s="582"/>
      <c r="BA62" s="582"/>
      <c r="BB62" s="582"/>
      <c r="BC62" s="582"/>
      <c r="BD62" s="593"/>
      <c r="BE62" s="582"/>
      <c r="BF62" s="582"/>
      <c r="BG62" s="305"/>
      <c r="BH62" s="305"/>
      <c r="BI62" s="305"/>
      <c r="BJ62" s="582"/>
      <c r="BK62" s="582"/>
      <c r="BL62" s="582"/>
      <c r="BM62" s="582"/>
      <c r="BN62" s="582"/>
      <c r="BO62" s="582"/>
      <c r="BP62" s="582"/>
      <c r="BQ62" s="582"/>
      <c r="BR62" s="582"/>
      <c r="BS62" s="593"/>
      <c r="BT62" s="582"/>
      <c r="BU62" s="582"/>
      <c r="BV62" s="582"/>
      <c r="BW62" s="582"/>
      <c r="BX62" s="582"/>
      <c r="BY62" s="582"/>
      <c r="BZ62" s="582"/>
      <c r="CA62" s="639"/>
      <c r="CB62" s="656"/>
      <c r="CC62" s="656"/>
      <c r="CD62" s="656"/>
      <c r="CE62" s="656"/>
      <c r="CF62" s="656"/>
      <c r="CG62" s="1189">
        <f t="shared" si="8"/>
        <v>0</v>
      </c>
      <c r="CH62" s="656"/>
      <c r="CI62" s="656"/>
      <c r="CJ62" s="656"/>
      <c r="CK62" s="656"/>
      <c r="CL62" s="656"/>
      <c r="CM62" s="656"/>
      <c r="CN62" s="656"/>
      <c r="CO62" s="656"/>
      <c r="CP62" s="807">
        <f t="shared" si="9"/>
        <v>0</v>
      </c>
      <c r="CQ62" s="807">
        <f t="shared" si="10"/>
        <v>0</v>
      </c>
      <c r="CR62" s="306"/>
      <c r="CS62" s="306"/>
      <c r="CT62" s="306"/>
      <c r="CU62" s="306"/>
      <c r="CV62" s="306"/>
      <c r="CW62" s="306"/>
      <c r="CX62" s="306"/>
      <c r="CY62" s="306"/>
      <c r="CZ62" s="306"/>
      <c r="DA62" s="306"/>
      <c r="DB62" s="306"/>
      <c r="DC62" s="306"/>
      <c r="DD62" s="306"/>
      <c r="DE62" s="306"/>
      <c r="DF62" s="306"/>
      <c r="DG62" s="306"/>
      <c r="DH62" s="306"/>
      <c r="DI62" s="306"/>
      <c r="DJ62" s="306"/>
      <c r="DK62" s="306"/>
      <c r="DL62" s="306"/>
      <c r="DM62" s="306"/>
      <c r="DN62" s="306"/>
      <c r="DO62" s="306"/>
      <c r="DP62" s="306"/>
      <c r="DQ62" s="306"/>
      <c r="DR62" s="306"/>
      <c r="DS62" s="306"/>
      <c r="DT62" s="306"/>
      <c r="DU62" s="306"/>
      <c r="DV62" s="306"/>
      <c r="DW62" s="306"/>
      <c r="DX62" s="306"/>
      <c r="DY62" s="306"/>
      <c r="DZ62" s="306"/>
      <c r="EA62" s="306"/>
      <c r="EB62" s="306"/>
      <c r="EC62" s="306"/>
      <c r="ED62" s="306"/>
      <c r="EE62" s="306"/>
      <c r="EF62" s="306"/>
      <c r="EG62" s="306"/>
      <c r="EH62" s="306"/>
      <c r="EI62" s="306"/>
      <c r="EJ62" s="306"/>
      <c r="EK62" s="306"/>
      <c r="EL62" s="306"/>
      <c r="EM62" s="306"/>
      <c r="EN62" s="306"/>
      <c r="EO62" s="306"/>
      <c r="EP62" s="306"/>
      <c r="EQ62" s="306"/>
      <c r="ER62" s="306"/>
      <c r="ES62" s="306"/>
      <c r="ET62" s="306"/>
      <c r="EU62" s="306"/>
      <c r="EV62" s="306"/>
      <c r="EW62" s="306"/>
      <c r="EX62" s="306"/>
      <c r="EY62" s="306"/>
      <c r="EZ62" s="306"/>
      <c r="FA62" s="306"/>
      <c r="FB62" s="306"/>
      <c r="FC62" s="306"/>
      <c r="FD62" s="306"/>
      <c r="FE62" s="306"/>
      <c r="FF62" s="306"/>
      <c r="FG62" s="306"/>
      <c r="FH62" s="306"/>
      <c r="FI62" s="306"/>
      <c r="FJ62" s="306"/>
      <c r="FK62" s="306"/>
      <c r="FL62" s="306"/>
      <c r="FM62" s="306"/>
      <c r="FN62" s="306"/>
      <c r="FO62" s="306"/>
      <c r="FP62" s="306"/>
      <c r="FQ62" s="306"/>
      <c r="FR62" s="306"/>
      <c r="FS62" s="306"/>
      <c r="FT62" s="306"/>
      <c r="FU62" s="306"/>
      <c r="FV62" s="306"/>
      <c r="FW62" s="306"/>
      <c r="FX62" s="306"/>
      <c r="FY62" s="306"/>
      <c r="FZ62" s="306"/>
      <c r="GA62" s="306"/>
      <c r="GB62" s="306"/>
      <c r="GC62" s="306"/>
      <c r="GD62" s="306"/>
      <c r="GE62" s="306"/>
      <c r="GF62" s="306"/>
      <c r="GG62" s="306"/>
      <c r="GH62" s="306"/>
      <c r="GI62" s="306"/>
      <c r="GJ62" s="306"/>
      <c r="GK62" s="306"/>
      <c r="GL62" s="306"/>
      <c r="GM62" s="306"/>
      <c r="GN62" s="306"/>
      <c r="GO62" s="306"/>
      <c r="GP62" s="306"/>
      <c r="GQ62" s="306"/>
      <c r="GR62" s="306"/>
      <c r="GS62" s="306"/>
      <c r="GT62" s="306"/>
      <c r="GU62" s="306"/>
      <c r="GV62" s="306"/>
      <c r="GW62" s="306"/>
      <c r="GX62" s="306"/>
      <c r="GY62" s="306"/>
      <c r="GZ62" s="306"/>
      <c r="HA62" s="306"/>
      <c r="HB62" s="306"/>
      <c r="HC62" s="306"/>
      <c r="HD62" s="306"/>
      <c r="HE62" s="261"/>
      <c r="HF62" s="261"/>
      <c r="HG62" s="261"/>
      <c r="HH62" s="261"/>
      <c r="HI62" s="261"/>
      <c r="HJ62" s="261"/>
      <c r="HK62" s="261"/>
    </row>
    <row r="63" spans="1:219" ht="19.5" x14ac:dyDescent="0.25">
      <c r="A63" s="790" t="s">
        <v>378</v>
      </c>
      <c r="B63" s="790" t="s">
        <v>375</v>
      </c>
      <c r="C63" s="790" t="s">
        <v>361</v>
      </c>
      <c r="D63" s="790" t="s">
        <v>399</v>
      </c>
      <c r="E63" s="790" t="s">
        <v>693</v>
      </c>
      <c r="F63" s="790" t="s">
        <v>401</v>
      </c>
      <c r="G63" s="614"/>
      <c r="H63" s="614"/>
      <c r="I63" s="1055"/>
      <c r="J63" s="1055"/>
      <c r="K63" s="614"/>
      <c r="L63" s="614"/>
      <c r="M63" s="614"/>
      <c r="N63" s="630"/>
      <c r="O63" s="630"/>
      <c r="P63" s="630"/>
      <c r="Q63" s="806" t="s">
        <v>402</v>
      </c>
      <c r="R63" s="1136"/>
      <c r="S63" s="1136"/>
      <c r="T63" s="1137">
        <f t="shared" si="4"/>
        <v>0</v>
      </c>
      <c r="U63" s="1092">
        <f t="shared" si="7"/>
        <v>0</v>
      </c>
      <c r="V63" s="1090"/>
      <c r="W63" s="305"/>
      <c r="X63" s="305"/>
      <c r="Y63" s="305"/>
      <c r="Z63" s="305"/>
      <c r="AA63" s="593"/>
      <c r="AB63" s="305"/>
      <c r="AC63" s="305"/>
      <c r="AD63" s="305"/>
      <c r="AE63" s="305"/>
      <c r="AF63" s="305"/>
      <c r="AG63" s="305"/>
      <c r="AH63" s="305"/>
      <c r="AI63" s="305"/>
      <c r="AJ63" s="305"/>
      <c r="AK63" s="305"/>
      <c r="AL63" s="305"/>
      <c r="AM63" s="305"/>
      <c r="AN63" s="593"/>
      <c r="AO63" s="593"/>
      <c r="AP63" s="305"/>
      <c r="AQ63" s="305"/>
      <c r="AR63" s="305"/>
      <c r="AS63" s="305"/>
      <c r="AT63" s="305"/>
      <c r="AU63" s="305"/>
      <c r="AV63" s="305"/>
      <c r="AW63" s="305"/>
      <c r="AX63" s="305"/>
      <c r="AY63" s="305"/>
      <c r="AZ63" s="305"/>
      <c r="BA63" s="305"/>
      <c r="BB63" s="305"/>
      <c r="BC63" s="305"/>
      <c r="BD63" s="593"/>
      <c r="BE63" s="305"/>
      <c r="BF63" s="305"/>
      <c r="BG63" s="305"/>
      <c r="BH63" s="305"/>
      <c r="BI63" s="305"/>
      <c r="BJ63" s="305"/>
      <c r="BK63" s="582"/>
      <c r="BL63" s="305"/>
      <c r="BM63" s="305"/>
      <c r="BN63" s="305"/>
      <c r="BO63" s="305"/>
      <c r="BP63" s="305"/>
      <c r="BQ63" s="305"/>
      <c r="BR63" s="305"/>
      <c r="BS63" s="593"/>
      <c r="BT63" s="305"/>
      <c r="BU63" s="305"/>
      <c r="BV63" s="305"/>
      <c r="BW63" s="305"/>
      <c r="BX63" s="305"/>
      <c r="BY63" s="305"/>
      <c r="BZ63" s="305"/>
      <c r="CA63" s="639"/>
      <c r="CB63" s="656"/>
      <c r="CC63" s="656"/>
      <c r="CD63" s="656"/>
      <c r="CE63" s="656"/>
      <c r="CF63" s="656"/>
      <c r="CG63" s="1189">
        <f t="shared" si="8"/>
        <v>0</v>
      </c>
      <c r="CH63" s="656"/>
      <c r="CI63" s="656"/>
      <c r="CJ63" s="656"/>
      <c r="CK63" s="656"/>
      <c r="CL63" s="656"/>
      <c r="CM63" s="656"/>
      <c r="CN63" s="656"/>
      <c r="CO63" s="656"/>
      <c r="CP63" s="807">
        <f t="shared" si="9"/>
        <v>0</v>
      </c>
      <c r="CQ63" s="807">
        <f t="shared" si="10"/>
        <v>0</v>
      </c>
      <c r="CR63" s="306"/>
      <c r="CS63" s="306"/>
      <c r="CT63" s="306"/>
      <c r="CU63" s="306"/>
      <c r="CV63" s="306"/>
      <c r="CW63" s="306"/>
      <c r="CX63" s="306"/>
      <c r="CY63" s="306"/>
      <c r="CZ63" s="306"/>
      <c r="DA63" s="306"/>
      <c r="DB63" s="306"/>
      <c r="DC63" s="306"/>
      <c r="DD63" s="306"/>
      <c r="DE63" s="306"/>
      <c r="DF63" s="306"/>
      <c r="DG63" s="306"/>
      <c r="DH63" s="306"/>
      <c r="DI63" s="306"/>
      <c r="DJ63" s="306"/>
      <c r="DK63" s="306"/>
      <c r="DL63" s="306"/>
      <c r="DM63" s="306"/>
      <c r="DN63" s="306"/>
      <c r="DO63" s="306"/>
      <c r="DP63" s="306"/>
      <c r="DQ63" s="306"/>
      <c r="DR63" s="306"/>
      <c r="DS63" s="306"/>
      <c r="DT63" s="306"/>
      <c r="DU63" s="306"/>
      <c r="DV63" s="306"/>
      <c r="DW63" s="306"/>
      <c r="DX63" s="306"/>
      <c r="DY63" s="306"/>
      <c r="DZ63" s="306"/>
      <c r="EA63" s="306"/>
      <c r="EB63" s="306"/>
      <c r="EC63" s="306"/>
      <c r="ED63" s="306"/>
      <c r="EE63" s="306"/>
      <c r="EF63" s="306"/>
      <c r="EG63" s="306"/>
      <c r="EH63" s="306"/>
      <c r="EI63" s="306"/>
      <c r="EJ63" s="306"/>
      <c r="EK63" s="306"/>
      <c r="EL63" s="306"/>
      <c r="EM63" s="306"/>
      <c r="EN63" s="306"/>
      <c r="EO63" s="306"/>
      <c r="EP63" s="306"/>
      <c r="EQ63" s="306"/>
      <c r="ER63" s="306"/>
      <c r="ES63" s="306"/>
      <c r="ET63" s="306"/>
      <c r="EU63" s="306"/>
      <c r="EV63" s="306"/>
      <c r="EW63" s="306"/>
      <c r="EX63" s="306"/>
      <c r="EY63" s="306"/>
      <c r="EZ63" s="306"/>
      <c r="FA63" s="306"/>
      <c r="FB63" s="306"/>
      <c r="FC63" s="306"/>
      <c r="FD63" s="306"/>
      <c r="FE63" s="306"/>
      <c r="FF63" s="306"/>
      <c r="FG63" s="306"/>
      <c r="FH63" s="306"/>
      <c r="FI63" s="306"/>
      <c r="FJ63" s="306"/>
      <c r="FK63" s="306"/>
      <c r="FL63" s="306"/>
      <c r="FM63" s="306"/>
      <c r="FN63" s="306"/>
      <c r="FO63" s="306"/>
      <c r="FP63" s="306"/>
      <c r="FQ63" s="306"/>
      <c r="FR63" s="306"/>
      <c r="FS63" s="306"/>
      <c r="FT63" s="306"/>
      <c r="FU63" s="306"/>
      <c r="FV63" s="306"/>
      <c r="FW63" s="306"/>
      <c r="FX63" s="306"/>
      <c r="FY63" s="306"/>
      <c r="FZ63" s="306"/>
      <c r="GA63" s="306"/>
      <c r="GB63" s="306"/>
      <c r="GC63" s="306"/>
      <c r="GD63" s="306"/>
      <c r="GE63" s="306"/>
      <c r="GF63" s="306"/>
      <c r="GG63" s="306"/>
      <c r="GH63" s="306"/>
      <c r="GI63" s="306"/>
      <c r="GJ63" s="306"/>
      <c r="GK63" s="306"/>
      <c r="GL63" s="306"/>
      <c r="GM63" s="306"/>
      <c r="GN63" s="306"/>
      <c r="GO63" s="306"/>
      <c r="GP63" s="306"/>
      <c r="GQ63" s="306"/>
      <c r="GR63" s="306"/>
      <c r="GS63" s="306"/>
      <c r="GT63" s="306"/>
      <c r="GU63" s="306"/>
      <c r="GV63" s="306"/>
      <c r="GW63" s="306"/>
      <c r="GX63" s="306"/>
      <c r="GY63" s="306"/>
      <c r="GZ63" s="306"/>
      <c r="HA63" s="306"/>
      <c r="HB63" s="306"/>
      <c r="HC63" s="306"/>
      <c r="HD63" s="306"/>
      <c r="HE63" s="254"/>
      <c r="HF63" s="254"/>
      <c r="HG63" s="254"/>
      <c r="HH63" s="254"/>
      <c r="HI63" s="254"/>
      <c r="HJ63" s="254"/>
      <c r="HK63" s="254"/>
    </row>
    <row r="64" spans="1:219" s="280" customFormat="1" ht="84.95" customHeight="1" x14ac:dyDescent="0.25">
      <c r="A64" s="619" t="s">
        <v>378</v>
      </c>
      <c r="B64" s="619" t="s">
        <v>375</v>
      </c>
      <c r="C64" s="619" t="s">
        <v>361</v>
      </c>
      <c r="D64" s="619" t="s">
        <v>399</v>
      </c>
      <c r="E64" s="619" t="s">
        <v>693</v>
      </c>
      <c r="F64" s="619" t="s">
        <v>401</v>
      </c>
      <c r="G64" s="609">
        <v>2021005810162</v>
      </c>
      <c r="H64" s="609" t="s">
        <v>1032</v>
      </c>
      <c r="I64" s="1052" t="s">
        <v>992</v>
      </c>
      <c r="J64" s="1052" t="s">
        <v>993</v>
      </c>
      <c r="K64" s="609">
        <v>1</v>
      </c>
      <c r="L64" s="609" t="s">
        <v>776</v>
      </c>
      <c r="M64" s="609" t="s">
        <v>802</v>
      </c>
      <c r="N64" s="619" t="s">
        <v>1006</v>
      </c>
      <c r="O64" s="619" t="s">
        <v>390</v>
      </c>
      <c r="P64" s="619" t="s">
        <v>1346</v>
      </c>
      <c r="Q64" s="766" t="s">
        <v>944</v>
      </c>
      <c r="R64" s="853">
        <v>329994700</v>
      </c>
      <c r="S64" s="871"/>
      <c r="T64" s="1023">
        <f t="shared" si="4"/>
        <v>329994700</v>
      </c>
      <c r="U64" s="1092">
        <f t="shared" si="7"/>
        <v>329994700</v>
      </c>
      <c r="V64" s="1088"/>
      <c r="W64" s="594"/>
      <c r="X64" s="594"/>
      <c r="Y64" s="594"/>
      <c r="Z64" s="594"/>
      <c r="AA64" s="594"/>
      <c r="AB64" s="594"/>
      <c r="AC64" s="594"/>
      <c r="AD64" s="594"/>
      <c r="AE64" s="594"/>
      <c r="AF64" s="594"/>
      <c r="AG64" s="594"/>
      <c r="AH64" s="594"/>
      <c r="AI64" s="594"/>
      <c r="AJ64" s="594"/>
      <c r="AK64" s="594"/>
      <c r="AL64" s="594"/>
      <c r="AM64" s="594"/>
      <c r="AN64" s="594"/>
      <c r="AO64" s="594">
        <v>329994700</v>
      </c>
      <c r="AP64" s="594"/>
      <c r="AQ64" s="594"/>
      <c r="AR64" s="594"/>
      <c r="AS64" s="788"/>
      <c r="AT64" s="788"/>
      <c r="AU64" s="325"/>
      <c r="AV64" s="325"/>
      <c r="AW64" s="325"/>
      <c r="AX64" s="594"/>
      <c r="AY64" s="594"/>
      <c r="AZ64" s="594"/>
      <c r="BA64" s="594"/>
      <c r="BB64" s="594"/>
      <c r="BC64" s="594"/>
      <c r="BD64" s="594"/>
      <c r="BE64" s="594"/>
      <c r="BF64" s="594"/>
      <c r="BG64" s="594"/>
      <c r="BH64" s="594"/>
      <c r="BI64" s="594"/>
      <c r="BJ64" s="594"/>
      <c r="BK64" s="594"/>
      <c r="BL64" s="594"/>
      <c r="BM64" s="594"/>
      <c r="BN64" s="594"/>
      <c r="BO64" s="594"/>
      <c r="BP64" s="594"/>
      <c r="BQ64" s="594"/>
      <c r="BR64" s="594"/>
      <c r="BS64" s="594"/>
      <c r="BT64" s="594"/>
      <c r="BU64" s="594"/>
      <c r="BV64" s="594"/>
      <c r="BW64" s="594"/>
      <c r="BX64" s="594"/>
      <c r="BY64" s="594"/>
      <c r="BZ64" s="594"/>
      <c r="CA64" s="637"/>
      <c r="CB64" s="652">
        <v>4599006</v>
      </c>
      <c r="CC64" s="652" t="s">
        <v>1100</v>
      </c>
      <c r="CD64" s="652">
        <v>45991</v>
      </c>
      <c r="CE64" s="652" t="s">
        <v>1101</v>
      </c>
      <c r="CF64" s="619" t="s">
        <v>1346</v>
      </c>
      <c r="CG64" s="1188">
        <f t="shared" si="8"/>
        <v>329994700</v>
      </c>
      <c r="CH64" s="652">
        <v>83939</v>
      </c>
      <c r="CI64" s="652" t="s">
        <v>1102</v>
      </c>
      <c r="CJ64" s="1206">
        <v>66</v>
      </c>
      <c r="CK64" s="652" t="s">
        <v>1103</v>
      </c>
      <c r="CL64" s="652">
        <v>7014</v>
      </c>
      <c r="CM64" s="652" t="s">
        <v>1104</v>
      </c>
      <c r="CN64" s="652" t="s">
        <v>1092</v>
      </c>
      <c r="CO64" s="652" t="s">
        <v>1105</v>
      </c>
      <c r="CP64" s="807">
        <f t="shared" si="9"/>
        <v>329994700</v>
      </c>
      <c r="CQ64" s="807">
        <f t="shared" si="10"/>
        <v>0</v>
      </c>
      <c r="CR64" s="278"/>
      <c r="CS64" s="278"/>
      <c r="CT64" s="278"/>
      <c r="CU64" s="278"/>
      <c r="CV64" s="278"/>
      <c r="CW64" s="278"/>
      <c r="CX64" s="278"/>
      <c r="CY64" s="278"/>
      <c r="CZ64" s="278"/>
      <c r="DA64" s="278"/>
      <c r="DB64" s="278"/>
      <c r="DC64" s="278"/>
      <c r="DD64" s="278"/>
      <c r="DE64" s="278"/>
      <c r="DF64" s="278"/>
      <c r="DG64" s="278"/>
      <c r="DH64" s="278"/>
      <c r="DI64" s="278"/>
      <c r="DJ64" s="278"/>
      <c r="DK64" s="278"/>
      <c r="DL64" s="278"/>
      <c r="DM64" s="278"/>
      <c r="DN64" s="278"/>
      <c r="DO64" s="278"/>
      <c r="DP64" s="278"/>
      <c r="DQ64" s="278"/>
      <c r="DR64" s="278"/>
      <c r="DS64" s="278"/>
      <c r="DT64" s="278"/>
      <c r="DU64" s="278"/>
      <c r="DV64" s="278"/>
      <c r="DW64" s="278"/>
      <c r="DX64" s="278"/>
      <c r="DY64" s="278"/>
      <c r="DZ64" s="278"/>
      <c r="EA64" s="278"/>
      <c r="EB64" s="278"/>
      <c r="EC64" s="278"/>
      <c r="ED64" s="278"/>
      <c r="EE64" s="278"/>
      <c r="EF64" s="278"/>
      <c r="EG64" s="278"/>
      <c r="EH64" s="278"/>
      <c r="EI64" s="278"/>
      <c r="EJ64" s="278"/>
      <c r="EK64" s="278"/>
      <c r="EL64" s="278"/>
      <c r="EM64" s="278"/>
      <c r="EN64" s="278"/>
      <c r="EO64" s="278"/>
      <c r="EP64" s="278"/>
      <c r="EQ64" s="278"/>
      <c r="ER64" s="278"/>
      <c r="ES64" s="278"/>
      <c r="ET64" s="278"/>
      <c r="EU64" s="278"/>
      <c r="EV64" s="278"/>
      <c r="EW64" s="278"/>
      <c r="EX64" s="278"/>
      <c r="EY64" s="278"/>
      <c r="EZ64" s="278"/>
      <c r="FA64" s="278"/>
      <c r="FB64" s="278"/>
      <c r="FC64" s="278"/>
      <c r="FD64" s="278"/>
      <c r="FE64" s="278"/>
      <c r="FF64" s="278"/>
      <c r="FG64" s="278"/>
      <c r="FH64" s="278"/>
      <c r="FI64" s="278"/>
      <c r="FJ64" s="278"/>
      <c r="FK64" s="278"/>
      <c r="FL64" s="278"/>
      <c r="FM64" s="278"/>
      <c r="FN64" s="278"/>
      <c r="FO64" s="278"/>
      <c r="FP64" s="278"/>
      <c r="FQ64" s="278"/>
      <c r="FR64" s="278"/>
      <c r="FS64" s="278"/>
      <c r="FT64" s="278"/>
      <c r="FU64" s="278"/>
      <c r="FV64" s="278"/>
      <c r="FW64" s="278"/>
      <c r="FX64" s="278"/>
      <c r="FY64" s="278"/>
      <c r="FZ64" s="278"/>
      <c r="GA64" s="278"/>
      <c r="GB64" s="278"/>
      <c r="GC64" s="278"/>
      <c r="GD64" s="278"/>
      <c r="GE64" s="278"/>
      <c r="GF64" s="278"/>
      <c r="GG64" s="278"/>
      <c r="GH64" s="278"/>
      <c r="GI64" s="278"/>
      <c r="GJ64" s="278"/>
      <c r="GK64" s="278"/>
      <c r="GL64" s="278"/>
      <c r="GM64" s="278"/>
      <c r="GN64" s="278"/>
      <c r="GO64" s="278"/>
      <c r="GP64" s="278"/>
      <c r="GQ64" s="278"/>
      <c r="GR64" s="278"/>
      <c r="GS64" s="278"/>
      <c r="GT64" s="278"/>
      <c r="GU64" s="278"/>
      <c r="GV64" s="278"/>
      <c r="GW64" s="278"/>
      <c r="GX64" s="278"/>
      <c r="GY64" s="278"/>
      <c r="GZ64" s="278"/>
      <c r="HA64" s="278"/>
      <c r="HB64" s="278"/>
      <c r="HC64" s="278"/>
      <c r="HD64" s="278"/>
      <c r="HE64" s="279"/>
      <c r="HF64" s="279"/>
      <c r="HG64" s="279"/>
      <c r="HH64" s="279"/>
      <c r="HI64" s="279"/>
      <c r="HJ64" s="279"/>
      <c r="HK64" s="279"/>
    </row>
    <row r="65" spans="1:219" s="280" customFormat="1" ht="67.5" customHeight="1" x14ac:dyDescent="0.25">
      <c r="A65" s="619" t="s">
        <v>378</v>
      </c>
      <c r="B65" s="619" t="s">
        <v>375</v>
      </c>
      <c r="C65" s="619" t="s">
        <v>361</v>
      </c>
      <c r="D65" s="619" t="s">
        <v>399</v>
      </c>
      <c r="E65" s="619" t="s">
        <v>693</v>
      </c>
      <c r="F65" s="619" t="s">
        <v>401</v>
      </c>
      <c r="G65" s="609">
        <v>2021005810181</v>
      </c>
      <c r="H65" s="941"/>
      <c r="I65" s="1052" t="s">
        <v>800</v>
      </c>
      <c r="J65" s="1052" t="s">
        <v>801</v>
      </c>
      <c r="K65" s="609">
        <v>1</v>
      </c>
      <c r="L65" s="609" t="s">
        <v>776</v>
      </c>
      <c r="M65" s="609" t="s">
        <v>802</v>
      </c>
      <c r="N65" s="619" t="s">
        <v>1417</v>
      </c>
      <c r="O65" s="619" t="s">
        <v>390</v>
      </c>
      <c r="P65" s="619" t="s">
        <v>701</v>
      </c>
      <c r="Q65" s="929" t="s">
        <v>799</v>
      </c>
      <c r="R65" s="853">
        <v>150000000</v>
      </c>
      <c r="S65" s="853"/>
      <c r="T65" s="1024">
        <f t="shared" si="4"/>
        <v>150000000</v>
      </c>
      <c r="U65" s="1092">
        <f t="shared" si="7"/>
        <v>150000000</v>
      </c>
      <c r="V65" s="1088"/>
      <c r="W65" s="277"/>
      <c r="X65" s="277"/>
      <c r="Y65" s="277"/>
      <c r="Z65" s="277"/>
      <c r="AA65" s="594"/>
      <c r="AB65" s="277"/>
      <c r="AC65" s="277"/>
      <c r="AD65" s="277"/>
      <c r="AE65" s="277"/>
      <c r="AF65" s="277"/>
      <c r="AG65" s="277"/>
      <c r="AH65" s="277">
        <v>150000000</v>
      </c>
      <c r="AI65" s="277"/>
      <c r="AJ65" s="277"/>
      <c r="AK65" s="277"/>
      <c r="AL65" s="277"/>
      <c r="AM65" s="277"/>
      <c r="AN65" s="594"/>
      <c r="AO65" s="594"/>
      <c r="AP65" s="277"/>
      <c r="AQ65" s="277"/>
      <c r="AR65" s="277"/>
      <c r="AS65" s="277"/>
      <c r="AT65" s="277"/>
      <c r="AU65" s="277"/>
      <c r="AV65" s="277"/>
      <c r="AW65" s="277"/>
      <c r="AX65" s="277"/>
      <c r="AY65" s="277"/>
      <c r="AZ65" s="277"/>
      <c r="BA65" s="277"/>
      <c r="BB65" s="277"/>
      <c r="BC65" s="277"/>
      <c r="BD65" s="594"/>
      <c r="BE65" s="277"/>
      <c r="BF65" s="277"/>
      <c r="BG65" s="277"/>
      <c r="BH65" s="277"/>
      <c r="BI65" s="277"/>
      <c r="BJ65" s="277"/>
      <c r="BK65" s="381"/>
      <c r="BL65" s="277"/>
      <c r="BM65" s="277"/>
      <c r="BN65" s="277"/>
      <c r="BO65" s="277"/>
      <c r="BP65" s="277"/>
      <c r="BQ65" s="277"/>
      <c r="BR65" s="277"/>
      <c r="BS65" s="594"/>
      <c r="BT65" s="277"/>
      <c r="BU65" s="277"/>
      <c r="BV65" s="277"/>
      <c r="BW65" s="277"/>
      <c r="BX65" s="277"/>
      <c r="BY65" s="277"/>
      <c r="BZ65" s="277"/>
      <c r="CA65" s="637"/>
      <c r="CB65" s="1175">
        <v>4001001</v>
      </c>
      <c r="CC65" s="619" t="s">
        <v>1106</v>
      </c>
      <c r="CD65" s="1176">
        <v>40011</v>
      </c>
      <c r="CE65" s="594" t="s">
        <v>1107</v>
      </c>
      <c r="CF65" s="619" t="s">
        <v>701</v>
      </c>
      <c r="CG65" s="1188">
        <f t="shared" si="8"/>
        <v>150000000</v>
      </c>
      <c r="CH65" s="652">
        <v>91123</v>
      </c>
      <c r="CI65" s="652" t="s">
        <v>1108</v>
      </c>
      <c r="CJ65" s="1206">
        <v>95</v>
      </c>
      <c r="CK65" s="652" t="s">
        <v>1109</v>
      </c>
      <c r="CL65" s="652">
        <v>7066</v>
      </c>
      <c r="CM65" s="652" t="s">
        <v>1110</v>
      </c>
      <c r="CN65" s="652" t="s">
        <v>1111</v>
      </c>
      <c r="CO65" s="652" t="s">
        <v>1112</v>
      </c>
      <c r="CP65" s="807">
        <f t="shared" si="9"/>
        <v>150000000</v>
      </c>
      <c r="CQ65" s="807">
        <f t="shared" si="10"/>
        <v>0</v>
      </c>
      <c r="CR65" s="278"/>
      <c r="CS65" s="278"/>
      <c r="CT65" s="278"/>
      <c r="CU65" s="278"/>
      <c r="CV65" s="278"/>
      <c r="CW65" s="278"/>
      <c r="CX65" s="278"/>
      <c r="CY65" s="278"/>
      <c r="CZ65" s="278"/>
      <c r="DA65" s="278"/>
      <c r="DB65" s="278"/>
      <c r="DC65" s="278"/>
      <c r="DD65" s="278"/>
      <c r="DE65" s="278"/>
      <c r="DF65" s="278"/>
      <c r="DG65" s="278"/>
      <c r="DH65" s="278"/>
      <c r="DI65" s="278"/>
      <c r="DJ65" s="278"/>
      <c r="DK65" s="278"/>
      <c r="DL65" s="278"/>
      <c r="DM65" s="278"/>
      <c r="DN65" s="278"/>
      <c r="DO65" s="278"/>
      <c r="DP65" s="278"/>
      <c r="DQ65" s="278"/>
      <c r="DR65" s="278"/>
      <c r="DS65" s="278"/>
      <c r="DT65" s="278"/>
      <c r="DU65" s="278"/>
      <c r="DV65" s="278"/>
      <c r="DW65" s="278"/>
      <c r="DX65" s="278"/>
      <c r="DY65" s="278"/>
      <c r="DZ65" s="278"/>
      <c r="EA65" s="278"/>
      <c r="EB65" s="278"/>
      <c r="EC65" s="278"/>
      <c r="ED65" s="278"/>
      <c r="EE65" s="278"/>
      <c r="EF65" s="278"/>
      <c r="EG65" s="278"/>
      <c r="EH65" s="278"/>
      <c r="EI65" s="278"/>
      <c r="EJ65" s="278"/>
      <c r="EK65" s="278"/>
      <c r="EL65" s="278"/>
      <c r="EM65" s="278"/>
      <c r="EN65" s="278"/>
      <c r="EO65" s="278"/>
      <c r="EP65" s="278"/>
      <c r="EQ65" s="278"/>
      <c r="ER65" s="278"/>
      <c r="ES65" s="278"/>
      <c r="ET65" s="278"/>
      <c r="EU65" s="278"/>
      <c r="EV65" s="278"/>
      <c r="EW65" s="278"/>
      <c r="EX65" s="278"/>
      <c r="EY65" s="278"/>
      <c r="EZ65" s="278"/>
      <c r="FA65" s="278"/>
      <c r="FB65" s="278"/>
      <c r="FC65" s="278"/>
      <c r="FD65" s="278"/>
      <c r="FE65" s="278"/>
      <c r="FF65" s="278"/>
      <c r="FG65" s="278"/>
      <c r="FH65" s="278"/>
      <c r="FI65" s="278"/>
      <c r="FJ65" s="278"/>
      <c r="FK65" s="278"/>
      <c r="FL65" s="278"/>
      <c r="FM65" s="278"/>
      <c r="FN65" s="278"/>
      <c r="FO65" s="278"/>
      <c r="FP65" s="278"/>
      <c r="FQ65" s="278"/>
      <c r="FR65" s="278"/>
      <c r="FS65" s="278"/>
      <c r="FT65" s="278"/>
      <c r="FU65" s="278"/>
      <c r="FV65" s="278"/>
      <c r="FW65" s="278"/>
      <c r="FX65" s="278"/>
      <c r="FY65" s="278"/>
      <c r="FZ65" s="278"/>
      <c r="GA65" s="278"/>
      <c r="GB65" s="278"/>
      <c r="GC65" s="278"/>
      <c r="GD65" s="278"/>
      <c r="GE65" s="278"/>
      <c r="GF65" s="278"/>
      <c r="GG65" s="278"/>
      <c r="GH65" s="278"/>
      <c r="GI65" s="278"/>
      <c r="GJ65" s="278"/>
      <c r="GK65" s="278"/>
      <c r="GL65" s="278"/>
      <c r="GM65" s="278"/>
      <c r="GN65" s="278"/>
      <c r="GO65" s="278"/>
      <c r="GP65" s="278"/>
      <c r="GQ65" s="278"/>
      <c r="GR65" s="278"/>
      <c r="GS65" s="278"/>
      <c r="GT65" s="278"/>
      <c r="GU65" s="278"/>
      <c r="GV65" s="278"/>
      <c r="GW65" s="278"/>
      <c r="GX65" s="278"/>
      <c r="GY65" s="278"/>
      <c r="GZ65" s="278"/>
      <c r="HA65" s="278"/>
      <c r="HB65" s="278"/>
      <c r="HC65" s="278"/>
      <c r="HD65" s="278"/>
      <c r="HE65" s="279"/>
      <c r="HF65" s="279"/>
      <c r="HG65" s="279"/>
      <c r="HH65" s="279"/>
      <c r="HI65" s="279"/>
      <c r="HJ65" s="279"/>
      <c r="HK65" s="279"/>
    </row>
    <row r="66" spans="1:219" s="280" customFormat="1" ht="19.5" x14ac:dyDescent="0.25">
      <c r="A66" s="792" t="s">
        <v>378</v>
      </c>
      <c r="B66" s="792" t="s">
        <v>361</v>
      </c>
      <c r="C66" s="792"/>
      <c r="D66" s="792"/>
      <c r="E66" s="792"/>
      <c r="F66" s="792"/>
      <c r="G66" s="616"/>
      <c r="H66" s="616"/>
      <c r="I66" s="1057"/>
      <c r="J66" s="1057"/>
      <c r="K66" s="616"/>
      <c r="L66" s="616"/>
      <c r="M66" s="616"/>
      <c r="N66" s="624"/>
      <c r="O66" s="624"/>
      <c r="P66" s="624"/>
      <c r="Q66" s="1130" t="s">
        <v>377</v>
      </c>
      <c r="R66" s="1111"/>
      <c r="S66" s="1111"/>
      <c r="T66" s="1112">
        <f t="shared" si="4"/>
        <v>0</v>
      </c>
      <c r="U66" s="1092">
        <f t="shared" si="7"/>
        <v>0</v>
      </c>
      <c r="V66" s="1088"/>
      <c r="W66" s="277"/>
      <c r="X66" s="277"/>
      <c r="Y66" s="277"/>
      <c r="Z66" s="277"/>
      <c r="AA66" s="594"/>
      <c r="AB66" s="277"/>
      <c r="AC66" s="277"/>
      <c r="AD66" s="277"/>
      <c r="AE66" s="277"/>
      <c r="AF66" s="277"/>
      <c r="AG66" s="277"/>
      <c r="AH66" s="277"/>
      <c r="AI66" s="277"/>
      <c r="AJ66" s="277"/>
      <c r="AK66" s="277"/>
      <c r="AL66" s="277"/>
      <c r="AM66" s="277"/>
      <c r="AN66" s="594"/>
      <c r="AO66" s="594"/>
      <c r="AP66" s="277"/>
      <c r="AQ66" s="277"/>
      <c r="AR66" s="277"/>
      <c r="AS66" s="277"/>
      <c r="AT66" s="277"/>
      <c r="AU66" s="277"/>
      <c r="AV66" s="277"/>
      <c r="AW66" s="277"/>
      <c r="AX66" s="277"/>
      <c r="AY66" s="277"/>
      <c r="AZ66" s="277"/>
      <c r="BA66" s="277"/>
      <c r="BB66" s="277"/>
      <c r="BC66" s="277"/>
      <c r="BD66" s="594"/>
      <c r="BE66" s="277"/>
      <c r="BF66" s="277"/>
      <c r="BG66" s="277"/>
      <c r="BH66" s="277"/>
      <c r="BI66" s="277"/>
      <c r="BJ66" s="277"/>
      <c r="BK66" s="381"/>
      <c r="BL66" s="277"/>
      <c r="BM66" s="277"/>
      <c r="BN66" s="277"/>
      <c r="BO66" s="277"/>
      <c r="BP66" s="277"/>
      <c r="BQ66" s="277"/>
      <c r="BR66" s="277"/>
      <c r="BS66" s="594"/>
      <c r="BT66" s="277"/>
      <c r="BU66" s="277"/>
      <c r="BV66" s="277"/>
      <c r="BW66" s="307"/>
      <c r="BX66" s="277"/>
      <c r="BY66" s="277"/>
      <c r="BZ66" s="277"/>
      <c r="CA66" s="637"/>
      <c r="CB66" s="652"/>
      <c r="CC66" s="652"/>
      <c r="CD66" s="652"/>
      <c r="CE66" s="652"/>
      <c r="CF66" s="652"/>
      <c r="CG66" s="1188">
        <f t="shared" si="8"/>
        <v>0</v>
      </c>
      <c r="CH66" s="652"/>
      <c r="CI66" s="652"/>
      <c r="CJ66" s="652"/>
      <c r="CK66" s="652"/>
      <c r="CL66" s="652"/>
      <c r="CM66" s="652"/>
      <c r="CN66" s="652"/>
      <c r="CO66" s="652"/>
      <c r="CP66" s="807">
        <f t="shared" si="9"/>
        <v>0</v>
      </c>
      <c r="CQ66" s="807">
        <f t="shared" si="10"/>
        <v>0</v>
      </c>
      <c r="CR66" s="278"/>
      <c r="CS66" s="278"/>
      <c r="CT66" s="278"/>
      <c r="CU66" s="278"/>
      <c r="CV66" s="278"/>
      <c r="CW66" s="278"/>
      <c r="CX66" s="278"/>
      <c r="CY66" s="278"/>
      <c r="CZ66" s="278"/>
      <c r="DA66" s="278"/>
      <c r="DB66" s="278"/>
      <c r="DC66" s="278"/>
      <c r="DD66" s="278"/>
      <c r="DE66" s="278"/>
      <c r="DF66" s="278"/>
      <c r="DG66" s="278"/>
      <c r="DH66" s="278"/>
      <c r="DI66" s="278"/>
      <c r="DJ66" s="278"/>
      <c r="DK66" s="278"/>
      <c r="DL66" s="278"/>
      <c r="DM66" s="278"/>
      <c r="DN66" s="278"/>
      <c r="DO66" s="278"/>
      <c r="DP66" s="278"/>
      <c r="DQ66" s="278"/>
      <c r="DR66" s="278"/>
      <c r="DS66" s="278"/>
      <c r="DT66" s="278"/>
      <c r="DU66" s="278"/>
      <c r="DV66" s="278"/>
      <c r="DW66" s="278"/>
      <c r="DX66" s="278"/>
      <c r="DY66" s="278"/>
      <c r="DZ66" s="278"/>
      <c r="EA66" s="278"/>
      <c r="EB66" s="278"/>
      <c r="EC66" s="278"/>
      <c r="ED66" s="278"/>
      <c r="EE66" s="278"/>
      <c r="EF66" s="278"/>
      <c r="EG66" s="278"/>
      <c r="EH66" s="278"/>
      <c r="EI66" s="278"/>
      <c r="EJ66" s="278"/>
      <c r="EK66" s="278"/>
      <c r="EL66" s="278"/>
      <c r="EM66" s="278"/>
      <c r="EN66" s="278"/>
      <c r="EO66" s="278"/>
      <c r="EP66" s="278"/>
      <c r="EQ66" s="278"/>
      <c r="ER66" s="278"/>
      <c r="ES66" s="278"/>
      <c r="ET66" s="278"/>
      <c r="EU66" s="278"/>
      <c r="EV66" s="278"/>
      <c r="EW66" s="278"/>
      <c r="EX66" s="278"/>
      <c r="EY66" s="278"/>
      <c r="EZ66" s="278"/>
      <c r="FA66" s="278"/>
      <c r="FB66" s="278"/>
      <c r="FC66" s="278"/>
      <c r="FD66" s="278"/>
      <c r="FE66" s="278"/>
      <c r="FF66" s="278"/>
      <c r="FG66" s="278"/>
      <c r="FH66" s="278"/>
      <c r="FI66" s="278"/>
      <c r="FJ66" s="278"/>
      <c r="FK66" s="278"/>
      <c r="FL66" s="278"/>
      <c r="FM66" s="278"/>
      <c r="FN66" s="278"/>
      <c r="FO66" s="278"/>
      <c r="FP66" s="278"/>
      <c r="FQ66" s="278"/>
      <c r="FR66" s="278"/>
      <c r="FS66" s="278"/>
      <c r="FT66" s="278"/>
      <c r="FU66" s="278"/>
      <c r="FV66" s="278"/>
      <c r="FW66" s="278"/>
      <c r="FX66" s="278"/>
      <c r="FY66" s="278"/>
      <c r="FZ66" s="278"/>
      <c r="GA66" s="278"/>
      <c r="GB66" s="278"/>
      <c r="GC66" s="278"/>
      <c r="GD66" s="278"/>
      <c r="GE66" s="278"/>
      <c r="GF66" s="278"/>
      <c r="GG66" s="278"/>
      <c r="GH66" s="278"/>
      <c r="GI66" s="278"/>
      <c r="GJ66" s="278"/>
      <c r="GK66" s="278"/>
      <c r="GL66" s="278"/>
      <c r="GM66" s="278"/>
      <c r="GN66" s="278"/>
      <c r="GO66" s="278"/>
      <c r="GP66" s="278"/>
      <c r="GQ66" s="278"/>
      <c r="GR66" s="278"/>
      <c r="GS66" s="278"/>
      <c r="GT66" s="278"/>
      <c r="GU66" s="278"/>
      <c r="GV66" s="278"/>
      <c r="GW66" s="278"/>
      <c r="GX66" s="278"/>
      <c r="GY66" s="278"/>
      <c r="GZ66" s="278"/>
      <c r="HA66" s="278"/>
      <c r="HB66" s="278"/>
      <c r="HC66" s="278"/>
      <c r="HD66" s="278"/>
      <c r="HE66" s="279"/>
      <c r="HF66" s="279"/>
      <c r="HG66" s="279"/>
      <c r="HH66" s="279"/>
      <c r="HI66" s="279"/>
      <c r="HJ66" s="279"/>
      <c r="HK66" s="279"/>
    </row>
    <row r="67" spans="1:219" s="280" customFormat="1" ht="19.5" x14ac:dyDescent="0.25">
      <c r="A67" s="1113" t="s">
        <v>378</v>
      </c>
      <c r="B67" s="1113" t="s">
        <v>361</v>
      </c>
      <c r="C67" s="1113" t="s">
        <v>371</v>
      </c>
      <c r="D67" s="1113"/>
      <c r="E67" s="1113"/>
      <c r="F67" s="1113"/>
      <c r="G67" s="606"/>
      <c r="H67" s="606"/>
      <c r="I67" s="1048"/>
      <c r="J67" s="1048"/>
      <c r="K67" s="606"/>
      <c r="L67" s="606"/>
      <c r="M67" s="606"/>
      <c r="N67" s="1113"/>
      <c r="O67" s="625"/>
      <c r="P67" s="625"/>
      <c r="Q67" s="1131" t="s">
        <v>372</v>
      </c>
      <c r="R67" s="1115"/>
      <c r="S67" s="1115"/>
      <c r="T67" s="1116">
        <f t="shared" si="4"/>
        <v>0</v>
      </c>
      <c r="U67" s="1092">
        <f t="shared" si="7"/>
        <v>0</v>
      </c>
      <c r="V67" s="1088"/>
      <c r="W67" s="277"/>
      <c r="X67" s="277"/>
      <c r="Y67" s="277"/>
      <c r="Z67" s="277"/>
      <c r="AA67" s="594"/>
      <c r="AB67" s="277"/>
      <c r="AC67" s="277"/>
      <c r="AD67" s="277"/>
      <c r="AE67" s="277"/>
      <c r="AF67" s="277"/>
      <c r="AG67" s="277"/>
      <c r="AH67" s="277"/>
      <c r="AI67" s="277"/>
      <c r="AJ67" s="277"/>
      <c r="AK67" s="277"/>
      <c r="AL67" s="277"/>
      <c r="AM67" s="277"/>
      <c r="AN67" s="594"/>
      <c r="AO67" s="594"/>
      <c r="AP67" s="277"/>
      <c r="AQ67" s="277"/>
      <c r="AR67" s="277"/>
      <c r="AS67" s="277"/>
      <c r="AT67" s="277"/>
      <c r="AU67" s="277"/>
      <c r="AV67" s="277"/>
      <c r="AW67" s="277"/>
      <c r="AX67" s="277"/>
      <c r="AY67" s="277"/>
      <c r="AZ67" s="277"/>
      <c r="BA67" s="277"/>
      <c r="BB67" s="277"/>
      <c r="BC67" s="277"/>
      <c r="BD67" s="594"/>
      <c r="BE67" s="277"/>
      <c r="BF67" s="277"/>
      <c r="BG67" s="277"/>
      <c r="BH67" s="277"/>
      <c r="BI67" s="277"/>
      <c r="BJ67" s="277"/>
      <c r="BK67" s="381"/>
      <c r="BL67" s="277"/>
      <c r="BM67" s="277"/>
      <c r="BN67" s="277"/>
      <c r="BO67" s="277"/>
      <c r="BP67" s="277"/>
      <c r="BQ67" s="277"/>
      <c r="BR67" s="277"/>
      <c r="BS67" s="594"/>
      <c r="BT67" s="277"/>
      <c r="BU67" s="277"/>
      <c r="BV67" s="277"/>
      <c r="BW67" s="307"/>
      <c r="BX67" s="277"/>
      <c r="BY67" s="277"/>
      <c r="BZ67" s="277"/>
      <c r="CA67" s="637"/>
      <c r="CB67" s="652"/>
      <c r="CC67" s="652"/>
      <c r="CD67" s="652"/>
      <c r="CE67" s="652"/>
      <c r="CF67" s="652"/>
      <c r="CG67" s="1188">
        <f t="shared" si="8"/>
        <v>0</v>
      </c>
      <c r="CH67" s="652"/>
      <c r="CI67" s="652"/>
      <c r="CJ67" s="652"/>
      <c r="CK67" s="652"/>
      <c r="CL67" s="652"/>
      <c r="CM67" s="652"/>
      <c r="CN67" s="652"/>
      <c r="CO67" s="652"/>
      <c r="CP67" s="807">
        <f t="shared" si="9"/>
        <v>0</v>
      </c>
      <c r="CQ67" s="807">
        <f t="shared" si="10"/>
        <v>0</v>
      </c>
      <c r="CR67" s="278"/>
      <c r="CS67" s="278"/>
      <c r="CT67" s="278"/>
      <c r="CU67" s="278"/>
      <c r="CV67" s="278"/>
      <c r="CW67" s="278"/>
      <c r="CX67" s="278"/>
      <c r="CY67" s="278"/>
      <c r="CZ67" s="278"/>
      <c r="DA67" s="278"/>
      <c r="DB67" s="278"/>
      <c r="DC67" s="278"/>
      <c r="DD67" s="278"/>
      <c r="DE67" s="278"/>
      <c r="DF67" s="278"/>
      <c r="DG67" s="278"/>
      <c r="DH67" s="278"/>
      <c r="DI67" s="278"/>
      <c r="DJ67" s="278"/>
      <c r="DK67" s="278"/>
      <c r="DL67" s="278"/>
      <c r="DM67" s="278"/>
      <c r="DN67" s="278"/>
      <c r="DO67" s="278"/>
      <c r="DP67" s="278"/>
      <c r="DQ67" s="278"/>
      <c r="DR67" s="278"/>
      <c r="DS67" s="278"/>
      <c r="DT67" s="278"/>
      <c r="DU67" s="278"/>
      <c r="DV67" s="278"/>
      <c r="DW67" s="278"/>
      <c r="DX67" s="278"/>
      <c r="DY67" s="278"/>
      <c r="DZ67" s="278"/>
      <c r="EA67" s="278"/>
      <c r="EB67" s="278"/>
      <c r="EC67" s="278"/>
      <c r="ED67" s="278"/>
      <c r="EE67" s="278"/>
      <c r="EF67" s="278"/>
      <c r="EG67" s="278"/>
      <c r="EH67" s="278"/>
      <c r="EI67" s="278"/>
      <c r="EJ67" s="278"/>
      <c r="EK67" s="278"/>
      <c r="EL67" s="278"/>
      <c r="EM67" s="278"/>
      <c r="EN67" s="278"/>
      <c r="EO67" s="278"/>
      <c r="EP67" s="278"/>
      <c r="EQ67" s="278"/>
      <c r="ER67" s="278"/>
      <c r="ES67" s="278"/>
      <c r="ET67" s="278"/>
      <c r="EU67" s="278"/>
      <c r="EV67" s="278"/>
      <c r="EW67" s="278"/>
      <c r="EX67" s="278"/>
      <c r="EY67" s="278"/>
      <c r="EZ67" s="278"/>
      <c r="FA67" s="278"/>
      <c r="FB67" s="278"/>
      <c r="FC67" s="278"/>
      <c r="FD67" s="278"/>
      <c r="FE67" s="278"/>
      <c r="FF67" s="278"/>
      <c r="FG67" s="278"/>
      <c r="FH67" s="278"/>
      <c r="FI67" s="278"/>
      <c r="FJ67" s="278"/>
      <c r="FK67" s="278"/>
      <c r="FL67" s="278"/>
      <c r="FM67" s="278"/>
      <c r="FN67" s="278"/>
      <c r="FO67" s="278"/>
      <c r="FP67" s="278"/>
      <c r="FQ67" s="278"/>
      <c r="FR67" s="278"/>
      <c r="FS67" s="278"/>
      <c r="FT67" s="278"/>
      <c r="FU67" s="278"/>
      <c r="FV67" s="278"/>
      <c r="FW67" s="278"/>
      <c r="FX67" s="278"/>
      <c r="FY67" s="278"/>
      <c r="FZ67" s="278"/>
      <c r="GA67" s="278"/>
      <c r="GB67" s="278"/>
      <c r="GC67" s="278"/>
      <c r="GD67" s="278"/>
      <c r="GE67" s="278"/>
      <c r="GF67" s="278"/>
      <c r="GG67" s="278"/>
      <c r="GH67" s="278"/>
      <c r="GI67" s="278"/>
      <c r="GJ67" s="278"/>
      <c r="GK67" s="278"/>
      <c r="GL67" s="278"/>
      <c r="GM67" s="278"/>
      <c r="GN67" s="278"/>
      <c r="GO67" s="278"/>
      <c r="GP67" s="278"/>
      <c r="GQ67" s="278"/>
      <c r="GR67" s="278"/>
      <c r="GS67" s="278"/>
      <c r="GT67" s="278"/>
      <c r="GU67" s="278"/>
      <c r="GV67" s="278"/>
      <c r="GW67" s="278"/>
      <c r="GX67" s="278"/>
      <c r="GY67" s="278"/>
      <c r="GZ67" s="278"/>
      <c r="HA67" s="278"/>
      <c r="HB67" s="278"/>
      <c r="HC67" s="278"/>
      <c r="HD67" s="278"/>
      <c r="HE67" s="279"/>
      <c r="HF67" s="279"/>
      <c r="HG67" s="279"/>
      <c r="HH67" s="279"/>
      <c r="HI67" s="279"/>
      <c r="HJ67" s="279"/>
      <c r="HK67" s="279"/>
    </row>
    <row r="68" spans="1:219" s="280" customFormat="1" x14ac:dyDescent="0.25">
      <c r="A68" s="1132" t="s">
        <v>378</v>
      </c>
      <c r="B68" s="1132" t="s">
        <v>361</v>
      </c>
      <c r="C68" s="1132" t="s">
        <v>371</v>
      </c>
      <c r="D68" s="1132" t="s">
        <v>373</v>
      </c>
      <c r="E68" s="1132"/>
      <c r="F68" s="1132"/>
      <c r="G68" s="613"/>
      <c r="H68" s="613"/>
      <c r="I68" s="1054"/>
      <c r="J68" s="1054"/>
      <c r="K68" s="613"/>
      <c r="L68" s="613"/>
      <c r="M68" s="613"/>
      <c r="N68" s="629"/>
      <c r="O68" s="629"/>
      <c r="P68" s="629"/>
      <c r="Q68" s="1133" t="s">
        <v>374</v>
      </c>
      <c r="R68" s="1142"/>
      <c r="S68" s="1142"/>
      <c r="T68" s="1143">
        <f t="shared" si="4"/>
        <v>0</v>
      </c>
      <c r="U68" s="1092">
        <f t="shared" si="7"/>
        <v>0</v>
      </c>
      <c r="V68" s="1088"/>
      <c r="W68" s="277"/>
      <c r="X68" s="277"/>
      <c r="Y68" s="277"/>
      <c r="Z68" s="277"/>
      <c r="AA68" s="594"/>
      <c r="AB68" s="277"/>
      <c r="AC68" s="277"/>
      <c r="AD68" s="277"/>
      <c r="AE68" s="277"/>
      <c r="AF68" s="277"/>
      <c r="AG68" s="277"/>
      <c r="AH68" s="277"/>
      <c r="AI68" s="277"/>
      <c r="AJ68" s="277"/>
      <c r="AK68" s="277"/>
      <c r="AL68" s="277"/>
      <c r="AM68" s="277"/>
      <c r="AN68" s="594"/>
      <c r="AO68" s="594"/>
      <c r="AP68" s="277"/>
      <c r="AQ68" s="277"/>
      <c r="AR68" s="277"/>
      <c r="AS68" s="277"/>
      <c r="AT68" s="277"/>
      <c r="AU68" s="277"/>
      <c r="AV68" s="277"/>
      <c r="AW68" s="277"/>
      <c r="AX68" s="277"/>
      <c r="AY68" s="277"/>
      <c r="AZ68" s="277"/>
      <c r="BA68" s="277"/>
      <c r="BB68" s="277"/>
      <c r="BC68" s="277"/>
      <c r="BD68" s="594"/>
      <c r="BE68" s="277"/>
      <c r="BF68" s="277"/>
      <c r="BG68" s="277"/>
      <c r="BH68" s="277"/>
      <c r="BI68" s="277"/>
      <c r="BJ68" s="277"/>
      <c r="BK68" s="381"/>
      <c r="BL68" s="277"/>
      <c r="BM68" s="277"/>
      <c r="BN68" s="277"/>
      <c r="BO68" s="277"/>
      <c r="BP68" s="277"/>
      <c r="BQ68" s="277"/>
      <c r="BR68" s="277"/>
      <c r="BS68" s="594"/>
      <c r="BT68" s="277"/>
      <c r="BU68" s="277"/>
      <c r="BV68" s="277"/>
      <c r="BW68" s="307"/>
      <c r="BX68" s="277"/>
      <c r="BY68" s="277"/>
      <c r="BZ68" s="277"/>
      <c r="CA68" s="637"/>
      <c r="CB68" s="652"/>
      <c r="CC68" s="652"/>
      <c r="CD68" s="652"/>
      <c r="CE68" s="652"/>
      <c r="CF68" s="652"/>
      <c r="CG68" s="1188">
        <f t="shared" si="8"/>
        <v>0</v>
      </c>
      <c r="CH68" s="652"/>
      <c r="CI68" s="652"/>
      <c r="CJ68" s="652"/>
      <c r="CK68" s="652"/>
      <c r="CL68" s="652"/>
      <c r="CM68" s="652"/>
      <c r="CN68" s="652"/>
      <c r="CO68" s="652"/>
      <c r="CP68" s="807">
        <f t="shared" si="9"/>
        <v>0</v>
      </c>
      <c r="CQ68" s="807">
        <f t="shared" si="10"/>
        <v>0</v>
      </c>
      <c r="CR68" s="278"/>
      <c r="CS68" s="278"/>
      <c r="CT68" s="278"/>
      <c r="CU68" s="278"/>
      <c r="CV68" s="278"/>
      <c r="CW68" s="278"/>
      <c r="CX68" s="278"/>
      <c r="CY68" s="278"/>
      <c r="CZ68" s="278"/>
      <c r="DA68" s="278"/>
      <c r="DB68" s="278"/>
      <c r="DC68" s="278"/>
      <c r="DD68" s="278"/>
      <c r="DE68" s="278"/>
      <c r="DF68" s="278"/>
      <c r="DG68" s="278"/>
      <c r="DH68" s="278"/>
      <c r="DI68" s="278"/>
      <c r="DJ68" s="278"/>
      <c r="DK68" s="278"/>
      <c r="DL68" s="278"/>
      <c r="DM68" s="278"/>
      <c r="DN68" s="278"/>
      <c r="DO68" s="278"/>
      <c r="DP68" s="278"/>
      <c r="DQ68" s="278"/>
      <c r="DR68" s="278"/>
      <c r="DS68" s="278"/>
      <c r="DT68" s="278"/>
      <c r="DU68" s="278"/>
      <c r="DV68" s="278"/>
      <c r="DW68" s="278"/>
      <c r="DX68" s="278"/>
      <c r="DY68" s="278"/>
      <c r="DZ68" s="278"/>
      <c r="EA68" s="278"/>
      <c r="EB68" s="278"/>
      <c r="EC68" s="278"/>
      <c r="ED68" s="278"/>
      <c r="EE68" s="278"/>
      <c r="EF68" s="278"/>
      <c r="EG68" s="278"/>
      <c r="EH68" s="278"/>
      <c r="EI68" s="278"/>
      <c r="EJ68" s="278"/>
      <c r="EK68" s="278"/>
      <c r="EL68" s="278"/>
      <c r="EM68" s="278"/>
      <c r="EN68" s="278"/>
      <c r="EO68" s="278"/>
      <c r="EP68" s="278"/>
      <c r="EQ68" s="278"/>
      <c r="ER68" s="278"/>
      <c r="ES68" s="278"/>
      <c r="ET68" s="278"/>
      <c r="EU68" s="278"/>
      <c r="EV68" s="278"/>
      <c r="EW68" s="278"/>
      <c r="EX68" s="278"/>
      <c r="EY68" s="278"/>
      <c r="EZ68" s="278"/>
      <c r="FA68" s="278"/>
      <c r="FB68" s="278"/>
      <c r="FC68" s="278"/>
      <c r="FD68" s="278"/>
      <c r="FE68" s="278"/>
      <c r="FF68" s="278"/>
      <c r="FG68" s="278"/>
      <c r="FH68" s="278"/>
      <c r="FI68" s="278"/>
      <c r="FJ68" s="278"/>
      <c r="FK68" s="278"/>
      <c r="FL68" s="278"/>
      <c r="FM68" s="278"/>
      <c r="FN68" s="278"/>
      <c r="FO68" s="278"/>
      <c r="FP68" s="278"/>
      <c r="FQ68" s="278"/>
      <c r="FR68" s="278"/>
      <c r="FS68" s="278"/>
      <c r="FT68" s="278"/>
      <c r="FU68" s="278"/>
      <c r="FV68" s="278"/>
      <c r="FW68" s="278"/>
      <c r="FX68" s="278"/>
      <c r="FY68" s="278"/>
      <c r="FZ68" s="278"/>
      <c r="GA68" s="278"/>
      <c r="GB68" s="278"/>
      <c r="GC68" s="278"/>
      <c r="GD68" s="278"/>
      <c r="GE68" s="278"/>
      <c r="GF68" s="278"/>
      <c r="GG68" s="278"/>
      <c r="GH68" s="278"/>
      <c r="GI68" s="278"/>
      <c r="GJ68" s="278"/>
      <c r="GK68" s="278"/>
      <c r="GL68" s="278"/>
      <c r="GM68" s="278"/>
      <c r="GN68" s="278"/>
      <c r="GO68" s="278"/>
      <c r="GP68" s="278"/>
      <c r="GQ68" s="278"/>
      <c r="GR68" s="278"/>
      <c r="GS68" s="278"/>
      <c r="GT68" s="278"/>
      <c r="GU68" s="278"/>
      <c r="GV68" s="278"/>
      <c r="GW68" s="278"/>
      <c r="GX68" s="278"/>
      <c r="GY68" s="278"/>
      <c r="GZ68" s="278"/>
      <c r="HA68" s="278"/>
      <c r="HB68" s="278"/>
      <c r="HC68" s="278"/>
      <c r="HD68" s="278"/>
      <c r="HE68" s="279"/>
      <c r="HF68" s="279"/>
      <c r="HG68" s="279"/>
      <c r="HH68" s="279"/>
      <c r="HI68" s="279"/>
      <c r="HJ68" s="279"/>
      <c r="HK68" s="279"/>
    </row>
    <row r="69" spans="1:219" s="280" customFormat="1" ht="19.5" x14ac:dyDescent="0.25">
      <c r="A69" s="1121" t="s">
        <v>378</v>
      </c>
      <c r="B69" s="1121" t="s">
        <v>361</v>
      </c>
      <c r="C69" s="1121" t="s">
        <v>371</v>
      </c>
      <c r="D69" s="1121" t="s">
        <v>373</v>
      </c>
      <c r="E69" s="1121" t="s">
        <v>428</v>
      </c>
      <c r="F69" s="1121"/>
      <c r="G69" s="608"/>
      <c r="H69" s="608"/>
      <c r="I69" s="1050"/>
      <c r="J69" s="1050"/>
      <c r="K69" s="608"/>
      <c r="L69" s="608"/>
      <c r="M69" s="608"/>
      <c r="N69" s="627"/>
      <c r="O69" s="627"/>
      <c r="P69" s="627"/>
      <c r="Q69" s="1122" t="s">
        <v>690</v>
      </c>
      <c r="R69" s="1123"/>
      <c r="S69" s="1123"/>
      <c r="T69" s="1124">
        <f t="shared" si="4"/>
        <v>0</v>
      </c>
      <c r="U69" s="1092">
        <f t="shared" si="7"/>
        <v>0</v>
      </c>
      <c r="V69" s="1088"/>
      <c r="W69" s="381"/>
      <c r="X69" s="381"/>
      <c r="Y69" s="381"/>
      <c r="Z69" s="381"/>
      <c r="AA69" s="594"/>
      <c r="AB69" s="381"/>
      <c r="AC69" s="381"/>
      <c r="AD69" s="381"/>
      <c r="AE69" s="381"/>
      <c r="AF69" s="381"/>
      <c r="AG69" s="381"/>
      <c r="AH69" s="381"/>
      <c r="AI69" s="381"/>
      <c r="AJ69" s="381"/>
      <c r="AK69" s="381"/>
      <c r="AL69" s="381"/>
      <c r="AM69" s="381"/>
      <c r="AN69" s="594"/>
      <c r="AO69" s="594"/>
      <c r="AP69" s="381"/>
      <c r="AQ69" s="381"/>
      <c r="AR69" s="381"/>
      <c r="AS69" s="381"/>
      <c r="AT69" s="381"/>
      <c r="AU69" s="381"/>
      <c r="AV69" s="381"/>
      <c r="AW69" s="381"/>
      <c r="AX69" s="381"/>
      <c r="AY69" s="381"/>
      <c r="AZ69" s="381"/>
      <c r="BA69" s="381"/>
      <c r="BB69" s="381"/>
      <c r="BC69" s="381"/>
      <c r="BD69" s="594"/>
      <c r="BE69" s="381"/>
      <c r="BF69" s="381"/>
      <c r="BG69" s="277"/>
      <c r="BH69" s="277"/>
      <c r="BI69" s="277"/>
      <c r="BJ69" s="381"/>
      <c r="BK69" s="381"/>
      <c r="BL69" s="381"/>
      <c r="BM69" s="381"/>
      <c r="BN69" s="381"/>
      <c r="BO69" s="381"/>
      <c r="BP69" s="381"/>
      <c r="BQ69" s="381"/>
      <c r="BR69" s="381"/>
      <c r="BS69" s="594"/>
      <c r="BT69" s="381"/>
      <c r="BU69" s="381"/>
      <c r="BV69" s="381"/>
      <c r="BW69" s="583"/>
      <c r="BX69" s="381"/>
      <c r="BY69" s="381"/>
      <c r="BZ69" s="381"/>
      <c r="CA69" s="637"/>
      <c r="CB69" s="652"/>
      <c r="CC69" s="652"/>
      <c r="CD69" s="652"/>
      <c r="CE69" s="652"/>
      <c r="CF69" s="652"/>
      <c r="CG69" s="1188">
        <f t="shared" si="8"/>
        <v>0</v>
      </c>
      <c r="CH69" s="652"/>
      <c r="CI69" s="652"/>
      <c r="CJ69" s="652"/>
      <c r="CK69" s="652"/>
      <c r="CL69" s="652"/>
      <c r="CM69" s="652"/>
      <c r="CN69" s="652"/>
      <c r="CO69" s="652"/>
      <c r="CP69" s="807">
        <f t="shared" ref="CP69:CP100" si="11">R69+S69</f>
        <v>0</v>
      </c>
      <c r="CQ69" s="807">
        <f t="shared" ref="CQ69:CQ100" si="12">T69-CP69</f>
        <v>0</v>
      </c>
      <c r="CR69" s="278"/>
      <c r="CS69" s="278"/>
      <c r="CT69" s="278"/>
      <c r="CU69" s="278"/>
      <c r="CV69" s="278"/>
      <c r="CW69" s="278"/>
      <c r="CX69" s="278"/>
      <c r="CY69" s="278"/>
      <c r="CZ69" s="278"/>
      <c r="DA69" s="278"/>
      <c r="DB69" s="278"/>
      <c r="DC69" s="278"/>
      <c r="DD69" s="278"/>
      <c r="DE69" s="278"/>
      <c r="DF69" s="278"/>
      <c r="DG69" s="278"/>
      <c r="DH69" s="278"/>
      <c r="DI69" s="278"/>
      <c r="DJ69" s="278"/>
      <c r="DK69" s="278"/>
      <c r="DL69" s="278"/>
      <c r="DM69" s="278"/>
      <c r="DN69" s="278"/>
      <c r="DO69" s="278"/>
      <c r="DP69" s="278"/>
      <c r="DQ69" s="278"/>
      <c r="DR69" s="278"/>
      <c r="DS69" s="278"/>
      <c r="DT69" s="278"/>
      <c r="DU69" s="278"/>
      <c r="DV69" s="278"/>
      <c r="DW69" s="278"/>
      <c r="DX69" s="278"/>
      <c r="DY69" s="278"/>
      <c r="DZ69" s="278"/>
      <c r="EA69" s="278"/>
      <c r="EB69" s="278"/>
      <c r="EC69" s="278"/>
      <c r="ED69" s="278"/>
      <c r="EE69" s="278"/>
      <c r="EF69" s="278"/>
      <c r="EG69" s="278"/>
      <c r="EH69" s="278"/>
      <c r="EI69" s="278"/>
      <c r="EJ69" s="278"/>
      <c r="EK69" s="278"/>
      <c r="EL69" s="278"/>
      <c r="EM69" s="278"/>
      <c r="EN69" s="278"/>
      <c r="EO69" s="278"/>
      <c r="EP69" s="278"/>
      <c r="EQ69" s="278"/>
      <c r="ER69" s="278"/>
      <c r="ES69" s="278"/>
      <c r="ET69" s="278"/>
      <c r="EU69" s="278"/>
      <c r="EV69" s="278"/>
      <c r="EW69" s="278"/>
      <c r="EX69" s="278"/>
      <c r="EY69" s="278"/>
      <c r="EZ69" s="278"/>
      <c r="FA69" s="278"/>
      <c r="FB69" s="278"/>
      <c r="FC69" s="278"/>
      <c r="FD69" s="278"/>
      <c r="FE69" s="278"/>
      <c r="FF69" s="278"/>
      <c r="FG69" s="278"/>
      <c r="FH69" s="278"/>
      <c r="FI69" s="278"/>
      <c r="FJ69" s="278"/>
      <c r="FK69" s="278"/>
      <c r="FL69" s="278"/>
      <c r="FM69" s="278"/>
      <c r="FN69" s="278"/>
      <c r="FO69" s="278"/>
      <c r="FP69" s="278"/>
      <c r="FQ69" s="278"/>
      <c r="FR69" s="278"/>
      <c r="FS69" s="278"/>
      <c r="FT69" s="278"/>
      <c r="FU69" s="278"/>
      <c r="FV69" s="278"/>
      <c r="FW69" s="278"/>
      <c r="FX69" s="278"/>
      <c r="FY69" s="278"/>
      <c r="FZ69" s="278"/>
      <c r="GA69" s="278"/>
      <c r="GB69" s="278"/>
      <c r="GC69" s="278"/>
      <c r="GD69" s="278"/>
      <c r="GE69" s="278"/>
      <c r="GF69" s="278"/>
      <c r="GG69" s="278"/>
      <c r="GH69" s="278"/>
      <c r="GI69" s="278"/>
      <c r="GJ69" s="278"/>
      <c r="GK69" s="278"/>
      <c r="GL69" s="278"/>
      <c r="GM69" s="278"/>
      <c r="GN69" s="278"/>
      <c r="GO69" s="278"/>
      <c r="GP69" s="278"/>
      <c r="GQ69" s="278"/>
      <c r="GR69" s="278"/>
      <c r="GS69" s="278"/>
      <c r="GT69" s="278"/>
      <c r="GU69" s="278"/>
      <c r="GV69" s="278"/>
      <c r="GW69" s="278"/>
      <c r="GX69" s="278"/>
      <c r="GY69" s="278"/>
      <c r="GZ69" s="278"/>
      <c r="HA69" s="278"/>
      <c r="HB69" s="278"/>
      <c r="HC69" s="278"/>
      <c r="HD69" s="278"/>
      <c r="HE69" s="279"/>
      <c r="HF69" s="279"/>
      <c r="HG69" s="279"/>
      <c r="HH69" s="279"/>
      <c r="HI69" s="279"/>
      <c r="HJ69" s="279"/>
      <c r="HK69" s="279"/>
    </row>
    <row r="70" spans="1:219" s="280" customFormat="1" ht="31.5" x14ac:dyDescent="0.25">
      <c r="A70" s="790" t="s">
        <v>378</v>
      </c>
      <c r="B70" s="790" t="s">
        <v>361</v>
      </c>
      <c r="C70" s="790" t="s">
        <v>371</v>
      </c>
      <c r="D70" s="790" t="s">
        <v>373</v>
      </c>
      <c r="E70" s="790" t="s">
        <v>428</v>
      </c>
      <c r="F70" s="790" t="s">
        <v>381</v>
      </c>
      <c r="G70" s="614"/>
      <c r="H70" s="614"/>
      <c r="I70" s="1055"/>
      <c r="J70" s="1055"/>
      <c r="K70" s="614"/>
      <c r="L70" s="614"/>
      <c r="M70" s="614"/>
      <c r="N70" s="630"/>
      <c r="O70" s="630"/>
      <c r="P70" s="630"/>
      <c r="Q70" s="806" t="s">
        <v>382</v>
      </c>
      <c r="R70" s="1136"/>
      <c r="S70" s="1136"/>
      <c r="T70" s="1137">
        <f t="shared" si="4"/>
        <v>0</v>
      </c>
      <c r="U70" s="1092">
        <f t="shared" si="7"/>
        <v>0</v>
      </c>
      <c r="V70" s="1088"/>
      <c r="W70" s="277"/>
      <c r="X70" s="277"/>
      <c r="Y70" s="277"/>
      <c r="Z70" s="277"/>
      <c r="AA70" s="594"/>
      <c r="AB70" s="277"/>
      <c r="AC70" s="277"/>
      <c r="AD70" s="277"/>
      <c r="AE70" s="277"/>
      <c r="AF70" s="277"/>
      <c r="AG70" s="277"/>
      <c r="AH70" s="277"/>
      <c r="AI70" s="277"/>
      <c r="AJ70" s="277"/>
      <c r="AK70" s="277"/>
      <c r="AL70" s="277"/>
      <c r="AM70" s="277"/>
      <c r="AN70" s="594"/>
      <c r="AO70" s="594"/>
      <c r="AP70" s="277"/>
      <c r="AQ70" s="277"/>
      <c r="AR70" s="277"/>
      <c r="AS70" s="277"/>
      <c r="AT70" s="277"/>
      <c r="AU70" s="277"/>
      <c r="AV70" s="277"/>
      <c r="AW70" s="277"/>
      <c r="AX70" s="277"/>
      <c r="AY70" s="277"/>
      <c r="AZ70" s="277"/>
      <c r="BA70" s="277"/>
      <c r="BB70" s="277"/>
      <c r="BC70" s="277"/>
      <c r="BD70" s="594"/>
      <c r="BE70" s="277"/>
      <c r="BF70" s="277"/>
      <c r="BG70" s="277"/>
      <c r="BH70" s="277"/>
      <c r="BI70" s="277"/>
      <c r="BJ70" s="277"/>
      <c r="BK70" s="381"/>
      <c r="BL70" s="277"/>
      <c r="BM70" s="277"/>
      <c r="BN70" s="277"/>
      <c r="BO70" s="277"/>
      <c r="BP70" s="277"/>
      <c r="BQ70" s="277"/>
      <c r="BR70" s="277"/>
      <c r="BS70" s="594"/>
      <c r="BT70" s="277"/>
      <c r="BU70" s="277"/>
      <c r="BV70" s="277"/>
      <c r="BW70" s="307"/>
      <c r="BX70" s="277"/>
      <c r="BY70" s="277"/>
      <c r="BZ70" s="277"/>
      <c r="CA70" s="637"/>
      <c r="CB70" s="652"/>
      <c r="CC70" s="652"/>
      <c r="CD70" s="652"/>
      <c r="CE70" s="652"/>
      <c r="CF70" s="652"/>
      <c r="CG70" s="1188">
        <f t="shared" si="8"/>
        <v>0</v>
      </c>
      <c r="CH70" s="652"/>
      <c r="CI70" s="652"/>
      <c r="CJ70" s="652"/>
      <c r="CK70" s="652"/>
      <c r="CL70" s="652"/>
      <c r="CM70" s="652"/>
      <c r="CN70" s="652"/>
      <c r="CO70" s="652"/>
      <c r="CP70" s="807">
        <f t="shared" si="11"/>
        <v>0</v>
      </c>
      <c r="CQ70" s="807">
        <f t="shared" si="12"/>
        <v>0</v>
      </c>
      <c r="CR70" s="278"/>
      <c r="CS70" s="278"/>
      <c r="CT70" s="278"/>
      <c r="CU70" s="278"/>
      <c r="CV70" s="278"/>
      <c r="CW70" s="278"/>
      <c r="CX70" s="278"/>
      <c r="CY70" s="278"/>
      <c r="CZ70" s="278"/>
      <c r="DA70" s="278"/>
      <c r="DB70" s="278"/>
      <c r="DC70" s="278"/>
      <c r="DD70" s="278"/>
      <c r="DE70" s="278"/>
      <c r="DF70" s="278"/>
      <c r="DG70" s="278"/>
      <c r="DH70" s="278"/>
      <c r="DI70" s="278"/>
      <c r="DJ70" s="278"/>
      <c r="DK70" s="278"/>
      <c r="DL70" s="278"/>
      <c r="DM70" s="278"/>
      <c r="DN70" s="278"/>
      <c r="DO70" s="278"/>
      <c r="DP70" s="278"/>
      <c r="DQ70" s="278"/>
      <c r="DR70" s="278"/>
      <c r="DS70" s="278"/>
      <c r="DT70" s="278"/>
      <c r="DU70" s="278"/>
      <c r="DV70" s="278"/>
      <c r="DW70" s="278"/>
      <c r="DX70" s="278"/>
      <c r="DY70" s="278"/>
      <c r="DZ70" s="278"/>
      <c r="EA70" s="278"/>
      <c r="EB70" s="278"/>
      <c r="EC70" s="278"/>
      <c r="ED70" s="278"/>
      <c r="EE70" s="278"/>
      <c r="EF70" s="278"/>
      <c r="EG70" s="278"/>
      <c r="EH70" s="278"/>
      <c r="EI70" s="278"/>
      <c r="EJ70" s="278"/>
      <c r="EK70" s="278"/>
      <c r="EL70" s="278"/>
      <c r="EM70" s="278"/>
      <c r="EN70" s="278"/>
      <c r="EO70" s="278"/>
      <c r="EP70" s="278"/>
      <c r="EQ70" s="278"/>
      <c r="ER70" s="278"/>
      <c r="ES70" s="278"/>
      <c r="ET70" s="278"/>
      <c r="EU70" s="278"/>
      <c r="EV70" s="278"/>
      <c r="EW70" s="278"/>
      <c r="EX70" s="278"/>
      <c r="EY70" s="278"/>
      <c r="EZ70" s="278"/>
      <c r="FA70" s="278"/>
      <c r="FB70" s="278"/>
      <c r="FC70" s="278"/>
      <c r="FD70" s="278"/>
      <c r="FE70" s="278"/>
      <c r="FF70" s="278"/>
      <c r="FG70" s="278"/>
      <c r="FH70" s="278"/>
      <c r="FI70" s="278"/>
      <c r="FJ70" s="278"/>
      <c r="FK70" s="278"/>
      <c r="FL70" s="278"/>
      <c r="FM70" s="278"/>
      <c r="FN70" s="278"/>
      <c r="FO70" s="278"/>
      <c r="FP70" s="278"/>
      <c r="FQ70" s="278"/>
      <c r="FR70" s="278"/>
      <c r="FS70" s="278"/>
      <c r="FT70" s="278"/>
      <c r="FU70" s="278"/>
      <c r="FV70" s="278"/>
      <c r="FW70" s="278"/>
      <c r="FX70" s="278"/>
      <c r="FY70" s="278"/>
      <c r="FZ70" s="278"/>
      <c r="GA70" s="278"/>
      <c r="GB70" s="278"/>
      <c r="GC70" s="278"/>
      <c r="GD70" s="278"/>
      <c r="GE70" s="278"/>
      <c r="GF70" s="278"/>
      <c r="GG70" s="278"/>
      <c r="GH70" s="278"/>
      <c r="GI70" s="278"/>
      <c r="GJ70" s="278"/>
      <c r="GK70" s="278"/>
      <c r="GL70" s="278"/>
      <c r="GM70" s="278"/>
      <c r="GN70" s="278"/>
      <c r="GO70" s="278"/>
      <c r="GP70" s="278"/>
      <c r="GQ70" s="278"/>
      <c r="GR70" s="278"/>
      <c r="GS70" s="278"/>
      <c r="GT70" s="278"/>
      <c r="GU70" s="278"/>
      <c r="GV70" s="278"/>
      <c r="GW70" s="278"/>
      <c r="GX70" s="278"/>
      <c r="GY70" s="278"/>
      <c r="GZ70" s="278"/>
      <c r="HA70" s="278"/>
      <c r="HB70" s="278"/>
      <c r="HC70" s="278"/>
      <c r="HD70" s="278"/>
      <c r="HE70" s="279"/>
      <c r="HF70" s="279"/>
      <c r="HG70" s="279"/>
      <c r="HH70" s="279"/>
      <c r="HI70" s="279"/>
      <c r="HJ70" s="279"/>
      <c r="HK70" s="279"/>
    </row>
    <row r="71" spans="1:219" s="280" customFormat="1" ht="84.95" customHeight="1" x14ac:dyDescent="0.25">
      <c r="A71" s="619" t="s">
        <v>378</v>
      </c>
      <c r="B71" s="619" t="s">
        <v>361</v>
      </c>
      <c r="C71" s="619" t="s">
        <v>371</v>
      </c>
      <c r="D71" s="619" t="s">
        <v>373</v>
      </c>
      <c r="E71" s="619" t="s">
        <v>428</v>
      </c>
      <c r="F71" s="619" t="s">
        <v>381</v>
      </c>
      <c r="G71" s="609">
        <v>2021005810150</v>
      </c>
      <c r="H71" s="609" t="s">
        <v>1032</v>
      </c>
      <c r="I71" s="1052" t="s">
        <v>738</v>
      </c>
      <c r="J71" s="1052" t="s">
        <v>1304</v>
      </c>
      <c r="K71" s="609">
        <v>5</v>
      </c>
      <c r="L71" s="609" t="s">
        <v>741</v>
      </c>
      <c r="M71" s="609" t="s">
        <v>740</v>
      </c>
      <c r="N71" s="619" t="s">
        <v>935</v>
      </c>
      <c r="O71" s="619" t="s">
        <v>366</v>
      </c>
      <c r="P71" s="619" t="s">
        <v>1346</v>
      </c>
      <c r="Q71" s="766" t="s">
        <v>971</v>
      </c>
      <c r="R71" s="853">
        <v>214735000</v>
      </c>
      <c r="S71" s="871"/>
      <c r="T71" s="1023">
        <f t="shared" si="4"/>
        <v>214735000</v>
      </c>
      <c r="U71" s="1092">
        <f t="shared" si="7"/>
        <v>214735000</v>
      </c>
      <c r="V71" s="1088"/>
      <c r="W71" s="594"/>
      <c r="X71" s="594"/>
      <c r="Y71" s="594"/>
      <c r="Z71" s="594"/>
      <c r="AA71" s="594"/>
      <c r="AB71" s="594"/>
      <c r="AC71" s="594"/>
      <c r="AD71" s="594"/>
      <c r="AE71" s="594"/>
      <c r="AF71" s="594"/>
      <c r="AG71" s="594"/>
      <c r="AH71" s="594"/>
      <c r="AI71" s="594"/>
      <c r="AJ71" s="594"/>
      <c r="AK71" s="594"/>
      <c r="AL71" s="594"/>
      <c r="AM71" s="594"/>
      <c r="AN71" s="594"/>
      <c r="AO71" s="594">
        <v>214735000</v>
      </c>
      <c r="AP71" s="594"/>
      <c r="AQ71" s="594"/>
      <c r="AR71" s="594"/>
      <c r="AS71" s="788"/>
      <c r="AT71" s="788"/>
      <c r="AU71" s="325"/>
      <c r="AV71" s="325"/>
      <c r="AW71" s="325"/>
      <c r="AX71" s="594"/>
      <c r="AY71" s="594"/>
      <c r="AZ71" s="594"/>
      <c r="BA71" s="594"/>
      <c r="BB71" s="594"/>
      <c r="BC71" s="594"/>
      <c r="BD71" s="594"/>
      <c r="BE71" s="594"/>
      <c r="BF71" s="594"/>
      <c r="BG71" s="594"/>
      <c r="BH71" s="594"/>
      <c r="BI71" s="594"/>
      <c r="BJ71" s="594"/>
      <c r="BK71" s="594"/>
      <c r="BL71" s="594"/>
      <c r="BM71" s="594"/>
      <c r="BN71" s="594"/>
      <c r="BO71" s="594"/>
      <c r="BP71" s="594"/>
      <c r="BQ71" s="594"/>
      <c r="BR71" s="594"/>
      <c r="BS71" s="594"/>
      <c r="BT71" s="594"/>
      <c r="BU71" s="594"/>
      <c r="BV71" s="594"/>
      <c r="BW71" s="594"/>
      <c r="BX71" s="594"/>
      <c r="BY71" s="594"/>
      <c r="BZ71" s="594"/>
      <c r="CA71" s="637"/>
      <c r="CB71" s="652" t="s">
        <v>1305</v>
      </c>
      <c r="CC71" s="652" t="s">
        <v>1306</v>
      </c>
      <c r="CD71" s="652">
        <v>45991</v>
      </c>
      <c r="CE71" s="652" t="s">
        <v>1307</v>
      </c>
      <c r="CF71" s="619" t="s">
        <v>1346</v>
      </c>
      <c r="CG71" s="1188">
        <f t="shared" si="8"/>
        <v>214735000</v>
      </c>
      <c r="CH71" s="652">
        <v>83939</v>
      </c>
      <c r="CI71" s="652" t="s">
        <v>1357</v>
      </c>
      <c r="CJ71" s="1206" t="s">
        <v>1368</v>
      </c>
      <c r="CK71" s="652" t="s">
        <v>1369</v>
      </c>
      <c r="CL71" s="652" t="s">
        <v>1383</v>
      </c>
      <c r="CM71" s="652" t="s">
        <v>1104</v>
      </c>
      <c r="CN71" s="652" t="s">
        <v>1295</v>
      </c>
      <c r="CO71" s="652" t="s">
        <v>1402</v>
      </c>
      <c r="CP71" s="807">
        <f t="shared" si="11"/>
        <v>214735000</v>
      </c>
      <c r="CQ71" s="807">
        <f t="shared" si="12"/>
        <v>0</v>
      </c>
      <c r="CR71" s="278"/>
      <c r="CS71" s="278"/>
      <c r="CT71" s="278"/>
      <c r="CU71" s="278"/>
      <c r="CV71" s="278"/>
      <c r="CW71" s="278"/>
      <c r="CX71" s="278"/>
      <c r="CY71" s="278"/>
      <c r="CZ71" s="278"/>
      <c r="DA71" s="278"/>
      <c r="DB71" s="278"/>
      <c r="DC71" s="278"/>
      <c r="DD71" s="278"/>
      <c r="DE71" s="278"/>
      <c r="DF71" s="278"/>
      <c r="DG71" s="278"/>
      <c r="DH71" s="278"/>
      <c r="DI71" s="278"/>
      <c r="DJ71" s="278"/>
      <c r="DK71" s="278"/>
      <c r="DL71" s="278"/>
      <c r="DM71" s="278"/>
      <c r="DN71" s="278"/>
      <c r="DO71" s="278"/>
      <c r="DP71" s="278"/>
      <c r="DQ71" s="278"/>
      <c r="DR71" s="278"/>
      <c r="DS71" s="278"/>
      <c r="DT71" s="278"/>
      <c r="DU71" s="278"/>
      <c r="DV71" s="278"/>
      <c r="DW71" s="278"/>
      <c r="DX71" s="278"/>
      <c r="DY71" s="278"/>
      <c r="DZ71" s="278"/>
      <c r="EA71" s="278"/>
      <c r="EB71" s="278"/>
      <c r="EC71" s="278"/>
      <c r="ED71" s="278"/>
      <c r="EE71" s="278"/>
      <c r="EF71" s="278"/>
      <c r="EG71" s="278"/>
      <c r="EH71" s="278"/>
      <c r="EI71" s="278"/>
      <c r="EJ71" s="278"/>
      <c r="EK71" s="278"/>
      <c r="EL71" s="278"/>
      <c r="EM71" s="278"/>
      <c r="EN71" s="278"/>
      <c r="EO71" s="278"/>
      <c r="EP71" s="278"/>
      <c r="EQ71" s="278"/>
      <c r="ER71" s="278"/>
      <c r="ES71" s="278"/>
      <c r="ET71" s="278"/>
      <c r="EU71" s="278"/>
      <c r="EV71" s="278"/>
      <c r="EW71" s="278"/>
      <c r="EX71" s="278"/>
      <c r="EY71" s="278"/>
      <c r="EZ71" s="278"/>
      <c r="FA71" s="278"/>
      <c r="FB71" s="278"/>
      <c r="FC71" s="278"/>
      <c r="FD71" s="278"/>
      <c r="FE71" s="278"/>
      <c r="FF71" s="278"/>
      <c r="FG71" s="278"/>
      <c r="FH71" s="278"/>
      <c r="FI71" s="278"/>
      <c r="FJ71" s="278"/>
      <c r="FK71" s="278"/>
      <c r="FL71" s="278"/>
      <c r="FM71" s="278"/>
      <c r="FN71" s="278"/>
      <c r="FO71" s="278"/>
      <c r="FP71" s="278"/>
      <c r="FQ71" s="278"/>
      <c r="FR71" s="278"/>
      <c r="FS71" s="278"/>
      <c r="FT71" s="278"/>
      <c r="FU71" s="278"/>
      <c r="FV71" s="278"/>
      <c r="FW71" s="278"/>
      <c r="FX71" s="278"/>
      <c r="FY71" s="278"/>
      <c r="FZ71" s="278"/>
      <c r="GA71" s="278"/>
      <c r="GB71" s="278"/>
      <c r="GC71" s="278"/>
      <c r="GD71" s="278"/>
      <c r="GE71" s="278"/>
      <c r="GF71" s="278"/>
      <c r="GG71" s="278"/>
      <c r="GH71" s="278"/>
      <c r="GI71" s="278"/>
      <c r="GJ71" s="278"/>
      <c r="GK71" s="278"/>
      <c r="GL71" s="278"/>
      <c r="GM71" s="278"/>
      <c r="GN71" s="278"/>
      <c r="GO71" s="278"/>
      <c r="GP71" s="278"/>
      <c r="GQ71" s="278"/>
      <c r="GR71" s="278"/>
      <c r="GS71" s="278"/>
      <c r="GT71" s="278"/>
      <c r="GU71" s="278"/>
      <c r="GV71" s="278"/>
      <c r="GW71" s="278"/>
      <c r="GX71" s="278"/>
      <c r="GY71" s="278"/>
      <c r="GZ71" s="278"/>
      <c r="HA71" s="278"/>
      <c r="HB71" s="278"/>
      <c r="HC71" s="278"/>
      <c r="HD71" s="278"/>
      <c r="HE71" s="279"/>
      <c r="HF71" s="279"/>
      <c r="HG71" s="279"/>
      <c r="HH71" s="279"/>
      <c r="HI71" s="279"/>
      <c r="HJ71" s="279"/>
      <c r="HK71" s="279"/>
    </row>
    <row r="72" spans="1:219" s="310" customFormat="1" ht="89.25" x14ac:dyDescent="0.25">
      <c r="A72" s="619" t="s">
        <v>378</v>
      </c>
      <c r="B72" s="619" t="s">
        <v>361</v>
      </c>
      <c r="C72" s="619" t="s">
        <v>371</v>
      </c>
      <c r="D72" s="619" t="s">
        <v>373</v>
      </c>
      <c r="E72" s="619" t="s">
        <v>428</v>
      </c>
      <c r="F72" s="619" t="s">
        <v>381</v>
      </c>
      <c r="G72" s="609">
        <v>2021005810265</v>
      </c>
      <c r="H72" s="609"/>
      <c r="I72" s="1052" t="s">
        <v>743</v>
      </c>
      <c r="J72" s="1052" t="s">
        <v>744</v>
      </c>
      <c r="K72" s="609">
        <v>1</v>
      </c>
      <c r="L72" s="609" t="s">
        <v>741</v>
      </c>
      <c r="M72" s="609" t="s">
        <v>740</v>
      </c>
      <c r="N72" s="619" t="s">
        <v>1418</v>
      </c>
      <c r="O72" s="619" t="s">
        <v>366</v>
      </c>
      <c r="P72" s="619" t="s">
        <v>701</v>
      </c>
      <c r="Q72" s="913" t="s">
        <v>953</v>
      </c>
      <c r="R72" s="853">
        <v>350000000</v>
      </c>
      <c r="S72" s="853"/>
      <c r="T72" s="1024">
        <f t="shared" si="4"/>
        <v>350000000</v>
      </c>
      <c r="U72" s="1092">
        <f t="shared" si="7"/>
        <v>350000000</v>
      </c>
      <c r="V72" s="1088"/>
      <c r="W72" s="277"/>
      <c r="X72" s="277"/>
      <c r="Y72" s="277"/>
      <c r="Z72" s="277"/>
      <c r="AA72" s="594"/>
      <c r="AB72" s="277"/>
      <c r="AC72" s="277"/>
      <c r="AD72" s="277"/>
      <c r="AE72" s="277"/>
      <c r="AF72" s="277"/>
      <c r="AG72" s="277"/>
      <c r="AH72" s="277">
        <v>66763508.090000004</v>
      </c>
      <c r="AI72" s="277">
        <v>77625000</v>
      </c>
      <c r="AJ72" s="277">
        <v>1171200</v>
      </c>
      <c r="AK72" s="277">
        <v>1006500.000000001</v>
      </c>
      <c r="AL72" s="277">
        <v>38812500</v>
      </c>
      <c r="AM72" s="277">
        <v>4440000</v>
      </c>
      <c r="AN72" s="594">
        <v>160181291.91</v>
      </c>
      <c r="AO72" s="594"/>
      <c r="AP72" s="277"/>
      <c r="AQ72" s="277"/>
      <c r="AR72" s="277"/>
      <c r="AS72" s="277"/>
      <c r="AT72" s="277"/>
      <c r="AU72" s="277"/>
      <c r="AV72" s="277"/>
      <c r="AW72" s="277"/>
      <c r="AX72" s="277"/>
      <c r="AY72" s="277"/>
      <c r="AZ72" s="277"/>
      <c r="BA72" s="277"/>
      <c r="BB72" s="277"/>
      <c r="BC72" s="277"/>
      <c r="BD72" s="594"/>
      <c r="BE72" s="277"/>
      <c r="BF72" s="277"/>
      <c r="BG72" s="277"/>
      <c r="BH72" s="277"/>
      <c r="BI72" s="277"/>
      <c r="BJ72" s="277"/>
      <c r="BK72" s="381"/>
      <c r="BL72" s="277"/>
      <c r="BM72" s="277"/>
      <c r="BN72" s="277"/>
      <c r="BO72" s="277"/>
      <c r="BP72" s="277"/>
      <c r="BQ72" s="277"/>
      <c r="BR72" s="277"/>
      <c r="BS72" s="594"/>
      <c r="BT72" s="277"/>
      <c r="BU72" s="277"/>
      <c r="BV72" s="277"/>
      <c r="BW72" s="277"/>
      <c r="BX72" s="277"/>
      <c r="BY72" s="277"/>
      <c r="BZ72" s="277"/>
      <c r="CA72" s="637"/>
      <c r="CB72" s="658" t="s">
        <v>1308</v>
      </c>
      <c r="CC72" s="663" t="s">
        <v>1309</v>
      </c>
      <c r="CD72" s="1201">
        <v>45021</v>
      </c>
      <c r="CE72" s="1202" t="s">
        <v>1312</v>
      </c>
      <c r="CF72" s="619" t="s">
        <v>701</v>
      </c>
      <c r="CG72" s="1190">
        <f t="shared" si="8"/>
        <v>350000000</v>
      </c>
      <c r="CH72" s="1204" t="s">
        <v>1358</v>
      </c>
      <c r="CI72" s="1204" t="s">
        <v>1359</v>
      </c>
      <c r="CJ72" s="652" t="s">
        <v>1370</v>
      </c>
      <c r="CK72" s="652" t="s">
        <v>1371</v>
      </c>
      <c r="CL72" s="1212" t="s">
        <v>1384</v>
      </c>
      <c r="CM72" s="1212" t="s">
        <v>1246</v>
      </c>
      <c r="CN72" s="1199" t="s">
        <v>1295</v>
      </c>
      <c r="CO72" s="1213" t="s">
        <v>1402</v>
      </c>
      <c r="CP72" s="807">
        <f t="shared" si="11"/>
        <v>350000000</v>
      </c>
      <c r="CQ72" s="807">
        <f t="shared" si="12"/>
        <v>0</v>
      </c>
      <c r="CR72" s="278"/>
      <c r="CS72" s="278"/>
      <c r="CT72" s="278"/>
      <c r="CU72" s="278"/>
      <c r="CV72" s="278"/>
      <c r="CW72" s="278"/>
      <c r="CX72" s="278"/>
      <c r="CY72" s="278"/>
      <c r="CZ72" s="278"/>
      <c r="DA72" s="278"/>
      <c r="DB72" s="278"/>
      <c r="DC72" s="278"/>
      <c r="DD72" s="278"/>
      <c r="DE72" s="278"/>
      <c r="DF72" s="278"/>
      <c r="DG72" s="278"/>
      <c r="DH72" s="278"/>
      <c r="DI72" s="278"/>
      <c r="DJ72" s="278"/>
      <c r="DK72" s="278"/>
      <c r="DL72" s="278"/>
      <c r="DM72" s="278"/>
      <c r="DN72" s="278"/>
      <c r="DO72" s="278"/>
      <c r="DP72" s="278"/>
      <c r="DQ72" s="278"/>
      <c r="DR72" s="278"/>
      <c r="DS72" s="278"/>
      <c r="DT72" s="278"/>
      <c r="DU72" s="278"/>
      <c r="DV72" s="278"/>
      <c r="DW72" s="278"/>
      <c r="DX72" s="278"/>
      <c r="DY72" s="278"/>
      <c r="DZ72" s="278"/>
      <c r="EA72" s="278"/>
      <c r="EB72" s="278"/>
      <c r="EC72" s="278"/>
      <c r="ED72" s="278"/>
      <c r="EE72" s="278"/>
      <c r="EF72" s="278"/>
      <c r="EG72" s="278"/>
      <c r="EH72" s="278"/>
      <c r="EI72" s="278"/>
      <c r="EJ72" s="278"/>
      <c r="EK72" s="278"/>
      <c r="EL72" s="278"/>
      <c r="EM72" s="278"/>
      <c r="EN72" s="278"/>
      <c r="EO72" s="278"/>
      <c r="EP72" s="278"/>
      <c r="EQ72" s="278"/>
      <c r="ER72" s="278"/>
      <c r="ES72" s="278"/>
      <c r="ET72" s="278"/>
      <c r="EU72" s="278"/>
      <c r="EV72" s="278"/>
      <c r="EW72" s="278"/>
      <c r="EX72" s="278"/>
      <c r="EY72" s="278"/>
      <c r="EZ72" s="278"/>
      <c r="FA72" s="278"/>
      <c r="FB72" s="278"/>
      <c r="FC72" s="278"/>
      <c r="FD72" s="278"/>
      <c r="FE72" s="278"/>
      <c r="FF72" s="278"/>
      <c r="FG72" s="278"/>
      <c r="FH72" s="278"/>
      <c r="FI72" s="278"/>
      <c r="FJ72" s="278"/>
      <c r="FK72" s="278"/>
      <c r="FL72" s="278"/>
      <c r="FM72" s="278"/>
      <c r="FN72" s="278"/>
      <c r="FO72" s="278"/>
      <c r="FP72" s="278"/>
      <c r="FQ72" s="278"/>
      <c r="FR72" s="278"/>
      <c r="FS72" s="278"/>
      <c r="FT72" s="278"/>
      <c r="FU72" s="278"/>
      <c r="FV72" s="278"/>
      <c r="FW72" s="278"/>
      <c r="FX72" s="278"/>
      <c r="FY72" s="278"/>
      <c r="FZ72" s="278"/>
      <c r="GA72" s="278"/>
      <c r="GB72" s="278"/>
      <c r="GC72" s="278"/>
      <c r="GD72" s="278"/>
      <c r="GE72" s="278"/>
      <c r="GF72" s="278"/>
      <c r="GG72" s="278"/>
      <c r="GH72" s="278"/>
      <c r="GI72" s="278"/>
      <c r="GJ72" s="278"/>
      <c r="GK72" s="278"/>
      <c r="GL72" s="278"/>
      <c r="GM72" s="278"/>
      <c r="GN72" s="278"/>
      <c r="GO72" s="278"/>
      <c r="GP72" s="278"/>
      <c r="GQ72" s="278"/>
      <c r="GR72" s="278"/>
      <c r="GS72" s="278"/>
      <c r="GT72" s="278"/>
      <c r="GU72" s="278"/>
      <c r="GV72" s="278"/>
      <c r="GW72" s="278"/>
      <c r="GX72" s="278"/>
      <c r="GY72" s="278"/>
      <c r="GZ72" s="278"/>
      <c r="HA72" s="278"/>
      <c r="HB72" s="278"/>
      <c r="HC72" s="278"/>
      <c r="HD72" s="278"/>
      <c r="HE72" s="278"/>
      <c r="HF72" s="278"/>
      <c r="HG72" s="278"/>
      <c r="HH72" s="278"/>
      <c r="HI72" s="278"/>
      <c r="HJ72" s="278"/>
      <c r="HK72" s="278"/>
    </row>
    <row r="73" spans="1:219" s="280" customFormat="1" ht="84.95" customHeight="1" x14ac:dyDescent="0.25">
      <c r="A73" s="619" t="s">
        <v>378</v>
      </c>
      <c r="B73" s="619" t="s">
        <v>361</v>
      </c>
      <c r="C73" s="619" t="s">
        <v>371</v>
      </c>
      <c r="D73" s="619" t="s">
        <v>373</v>
      </c>
      <c r="E73" s="619" t="s">
        <v>428</v>
      </c>
      <c r="F73" s="619" t="s">
        <v>381</v>
      </c>
      <c r="G73" s="609">
        <v>2021005810007</v>
      </c>
      <c r="H73" s="609" t="s">
        <v>1032</v>
      </c>
      <c r="I73" s="1052" t="s">
        <v>738</v>
      </c>
      <c r="J73" s="1052" t="s">
        <v>906</v>
      </c>
      <c r="K73" s="609">
        <v>1</v>
      </c>
      <c r="L73" s="609" t="s">
        <v>741</v>
      </c>
      <c r="M73" s="609" t="s">
        <v>740</v>
      </c>
      <c r="N73" s="619" t="s">
        <v>929</v>
      </c>
      <c r="O73" s="619" t="s">
        <v>366</v>
      </c>
      <c r="P73" s="619" t="s">
        <v>701</v>
      </c>
      <c r="Q73" s="766" t="s">
        <v>972</v>
      </c>
      <c r="R73" s="853">
        <v>60000000</v>
      </c>
      <c r="S73" s="871"/>
      <c r="T73" s="1023">
        <f t="shared" si="4"/>
        <v>60000000</v>
      </c>
      <c r="U73" s="1092">
        <f t="shared" si="7"/>
        <v>60000000</v>
      </c>
      <c r="V73" s="1088"/>
      <c r="W73" s="594"/>
      <c r="X73" s="594"/>
      <c r="Y73" s="594"/>
      <c r="Z73" s="594"/>
      <c r="AA73" s="594"/>
      <c r="AB73" s="594"/>
      <c r="AC73" s="594"/>
      <c r="AD73" s="594"/>
      <c r="AE73" s="594"/>
      <c r="AF73" s="594"/>
      <c r="AG73" s="594"/>
      <c r="AH73" s="594"/>
      <c r="AI73" s="594"/>
      <c r="AJ73" s="594"/>
      <c r="AK73" s="594"/>
      <c r="AL73" s="594"/>
      <c r="AM73" s="594"/>
      <c r="AN73" s="594"/>
      <c r="AO73" s="594">
        <v>60000000</v>
      </c>
      <c r="AP73" s="594"/>
      <c r="AQ73" s="594"/>
      <c r="AR73" s="594"/>
      <c r="AS73" s="788"/>
      <c r="AT73" s="788"/>
      <c r="AU73" s="325"/>
      <c r="AV73" s="325"/>
      <c r="AW73" s="325"/>
      <c r="AX73" s="594"/>
      <c r="AY73" s="594"/>
      <c r="AZ73" s="594"/>
      <c r="BA73" s="594"/>
      <c r="BB73" s="594"/>
      <c r="BC73" s="594"/>
      <c r="BD73" s="594"/>
      <c r="BE73" s="594"/>
      <c r="BF73" s="594"/>
      <c r="BG73" s="594"/>
      <c r="BH73" s="594"/>
      <c r="BI73" s="594"/>
      <c r="BJ73" s="594"/>
      <c r="BK73" s="594"/>
      <c r="BL73" s="594"/>
      <c r="BM73" s="594"/>
      <c r="BN73" s="594"/>
      <c r="BO73" s="594"/>
      <c r="BP73" s="594"/>
      <c r="BQ73" s="594"/>
      <c r="BR73" s="594"/>
      <c r="BS73" s="594"/>
      <c r="BT73" s="594"/>
      <c r="BU73" s="594"/>
      <c r="BV73" s="594"/>
      <c r="BW73" s="594"/>
      <c r="BX73" s="594"/>
      <c r="BY73" s="594"/>
      <c r="BZ73" s="594"/>
      <c r="CA73" s="637"/>
      <c r="CB73" s="652" t="s">
        <v>1310</v>
      </c>
      <c r="CC73" s="652" t="s">
        <v>1311</v>
      </c>
      <c r="CD73" s="652">
        <v>45991</v>
      </c>
      <c r="CE73" s="652" t="s">
        <v>1307</v>
      </c>
      <c r="CF73" s="619" t="s">
        <v>701</v>
      </c>
      <c r="CG73" s="1188">
        <f t="shared" si="8"/>
        <v>60000000</v>
      </c>
      <c r="CH73" s="652" t="s">
        <v>1358</v>
      </c>
      <c r="CI73" s="652" t="s">
        <v>1359</v>
      </c>
      <c r="CJ73" s="1206" t="s">
        <v>1370</v>
      </c>
      <c r="CK73" s="652" t="s">
        <v>1371</v>
      </c>
      <c r="CL73" s="652" t="s">
        <v>1384</v>
      </c>
      <c r="CM73" s="652" t="s">
        <v>1246</v>
      </c>
      <c r="CN73" s="652" t="s">
        <v>1295</v>
      </c>
      <c r="CO73" s="652" t="s">
        <v>1402</v>
      </c>
      <c r="CP73" s="807">
        <f t="shared" si="11"/>
        <v>60000000</v>
      </c>
      <c r="CQ73" s="807">
        <f t="shared" si="12"/>
        <v>0</v>
      </c>
      <c r="CR73" s="278"/>
      <c r="CS73" s="278"/>
      <c r="CT73" s="278"/>
      <c r="CU73" s="278"/>
      <c r="CV73" s="278"/>
      <c r="CW73" s="278"/>
      <c r="CX73" s="278"/>
      <c r="CY73" s="278"/>
      <c r="CZ73" s="278"/>
      <c r="DA73" s="278"/>
      <c r="DB73" s="278"/>
      <c r="DC73" s="278"/>
      <c r="DD73" s="278"/>
      <c r="DE73" s="278"/>
      <c r="DF73" s="278"/>
      <c r="DG73" s="278"/>
      <c r="DH73" s="278"/>
      <c r="DI73" s="278"/>
      <c r="DJ73" s="278"/>
      <c r="DK73" s="278"/>
      <c r="DL73" s="278"/>
      <c r="DM73" s="278"/>
      <c r="DN73" s="278"/>
      <c r="DO73" s="278"/>
      <c r="DP73" s="278"/>
      <c r="DQ73" s="278"/>
      <c r="DR73" s="278"/>
      <c r="DS73" s="278"/>
      <c r="DT73" s="278"/>
      <c r="DU73" s="278"/>
      <c r="DV73" s="278"/>
      <c r="DW73" s="278"/>
      <c r="DX73" s="278"/>
      <c r="DY73" s="278"/>
      <c r="DZ73" s="278"/>
      <c r="EA73" s="278"/>
      <c r="EB73" s="278"/>
      <c r="EC73" s="278"/>
      <c r="ED73" s="278"/>
      <c r="EE73" s="278"/>
      <c r="EF73" s="278"/>
      <c r="EG73" s="278"/>
      <c r="EH73" s="278"/>
      <c r="EI73" s="278"/>
      <c r="EJ73" s="278"/>
      <c r="EK73" s="278"/>
      <c r="EL73" s="278"/>
      <c r="EM73" s="278"/>
      <c r="EN73" s="278"/>
      <c r="EO73" s="278"/>
      <c r="EP73" s="278"/>
      <c r="EQ73" s="278"/>
      <c r="ER73" s="278"/>
      <c r="ES73" s="278"/>
      <c r="ET73" s="278"/>
      <c r="EU73" s="278"/>
      <c r="EV73" s="278"/>
      <c r="EW73" s="278"/>
      <c r="EX73" s="278"/>
      <c r="EY73" s="278"/>
      <c r="EZ73" s="278"/>
      <c r="FA73" s="278"/>
      <c r="FB73" s="278"/>
      <c r="FC73" s="278"/>
      <c r="FD73" s="278"/>
      <c r="FE73" s="278"/>
      <c r="FF73" s="278"/>
      <c r="FG73" s="278"/>
      <c r="FH73" s="278"/>
      <c r="FI73" s="278"/>
      <c r="FJ73" s="278"/>
      <c r="FK73" s="278"/>
      <c r="FL73" s="278"/>
      <c r="FM73" s="278"/>
      <c r="FN73" s="278"/>
      <c r="FO73" s="278"/>
      <c r="FP73" s="278"/>
      <c r="FQ73" s="278"/>
      <c r="FR73" s="278"/>
      <c r="FS73" s="278"/>
      <c r="FT73" s="278"/>
      <c r="FU73" s="278"/>
      <c r="FV73" s="278"/>
      <c r="FW73" s="278"/>
      <c r="FX73" s="278"/>
      <c r="FY73" s="278"/>
      <c r="FZ73" s="278"/>
      <c r="GA73" s="278"/>
      <c r="GB73" s="278"/>
      <c r="GC73" s="278"/>
      <c r="GD73" s="278"/>
      <c r="GE73" s="278"/>
      <c r="GF73" s="278"/>
      <c r="GG73" s="278"/>
      <c r="GH73" s="278"/>
      <c r="GI73" s="278"/>
      <c r="GJ73" s="278"/>
      <c r="GK73" s="278"/>
      <c r="GL73" s="278"/>
      <c r="GM73" s="278"/>
      <c r="GN73" s="278"/>
      <c r="GO73" s="278"/>
      <c r="GP73" s="278"/>
      <c r="GQ73" s="278"/>
      <c r="GR73" s="278"/>
      <c r="GS73" s="278"/>
      <c r="GT73" s="278"/>
      <c r="GU73" s="278"/>
      <c r="GV73" s="278"/>
      <c r="GW73" s="278"/>
      <c r="GX73" s="278"/>
      <c r="GY73" s="278"/>
      <c r="GZ73" s="278"/>
      <c r="HA73" s="278"/>
      <c r="HB73" s="278"/>
      <c r="HC73" s="278"/>
      <c r="HD73" s="278"/>
      <c r="HE73" s="279"/>
      <c r="HF73" s="279"/>
      <c r="HG73" s="279"/>
      <c r="HH73" s="279"/>
      <c r="HI73" s="279"/>
      <c r="HJ73" s="279"/>
      <c r="HK73" s="279"/>
    </row>
    <row r="74" spans="1:219" ht="19.5" x14ac:dyDescent="0.25">
      <c r="A74" s="1105" t="s">
        <v>363</v>
      </c>
      <c r="B74" s="1105"/>
      <c r="C74" s="1105"/>
      <c r="D74" s="1105"/>
      <c r="E74" s="1105"/>
      <c r="F74" s="1105"/>
      <c r="G74" s="612"/>
      <c r="H74" s="612"/>
      <c r="I74" s="1053"/>
      <c r="J74" s="1053"/>
      <c r="K74" s="612"/>
      <c r="L74" s="612"/>
      <c r="M74" s="612"/>
      <c r="N74" s="623"/>
      <c r="O74" s="623"/>
      <c r="P74" s="623"/>
      <c r="Q74" s="1106" t="s">
        <v>403</v>
      </c>
      <c r="R74" s="1107"/>
      <c r="S74" s="1107"/>
      <c r="T74" s="1108">
        <f t="shared" si="4"/>
        <v>0</v>
      </c>
      <c r="U74" s="1092">
        <f t="shared" si="7"/>
        <v>0</v>
      </c>
      <c r="V74" s="1086"/>
      <c r="W74" s="260"/>
      <c r="X74" s="260"/>
      <c r="Y74" s="260"/>
      <c r="Z74" s="260"/>
      <c r="AA74" s="596"/>
      <c r="AB74" s="260"/>
      <c r="AC74" s="260"/>
      <c r="AD74" s="260"/>
      <c r="AE74" s="260"/>
      <c r="AF74" s="260"/>
      <c r="AG74" s="260"/>
      <c r="AH74" s="260"/>
      <c r="AI74" s="260"/>
      <c r="AJ74" s="260"/>
      <c r="AK74" s="260"/>
      <c r="AL74" s="260"/>
      <c r="AM74" s="260"/>
      <c r="AN74" s="596"/>
      <c r="AO74" s="596"/>
      <c r="AP74" s="260"/>
      <c r="AQ74" s="260"/>
      <c r="AR74" s="260"/>
      <c r="AS74" s="260"/>
      <c r="AT74" s="260"/>
      <c r="AU74" s="260"/>
      <c r="AV74" s="260"/>
      <c r="AW74" s="260"/>
      <c r="AX74" s="260"/>
      <c r="AY74" s="260"/>
      <c r="AZ74" s="260"/>
      <c r="BA74" s="260"/>
      <c r="BB74" s="260"/>
      <c r="BC74" s="260"/>
      <c r="BD74" s="596"/>
      <c r="BE74" s="260"/>
      <c r="BF74" s="260"/>
      <c r="BG74" s="260"/>
      <c r="BH74" s="260"/>
      <c r="BI74" s="260"/>
      <c r="BJ74" s="260"/>
      <c r="BK74" s="581"/>
      <c r="BL74" s="260"/>
      <c r="BM74" s="260"/>
      <c r="BN74" s="260"/>
      <c r="BO74" s="260"/>
      <c r="BP74" s="260"/>
      <c r="BQ74" s="260"/>
      <c r="BR74" s="260"/>
      <c r="BS74" s="596"/>
      <c r="BT74" s="260"/>
      <c r="BU74" s="260"/>
      <c r="BV74" s="260"/>
      <c r="BW74" s="260"/>
      <c r="BX74" s="260"/>
      <c r="BY74" s="260"/>
      <c r="BZ74" s="260"/>
      <c r="CA74" s="635"/>
      <c r="CB74" s="650"/>
      <c r="CC74" s="650"/>
      <c r="CD74" s="650"/>
      <c r="CE74" s="650"/>
      <c r="CF74" s="650"/>
      <c r="CG74" s="1185">
        <f t="shared" si="8"/>
        <v>0</v>
      </c>
      <c r="CH74" s="650"/>
      <c r="CI74" s="650"/>
      <c r="CJ74" s="650"/>
      <c r="CK74" s="650"/>
      <c r="CL74" s="650"/>
      <c r="CM74" s="650"/>
      <c r="CN74" s="650"/>
      <c r="CO74" s="650"/>
      <c r="CP74" s="807">
        <f t="shared" si="11"/>
        <v>0</v>
      </c>
      <c r="CQ74" s="807">
        <f t="shared" si="12"/>
        <v>0</v>
      </c>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54"/>
      <c r="HF74" s="254"/>
      <c r="HG74" s="254"/>
      <c r="HH74" s="254"/>
      <c r="HI74" s="254"/>
      <c r="HJ74" s="254"/>
      <c r="HK74" s="254"/>
    </row>
    <row r="75" spans="1:219" ht="19.5" x14ac:dyDescent="0.25">
      <c r="A75" s="792" t="s">
        <v>363</v>
      </c>
      <c r="B75" s="792" t="s">
        <v>394</v>
      </c>
      <c r="C75" s="792"/>
      <c r="D75" s="792"/>
      <c r="E75" s="792"/>
      <c r="F75" s="792"/>
      <c r="G75" s="605"/>
      <c r="H75" s="605"/>
      <c r="I75" s="1047"/>
      <c r="J75" s="1047"/>
      <c r="K75" s="605"/>
      <c r="L75" s="605"/>
      <c r="M75" s="605"/>
      <c r="N75" s="624"/>
      <c r="O75" s="624"/>
      <c r="P75" s="624"/>
      <c r="Q75" s="1130" t="s">
        <v>404</v>
      </c>
      <c r="R75" s="1111"/>
      <c r="S75" s="1111"/>
      <c r="T75" s="1112">
        <f t="shared" si="4"/>
        <v>0</v>
      </c>
      <c r="U75" s="1092">
        <f t="shared" si="7"/>
        <v>0</v>
      </c>
      <c r="V75" s="1086"/>
      <c r="W75" s="260"/>
      <c r="X75" s="260"/>
      <c r="Y75" s="260"/>
      <c r="Z75" s="260"/>
      <c r="AA75" s="596"/>
      <c r="AB75" s="260"/>
      <c r="AC75" s="260"/>
      <c r="AD75" s="260"/>
      <c r="AE75" s="260"/>
      <c r="AF75" s="260"/>
      <c r="AG75" s="260"/>
      <c r="AH75" s="260"/>
      <c r="AI75" s="260"/>
      <c r="AJ75" s="260"/>
      <c r="AK75" s="260"/>
      <c r="AL75" s="260"/>
      <c r="AM75" s="260"/>
      <c r="AN75" s="596"/>
      <c r="AO75" s="596"/>
      <c r="AP75" s="260"/>
      <c r="AQ75" s="260"/>
      <c r="AR75" s="260"/>
      <c r="AS75" s="260"/>
      <c r="AT75" s="260"/>
      <c r="AU75" s="260"/>
      <c r="AV75" s="260"/>
      <c r="AW75" s="260"/>
      <c r="AX75" s="260"/>
      <c r="AY75" s="260"/>
      <c r="AZ75" s="260"/>
      <c r="BA75" s="260"/>
      <c r="BB75" s="260"/>
      <c r="BC75" s="260"/>
      <c r="BD75" s="596"/>
      <c r="BE75" s="260"/>
      <c r="BF75" s="260"/>
      <c r="BG75" s="260"/>
      <c r="BH75" s="260"/>
      <c r="BI75" s="260"/>
      <c r="BJ75" s="260"/>
      <c r="BK75" s="581"/>
      <c r="BL75" s="260"/>
      <c r="BM75" s="260"/>
      <c r="BN75" s="260"/>
      <c r="BO75" s="260"/>
      <c r="BP75" s="260"/>
      <c r="BQ75" s="260"/>
      <c r="BR75" s="260"/>
      <c r="BS75" s="596"/>
      <c r="BT75" s="260"/>
      <c r="BU75" s="260"/>
      <c r="BV75" s="260"/>
      <c r="BW75" s="260"/>
      <c r="BX75" s="260"/>
      <c r="BY75" s="260"/>
      <c r="BZ75" s="260"/>
      <c r="CA75" s="635"/>
      <c r="CB75" s="650"/>
      <c r="CC75" s="650"/>
      <c r="CD75" s="650"/>
      <c r="CE75" s="650"/>
      <c r="CF75" s="650"/>
      <c r="CG75" s="1185">
        <f t="shared" si="8"/>
        <v>0</v>
      </c>
      <c r="CH75" s="650"/>
      <c r="CI75" s="650"/>
      <c r="CJ75" s="650"/>
      <c r="CK75" s="650"/>
      <c r="CL75" s="650"/>
      <c r="CM75" s="650"/>
      <c r="CN75" s="650"/>
      <c r="CO75" s="650"/>
      <c r="CP75" s="807">
        <f t="shared" si="11"/>
        <v>0</v>
      </c>
      <c r="CQ75" s="807">
        <f t="shared" si="12"/>
        <v>0</v>
      </c>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54"/>
      <c r="HF75" s="254"/>
      <c r="HG75" s="254"/>
      <c r="HH75" s="254"/>
      <c r="HI75" s="254"/>
      <c r="HJ75" s="254"/>
      <c r="HK75" s="254"/>
    </row>
    <row r="76" spans="1:219" ht="19.5" x14ac:dyDescent="0.25">
      <c r="A76" s="1113" t="s">
        <v>363</v>
      </c>
      <c r="B76" s="1113" t="s">
        <v>394</v>
      </c>
      <c r="C76" s="1113" t="s">
        <v>394</v>
      </c>
      <c r="D76" s="1113"/>
      <c r="E76" s="1113"/>
      <c r="F76" s="1113"/>
      <c r="G76" s="606"/>
      <c r="H76" s="606"/>
      <c r="I76" s="1048"/>
      <c r="J76" s="1048"/>
      <c r="K76" s="606"/>
      <c r="L76" s="606"/>
      <c r="M76" s="606"/>
      <c r="N76" s="1113"/>
      <c r="O76" s="625"/>
      <c r="P76" s="625"/>
      <c r="Q76" s="1131" t="s">
        <v>405</v>
      </c>
      <c r="R76" s="1115"/>
      <c r="S76" s="1115"/>
      <c r="T76" s="1116">
        <f t="shared" si="4"/>
        <v>0</v>
      </c>
      <c r="U76" s="1092">
        <f t="shared" si="7"/>
        <v>0</v>
      </c>
      <c r="V76" s="1086"/>
      <c r="W76" s="260"/>
      <c r="X76" s="260"/>
      <c r="Y76" s="260"/>
      <c r="Z76" s="260"/>
      <c r="AA76" s="596"/>
      <c r="AB76" s="260"/>
      <c r="AC76" s="260"/>
      <c r="AD76" s="260"/>
      <c r="AE76" s="260"/>
      <c r="AF76" s="260"/>
      <c r="AG76" s="260"/>
      <c r="AH76" s="260"/>
      <c r="AI76" s="260"/>
      <c r="AJ76" s="260"/>
      <c r="AK76" s="260"/>
      <c r="AL76" s="260"/>
      <c r="AM76" s="260"/>
      <c r="AN76" s="596"/>
      <c r="AO76" s="596"/>
      <c r="AP76" s="260"/>
      <c r="AQ76" s="260"/>
      <c r="AR76" s="260"/>
      <c r="AS76" s="260"/>
      <c r="AT76" s="260"/>
      <c r="AU76" s="260"/>
      <c r="AV76" s="260"/>
      <c r="AW76" s="260"/>
      <c r="AX76" s="260"/>
      <c r="AY76" s="260"/>
      <c r="AZ76" s="260"/>
      <c r="BA76" s="260"/>
      <c r="BB76" s="260"/>
      <c r="BC76" s="260"/>
      <c r="BD76" s="596"/>
      <c r="BE76" s="260"/>
      <c r="BF76" s="260"/>
      <c r="BG76" s="260"/>
      <c r="BH76" s="260"/>
      <c r="BI76" s="260"/>
      <c r="BJ76" s="260"/>
      <c r="BK76" s="581"/>
      <c r="BL76" s="260"/>
      <c r="BM76" s="260"/>
      <c r="BN76" s="260"/>
      <c r="BO76" s="260"/>
      <c r="BP76" s="260"/>
      <c r="BQ76" s="260"/>
      <c r="BR76" s="260"/>
      <c r="BS76" s="596"/>
      <c r="BT76" s="260"/>
      <c r="BU76" s="260"/>
      <c r="BV76" s="260"/>
      <c r="BW76" s="260"/>
      <c r="BX76" s="260"/>
      <c r="BY76" s="260"/>
      <c r="BZ76" s="260"/>
      <c r="CA76" s="635"/>
      <c r="CB76" s="650"/>
      <c r="CC76" s="650"/>
      <c r="CD76" s="650"/>
      <c r="CE76" s="650"/>
      <c r="CF76" s="650"/>
      <c r="CG76" s="1185">
        <f t="shared" si="8"/>
        <v>0</v>
      </c>
      <c r="CH76" s="650"/>
      <c r="CI76" s="650"/>
      <c r="CJ76" s="650"/>
      <c r="CK76" s="650"/>
      <c r="CL76" s="650"/>
      <c r="CM76" s="650"/>
      <c r="CN76" s="650"/>
      <c r="CO76" s="650"/>
      <c r="CP76" s="807">
        <f t="shared" si="11"/>
        <v>0</v>
      </c>
      <c r="CQ76" s="807">
        <f t="shared" si="12"/>
        <v>0</v>
      </c>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54"/>
      <c r="HF76" s="254"/>
      <c r="HG76" s="254"/>
      <c r="HH76" s="254"/>
      <c r="HI76" s="254"/>
      <c r="HJ76" s="254"/>
      <c r="HK76" s="254"/>
    </row>
    <row r="77" spans="1:219" ht="19.5" x14ac:dyDescent="0.25">
      <c r="A77" s="1132" t="s">
        <v>363</v>
      </c>
      <c r="B77" s="1132" t="s">
        <v>394</v>
      </c>
      <c r="C77" s="1132" t="s">
        <v>394</v>
      </c>
      <c r="D77" s="1132" t="s">
        <v>359</v>
      </c>
      <c r="E77" s="1132"/>
      <c r="F77" s="1132"/>
      <c r="G77" s="613"/>
      <c r="H77" s="613"/>
      <c r="I77" s="1054"/>
      <c r="J77" s="1054"/>
      <c r="K77" s="613"/>
      <c r="L77" s="613"/>
      <c r="M77" s="613"/>
      <c r="N77" s="629"/>
      <c r="O77" s="629"/>
      <c r="P77" s="629"/>
      <c r="Q77" s="1138" t="s">
        <v>289</v>
      </c>
      <c r="R77" s="1134"/>
      <c r="S77" s="1134"/>
      <c r="T77" s="1135">
        <f t="shared" si="4"/>
        <v>0</v>
      </c>
      <c r="U77" s="1092">
        <f t="shared" si="7"/>
        <v>0</v>
      </c>
      <c r="V77" s="1087"/>
      <c r="W77" s="269"/>
      <c r="X77" s="269"/>
      <c r="Y77" s="269"/>
      <c r="Z77" s="269"/>
      <c r="AA77" s="595"/>
      <c r="AB77" s="269"/>
      <c r="AC77" s="269"/>
      <c r="AD77" s="269"/>
      <c r="AE77" s="269"/>
      <c r="AF77" s="269"/>
      <c r="AG77" s="269"/>
      <c r="AH77" s="269"/>
      <c r="AI77" s="269"/>
      <c r="AJ77" s="269"/>
      <c r="AK77" s="269"/>
      <c r="AL77" s="269"/>
      <c r="AM77" s="269"/>
      <c r="AN77" s="595"/>
      <c r="AO77" s="595"/>
      <c r="AP77" s="269"/>
      <c r="AQ77" s="269"/>
      <c r="AR77" s="269"/>
      <c r="AS77" s="269"/>
      <c r="AT77" s="269"/>
      <c r="AU77" s="269"/>
      <c r="AV77" s="269"/>
      <c r="AW77" s="269"/>
      <c r="AX77" s="269"/>
      <c r="AY77" s="269"/>
      <c r="AZ77" s="269"/>
      <c r="BA77" s="269"/>
      <c r="BB77" s="269"/>
      <c r="BC77" s="269"/>
      <c r="BD77" s="595"/>
      <c r="BE77" s="269"/>
      <c r="BF77" s="269"/>
      <c r="BG77" s="269"/>
      <c r="BH77" s="269"/>
      <c r="BI77" s="269"/>
      <c r="BJ77" s="269"/>
      <c r="BK77" s="576"/>
      <c r="BL77" s="269"/>
      <c r="BM77" s="269"/>
      <c r="BN77" s="269"/>
      <c r="BO77" s="269"/>
      <c r="BP77" s="269"/>
      <c r="BQ77" s="269"/>
      <c r="BR77" s="269"/>
      <c r="BS77" s="595"/>
      <c r="BT77" s="269"/>
      <c r="BU77" s="269"/>
      <c r="BV77" s="269"/>
      <c r="BW77" s="269"/>
      <c r="BX77" s="269"/>
      <c r="BY77" s="269"/>
      <c r="BZ77" s="269"/>
      <c r="CA77" s="636"/>
      <c r="CB77" s="651"/>
      <c r="CC77" s="651"/>
      <c r="CD77" s="651"/>
      <c r="CE77" s="651"/>
      <c r="CF77" s="651"/>
      <c r="CG77" s="1186">
        <f t="shared" si="8"/>
        <v>0</v>
      </c>
      <c r="CH77" s="651"/>
      <c r="CI77" s="651"/>
      <c r="CJ77" s="651"/>
      <c r="CK77" s="651"/>
      <c r="CL77" s="651"/>
      <c r="CM77" s="651"/>
      <c r="CN77" s="651"/>
      <c r="CO77" s="651"/>
      <c r="CP77" s="807">
        <f t="shared" si="11"/>
        <v>0</v>
      </c>
      <c r="CQ77" s="807">
        <f t="shared" si="12"/>
        <v>0</v>
      </c>
      <c r="CR77" s="270"/>
      <c r="CS77" s="270"/>
      <c r="CT77" s="270"/>
      <c r="CU77" s="270"/>
      <c r="CV77" s="270"/>
      <c r="CW77" s="270"/>
      <c r="CX77" s="270"/>
      <c r="CY77" s="270"/>
      <c r="CZ77" s="270"/>
      <c r="DA77" s="270"/>
      <c r="DB77" s="270"/>
      <c r="DC77" s="270"/>
      <c r="DD77" s="270"/>
      <c r="DE77" s="270"/>
      <c r="DF77" s="270"/>
      <c r="DG77" s="270"/>
      <c r="DH77" s="270"/>
      <c r="DI77" s="270"/>
      <c r="DJ77" s="270"/>
      <c r="DK77" s="270"/>
      <c r="DL77" s="270"/>
      <c r="DM77" s="270"/>
      <c r="DN77" s="270"/>
      <c r="DO77" s="270"/>
      <c r="DP77" s="270"/>
      <c r="DQ77" s="270"/>
      <c r="DR77" s="270"/>
      <c r="DS77" s="270"/>
      <c r="DT77" s="270"/>
      <c r="DU77" s="270"/>
      <c r="DV77" s="270"/>
      <c r="DW77" s="270"/>
      <c r="DX77" s="270"/>
      <c r="DY77" s="270"/>
      <c r="DZ77" s="270"/>
      <c r="EA77" s="270"/>
      <c r="EB77" s="270"/>
      <c r="EC77" s="270"/>
      <c r="ED77" s="270"/>
      <c r="EE77" s="270"/>
      <c r="EF77" s="270"/>
      <c r="EG77" s="270"/>
      <c r="EH77" s="270"/>
      <c r="EI77" s="270"/>
      <c r="EJ77" s="270"/>
      <c r="EK77" s="270"/>
      <c r="EL77" s="270"/>
      <c r="EM77" s="270"/>
      <c r="EN77" s="270"/>
      <c r="EO77" s="270"/>
      <c r="EP77" s="270"/>
      <c r="EQ77" s="270"/>
      <c r="ER77" s="270"/>
      <c r="ES77" s="270"/>
      <c r="ET77" s="270"/>
      <c r="EU77" s="270"/>
      <c r="EV77" s="270"/>
      <c r="EW77" s="270"/>
      <c r="EX77" s="270"/>
      <c r="EY77" s="270"/>
      <c r="EZ77" s="270"/>
      <c r="FA77" s="270"/>
      <c r="FB77" s="270"/>
      <c r="FC77" s="270"/>
      <c r="FD77" s="270"/>
      <c r="FE77" s="270"/>
      <c r="FF77" s="270"/>
      <c r="FG77" s="270"/>
      <c r="FH77" s="270"/>
      <c r="FI77" s="270"/>
      <c r="FJ77" s="270"/>
      <c r="FK77" s="270"/>
      <c r="FL77" s="270"/>
      <c r="FM77" s="270"/>
      <c r="FN77" s="270"/>
      <c r="FO77" s="270"/>
      <c r="FP77" s="270"/>
      <c r="FQ77" s="270"/>
      <c r="FR77" s="270"/>
      <c r="FS77" s="270"/>
      <c r="FT77" s="270"/>
      <c r="FU77" s="270"/>
      <c r="FV77" s="270"/>
      <c r="FW77" s="270"/>
      <c r="FX77" s="270"/>
      <c r="FY77" s="270"/>
      <c r="FZ77" s="270"/>
      <c r="GA77" s="270"/>
      <c r="GB77" s="270"/>
      <c r="GC77" s="270"/>
      <c r="GD77" s="270"/>
      <c r="GE77" s="270"/>
      <c r="GF77" s="270"/>
      <c r="GG77" s="270"/>
      <c r="GH77" s="270"/>
      <c r="GI77" s="270"/>
      <c r="GJ77" s="270"/>
      <c r="GK77" s="270"/>
      <c r="GL77" s="270"/>
      <c r="GM77" s="270"/>
      <c r="GN77" s="270"/>
      <c r="GO77" s="270"/>
      <c r="GP77" s="270"/>
      <c r="GQ77" s="270"/>
      <c r="GR77" s="270"/>
      <c r="GS77" s="270"/>
      <c r="GT77" s="270"/>
      <c r="GU77" s="270"/>
      <c r="GV77" s="270"/>
      <c r="GW77" s="270"/>
      <c r="GX77" s="270"/>
      <c r="GY77" s="270"/>
      <c r="GZ77" s="270"/>
      <c r="HA77" s="270"/>
      <c r="HB77" s="270"/>
      <c r="HC77" s="270"/>
      <c r="HD77" s="270"/>
      <c r="HE77" s="261"/>
      <c r="HF77" s="261"/>
      <c r="HG77" s="261"/>
      <c r="HH77" s="261"/>
      <c r="HI77" s="261"/>
      <c r="HJ77" s="261"/>
      <c r="HK77" s="261"/>
    </row>
    <row r="78" spans="1:219" ht="19.5" x14ac:dyDescent="0.25">
      <c r="A78" s="1121" t="s">
        <v>363</v>
      </c>
      <c r="B78" s="1121" t="s">
        <v>394</v>
      </c>
      <c r="C78" s="1121" t="s">
        <v>394</v>
      </c>
      <c r="D78" s="1121" t="s">
        <v>359</v>
      </c>
      <c r="E78" s="1121" t="s">
        <v>446</v>
      </c>
      <c r="F78" s="1121"/>
      <c r="G78" s="608"/>
      <c r="H78" s="608"/>
      <c r="I78" s="1050"/>
      <c r="J78" s="1050"/>
      <c r="K78" s="608"/>
      <c r="L78" s="608"/>
      <c r="M78" s="608"/>
      <c r="N78" s="627"/>
      <c r="O78" s="627"/>
      <c r="P78" s="627"/>
      <c r="Q78" s="1122" t="s">
        <v>691</v>
      </c>
      <c r="R78" s="1123"/>
      <c r="S78" s="1123"/>
      <c r="T78" s="1124">
        <f t="shared" si="4"/>
        <v>0</v>
      </c>
      <c r="U78" s="1092">
        <f t="shared" si="7"/>
        <v>0</v>
      </c>
      <c r="V78" s="1087"/>
      <c r="W78" s="576"/>
      <c r="X78" s="576"/>
      <c r="Y78" s="576"/>
      <c r="Z78" s="576"/>
      <c r="AA78" s="595"/>
      <c r="AB78" s="576"/>
      <c r="AC78" s="576"/>
      <c r="AD78" s="576"/>
      <c r="AE78" s="576"/>
      <c r="AF78" s="576"/>
      <c r="AG78" s="576"/>
      <c r="AH78" s="576"/>
      <c r="AI78" s="576"/>
      <c r="AJ78" s="576"/>
      <c r="AK78" s="576"/>
      <c r="AL78" s="576"/>
      <c r="AM78" s="576"/>
      <c r="AN78" s="595"/>
      <c r="AO78" s="595"/>
      <c r="AP78" s="576"/>
      <c r="AQ78" s="576"/>
      <c r="AR78" s="576"/>
      <c r="AS78" s="576"/>
      <c r="AT78" s="576"/>
      <c r="AU78" s="576"/>
      <c r="AV78" s="576"/>
      <c r="AW78" s="576"/>
      <c r="AX78" s="576"/>
      <c r="AY78" s="576"/>
      <c r="AZ78" s="576"/>
      <c r="BA78" s="576"/>
      <c r="BB78" s="576"/>
      <c r="BC78" s="576"/>
      <c r="BD78" s="595"/>
      <c r="BE78" s="576"/>
      <c r="BF78" s="576"/>
      <c r="BG78" s="269"/>
      <c r="BH78" s="269"/>
      <c r="BI78" s="269"/>
      <c r="BJ78" s="576"/>
      <c r="BK78" s="576"/>
      <c r="BL78" s="576"/>
      <c r="BM78" s="576"/>
      <c r="BN78" s="576"/>
      <c r="BO78" s="576"/>
      <c r="BP78" s="576"/>
      <c r="BQ78" s="576"/>
      <c r="BR78" s="576"/>
      <c r="BS78" s="595"/>
      <c r="BT78" s="576"/>
      <c r="BU78" s="576"/>
      <c r="BV78" s="576"/>
      <c r="BW78" s="576"/>
      <c r="BX78" s="576"/>
      <c r="BY78" s="576"/>
      <c r="BZ78" s="576"/>
      <c r="CA78" s="636"/>
      <c r="CB78" s="651"/>
      <c r="CC78" s="651"/>
      <c r="CD78" s="651"/>
      <c r="CE78" s="651"/>
      <c r="CF78" s="651"/>
      <c r="CG78" s="1186">
        <f t="shared" si="8"/>
        <v>0</v>
      </c>
      <c r="CH78" s="651"/>
      <c r="CI78" s="651"/>
      <c r="CJ78" s="651"/>
      <c r="CK78" s="651"/>
      <c r="CL78" s="651"/>
      <c r="CM78" s="651"/>
      <c r="CN78" s="651"/>
      <c r="CO78" s="651"/>
      <c r="CP78" s="807">
        <f t="shared" si="11"/>
        <v>0</v>
      </c>
      <c r="CQ78" s="807">
        <f t="shared" si="12"/>
        <v>0</v>
      </c>
      <c r="CR78" s="270"/>
      <c r="CS78" s="270"/>
      <c r="CT78" s="270"/>
      <c r="CU78" s="270"/>
      <c r="CV78" s="270"/>
      <c r="CW78" s="270"/>
      <c r="CX78" s="270"/>
      <c r="CY78" s="270"/>
      <c r="CZ78" s="270"/>
      <c r="DA78" s="270"/>
      <c r="DB78" s="270"/>
      <c r="DC78" s="270"/>
      <c r="DD78" s="270"/>
      <c r="DE78" s="270"/>
      <c r="DF78" s="270"/>
      <c r="DG78" s="270"/>
      <c r="DH78" s="270"/>
      <c r="DI78" s="270"/>
      <c r="DJ78" s="270"/>
      <c r="DK78" s="270"/>
      <c r="DL78" s="270"/>
      <c r="DM78" s="270"/>
      <c r="DN78" s="270"/>
      <c r="DO78" s="270"/>
      <c r="DP78" s="270"/>
      <c r="DQ78" s="270"/>
      <c r="DR78" s="270"/>
      <c r="DS78" s="270"/>
      <c r="DT78" s="270"/>
      <c r="DU78" s="270"/>
      <c r="DV78" s="270"/>
      <c r="DW78" s="270"/>
      <c r="DX78" s="270"/>
      <c r="DY78" s="270"/>
      <c r="DZ78" s="270"/>
      <c r="EA78" s="270"/>
      <c r="EB78" s="270"/>
      <c r="EC78" s="270"/>
      <c r="ED78" s="270"/>
      <c r="EE78" s="270"/>
      <c r="EF78" s="270"/>
      <c r="EG78" s="270"/>
      <c r="EH78" s="270"/>
      <c r="EI78" s="270"/>
      <c r="EJ78" s="270"/>
      <c r="EK78" s="270"/>
      <c r="EL78" s="270"/>
      <c r="EM78" s="270"/>
      <c r="EN78" s="270"/>
      <c r="EO78" s="270"/>
      <c r="EP78" s="270"/>
      <c r="EQ78" s="270"/>
      <c r="ER78" s="270"/>
      <c r="ES78" s="270"/>
      <c r="ET78" s="270"/>
      <c r="EU78" s="270"/>
      <c r="EV78" s="270"/>
      <c r="EW78" s="270"/>
      <c r="EX78" s="270"/>
      <c r="EY78" s="270"/>
      <c r="EZ78" s="270"/>
      <c r="FA78" s="270"/>
      <c r="FB78" s="270"/>
      <c r="FC78" s="270"/>
      <c r="FD78" s="270"/>
      <c r="FE78" s="270"/>
      <c r="FF78" s="270"/>
      <c r="FG78" s="270"/>
      <c r="FH78" s="270"/>
      <c r="FI78" s="270"/>
      <c r="FJ78" s="270"/>
      <c r="FK78" s="270"/>
      <c r="FL78" s="270"/>
      <c r="FM78" s="270"/>
      <c r="FN78" s="270"/>
      <c r="FO78" s="270"/>
      <c r="FP78" s="270"/>
      <c r="FQ78" s="270"/>
      <c r="FR78" s="270"/>
      <c r="FS78" s="270"/>
      <c r="FT78" s="270"/>
      <c r="FU78" s="270"/>
      <c r="FV78" s="270"/>
      <c r="FW78" s="270"/>
      <c r="FX78" s="270"/>
      <c r="FY78" s="270"/>
      <c r="FZ78" s="270"/>
      <c r="GA78" s="270"/>
      <c r="GB78" s="270"/>
      <c r="GC78" s="270"/>
      <c r="GD78" s="270"/>
      <c r="GE78" s="270"/>
      <c r="GF78" s="270"/>
      <c r="GG78" s="270"/>
      <c r="GH78" s="270"/>
      <c r="GI78" s="270"/>
      <c r="GJ78" s="270"/>
      <c r="GK78" s="270"/>
      <c r="GL78" s="270"/>
      <c r="GM78" s="270"/>
      <c r="GN78" s="270"/>
      <c r="GO78" s="270"/>
      <c r="GP78" s="270"/>
      <c r="GQ78" s="270"/>
      <c r="GR78" s="270"/>
      <c r="GS78" s="270"/>
      <c r="GT78" s="270"/>
      <c r="GU78" s="270"/>
      <c r="GV78" s="270"/>
      <c r="GW78" s="270"/>
      <c r="GX78" s="270"/>
      <c r="GY78" s="270"/>
      <c r="GZ78" s="270"/>
      <c r="HA78" s="270"/>
      <c r="HB78" s="270"/>
      <c r="HC78" s="270"/>
      <c r="HD78" s="270"/>
      <c r="HE78" s="261"/>
      <c r="HF78" s="261"/>
      <c r="HG78" s="261"/>
      <c r="HH78" s="261"/>
      <c r="HI78" s="261"/>
      <c r="HJ78" s="261"/>
      <c r="HK78" s="261"/>
    </row>
    <row r="79" spans="1:219" ht="31.5" x14ac:dyDescent="0.25">
      <c r="A79" s="790" t="s">
        <v>363</v>
      </c>
      <c r="B79" s="790" t="s">
        <v>394</v>
      </c>
      <c r="C79" s="790" t="s">
        <v>394</v>
      </c>
      <c r="D79" s="790" t="s">
        <v>359</v>
      </c>
      <c r="E79" s="790" t="s">
        <v>446</v>
      </c>
      <c r="F79" s="790" t="s">
        <v>361</v>
      </c>
      <c r="G79" s="614"/>
      <c r="H79" s="614"/>
      <c r="I79" s="1055"/>
      <c r="J79" s="1055"/>
      <c r="K79" s="614"/>
      <c r="L79" s="614"/>
      <c r="M79" s="614"/>
      <c r="N79" s="630"/>
      <c r="O79" s="630"/>
      <c r="P79" s="630"/>
      <c r="Q79" s="806" t="s">
        <v>406</v>
      </c>
      <c r="R79" s="1136"/>
      <c r="S79" s="1136"/>
      <c r="T79" s="1137">
        <f t="shared" si="4"/>
        <v>0</v>
      </c>
      <c r="U79" s="1092">
        <f t="shared" si="7"/>
        <v>0</v>
      </c>
      <c r="V79" s="1087"/>
      <c r="W79" s="269"/>
      <c r="X79" s="269"/>
      <c r="Y79" s="269"/>
      <c r="Z79" s="269"/>
      <c r="AA79" s="595"/>
      <c r="AB79" s="269"/>
      <c r="AC79" s="269"/>
      <c r="AD79" s="269"/>
      <c r="AE79" s="269"/>
      <c r="AF79" s="269"/>
      <c r="AG79" s="269"/>
      <c r="AH79" s="269"/>
      <c r="AI79" s="269"/>
      <c r="AJ79" s="269"/>
      <c r="AK79" s="269"/>
      <c r="AL79" s="269"/>
      <c r="AM79" s="269"/>
      <c r="AN79" s="595"/>
      <c r="AO79" s="595"/>
      <c r="AP79" s="269"/>
      <c r="AQ79" s="269"/>
      <c r="AR79" s="269"/>
      <c r="AS79" s="269"/>
      <c r="AT79" s="269"/>
      <c r="AU79" s="269"/>
      <c r="AV79" s="269"/>
      <c r="AW79" s="269"/>
      <c r="AX79" s="269"/>
      <c r="AY79" s="269"/>
      <c r="AZ79" s="269"/>
      <c r="BA79" s="269"/>
      <c r="BB79" s="269"/>
      <c r="BC79" s="269"/>
      <c r="BD79" s="595"/>
      <c r="BE79" s="269"/>
      <c r="BF79" s="269"/>
      <c r="BG79" s="269"/>
      <c r="BH79" s="269"/>
      <c r="BI79" s="269"/>
      <c r="BJ79" s="269"/>
      <c r="BK79" s="576"/>
      <c r="BL79" s="269"/>
      <c r="BM79" s="269"/>
      <c r="BN79" s="269"/>
      <c r="BO79" s="269"/>
      <c r="BP79" s="269"/>
      <c r="BQ79" s="269"/>
      <c r="BR79" s="269"/>
      <c r="BS79" s="595"/>
      <c r="BT79" s="269"/>
      <c r="BU79" s="269"/>
      <c r="BV79" s="269"/>
      <c r="BW79" s="269"/>
      <c r="BX79" s="269"/>
      <c r="BY79" s="269"/>
      <c r="BZ79" s="269"/>
      <c r="CA79" s="636"/>
      <c r="CB79" s="651"/>
      <c r="CC79" s="651"/>
      <c r="CD79" s="651"/>
      <c r="CE79" s="651"/>
      <c r="CF79" s="651"/>
      <c r="CG79" s="1186">
        <f t="shared" si="8"/>
        <v>0</v>
      </c>
      <c r="CH79" s="651"/>
      <c r="CI79" s="651"/>
      <c r="CJ79" s="651"/>
      <c r="CK79" s="651"/>
      <c r="CL79" s="651"/>
      <c r="CM79" s="651"/>
      <c r="CN79" s="651"/>
      <c r="CO79" s="651"/>
      <c r="CP79" s="807">
        <f t="shared" si="11"/>
        <v>0</v>
      </c>
      <c r="CQ79" s="807">
        <f t="shared" si="12"/>
        <v>0</v>
      </c>
      <c r="CR79" s="270"/>
      <c r="CS79" s="270"/>
      <c r="CT79" s="270"/>
      <c r="CU79" s="270"/>
      <c r="CV79" s="270"/>
      <c r="CW79" s="270"/>
      <c r="CX79" s="270"/>
      <c r="CY79" s="270"/>
      <c r="CZ79" s="270"/>
      <c r="DA79" s="270"/>
      <c r="DB79" s="270"/>
      <c r="DC79" s="270"/>
      <c r="DD79" s="270"/>
      <c r="DE79" s="270"/>
      <c r="DF79" s="270"/>
      <c r="DG79" s="270"/>
      <c r="DH79" s="270"/>
      <c r="DI79" s="270"/>
      <c r="DJ79" s="270"/>
      <c r="DK79" s="270"/>
      <c r="DL79" s="270"/>
      <c r="DM79" s="270"/>
      <c r="DN79" s="270"/>
      <c r="DO79" s="270"/>
      <c r="DP79" s="270"/>
      <c r="DQ79" s="270"/>
      <c r="DR79" s="270"/>
      <c r="DS79" s="270"/>
      <c r="DT79" s="270"/>
      <c r="DU79" s="270"/>
      <c r="DV79" s="270"/>
      <c r="DW79" s="270"/>
      <c r="DX79" s="270"/>
      <c r="DY79" s="270"/>
      <c r="DZ79" s="270"/>
      <c r="EA79" s="270"/>
      <c r="EB79" s="270"/>
      <c r="EC79" s="270"/>
      <c r="ED79" s="270"/>
      <c r="EE79" s="270"/>
      <c r="EF79" s="270"/>
      <c r="EG79" s="270"/>
      <c r="EH79" s="270"/>
      <c r="EI79" s="270"/>
      <c r="EJ79" s="270"/>
      <c r="EK79" s="270"/>
      <c r="EL79" s="270"/>
      <c r="EM79" s="270"/>
      <c r="EN79" s="270"/>
      <c r="EO79" s="270"/>
      <c r="EP79" s="270"/>
      <c r="EQ79" s="270"/>
      <c r="ER79" s="270"/>
      <c r="ES79" s="270"/>
      <c r="ET79" s="270"/>
      <c r="EU79" s="270"/>
      <c r="EV79" s="270"/>
      <c r="EW79" s="270"/>
      <c r="EX79" s="270"/>
      <c r="EY79" s="270"/>
      <c r="EZ79" s="270"/>
      <c r="FA79" s="270"/>
      <c r="FB79" s="270"/>
      <c r="FC79" s="270"/>
      <c r="FD79" s="270"/>
      <c r="FE79" s="270"/>
      <c r="FF79" s="270"/>
      <c r="FG79" s="270"/>
      <c r="FH79" s="270"/>
      <c r="FI79" s="270"/>
      <c r="FJ79" s="270"/>
      <c r="FK79" s="270"/>
      <c r="FL79" s="270"/>
      <c r="FM79" s="270"/>
      <c r="FN79" s="270"/>
      <c r="FO79" s="270"/>
      <c r="FP79" s="270"/>
      <c r="FQ79" s="270"/>
      <c r="FR79" s="270"/>
      <c r="FS79" s="270"/>
      <c r="FT79" s="270"/>
      <c r="FU79" s="270"/>
      <c r="FV79" s="270"/>
      <c r="FW79" s="270"/>
      <c r="FX79" s="270"/>
      <c r="FY79" s="270"/>
      <c r="FZ79" s="270"/>
      <c r="GA79" s="270"/>
      <c r="GB79" s="270"/>
      <c r="GC79" s="270"/>
      <c r="GD79" s="270"/>
      <c r="GE79" s="270"/>
      <c r="GF79" s="270"/>
      <c r="GG79" s="270"/>
      <c r="GH79" s="270"/>
      <c r="GI79" s="270"/>
      <c r="GJ79" s="270"/>
      <c r="GK79" s="270"/>
      <c r="GL79" s="270"/>
      <c r="GM79" s="270"/>
      <c r="GN79" s="270"/>
      <c r="GO79" s="270"/>
      <c r="GP79" s="270"/>
      <c r="GQ79" s="270"/>
      <c r="GR79" s="270"/>
      <c r="GS79" s="270"/>
      <c r="GT79" s="270"/>
      <c r="GU79" s="270"/>
      <c r="GV79" s="270"/>
      <c r="GW79" s="270"/>
      <c r="GX79" s="270"/>
      <c r="GY79" s="270"/>
      <c r="GZ79" s="270"/>
      <c r="HA79" s="270"/>
      <c r="HB79" s="270"/>
      <c r="HC79" s="270"/>
      <c r="HD79" s="270"/>
      <c r="HE79" s="254"/>
      <c r="HF79" s="254"/>
      <c r="HG79" s="254"/>
      <c r="HH79" s="254"/>
      <c r="HI79" s="254"/>
      <c r="HJ79" s="254"/>
      <c r="HK79" s="254"/>
    </row>
    <row r="80" spans="1:219" s="280" customFormat="1" ht="150" x14ac:dyDescent="0.25">
      <c r="A80" s="619" t="s">
        <v>363</v>
      </c>
      <c r="B80" s="619" t="s">
        <v>394</v>
      </c>
      <c r="C80" s="619" t="s">
        <v>394</v>
      </c>
      <c r="D80" s="619" t="s">
        <v>359</v>
      </c>
      <c r="E80" s="619" t="s">
        <v>446</v>
      </c>
      <c r="F80" s="619" t="s">
        <v>361</v>
      </c>
      <c r="G80" s="609">
        <v>2021005810183</v>
      </c>
      <c r="H80" s="941"/>
      <c r="I80" s="1052" t="s">
        <v>749</v>
      </c>
      <c r="J80" s="1052" t="s">
        <v>750</v>
      </c>
      <c r="K80" s="609">
        <v>10</v>
      </c>
      <c r="L80" s="609" t="s">
        <v>752</v>
      </c>
      <c r="M80" s="609" t="s">
        <v>751</v>
      </c>
      <c r="N80" s="619" t="s">
        <v>1419</v>
      </c>
      <c r="O80" s="619" t="s">
        <v>390</v>
      </c>
      <c r="P80" s="619" t="s">
        <v>701</v>
      </c>
      <c r="Q80" s="913" t="s">
        <v>954</v>
      </c>
      <c r="R80" s="853"/>
      <c r="S80" s="853">
        <f>897600000-150000000-250700000+58914000+10000000</f>
        <v>565814000</v>
      </c>
      <c r="T80" s="1024">
        <f t="shared" ref="T80:T151" si="13">R80+S80</f>
        <v>565814000</v>
      </c>
      <c r="U80" s="1092">
        <f t="shared" si="7"/>
        <v>565814000</v>
      </c>
      <c r="V80" s="1088"/>
      <c r="W80" s="277"/>
      <c r="X80" s="277"/>
      <c r="Y80" s="277"/>
      <c r="Z80" s="277"/>
      <c r="AA80" s="594"/>
      <c r="AB80" s="277"/>
      <c r="AC80" s="277"/>
      <c r="AD80" s="277"/>
      <c r="AE80" s="277"/>
      <c r="AF80" s="277"/>
      <c r="AG80" s="277"/>
      <c r="AH80" s="277"/>
      <c r="AI80" s="277"/>
      <c r="AJ80" s="277"/>
      <c r="AK80" s="277"/>
      <c r="AL80" s="277"/>
      <c r="AM80" s="277"/>
      <c r="AN80" s="594"/>
      <c r="AO80" s="594"/>
      <c r="AP80" s="277"/>
      <c r="AQ80" s="277"/>
      <c r="AR80" s="277"/>
      <c r="AS80" s="277"/>
      <c r="AT80" s="277"/>
      <c r="AU80" s="277"/>
      <c r="AV80" s="277"/>
      <c r="AW80" s="277"/>
      <c r="AX80" s="277"/>
      <c r="AY80" s="277"/>
      <c r="AZ80" s="277"/>
      <c r="BA80" s="277"/>
      <c r="BB80" s="277">
        <f>496900000+58914000</f>
        <v>555814000</v>
      </c>
      <c r="BC80" s="277">
        <v>10000000</v>
      </c>
      <c r="BD80" s="594"/>
      <c r="BE80" s="277"/>
      <c r="BF80" s="277"/>
      <c r="BG80" s="277"/>
      <c r="BH80" s="277"/>
      <c r="BI80" s="277"/>
      <c r="BJ80" s="277"/>
      <c r="BK80" s="381"/>
      <c r="BL80" s="277"/>
      <c r="BM80" s="277"/>
      <c r="BN80" s="277"/>
      <c r="BO80" s="277"/>
      <c r="BP80" s="277"/>
      <c r="BQ80" s="277"/>
      <c r="BR80" s="277"/>
      <c r="BS80" s="594"/>
      <c r="BT80" s="277"/>
      <c r="BU80" s="277"/>
      <c r="BV80" s="277"/>
      <c r="BW80" s="277"/>
      <c r="BX80" s="277"/>
      <c r="BY80" s="277"/>
      <c r="BZ80" s="277"/>
      <c r="CA80" s="637"/>
      <c r="CB80" s="652">
        <v>3301053</v>
      </c>
      <c r="CC80" s="652" t="s">
        <v>1113</v>
      </c>
      <c r="CD80" s="652">
        <v>33011</v>
      </c>
      <c r="CE80" s="652" t="s">
        <v>1114</v>
      </c>
      <c r="CF80" s="652" t="s">
        <v>701</v>
      </c>
      <c r="CG80" s="883">
        <f t="shared" si="8"/>
        <v>565814000</v>
      </c>
      <c r="CH80" s="652">
        <v>96290</v>
      </c>
      <c r="CI80" s="652" t="s">
        <v>1115</v>
      </c>
      <c r="CJ80" s="1206">
        <v>48</v>
      </c>
      <c r="CK80" s="652" t="s">
        <v>691</v>
      </c>
      <c r="CL80" s="652">
        <v>7082</v>
      </c>
      <c r="CM80" s="652" t="s">
        <v>1116</v>
      </c>
      <c r="CN80" s="652" t="s">
        <v>1117</v>
      </c>
      <c r="CO80" s="652" t="s">
        <v>1118</v>
      </c>
      <c r="CP80" s="807">
        <f t="shared" si="11"/>
        <v>565814000</v>
      </c>
      <c r="CQ80" s="807">
        <f t="shared" si="12"/>
        <v>0</v>
      </c>
      <c r="CR80" s="279"/>
      <c r="CS80" s="279"/>
      <c r="CT80" s="279"/>
      <c r="CU80" s="279"/>
      <c r="CV80" s="279"/>
      <c r="CW80" s="279"/>
      <c r="CX80" s="279"/>
      <c r="CY80" s="279"/>
      <c r="CZ80" s="279"/>
      <c r="DA80" s="279"/>
      <c r="DB80" s="279"/>
      <c r="DC80" s="279"/>
      <c r="DD80" s="279"/>
      <c r="DE80" s="279"/>
      <c r="DF80" s="279"/>
      <c r="DG80" s="279"/>
      <c r="DH80" s="279"/>
      <c r="DI80" s="279"/>
      <c r="DJ80" s="279"/>
      <c r="DK80" s="279"/>
      <c r="DL80" s="279"/>
      <c r="DM80" s="279"/>
      <c r="DN80" s="279"/>
      <c r="DO80" s="279"/>
      <c r="DP80" s="279"/>
      <c r="DQ80" s="279"/>
      <c r="DR80" s="279"/>
      <c r="DS80" s="279"/>
      <c r="DT80" s="279"/>
      <c r="DU80" s="279"/>
      <c r="DV80" s="279"/>
      <c r="DW80" s="279"/>
      <c r="DX80" s="279"/>
      <c r="DY80" s="279"/>
      <c r="DZ80" s="279"/>
      <c r="EA80" s="279"/>
      <c r="EB80" s="279"/>
      <c r="EC80" s="279"/>
      <c r="ED80" s="279"/>
      <c r="EE80" s="279"/>
      <c r="EF80" s="279"/>
      <c r="EG80" s="279"/>
      <c r="EH80" s="279"/>
      <c r="EI80" s="279"/>
      <c r="EJ80" s="279"/>
      <c r="EK80" s="279"/>
      <c r="EL80" s="279"/>
      <c r="EM80" s="279"/>
      <c r="EN80" s="279"/>
      <c r="EO80" s="279"/>
      <c r="EP80" s="279"/>
      <c r="EQ80" s="279"/>
      <c r="ER80" s="279"/>
      <c r="ES80" s="279"/>
      <c r="ET80" s="279"/>
      <c r="EU80" s="279"/>
      <c r="EV80" s="279"/>
      <c r="EW80" s="279"/>
      <c r="EX80" s="279"/>
      <c r="EY80" s="279"/>
      <c r="EZ80" s="279"/>
      <c r="FA80" s="279"/>
      <c r="FB80" s="279"/>
      <c r="FC80" s="279"/>
      <c r="FD80" s="279"/>
      <c r="FE80" s="279"/>
      <c r="FF80" s="279"/>
      <c r="FG80" s="279"/>
      <c r="FH80" s="279"/>
      <c r="FI80" s="279"/>
      <c r="FJ80" s="279"/>
      <c r="FK80" s="279"/>
      <c r="FL80" s="279"/>
      <c r="FM80" s="279"/>
      <c r="FN80" s="279"/>
      <c r="FO80" s="279"/>
      <c r="FP80" s="279"/>
      <c r="FQ80" s="279"/>
      <c r="FR80" s="279"/>
      <c r="FS80" s="279"/>
      <c r="FT80" s="279"/>
      <c r="FU80" s="279"/>
      <c r="FV80" s="279"/>
      <c r="FW80" s="279"/>
      <c r="FX80" s="279"/>
      <c r="FY80" s="279"/>
      <c r="FZ80" s="279"/>
      <c r="GA80" s="279"/>
      <c r="GB80" s="279"/>
      <c r="GC80" s="279"/>
      <c r="GD80" s="279"/>
      <c r="GE80" s="279"/>
      <c r="GF80" s="279"/>
      <c r="GG80" s="279"/>
      <c r="GH80" s="279"/>
      <c r="GI80" s="279"/>
      <c r="GJ80" s="279"/>
      <c r="GK80" s="279"/>
      <c r="GL80" s="279"/>
      <c r="GM80" s="279"/>
      <c r="GN80" s="279"/>
      <c r="GO80" s="279"/>
      <c r="GP80" s="279"/>
      <c r="GQ80" s="279"/>
      <c r="GR80" s="279"/>
      <c r="GS80" s="279"/>
      <c r="GT80" s="279"/>
      <c r="GU80" s="279"/>
      <c r="GV80" s="279"/>
      <c r="GW80" s="279"/>
      <c r="GX80" s="279"/>
      <c r="GY80" s="279"/>
      <c r="GZ80" s="279"/>
      <c r="HA80" s="279"/>
      <c r="HB80" s="279"/>
      <c r="HC80" s="279"/>
      <c r="HD80" s="279"/>
      <c r="HE80" s="279"/>
      <c r="HF80" s="279"/>
      <c r="HG80" s="279"/>
      <c r="HH80" s="279"/>
      <c r="HI80" s="279"/>
      <c r="HJ80" s="279"/>
      <c r="HK80" s="279"/>
    </row>
    <row r="81" spans="1:219" s="280" customFormat="1" ht="210" x14ac:dyDescent="0.25">
      <c r="A81" s="619" t="s">
        <v>363</v>
      </c>
      <c r="B81" s="619" t="s">
        <v>394</v>
      </c>
      <c r="C81" s="619" t="s">
        <v>394</v>
      </c>
      <c r="D81" s="619" t="s">
        <v>359</v>
      </c>
      <c r="E81" s="619" t="s">
        <v>446</v>
      </c>
      <c r="F81" s="619" t="s">
        <v>361</v>
      </c>
      <c r="G81" s="609">
        <v>2020005810158</v>
      </c>
      <c r="H81" s="941"/>
      <c r="I81" s="1052" t="s">
        <v>753</v>
      </c>
      <c r="J81" s="1052" t="s">
        <v>754</v>
      </c>
      <c r="K81" s="609">
        <v>5000</v>
      </c>
      <c r="L81" s="609" t="s">
        <v>752</v>
      </c>
      <c r="M81" s="609" t="s">
        <v>751</v>
      </c>
      <c r="N81" s="619" t="s">
        <v>1420</v>
      </c>
      <c r="O81" s="619" t="s">
        <v>390</v>
      </c>
      <c r="P81" s="619" t="s">
        <v>701</v>
      </c>
      <c r="Q81" s="951" t="s">
        <v>747</v>
      </c>
      <c r="R81" s="853"/>
      <c r="S81" s="853">
        <v>150000000</v>
      </c>
      <c r="T81" s="1024">
        <f t="shared" si="13"/>
        <v>150000000</v>
      </c>
      <c r="U81" s="1092">
        <f t="shared" ref="U81:U144" si="14">SUM(V81:CA81)</f>
        <v>150000000</v>
      </c>
      <c r="V81" s="1088"/>
      <c r="W81" s="277"/>
      <c r="X81" s="277"/>
      <c r="Y81" s="277"/>
      <c r="Z81" s="277"/>
      <c r="AA81" s="594"/>
      <c r="AB81" s="277"/>
      <c r="AC81" s="277"/>
      <c r="AD81" s="277"/>
      <c r="AE81" s="277"/>
      <c r="AF81" s="277"/>
      <c r="AG81" s="277"/>
      <c r="AH81" s="277"/>
      <c r="AI81" s="277"/>
      <c r="AJ81" s="277"/>
      <c r="AK81" s="277"/>
      <c r="AL81" s="277"/>
      <c r="AM81" s="277"/>
      <c r="AN81" s="594"/>
      <c r="AO81" s="594"/>
      <c r="AP81" s="277"/>
      <c r="AQ81" s="277"/>
      <c r="AR81" s="277"/>
      <c r="AS81" s="277"/>
      <c r="AT81" s="277"/>
      <c r="AU81" s="277"/>
      <c r="AV81" s="277"/>
      <c r="AW81" s="277"/>
      <c r="AX81" s="277"/>
      <c r="AY81" s="277"/>
      <c r="AZ81" s="277"/>
      <c r="BA81" s="277"/>
      <c r="BB81" s="908">
        <v>150000000</v>
      </c>
      <c r="BC81" s="277"/>
      <c r="BD81" s="594"/>
      <c r="BE81" s="277"/>
      <c r="BF81" s="277"/>
      <c r="BG81" s="277"/>
      <c r="BH81" s="277"/>
      <c r="BI81" s="277"/>
      <c r="BJ81" s="277"/>
      <c r="BK81" s="381"/>
      <c r="BL81" s="277"/>
      <c r="BM81" s="277"/>
      <c r="BN81" s="277"/>
      <c r="BO81" s="277"/>
      <c r="BP81" s="277"/>
      <c r="BQ81" s="277"/>
      <c r="BR81" s="277"/>
      <c r="BS81" s="594"/>
      <c r="BT81" s="277"/>
      <c r="BU81" s="277"/>
      <c r="BV81" s="277"/>
      <c r="BW81" s="277"/>
      <c r="BX81" s="277"/>
      <c r="BY81" s="277"/>
      <c r="BZ81" s="277"/>
      <c r="CA81" s="637"/>
      <c r="CB81" s="652">
        <v>3301098</v>
      </c>
      <c r="CC81" s="652" t="s">
        <v>1119</v>
      </c>
      <c r="CD81" s="652">
        <v>33013</v>
      </c>
      <c r="CE81" s="652" t="s">
        <v>1120</v>
      </c>
      <c r="CF81" s="652" t="s">
        <v>701</v>
      </c>
      <c r="CG81" s="883">
        <f t="shared" si="8"/>
        <v>150000000</v>
      </c>
      <c r="CH81" s="652">
        <v>84510</v>
      </c>
      <c r="CI81" s="652" t="s">
        <v>1121</v>
      </c>
      <c r="CJ81" s="1206">
        <v>48</v>
      </c>
      <c r="CK81" s="652" t="s">
        <v>691</v>
      </c>
      <c r="CL81" s="652">
        <v>7082</v>
      </c>
      <c r="CM81" s="652" t="s">
        <v>1116</v>
      </c>
      <c r="CN81" s="652" t="s">
        <v>1122</v>
      </c>
      <c r="CO81" s="652" t="s">
        <v>1123</v>
      </c>
      <c r="CP81" s="807">
        <f t="shared" si="11"/>
        <v>150000000</v>
      </c>
      <c r="CQ81" s="807">
        <f t="shared" si="12"/>
        <v>0</v>
      </c>
      <c r="CR81" s="279"/>
      <c r="CS81" s="279"/>
      <c r="CT81" s="279"/>
      <c r="CU81" s="279"/>
      <c r="CV81" s="279"/>
      <c r="CW81" s="279"/>
      <c r="CX81" s="279"/>
      <c r="CY81" s="279"/>
      <c r="CZ81" s="279"/>
      <c r="DA81" s="279"/>
      <c r="DB81" s="279"/>
      <c r="DC81" s="279"/>
      <c r="DD81" s="279"/>
      <c r="DE81" s="279"/>
      <c r="DF81" s="279"/>
      <c r="DG81" s="279"/>
      <c r="DH81" s="279"/>
      <c r="DI81" s="279"/>
      <c r="DJ81" s="279"/>
      <c r="DK81" s="279"/>
      <c r="DL81" s="279"/>
      <c r="DM81" s="279"/>
      <c r="DN81" s="279"/>
      <c r="DO81" s="279"/>
      <c r="DP81" s="279"/>
      <c r="DQ81" s="279"/>
      <c r="DR81" s="279"/>
      <c r="DS81" s="279"/>
      <c r="DT81" s="279"/>
      <c r="DU81" s="279"/>
      <c r="DV81" s="279"/>
      <c r="DW81" s="279"/>
      <c r="DX81" s="279"/>
      <c r="DY81" s="279"/>
      <c r="DZ81" s="279"/>
      <c r="EA81" s="279"/>
      <c r="EB81" s="279"/>
      <c r="EC81" s="279"/>
      <c r="ED81" s="279"/>
      <c r="EE81" s="279"/>
      <c r="EF81" s="279"/>
      <c r="EG81" s="279"/>
      <c r="EH81" s="279"/>
      <c r="EI81" s="279"/>
      <c r="EJ81" s="279"/>
      <c r="EK81" s="279"/>
      <c r="EL81" s="279"/>
      <c r="EM81" s="279"/>
      <c r="EN81" s="279"/>
      <c r="EO81" s="279"/>
      <c r="EP81" s="279"/>
      <c r="EQ81" s="279"/>
      <c r="ER81" s="279"/>
      <c r="ES81" s="279"/>
      <c r="ET81" s="279"/>
      <c r="EU81" s="279"/>
      <c r="EV81" s="279"/>
      <c r="EW81" s="279"/>
      <c r="EX81" s="279"/>
      <c r="EY81" s="279"/>
      <c r="EZ81" s="279"/>
      <c r="FA81" s="279"/>
      <c r="FB81" s="279"/>
      <c r="FC81" s="279"/>
      <c r="FD81" s="279"/>
      <c r="FE81" s="279"/>
      <c r="FF81" s="279"/>
      <c r="FG81" s="279"/>
      <c r="FH81" s="279"/>
      <c r="FI81" s="279"/>
      <c r="FJ81" s="279"/>
      <c r="FK81" s="279"/>
      <c r="FL81" s="279"/>
      <c r="FM81" s="279"/>
      <c r="FN81" s="279"/>
      <c r="FO81" s="279"/>
      <c r="FP81" s="279"/>
      <c r="FQ81" s="279"/>
      <c r="FR81" s="279"/>
      <c r="FS81" s="279"/>
      <c r="FT81" s="279"/>
      <c r="FU81" s="279"/>
      <c r="FV81" s="279"/>
      <c r="FW81" s="279"/>
      <c r="FX81" s="279"/>
      <c r="FY81" s="279"/>
      <c r="FZ81" s="279"/>
      <c r="GA81" s="279"/>
      <c r="GB81" s="279"/>
      <c r="GC81" s="279"/>
      <c r="GD81" s="279"/>
      <c r="GE81" s="279"/>
      <c r="GF81" s="279"/>
      <c r="GG81" s="279"/>
      <c r="GH81" s="279"/>
      <c r="GI81" s="279"/>
      <c r="GJ81" s="279"/>
      <c r="GK81" s="279"/>
      <c r="GL81" s="279"/>
      <c r="GM81" s="279"/>
      <c r="GN81" s="279"/>
      <c r="GO81" s="279"/>
      <c r="GP81" s="279"/>
      <c r="GQ81" s="279"/>
      <c r="GR81" s="279"/>
      <c r="GS81" s="279"/>
      <c r="GT81" s="279"/>
      <c r="GU81" s="279"/>
      <c r="GV81" s="279"/>
      <c r="GW81" s="279"/>
      <c r="GX81" s="279"/>
      <c r="GY81" s="279"/>
      <c r="GZ81" s="279"/>
      <c r="HA81" s="279"/>
      <c r="HB81" s="279"/>
      <c r="HC81" s="279"/>
      <c r="HD81" s="279"/>
      <c r="HE81" s="279"/>
      <c r="HF81" s="279"/>
      <c r="HG81" s="279"/>
      <c r="HH81" s="279"/>
      <c r="HI81" s="279"/>
      <c r="HJ81" s="279"/>
      <c r="HK81" s="279"/>
    </row>
    <row r="82" spans="1:219" s="280" customFormat="1" ht="210" x14ac:dyDescent="0.25">
      <c r="A82" s="619" t="s">
        <v>363</v>
      </c>
      <c r="B82" s="619" t="s">
        <v>394</v>
      </c>
      <c r="C82" s="619" t="s">
        <v>394</v>
      </c>
      <c r="D82" s="619" t="s">
        <v>359</v>
      </c>
      <c r="E82" s="619" t="s">
        <v>446</v>
      </c>
      <c r="F82" s="619" t="s">
        <v>361</v>
      </c>
      <c r="G82" s="609">
        <v>2021005810169</v>
      </c>
      <c r="H82" s="941"/>
      <c r="I82" s="1052" t="s">
        <v>749</v>
      </c>
      <c r="J82" s="1052" t="s">
        <v>750</v>
      </c>
      <c r="K82" s="609">
        <v>10</v>
      </c>
      <c r="L82" s="609" t="s">
        <v>752</v>
      </c>
      <c r="M82" s="609" t="s">
        <v>751</v>
      </c>
      <c r="N82" s="619" t="s">
        <v>1421</v>
      </c>
      <c r="O82" s="619" t="s">
        <v>390</v>
      </c>
      <c r="P82" s="619" t="s">
        <v>701</v>
      </c>
      <c r="Q82" s="951" t="s">
        <v>748</v>
      </c>
      <c r="R82" s="853"/>
      <c r="S82" s="853">
        <f>247500000+143000000</f>
        <v>390500000</v>
      </c>
      <c r="T82" s="1024">
        <f t="shared" si="13"/>
        <v>390500000</v>
      </c>
      <c r="U82" s="1092">
        <f t="shared" si="14"/>
        <v>247500000</v>
      </c>
      <c r="V82" s="1088"/>
      <c r="W82" s="277"/>
      <c r="X82" s="277"/>
      <c r="Y82" s="277"/>
      <c r="Z82" s="277"/>
      <c r="AA82" s="594"/>
      <c r="AB82" s="277"/>
      <c r="AC82" s="277"/>
      <c r="AD82" s="277"/>
      <c r="AE82" s="277"/>
      <c r="AF82" s="277"/>
      <c r="AG82" s="277"/>
      <c r="AH82" s="277"/>
      <c r="AI82" s="277"/>
      <c r="AJ82" s="277"/>
      <c r="AK82" s="277"/>
      <c r="AL82" s="277"/>
      <c r="AM82" s="277"/>
      <c r="AN82" s="594"/>
      <c r="AO82" s="594"/>
      <c r="AP82" s="277"/>
      <c r="AQ82" s="277"/>
      <c r="AR82" s="277"/>
      <c r="AS82" s="277"/>
      <c r="AT82" s="277"/>
      <c r="AU82" s="277"/>
      <c r="AV82" s="277"/>
      <c r="AW82" s="277"/>
      <c r="AX82" s="277"/>
      <c r="AY82" s="277"/>
      <c r="AZ82" s="277"/>
      <c r="BA82" s="277"/>
      <c r="BB82" s="908">
        <v>247500000</v>
      </c>
      <c r="BC82" s="277"/>
      <c r="BD82" s="594"/>
      <c r="BE82" s="277"/>
      <c r="BF82" s="277"/>
      <c r="BG82" s="277"/>
      <c r="BH82" s="277"/>
      <c r="BI82" s="277"/>
      <c r="BJ82" s="277"/>
      <c r="BK82" s="381"/>
      <c r="BL82" s="277"/>
      <c r="BM82" s="277"/>
      <c r="BN82" s="277"/>
      <c r="BO82" s="277"/>
      <c r="BP82" s="277"/>
      <c r="BQ82" s="277"/>
      <c r="BR82" s="277"/>
      <c r="BS82" s="594"/>
      <c r="BT82" s="277"/>
      <c r="BU82" s="277"/>
      <c r="BV82" s="277"/>
      <c r="BW82" s="277"/>
      <c r="BX82" s="277"/>
      <c r="BY82" s="277"/>
      <c r="BZ82" s="277"/>
      <c r="CA82" s="637"/>
      <c r="CB82" s="652">
        <v>3301053</v>
      </c>
      <c r="CC82" s="652" t="s">
        <v>1113</v>
      </c>
      <c r="CD82" s="652">
        <v>33011</v>
      </c>
      <c r="CE82" s="652" t="s">
        <v>1114</v>
      </c>
      <c r="CF82" s="652" t="s">
        <v>701</v>
      </c>
      <c r="CG82" s="883">
        <f t="shared" si="8"/>
        <v>390500000</v>
      </c>
      <c r="CH82" s="652">
        <v>96290</v>
      </c>
      <c r="CI82" s="652" t="s">
        <v>1115</v>
      </c>
      <c r="CJ82" s="1206">
        <v>48</v>
      </c>
      <c r="CK82" s="652" t="s">
        <v>691</v>
      </c>
      <c r="CL82" s="652">
        <v>7082</v>
      </c>
      <c r="CM82" s="652" t="s">
        <v>1116</v>
      </c>
      <c r="CN82" s="652" t="s">
        <v>1117</v>
      </c>
      <c r="CO82" s="652" t="s">
        <v>1118</v>
      </c>
      <c r="CP82" s="807">
        <f t="shared" si="11"/>
        <v>390500000</v>
      </c>
      <c r="CQ82" s="807">
        <f t="shared" si="12"/>
        <v>0</v>
      </c>
      <c r="CR82" s="279"/>
      <c r="CS82" s="279"/>
      <c r="CT82" s="279"/>
      <c r="CU82" s="279"/>
      <c r="CV82" s="279"/>
      <c r="CW82" s="279"/>
      <c r="CX82" s="279"/>
      <c r="CY82" s="279"/>
      <c r="CZ82" s="279"/>
      <c r="DA82" s="279"/>
      <c r="DB82" s="279"/>
      <c r="DC82" s="279"/>
      <c r="DD82" s="279"/>
      <c r="DE82" s="279"/>
      <c r="DF82" s="279"/>
      <c r="DG82" s="279"/>
      <c r="DH82" s="279"/>
      <c r="DI82" s="279"/>
      <c r="DJ82" s="279"/>
      <c r="DK82" s="279"/>
      <c r="DL82" s="279"/>
      <c r="DM82" s="279"/>
      <c r="DN82" s="279"/>
      <c r="DO82" s="279"/>
      <c r="DP82" s="279"/>
      <c r="DQ82" s="279"/>
      <c r="DR82" s="279"/>
      <c r="DS82" s="279"/>
      <c r="DT82" s="279"/>
      <c r="DU82" s="279"/>
      <c r="DV82" s="279"/>
      <c r="DW82" s="279"/>
      <c r="DX82" s="279"/>
      <c r="DY82" s="279"/>
      <c r="DZ82" s="279"/>
      <c r="EA82" s="279"/>
      <c r="EB82" s="279"/>
      <c r="EC82" s="279"/>
      <c r="ED82" s="279"/>
      <c r="EE82" s="279"/>
      <c r="EF82" s="279"/>
      <c r="EG82" s="279"/>
      <c r="EH82" s="279"/>
      <c r="EI82" s="279"/>
      <c r="EJ82" s="279"/>
      <c r="EK82" s="279"/>
      <c r="EL82" s="279"/>
      <c r="EM82" s="279"/>
      <c r="EN82" s="279"/>
      <c r="EO82" s="279"/>
      <c r="EP82" s="279"/>
      <c r="EQ82" s="279"/>
      <c r="ER82" s="279"/>
      <c r="ES82" s="279"/>
      <c r="ET82" s="279"/>
      <c r="EU82" s="279"/>
      <c r="EV82" s="279"/>
      <c r="EW82" s="279"/>
      <c r="EX82" s="279"/>
      <c r="EY82" s="279"/>
      <c r="EZ82" s="279"/>
      <c r="FA82" s="279"/>
      <c r="FB82" s="279"/>
      <c r="FC82" s="279"/>
      <c r="FD82" s="279"/>
      <c r="FE82" s="279"/>
      <c r="FF82" s="279"/>
      <c r="FG82" s="279"/>
      <c r="FH82" s="279"/>
      <c r="FI82" s="279"/>
      <c r="FJ82" s="279"/>
      <c r="FK82" s="279"/>
      <c r="FL82" s="279"/>
      <c r="FM82" s="279"/>
      <c r="FN82" s="279"/>
      <c r="FO82" s="279"/>
      <c r="FP82" s="279"/>
      <c r="FQ82" s="279"/>
      <c r="FR82" s="279"/>
      <c r="FS82" s="279"/>
      <c r="FT82" s="279"/>
      <c r="FU82" s="279"/>
      <c r="FV82" s="279"/>
      <c r="FW82" s="279"/>
      <c r="FX82" s="279"/>
      <c r="FY82" s="279"/>
      <c r="FZ82" s="279"/>
      <c r="GA82" s="279"/>
      <c r="GB82" s="279"/>
      <c r="GC82" s="279"/>
      <c r="GD82" s="279"/>
      <c r="GE82" s="279"/>
      <c r="GF82" s="279"/>
      <c r="GG82" s="279"/>
      <c r="GH82" s="279"/>
      <c r="GI82" s="279"/>
      <c r="GJ82" s="279"/>
      <c r="GK82" s="279"/>
      <c r="GL82" s="279"/>
      <c r="GM82" s="279"/>
      <c r="GN82" s="279"/>
      <c r="GO82" s="279"/>
      <c r="GP82" s="279"/>
      <c r="GQ82" s="279"/>
      <c r="GR82" s="279"/>
      <c r="GS82" s="279"/>
      <c r="GT82" s="279"/>
      <c r="GU82" s="279"/>
      <c r="GV82" s="279"/>
      <c r="GW82" s="279"/>
      <c r="GX82" s="279"/>
      <c r="GY82" s="279"/>
      <c r="GZ82" s="279"/>
      <c r="HA82" s="279"/>
      <c r="HB82" s="279"/>
      <c r="HC82" s="279"/>
      <c r="HD82" s="279"/>
      <c r="HE82" s="279"/>
      <c r="HF82" s="279"/>
      <c r="HG82" s="279"/>
      <c r="HH82" s="279"/>
      <c r="HI82" s="279"/>
      <c r="HJ82" s="279"/>
      <c r="HK82" s="279"/>
    </row>
    <row r="83" spans="1:219" s="280" customFormat="1" ht="255" x14ac:dyDescent="0.25">
      <c r="A83" s="619" t="s">
        <v>363</v>
      </c>
      <c r="B83" s="619" t="s">
        <v>394</v>
      </c>
      <c r="C83" s="619" t="s">
        <v>394</v>
      </c>
      <c r="D83" s="619" t="s">
        <v>359</v>
      </c>
      <c r="E83" s="619" t="s">
        <v>446</v>
      </c>
      <c r="F83" s="619" t="s">
        <v>361</v>
      </c>
      <c r="G83" s="609">
        <v>2021005810197</v>
      </c>
      <c r="H83" s="941"/>
      <c r="I83" s="1052" t="s">
        <v>907</v>
      </c>
      <c r="J83" s="1052" t="s">
        <v>908</v>
      </c>
      <c r="K83" s="609">
        <v>50</v>
      </c>
      <c r="L83" s="609" t="s">
        <v>752</v>
      </c>
      <c r="M83" s="609" t="s">
        <v>751</v>
      </c>
      <c r="N83" s="619" t="s">
        <v>1422</v>
      </c>
      <c r="O83" s="619" t="s">
        <v>390</v>
      </c>
      <c r="P83" s="619" t="s">
        <v>701</v>
      </c>
      <c r="Q83" s="951" t="s">
        <v>878</v>
      </c>
      <c r="R83" s="853"/>
      <c r="S83" s="853">
        <v>100000000</v>
      </c>
      <c r="T83" s="1024">
        <f t="shared" si="13"/>
        <v>100000000</v>
      </c>
      <c r="U83" s="1092">
        <f t="shared" si="14"/>
        <v>100000000</v>
      </c>
      <c r="V83" s="1088"/>
      <c r="W83" s="594"/>
      <c r="X83" s="594"/>
      <c r="Y83" s="594"/>
      <c r="Z83" s="594"/>
      <c r="AA83" s="594"/>
      <c r="AB83" s="594"/>
      <c r="AC83" s="594"/>
      <c r="AD83" s="594"/>
      <c r="AE83" s="594"/>
      <c r="AF83" s="594"/>
      <c r="AG83" s="594"/>
      <c r="AH83" s="594"/>
      <c r="AI83" s="594"/>
      <c r="AJ83" s="594"/>
      <c r="AK83" s="594"/>
      <c r="AL83" s="594"/>
      <c r="AM83" s="594"/>
      <c r="AN83" s="594"/>
      <c r="AO83" s="594"/>
      <c r="AP83" s="594"/>
      <c r="AQ83" s="594"/>
      <c r="AR83" s="594"/>
      <c r="AS83" s="594"/>
      <c r="AT83" s="594"/>
      <c r="AU83" s="594"/>
      <c r="AV83" s="594"/>
      <c r="AW83" s="594"/>
      <c r="AX83" s="594"/>
      <c r="AY83" s="594"/>
      <c r="AZ83" s="594"/>
      <c r="BA83" s="594"/>
      <c r="BB83" s="594">
        <v>100000000</v>
      </c>
      <c r="BC83" s="594"/>
      <c r="BD83" s="594"/>
      <c r="BE83" s="594"/>
      <c r="BF83" s="594"/>
      <c r="BG83" s="594"/>
      <c r="BH83" s="594"/>
      <c r="BI83" s="594"/>
      <c r="BJ83" s="594"/>
      <c r="BK83" s="594"/>
      <c r="BL83" s="594"/>
      <c r="BM83" s="594"/>
      <c r="BN83" s="594"/>
      <c r="BO83" s="594"/>
      <c r="BP83" s="594"/>
      <c r="BQ83" s="594"/>
      <c r="BR83" s="594"/>
      <c r="BS83" s="594"/>
      <c r="BT83" s="594"/>
      <c r="BU83" s="594"/>
      <c r="BV83" s="594"/>
      <c r="BW83" s="594"/>
      <c r="BX83" s="594"/>
      <c r="BY83" s="594"/>
      <c r="BZ83" s="594"/>
      <c r="CA83" s="637"/>
      <c r="CB83" s="652">
        <v>3301057</v>
      </c>
      <c r="CC83" s="652" t="s">
        <v>1124</v>
      </c>
      <c r="CD83" s="652">
        <v>33016</v>
      </c>
      <c r="CE83" s="652" t="s">
        <v>1125</v>
      </c>
      <c r="CF83" s="652" t="s">
        <v>701</v>
      </c>
      <c r="CG83" s="883">
        <f t="shared" ref="CG83:CG152" si="15">T83</f>
        <v>100000000</v>
      </c>
      <c r="CH83" s="652">
        <v>92911</v>
      </c>
      <c r="CI83" s="652" t="s">
        <v>1126</v>
      </c>
      <c r="CJ83" s="1206">
        <v>48</v>
      </c>
      <c r="CK83" s="652" t="s">
        <v>691</v>
      </c>
      <c r="CL83" s="652">
        <v>7082</v>
      </c>
      <c r="CM83" s="652" t="s">
        <v>1116</v>
      </c>
      <c r="CN83" s="652" t="s">
        <v>1117</v>
      </c>
      <c r="CO83" s="652" t="s">
        <v>1118</v>
      </c>
      <c r="CP83" s="807">
        <f t="shared" si="11"/>
        <v>100000000</v>
      </c>
      <c r="CQ83" s="807">
        <f t="shared" si="12"/>
        <v>0</v>
      </c>
      <c r="CR83" s="279"/>
      <c r="CS83" s="279"/>
      <c r="CT83" s="279"/>
      <c r="CU83" s="279"/>
      <c r="CV83" s="279"/>
      <c r="CW83" s="279"/>
      <c r="CX83" s="279"/>
      <c r="CY83" s="279"/>
      <c r="CZ83" s="279"/>
      <c r="DA83" s="279"/>
      <c r="DB83" s="279"/>
      <c r="DC83" s="279"/>
      <c r="DD83" s="279"/>
      <c r="DE83" s="279"/>
      <c r="DF83" s="279"/>
      <c r="DG83" s="279"/>
      <c r="DH83" s="279"/>
      <c r="DI83" s="279"/>
      <c r="DJ83" s="279"/>
      <c r="DK83" s="279"/>
      <c r="DL83" s="279"/>
      <c r="DM83" s="279"/>
      <c r="DN83" s="279"/>
      <c r="DO83" s="279"/>
      <c r="DP83" s="279"/>
      <c r="DQ83" s="279"/>
      <c r="DR83" s="279"/>
      <c r="DS83" s="279"/>
      <c r="DT83" s="279"/>
      <c r="DU83" s="279"/>
      <c r="DV83" s="279"/>
      <c r="DW83" s="279"/>
      <c r="DX83" s="279"/>
      <c r="DY83" s="279"/>
      <c r="DZ83" s="279"/>
      <c r="EA83" s="279"/>
      <c r="EB83" s="279"/>
      <c r="EC83" s="279"/>
      <c r="ED83" s="279"/>
      <c r="EE83" s="279"/>
      <c r="EF83" s="279"/>
      <c r="EG83" s="279"/>
      <c r="EH83" s="279"/>
      <c r="EI83" s="279"/>
      <c r="EJ83" s="279"/>
      <c r="EK83" s="279"/>
      <c r="EL83" s="279"/>
      <c r="EM83" s="279"/>
      <c r="EN83" s="279"/>
      <c r="EO83" s="279"/>
      <c r="EP83" s="279"/>
      <c r="EQ83" s="279"/>
      <c r="ER83" s="279"/>
      <c r="ES83" s="279"/>
      <c r="ET83" s="279"/>
      <c r="EU83" s="279"/>
      <c r="EV83" s="279"/>
      <c r="EW83" s="279"/>
      <c r="EX83" s="279"/>
      <c r="EY83" s="279"/>
      <c r="EZ83" s="279"/>
      <c r="FA83" s="279"/>
      <c r="FB83" s="279"/>
      <c r="FC83" s="279"/>
      <c r="FD83" s="279"/>
      <c r="FE83" s="279"/>
      <c r="FF83" s="279"/>
      <c r="FG83" s="279"/>
      <c r="FH83" s="279"/>
      <c r="FI83" s="279"/>
      <c r="FJ83" s="279"/>
      <c r="FK83" s="279"/>
      <c r="FL83" s="279"/>
      <c r="FM83" s="279"/>
      <c r="FN83" s="279"/>
      <c r="FO83" s="279"/>
      <c r="FP83" s="279"/>
      <c r="FQ83" s="279"/>
      <c r="FR83" s="279"/>
      <c r="FS83" s="279"/>
      <c r="FT83" s="279"/>
      <c r="FU83" s="279"/>
      <c r="FV83" s="279"/>
      <c r="FW83" s="279"/>
      <c r="FX83" s="279"/>
      <c r="FY83" s="279"/>
      <c r="FZ83" s="279"/>
      <c r="GA83" s="279"/>
      <c r="GB83" s="279"/>
      <c r="GC83" s="279"/>
      <c r="GD83" s="279"/>
      <c r="GE83" s="279"/>
      <c r="GF83" s="279"/>
      <c r="GG83" s="279"/>
      <c r="GH83" s="279"/>
      <c r="GI83" s="279"/>
      <c r="GJ83" s="279"/>
      <c r="GK83" s="279"/>
      <c r="GL83" s="279"/>
      <c r="GM83" s="279"/>
      <c r="GN83" s="279"/>
      <c r="GO83" s="279"/>
      <c r="GP83" s="279"/>
      <c r="GQ83" s="279"/>
      <c r="GR83" s="279"/>
      <c r="GS83" s="279"/>
      <c r="GT83" s="279"/>
      <c r="GU83" s="279"/>
      <c r="GV83" s="279"/>
      <c r="GW83" s="279"/>
      <c r="GX83" s="279"/>
      <c r="GY83" s="279"/>
      <c r="GZ83" s="279"/>
      <c r="HA83" s="279"/>
      <c r="HB83" s="279"/>
      <c r="HC83" s="279"/>
      <c r="HD83" s="279"/>
      <c r="HE83" s="279"/>
      <c r="HF83" s="279"/>
      <c r="HG83" s="279"/>
      <c r="HH83" s="279"/>
      <c r="HI83" s="279"/>
      <c r="HJ83" s="279"/>
      <c r="HK83" s="279"/>
    </row>
    <row r="84" spans="1:219" s="280" customFormat="1" ht="150" x14ac:dyDescent="0.25">
      <c r="A84" s="619" t="s">
        <v>363</v>
      </c>
      <c r="B84" s="619" t="s">
        <v>394</v>
      </c>
      <c r="C84" s="619" t="s">
        <v>394</v>
      </c>
      <c r="D84" s="619" t="s">
        <v>359</v>
      </c>
      <c r="E84" s="619" t="s">
        <v>446</v>
      </c>
      <c r="F84" s="619" t="s">
        <v>361</v>
      </c>
      <c r="G84" s="609">
        <v>2021005810199</v>
      </c>
      <c r="H84" s="941"/>
      <c r="I84" s="1052" t="s">
        <v>749</v>
      </c>
      <c r="J84" s="1052" t="s">
        <v>909</v>
      </c>
      <c r="K84" s="609">
        <v>3</v>
      </c>
      <c r="L84" s="609" t="s">
        <v>752</v>
      </c>
      <c r="M84" s="609" t="s">
        <v>751</v>
      </c>
      <c r="N84" s="619" t="s">
        <v>1423</v>
      </c>
      <c r="O84" s="619" t="s">
        <v>390</v>
      </c>
      <c r="P84" s="619" t="s">
        <v>701</v>
      </c>
      <c r="Q84" s="951" t="s">
        <v>880</v>
      </c>
      <c r="R84" s="853"/>
      <c r="S84" s="853">
        <v>100000000</v>
      </c>
      <c r="T84" s="1024">
        <f t="shared" si="13"/>
        <v>100000000</v>
      </c>
      <c r="U84" s="1092">
        <f t="shared" si="14"/>
        <v>100000000</v>
      </c>
      <c r="V84" s="1088"/>
      <c r="W84" s="594"/>
      <c r="X84" s="594"/>
      <c r="Y84" s="594"/>
      <c r="Z84" s="594"/>
      <c r="AA84" s="594"/>
      <c r="AB84" s="594"/>
      <c r="AC84" s="594"/>
      <c r="AD84" s="594"/>
      <c r="AE84" s="594"/>
      <c r="AF84" s="594"/>
      <c r="AG84" s="594"/>
      <c r="AH84" s="594"/>
      <c r="AI84" s="594"/>
      <c r="AJ84" s="594"/>
      <c r="AK84" s="594"/>
      <c r="AL84" s="594"/>
      <c r="AM84" s="594"/>
      <c r="AN84" s="594"/>
      <c r="AO84" s="594"/>
      <c r="AP84" s="594"/>
      <c r="AQ84" s="594"/>
      <c r="AR84" s="594"/>
      <c r="AS84" s="594"/>
      <c r="AT84" s="594"/>
      <c r="AU84" s="594"/>
      <c r="AV84" s="594"/>
      <c r="AW84" s="594"/>
      <c r="AX84" s="594"/>
      <c r="AY84" s="594"/>
      <c r="AZ84" s="594"/>
      <c r="BA84" s="594"/>
      <c r="BB84" s="594">
        <v>100000000</v>
      </c>
      <c r="BC84" s="594"/>
      <c r="BD84" s="594"/>
      <c r="BE84" s="594"/>
      <c r="BF84" s="594"/>
      <c r="BG84" s="594"/>
      <c r="BH84" s="594"/>
      <c r="BI84" s="594"/>
      <c r="BJ84" s="594"/>
      <c r="BK84" s="594"/>
      <c r="BL84" s="594"/>
      <c r="BM84" s="594"/>
      <c r="BN84" s="594"/>
      <c r="BO84" s="594"/>
      <c r="BP84" s="594"/>
      <c r="BQ84" s="594"/>
      <c r="BR84" s="594"/>
      <c r="BS84" s="594"/>
      <c r="BT84" s="594"/>
      <c r="BU84" s="594"/>
      <c r="BV84" s="594"/>
      <c r="BW84" s="594"/>
      <c r="BX84" s="594"/>
      <c r="BY84" s="594"/>
      <c r="BZ84" s="594"/>
      <c r="CA84" s="637"/>
      <c r="CB84" s="652">
        <v>3301053</v>
      </c>
      <c r="CC84" s="652" t="s">
        <v>1127</v>
      </c>
      <c r="CD84" s="652">
        <v>33011</v>
      </c>
      <c r="CE84" s="652" t="s">
        <v>1114</v>
      </c>
      <c r="CF84" s="652" t="s">
        <v>701</v>
      </c>
      <c r="CG84" s="883">
        <f t="shared" si="15"/>
        <v>100000000</v>
      </c>
      <c r="CH84" s="652">
        <v>92911</v>
      </c>
      <c r="CI84" s="652" t="s">
        <v>1126</v>
      </c>
      <c r="CJ84" s="1206">
        <v>48</v>
      </c>
      <c r="CK84" s="652" t="s">
        <v>691</v>
      </c>
      <c r="CL84" s="652">
        <v>7082</v>
      </c>
      <c r="CM84" s="652" t="s">
        <v>1116</v>
      </c>
      <c r="CN84" s="652" t="s">
        <v>1117</v>
      </c>
      <c r="CO84" s="652" t="s">
        <v>1118</v>
      </c>
      <c r="CP84" s="807">
        <f t="shared" si="11"/>
        <v>100000000</v>
      </c>
      <c r="CQ84" s="807">
        <f t="shared" si="12"/>
        <v>0</v>
      </c>
      <c r="CR84" s="279"/>
      <c r="CS84" s="279"/>
      <c r="CT84" s="279"/>
      <c r="CU84" s="279"/>
      <c r="CV84" s="279"/>
      <c r="CW84" s="279"/>
      <c r="CX84" s="279"/>
      <c r="CY84" s="279"/>
      <c r="CZ84" s="279"/>
      <c r="DA84" s="279"/>
      <c r="DB84" s="279"/>
      <c r="DC84" s="279"/>
      <c r="DD84" s="279"/>
      <c r="DE84" s="279"/>
      <c r="DF84" s="279"/>
      <c r="DG84" s="279"/>
      <c r="DH84" s="279"/>
      <c r="DI84" s="279"/>
      <c r="DJ84" s="279"/>
      <c r="DK84" s="279"/>
      <c r="DL84" s="279"/>
      <c r="DM84" s="279"/>
      <c r="DN84" s="279"/>
      <c r="DO84" s="279"/>
      <c r="DP84" s="279"/>
      <c r="DQ84" s="279"/>
      <c r="DR84" s="279"/>
      <c r="DS84" s="279"/>
      <c r="DT84" s="279"/>
      <c r="DU84" s="279"/>
      <c r="DV84" s="279"/>
      <c r="DW84" s="279"/>
      <c r="DX84" s="279"/>
      <c r="DY84" s="279"/>
      <c r="DZ84" s="279"/>
      <c r="EA84" s="279"/>
      <c r="EB84" s="279"/>
      <c r="EC84" s="279"/>
      <c r="ED84" s="279"/>
      <c r="EE84" s="279"/>
      <c r="EF84" s="279"/>
      <c r="EG84" s="279"/>
      <c r="EH84" s="279"/>
      <c r="EI84" s="279"/>
      <c r="EJ84" s="279"/>
      <c r="EK84" s="279"/>
      <c r="EL84" s="279"/>
      <c r="EM84" s="279"/>
      <c r="EN84" s="279"/>
      <c r="EO84" s="279"/>
      <c r="EP84" s="279"/>
      <c r="EQ84" s="279"/>
      <c r="ER84" s="279"/>
      <c r="ES84" s="279"/>
      <c r="ET84" s="279"/>
      <c r="EU84" s="279"/>
      <c r="EV84" s="279"/>
      <c r="EW84" s="279"/>
      <c r="EX84" s="279"/>
      <c r="EY84" s="279"/>
      <c r="EZ84" s="279"/>
      <c r="FA84" s="279"/>
      <c r="FB84" s="279"/>
      <c r="FC84" s="279"/>
      <c r="FD84" s="279"/>
      <c r="FE84" s="279"/>
      <c r="FF84" s="279"/>
      <c r="FG84" s="279"/>
      <c r="FH84" s="279"/>
      <c r="FI84" s="279"/>
      <c r="FJ84" s="279"/>
      <c r="FK84" s="279"/>
      <c r="FL84" s="279"/>
      <c r="FM84" s="279"/>
      <c r="FN84" s="279"/>
      <c r="FO84" s="279"/>
      <c r="FP84" s="279"/>
      <c r="FQ84" s="279"/>
      <c r="FR84" s="279"/>
      <c r="FS84" s="279"/>
      <c r="FT84" s="279"/>
      <c r="FU84" s="279"/>
      <c r="FV84" s="279"/>
      <c r="FW84" s="279"/>
      <c r="FX84" s="279"/>
      <c r="FY84" s="279"/>
      <c r="FZ84" s="279"/>
      <c r="GA84" s="279"/>
      <c r="GB84" s="279"/>
      <c r="GC84" s="279"/>
      <c r="GD84" s="279"/>
      <c r="GE84" s="279"/>
      <c r="GF84" s="279"/>
      <c r="GG84" s="279"/>
      <c r="GH84" s="279"/>
      <c r="GI84" s="279"/>
      <c r="GJ84" s="279"/>
      <c r="GK84" s="279"/>
      <c r="GL84" s="279"/>
      <c r="GM84" s="279"/>
      <c r="GN84" s="279"/>
      <c r="GO84" s="279"/>
      <c r="GP84" s="279"/>
      <c r="GQ84" s="279"/>
      <c r="GR84" s="279"/>
      <c r="GS84" s="279"/>
      <c r="GT84" s="279"/>
      <c r="GU84" s="279"/>
      <c r="GV84" s="279"/>
      <c r="GW84" s="279"/>
      <c r="GX84" s="279"/>
      <c r="GY84" s="279"/>
      <c r="GZ84" s="279"/>
      <c r="HA84" s="279"/>
      <c r="HB84" s="279"/>
      <c r="HC84" s="279"/>
      <c r="HD84" s="279"/>
      <c r="HE84" s="279"/>
      <c r="HF84" s="279"/>
      <c r="HG84" s="279"/>
      <c r="HH84" s="279"/>
      <c r="HI84" s="279"/>
      <c r="HJ84" s="279"/>
      <c r="HK84" s="279"/>
    </row>
    <row r="85" spans="1:219" s="280" customFormat="1" ht="150" x14ac:dyDescent="0.25">
      <c r="A85" s="619" t="s">
        <v>363</v>
      </c>
      <c r="B85" s="619" t="s">
        <v>394</v>
      </c>
      <c r="C85" s="619" t="s">
        <v>394</v>
      </c>
      <c r="D85" s="619" t="s">
        <v>359</v>
      </c>
      <c r="E85" s="619" t="s">
        <v>446</v>
      </c>
      <c r="F85" s="619" t="s">
        <v>361</v>
      </c>
      <c r="G85" s="609">
        <v>2021005810065</v>
      </c>
      <c r="H85" s="941" t="s">
        <v>1032</v>
      </c>
      <c r="I85" s="1052" t="s">
        <v>749</v>
      </c>
      <c r="J85" s="1052" t="s">
        <v>909</v>
      </c>
      <c r="K85" s="609">
        <v>3</v>
      </c>
      <c r="L85" s="609" t="s">
        <v>752</v>
      </c>
      <c r="M85" s="609" t="s">
        <v>751</v>
      </c>
      <c r="N85" s="619" t="s">
        <v>936</v>
      </c>
      <c r="O85" s="619" t="s">
        <v>390</v>
      </c>
      <c r="P85" s="619" t="s">
        <v>701</v>
      </c>
      <c r="Q85" s="951" t="s">
        <v>973</v>
      </c>
      <c r="R85" s="853"/>
      <c r="S85" s="853">
        <v>111086000</v>
      </c>
      <c r="T85" s="1024">
        <f t="shared" si="13"/>
        <v>111086000</v>
      </c>
      <c r="U85" s="1092">
        <f t="shared" si="14"/>
        <v>111086000</v>
      </c>
      <c r="V85" s="1088"/>
      <c r="W85" s="594"/>
      <c r="X85" s="594"/>
      <c r="Y85" s="594"/>
      <c r="Z85" s="594"/>
      <c r="AA85" s="594"/>
      <c r="AB85" s="594"/>
      <c r="AC85" s="594"/>
      <c r="AD85" s="594"/>
      <c r="AE85" s="594"/>
      <c r="AF85" s="594"/>
      <c r="AG85" s="594"/>
      <c r="AH85" s="594"/>
      <c r="AI85" s="594"/>
      <c r="AJ85" s="594"/>
      <c r="AK85" s="594"/>
      <c r="AL85" s="594"/>
      <c r="AM85" s="594"/>
      <c r="AN85" s="594"/>
      <c r="AO85" s="594"/>
      <c r="AP85" s="594"/>
      <c r="AQ85" s="594"/>
      <c r="AR85" s="594"/>
      <c r="AS85" s="594"/>
      <c r="AT85" s="594"/>
      <c r="AU85" s="594"/>
      <c r="AV85" s="594"/>
      <c r="AW85" s="594"/>
      <c r="AX85" s="594"/>
      <c r="AY85" s="594"/>
      <c r="AZ85" s="594"/>
      <c r="BA85" s="594"/>
      <c r="BB85" s="594">
        <v>111086000</v>
      </c>
      <c r="BC85" s="594"/>
      <c r="BD85" s="594"/>
      <c r="BE85" s="594"/>
      <c r="BF85" s="594"/>
      <c r="BG85" s="594"/>
      <c r="BH85" s="594"/>
      <c r="BI85" s="594"/>
      <c r="BJ85" s="594"/>
      <c r="BK85" s="594"/>
      <c r="BL85" s="594"/>
      <c r="BM85" s="594"/>
      <c r="BN85" s="594"/>
      <c r="BO85" s="594"/>
      <c r="BP85" s="594"/>
      <c r="BQ85" s="594"/>
      <c r="BR85" s="594"/>
      <c r="BS85" s="594"/>
      <c r="BT85" s="594"/>
      <c r="BU85" s="594"/>
      <c r="BV85" s="594"/>
      <c r="BW85" s="594"/>
      <c r="BX85" s="594"/>
      <c r="BY85" s="594"/>
      <c r="BZ85" s="594"/>
      <c r="CA85" s="637"/>
      <c r="CB85" s="652">
        <v>3301053</v>
      </c>
      <c r="CC85" s="652" t="s">
        <v>1127</v>
      </c>
      <c r="CD85" s="652">
        <v>33011</v>
      </c>
      <c r="CE85" s="652" t="s">
        <v>1114</v>
      </c>
      <c r="CF85" s="652" t="s">
        <v>701</v>
      </c>
      <c r="CG85" s="883">
        <f t="shared" si="15"/>
        <v>111086000</v>
      </c>
      <c r="CH85" s="652">
        <v>92911</v>
      </c>
      <c r="CI85" s="652" t="s">
        <v>1126</v>
      </c>
      <c r="CJ85" s="1206" t="s">
        <v>1372</v>
      </c>
      <c r="CK85" s="652" t="s">
        <v>691</v>
      </c>
      <c r="CL85" s="652" t="s">
        <v>1385</v>
      </c>
      <c r="CM85" s="652" t="s">
        <v>1116</v>
      </c>
      <c r="CN85" s="652" t="s">
        <v>1117</v>
      </c>
      <c r="CO85" s="652" t="s">
        <v>1405</v>
      </c>
      <c r="CP85" s="807">
        <f t="shared" si="11"/>
        <v>111086000</v>
      </c>
      <c r="CQ85" s="807">
        <f t="shared" si="12"/>
        <v>0</v>
      </c>
      <c r="CR85" s="279"/>
      <c r="CS85" s="279"/>
      <c r="CT85" s="279"/>
      <c r="CU85" s="279"/>
      <c r="CV85" s="279"/>
      <c r="CW85" s="279"/>
      <c r="CX85" s="279"/>
      <c r="CY85" s="279"/>
      <c r="CZ85" s="279"/>
      <c r="DA85" s="279"/>
      <c r="DB85" s="279"/>
      <c r="DC85" s="279"/>
      <c r="DD85" s="279"/>
      <c r="DE85" s="279"/>
      <c r="DF85" s="279"/>
      <c r="DG85" s="279"/>
      <c r="DH85" s="279"/>
      <c r="DI85" s="279"/>
      <c r="DJ85" s="279"/>
      <c r="DK85" s="279"/>
      <c r="DL85" s="279"/>
      <c r="DM85" s="279"/>
      <c r="DN85" s="279"/>
      <c r="DO85" s="279"/>
      <c r="DP85" s="279"/>
      <c r="DQ85" s="279"/>
      <c r="DR85" s="279"/>
      <c r="DS85" s="279"/>
      <c r="DT85" s="279"/>
      <c r="DU85" s="279"/>
      <c r="DV85" s="279"/>
      <c r="DW85" s="279"/>
      <c r="DX85" s="279"/>
      <c r="DY85" s="279"/>
      <c r="DZ85" s="279"/>
      <c r="EA85" s="279"/>
      <c r="EB85" s="279"/>
      <c r="EC85" s="279"/>
      <c r="ED85" s="279"/>
      <c r="EE85" s="279"/>
      <c r="EF85" s="279"/>
      <c r="EG85" s="279"/>
      <c r="EH85" s="279"/>
      <c r="EI85" s="279"/>
      <c r="EJ85" s="279"/>
      <c r="EK85" s="279"/>
      <c r="EL85" s="279"/>
      <c r="EM85" s="279"/>
      <c r="EN85" s="279"/>
      <c r="EO85" s="279"/>
      <c r="EP85" s="279"/>
      <c r="EQ85" s="279"/>
      <c r="ER85" s="279"/>
      <c r="ES85" s="279"/>
      <c r="ET85" s="279"/>
      <c r="EU85" s="279"/>
      <c r="EV85" s="279"/>
      <c r="EW85" s="279"/>
      <c r="EX85" s="279"/>
      <c r="EY85" s="279"/>
      <c r="EZ85" s="279"/>
      <c r="FA85" s="279"/>
      <c r="FB85" s="279"/>
      <c r="FC85" s="279"/>
      <c r="FD85" s="279"/>
      <c r="FE85" s="279"/>
      <c r="FF85" s="279"/>
      <c r="FG85" s="279"/>
      <c r="FH85" s="279"/>
      <c r="FI85" s="279"/>
      <c r="FJ85" s="279"/>
      <c r="FK85" s="279"/>
      <c r="FL85" s="279"/>
      <c r="FM85" s="279"/>
      <c r="FN85" s="279"/>
      <c r="FO85" s="279"/>
      <c r="FP85" s="279"/>
      <c r="FQ85" s="279"/>
      <c r="FR85" s="279"/>
      <c r="FS85" s="279"/>
      <c r="FT85" s="279"/>
      <c r="FU85" s="279"/>
      <c r="FV85" s="279"/>
      <c r="FW85" s="279"/>
      <c r="FX85" s="279"/>
      <c r="FY85" s="279"/>
      <c r="FZ85" s="279"/>
      <c r="GA85" s="279"/>
      <c r="GB85" s="279"/>
      <c r="GC85" s="279"/>
      <c r="GD85" s="279"/>
      <c r="GE85" s="279"/>
      <c r="GF85" s="279"/>
      <c r="GG85" s="279"/>
      <c r="GH85" s="279"/>
      <c r="GI85" s="279"/>
      <c r="GJ85" s="279"/>
      <c r="GK85" s="279"/>
      <c r="GL85" s="279"/>
      <c r="GM85" s="279"/>
      <c r="GN85" s="279"/>
      <c r="GO85" s="279"/>
      <c r="GP85" s="279"/>
      <c r="GQ85" s="279"/>
      <c r="GR85" s="279"/>
      <c r="GS85" s="279"/>
      <c r="GT85" s="279"/>
      <c r="GU85" s="279"/>
      <c r="GV85" s="279"/>
      <c r="GW85" s="279"/>
      <c r="GX85" s="279"/>
      <c r="GY85" s="279"/>
      <c r="GZ85" s="279"/>
      <c r="HA85" s="279"/>
      <c r="HB85" s="279"/>
      <c r="HC85" s="279"/>
      <c r="HD85" s="279"/>
      <c r="HE85" s="279"/>
      <c r="HF85" s="279"/>
      <c r="HG85" s="279"/>
      <c r="HH85" s="279"/>
      <c r="HI85" s="279"/>
      <c r="HJ85" s="279"/>
      <c r="HK85" s="279"/>
    </row>
    <row r="86" spans="1:219" s="280" customFormat="1" ht="81" customHeight="1" x14ac:dyDescent="0.25">
      <c r="A86" s="619" t="s">
        <v>363</v>
      </c>
      <c r="B86" s="619" t="s">
        <v>394</v>
      </c>
      <c r="C86" s="619" t="s">
        <v>394</v>
      </c>
      <c r="D86" s="619" t="s">
        <v>359</v>
      </c>
      <c r="E86" s="619" t="s">
        <v>446</v>
      </c>
      <c r="F86" s="619" t="s">
        <v>361</v>
      </c>
      <c r="G86" s="609">
        <v>2021005810076</v>
      </c>
      <c r="H86" s="941"/>
      <c r="I86" s="1052" t="s">
        <v>749</v>
      </c>
      <c r="J86" s="1052" t="s">
        <v>750</v>
      </c>
      <c r="K86" s="609">
        <v>10</v>
      </c>
      <c r="L86" s="609" t="s">
        <v>752</v>
      </c>
      <c r="M86" s="609" t="s">
        <v>751</v>
      </c>
      <c r="N86" s="619" t="s">
        <v>1383</v>
      </c>
      <c r="O86" s="619" t="s">
        <v>390</v>
      </c>
      <c r="P86" s="619" t="s">
        <v>701</v>
      </c>
      <c r="Q86" s="951" t="s">
        <v>879</v>
      </c>
      <c r="R86" s="853"/>
      <c r="S86" s="853">
        <v>100000000</v>
      </c>
      <c r="T86" s="1024">
        <f t="shared" si="13"/>
        <v>100000000</v>
      </c>
      <c r="U86" s="1092">
        <f t="shared" si="14"/>
        <v>100000000</v>
      </c>
      <c r="V86" s="1088"/>
      <c r="W86" s="594"/>
      <c r="X86" s="594"/>
      <c r="Y86" s="594"/>
      <c r="Z86" s="594"/>
      <c r="AA86" s="594"/>
      <c r="AB86" s="594"/>
      <c r="AC86" s="594"/>
      <c r="AD86" s="594"/>
      <c r="AE86" s="594"/>
      <c r="AF86" s="594"/>
      <c r="AG86" s="594"/>
      <c r="AH86" s="594"/>
      <c r="AI86" s="594"/>
      <c r="AJ86" s="594"/>
      <c r="AK86" s="594"/>
      <c r="AL86" s="594"/>
      <c r="AM86" s="594"/>
      <c r="AN86" s="594"/>
      <c r="AO86" s="594"/>
      <c r="AP86" s="594"/>
      <c r="AQ86" s="594"/>
      <c r="AR86" s="594"/>
      <c r="AS86" s="594"/>
      <c r="AT86" s="594"/>
      <c r="AU86" s="594"/>
      <c r="AV86" s="594"/>
      <c r="AW86" s="594"/>
      <c r="AX86" s="594"/>
      <c r="AY86" s="594"/>
      <c r="AZ86" s="594"/>
      <c r="BA86" s="594"/>
      <c r="BB86" s="594">
        <v>100000000</v>
      </c>
      <c r="BC86" s="594"/>
      <c r="BD86" s="594"/>
      <c r="BE86" s="594"/>
      <c r="BF86" s="594"/>
      <c r="BG86" s="594"/>
      <c r="BH86" s="594"/>
      <c r="BI86" s="594"/>
      <c r="BJ86" s="594"/>
      <c r="BK86" s="594"/>
      <c r="BL86" s="594"/>
      <c r="BM86" s="594"/>
      <c r="BN86" s="594"/>
      <c r="BO86" s="594"/>
      <c r="BP86" s="594"/>
      <c r="BQ86" s="594"/>
      <c r="BR86" s="594"/>
      <c r="BS86" s="594"/>
      <c r="BT86" s="594"/>
      <c r="BU86" s="594"/>
      <c r="BV86" s="594"/>
      <c r="BW86" s="594"/>
      <c r="BX86" s="594"/>
      <c r="BY86" s="594"/>
      <c r="BZ86" s="594"/>
      <c r="CA86" s="637"/>
      <c r="CB86" s="652">
        <v>3301053</v>
      </c>
      <c r="CC86" s="652" t="s">
        <v>1113</v>
      </c>
      <c r="CD86" s="652">
        <v>33011</v>
      </c>
      <c r="CE86" s="652" t="s">
        <v>1114</v>
      </c>
      <c r="CF86" s="652" t="s">
        <v>701</v>
      </c>
      <c r="CG86" s="883">
        <f t="shared" si="15"/>
        <v>100000000</v>
      </c>
      <c r="CH86" s="652">
        <v>92911</v>
      </c>
      <c r="CI86" s="652" t="s">
        <v>1126</v>
      </c>
      <c r="CJ86" s="1206">
        <v>48</v>
      </c>
      <c r="CK86" s="652" t="s">
        <v>691</v>
      </c>
      <c r="CL86" s="652">
        <v>7082</v>
      </c>
      <c r="CM86" s="652" t="s">
        <v>1116</v>
      </c>
      <c r="CN86" s="652" t="s">
        <v>1117</v>
      </c>
      <c r="CO86" s="652" t="s">
        <v>1118</v>
      </c>
      <c r="CP86" s="807">
        <f t="shared" si="11"/>
        <v>100000000</v>
      </c>
      <c r="CQ86" s="807">
        <f t="shared" si="12"/>
        <v>0</v>
      </c>
      <c r="CR86" s="279"/>
      <c r="CS86" s="279"/>
      <c r="CT86" s="279"/>
      <c r="CU86" s="279"/>
      <c r="CV86" s="279"/>
      <c r="CW86" s="279"/>
      <c r="CX86" s="279"/>
      <c r="CY86" s="279"/>
      <c r="CZ86" s="279"/>
      <c r="DA86" s="279"/>
      <c r="DB86" s="279"/>
      <c r="DC86" s="279"/>
      <c r="DD86" s="279"/>
      <c r="DE86" s="279"/>
      <c r="DF86" s="279"/>
      <c r="DG86" s="279"/>
      <c r="DH86" s="279"/>
      <c r="DI86" s="279"/>
      <c r="DJ86" s="279"/>
      <c r="DK86" s="279"/>
      <c r="DL86" s="279"/>
      <c r="DM86" s="279"/>
      <c r="DN86" s="279"/>
      <c r="DO86" s="279"/>
      <c r="DP86" s="279"/>
      <c r="DQ86" s="279"/>
      <c r="DR86" s="279"/>
      <c r="DS86" s="279"/>
      <c r="DT86" s="279"/>
      <c r="DU86" s="279"/>
      <c r="DV86" s="279"/>
      <c r="DW86" s="279"/>
      <c r="DX86" s="279"/>
      <c r="DY86" s="279"/>
      <c r="DZ86" s="279"/>
      <c r="EA86" s="279"/>
      <c r="EB86" s="279"/>
      <c r="EC86" s="279"/>
      <c r="ED86" s="279"/>
      <c r="EE86" s="279"/>
      <c r="EF86" s="279"/>
      <c r="EG86" s="279"/>
      <c r="EH86" s="279"/>
      <c r="EI86" s="279"/>
      <c r="EJ86" s="279"/>
      <c r="EK86" s="279"/>
      <c r="EL86" s="279"/>
      <c r="EM86" s="279"/>
      <c r="EN86" s="279"/>
      <c r="EO86" s="279"/>
      <c r="EP86" s="279"/>
      <c r="EQ86" s="279"/>
      <c r="ER86" s="279"/>
      <c r="ES86" s="279"/>
      <c r="ET86" s="279"/>
      <c r="EU86" s="279"/>
      <c r="EV86" s="279"/>
      <c r="EW86" s="279"/>
      <c r="EX86" s="279"/>
      <c r="EY86" s="279"/>
      <c r="EZ86" s="279"/>
      <c r="FA86" s="279"/>
      <c r="FB86" s="279"/>
      <c r="FC86" s="279"/>
      <c r="FD86" s="279"/>
      <c r="FE86" s="279"/>
      <c r="FF86" s="279"/>
      <c r="FG86" s="279"/>
      <c r="FH86" s="279"/>
      <c r="FI86" s="279"/>
      <c r="FJ86" s="279"/>
      <c r="FK86" s="279"/>
      <c r="FL86" s="279"/>
      <c r="FM86" s="279"/>
      <c r="FN86" s="279"/>
      <c r="FO86" s="279"/>
      <c r="FP86" s="279"/>
      <c r="FQ86" s="279"/>
      <c r="FR86" s="279"/>
      <c r="FS86" s="279"/>
      <c r="FT86" s="279"/>
      <c r="FU86" s="279"/>
      <c r="FV86" s="279"/>
      <c r="FW86" s="279"/>
      <c r="FX86" s="279"/>
      <c r="FY86" s="279"/>
      <c r="FZ86" s="279"/>
      <c r="GA86" s="279"/>
      <c r="GB86" s="279"/>
      <c r="GC86" s="279"/>
      <c r="GD86" s="279"/>
      <c r="GE86" s="279"/>
      <c r="GF86" s="279"/>
      <c r="GG86" s="279"/>
      <c r="GH86" s="279"/>
      <c r="GI86" s="279"/>
      <c r="GJ86" s="279"/>
      <c r="GK86" s="279"/>
      <c r="GL86" s="279"/>
      <c r="GM86" s="279"/>
      <c r="GN86" s="279"/>
      <c r="GO86" s="279"/>
      <c r="GP86" s="279"/>
      <c r="GQ86" s="279"/>
      <c r="GR86" s="279"/>
      <c r="GS86" s="279"/>
      <c r="GT86" s="279"/>
      <c r="GU86" s="279"/>
      <c r="GV86" s="279"/>
      <c r="GW86" s="279"/>
      <c r="GX86" s="279"/>
      <c r="GY86" s="279"/>
      <c r="GZ86" s="279"/>
      <c r="HA86" s="279"/>
      <c r="HB86" s="279"/>
      <c r="HC86" s="279"/>
      <c r="HD86" s="279"/>
      <c r="HE86" s="279"/>
      <c r="HF86" s="279"/>
      <c r="HG86" s="279"/>
      <c r="HH86" s="279"/>
      <c r="HI86" s="279"/>
      <c r="HJ86" s="279"/>
      <c r="HK86" s="279"/>
    </row>
    <row r="87" spans="1:219" s="280" customFormat="1" ht="69" customHeight="1" x14ac:dyDescent="0.25">
      <c r="A87" s="619" t="s">
        <v>363</v>
      </c>
      <c r="B87" s="619" t="s">
        <v>394</v>
      </c>
      <c r="C87" s="619" t="s">
        <v>394</v>
      </c>
      <c r="D87" s="619" t="s">
        <v>359</v>
      </c>
      <c r="E87" s="619" t="s">
        <v>446</v>
      </c>
      <c r="F87" s="619" t="s">
        <v>361</v>
      </c>
      <c r="G87" s="609">
        <v>2021005810071</v>
      </c>
      <c r="H87" s="941"/>
      <c r="I87" s="1052" t="s">
        <v>753</v>
      </c>
      <c r="J87" s="1052" t="s">
        <v>754</v>
      </c>
      <c r="K87" s="609">
        <v>5000</v>
      </c>
      <c r="L87" s="609" t="s">
        <v>752</v>
      </c>
      <c r="M87" s="609" t="s">
        <v>751</v>
      </c>
      <c r="N87" s="619" t="s">
        <v>1424</v>
      </c>
      <c r="O87" s="619" t="s">
        <v>390</v>
      </c>
      <c r="P87" s="619" t="s">
        <v>701</v>
      </c>
      <c r="Q87" s="951" t="s">
        <v>883</v>
      </c>
      <c r="R87" s="853"/>
      <c r="S87" s="853">
        <f>625650000-S81</f>
        <v>475650000</v>
      </c>
      <c r="T87" s="1024">
        <f t="shared" si="13"/>
        <v>475650000</v>
      </c>
      <c r="U87" s="1092">
        <f t="shared" si="14"/>
        <v>475650000</v>
      </c>
      <c r="V87" s="1088"/>
      <c r="W87" s="277"/>
      <c r="X87" s="277"/>
      <c r="Y87" s="277"/>
      <c r="Z87" s="277"/>
      <c r="AA87" s="594"/>
      <c r="AB87" s="277"/>
      <c r="AC87" s="277"/>
      <c r="AD87" s="277"/>
      <c r="AE87" s="277"/>
      <c r="AF87" s="277"/>
      <c r="AG87" s="277"/>
      <c r="AH87" s="277"/>
      <c r="AI87" s="277"/>
      <c r="AJ87" s="277"/>
      <c r="AK87" s="277"/>
      <c r="AL87" s="277"/>
      <c r="AM87" s="277"/>
      <c r="AN87" s="594"/>
      <c r="AO87" s="594"/>
      <c r="AP87" s="277"/>
      <c r="AQ87" s="277"/>
      <c r="AR87" s="277"/>
      <c r="AS87" s="277"/>
      <c r="AT87" s="277"/>
      <c r="AU87" s="277"/>
      <c r="AV87" s="277"/>
      <c r="AW87" s="277"/>
      <c r="AX87" s="277">
        <v>80000000</v>
      </c>
      <c r="AY87" s="277">
        <v>750000</v>
      </c>
      <c r="AZ87" s="277"/>
      <c r="BA87" s="277"/>
      <c r="BB87" s="908">
        <v>392900000</v>
      </c>
      <c r="BC87" s="277"/>
      <c r="BD87" s="594"/>
      <c r="BE87" s="277">
        <v>2000000</v>
      </c>
      <c r="BF87" s="277"/>
      <c r="BG87" s="277"/>
      <c r="BH87" s="277"/>
      <c r="BI87" s="277"/>
      <c r="BJ87" s="277"/>
      <c r="BK87" s="381"/>
      <c r="BL87" s="277"/>
      <c r="BM87" s="277"/>
      <c r="BN87" s="277"/>
      <c r="BO87" s="277"/>
      <c r="BP87" s="277"/>
      <c r="BQ87" s="277"/>
      <c r="BR87" s="277"/>
      <c r="BS87" s="594"/>
      <c r="BT87" s="277"/>
      <c r="BU87" s="277"/>
      <c r="BV87" s="277"/>
      <c r="BW87" s="277"/>
      <c r="BX87" s="277"/>
      <c r="BY87" s="277"/>
      <c r="BZ87" s="277"/>
      <c r="CA87" s="637"/>
      <c r="CB87" s="652">
        <v>3301098</v>
      </c>
      <c r="CC87" s="652" t="s">
        <v>1119</v>
      </c>
      <c r="CD87" s="652">
        <v>33013</v>
      </c>
      <c r="CE87" s="652" t="s">
        <v>1120</v>
      </c>
      <c r="CF87" s="652" t="s">
        <v>701</v>
      </c>
      <c r="CG87" s="883">
        <f t="shared" si="15"/>
        <v>475650000</v>
      </c>
      <c r="CH87" s="652">
        <v>84510</v>
      </c>
      <c r="CI87" s="652" t="s">
        <v>1121</v>
      </c>
      <c r="CJ87" s="1206">
        <v>48</v>
      </c>
      <c r="CK87" s="652" t="s">
        <v>691</v>
      </c>
      <c r="CL87" s="652">
        <v>7082</v>
      </c>
      <c r="CM87" s="652" t="s">
        <v>1116</v>
      </c>
      <c r="CN87" s="652" t="s">
        <v>1122</v>
      </c>
      <c r="CO87" s="652" t="s">
        <v>1123</v>
      </c>
      <c r="CP87" s="807">
        <f t="shared" si="11"/>
        <v>475650000</v>
      </c>
      <c r="CQ87" s="807">
        <f t="shared" si="12"/>
        <v>0</v>
      </c>
      <c r="CR87" s="279"/>
      <c r="CS87" s="279"/>
      <c r="CT87" s="279"/>
      <c r="CU87" s="279"/>
      <c r="CV87" s="279"/>
      <c r="CW87" s="279"/>
      <c r="CX87" s="279"/>
      <c r="CY87" s="279"/>
      <c r="CZ87" s="279"/>
      <c r="DA87" s="279"/>
      <c r="DB87" s="279"/>
      <c r="DC87" s="279"/>
      <c r="DD87" s="279"/>
      <c r="DE87" s="279"/>
      <c r="DF87" s="279"/>
      <c r="DG87" s="279"/>
      <c r="DH87" s="279"/>
      <c r="DI87" s="279"/>
      <c r="DJ87" s="279"/>
      <c r="DK87" s="279"/>
      <c r="DL87" s="279"/>
      <c r="DM87" s="279"/>
      <c r="DN87" s="279"/>
      <c r="DO87" s="279"/>
      <c r="DP87" s="279"/>
      <c r="DQ87" s="279"/>
      <c r="DR87" s="279"/>
      <c r="DS87" s="279"/>
      <c r="DT87" s="279"/>
      <c r="DU87" s="279"/>
      <c r="DV87" s="279"/>
      <c r="DW87" s="279"/>
      <c r="DX87" s="279"/>
      <c r="DY87" s="279"/>
      <c r="DZ87" s="279"/>
      <c r="EA87" s="279"/>
      <c r="EB87" s="279"/>
      <c r="EC87" s="279"/>
      <c r="ED87" s="279"/>
      <c r="EE87" s="279"/>
      <c r="EF87" s="279"/>
      <c r="EG87" s="279"/>
      <c r="EH87" s="279"/>
      <c r="EI87" s="279"/>
      <c r="EJ87" s="279"/>
      <c r="EK87" s="279"/>
      <c r="EL87" s="279"/>
      <c r="EM87" s="279"/>
      <c r="EN87" s="279"/>
      <c r="EO87" s="279"/>
      <c r="EP87" s="279"/>
      <c r="EQ87" s="279"/>
      <c r="ER87" s="279"/>
      <c r="ES87" s="279"/>
      <c r="ET87" s="279"/>
      <c r="EU87" s="279"/>
      <c r="EV87" s="279"/>
      <c r="EW87" s="279"/>
      <c r="EX87" s="279"/>
      <c r="EY87" s="279"/>
      <c r="EZ87" s="279"/>
      <c r="FA87" s="279"/>
      <c r="FB87" s="279"/>
      <c r="FC87" s="279"/>
      <c r="FD87" s="279"/>
      <c r="FE87" s="279"/>
      <c r="FF87" s="279"/>
      <c r="FG87" s="279"/>
      <c r="FH87" s="279"/>
      <c r="FI87" s="279"/>
      <c r="FJ87" s="279"/>
      <c r="FK87" s="279"/>
      <c r="FL87" s="279"/>
      <c r="FM87" s="279"/>
      <c r="FN87" s="279"/>
      <c r="FO87" s="279"/>
      <c r="FP87" s="279"/>
      <c r="FQ87" s="279"/>
      <c r="FR87" s="279"/>
      <c r="FS87" s="279"/>
      <c r="FT87" s="279"/>
      <c r="FU87" s="279"/>
      <c r="FV87" s="279"/>
      <c r="FW87" s="279"/>
      <c r="FX87" s="279"/>
      <c r="FY87" s="279"/>
      <c r="FZ87" s="279"/>
      <c r="GA87" s="279"/>
      <c r="GB87" s="279"/>
      <c r="GC87" s="279"/>
      <c r="GD87" s="279"/>
      <c r="GE87" s="279"/>
      <c r="GF87" s="279"/>
      <c r="GG87" s="279"/>
      <c r="GH87" s="279"/>
      <c r="GI87" s="279"/>
      <c r="GJ87" s="279"/>
      <c r="GK87" s="279"/>
      <c r="GL87" s="279"/>
      <c r="GM87" s="279"/>
      <c r="GN87" s="279"/>
      <c r="GO87" s="279"/>
      <c r="GP87" s="279"/>
      <c r="GQ87" s="279"/>
      <c r="GR87" s="279"/>
      <c r="GS87" s="279"/>
      <c r="GT87" s="279"/>
      <c r="GU87" s="279"/>
      <c r="GV87" s="279"/>
      <c r="GW87" s="279"/>
      <c r="GX87" s="279"/>
      <c r="GY87" s="279"/>
      <c r="GZ87" s="279"/>
      <c r="HA87" s="279"/>
      <c r="HB87" s="279"/>
      <c r="HC87" s="279"/>
      <c r="HD87" s="279"/>
      <c r="HE87" s="279"/>
      <c r="HF87" s="279"/>
      <c r="HG87" s="279"/>
      <c r="HH87" s="279"/>
      <c r="HI87" s="279"/>
      <c r="HJ87" s="279"/>
      <c r="HK87" s="279"/>
    </row>
    <row r="88" spans="1:219" s="280" customFormat="1" ht="72" customHeight="1" x14ac:dyDescent="0.25">
      <c r="A88" s="619" t="s">
        <v>363</v>
      </c>
      <c r="B88" s="619" t="s">
        <v>394</v>
      </c>
      <c r="C88" s="619" t="s">
        <v>394</v>
      </c>
      <c r="D88" s="619" t="s">
        <v>359</v>
      </c>
      <c r="E88" s="619" t="s">
        <v>446</v>
      </c>
      <c r="F88" s="619" t="s">
        <v>361</v>
      </c>
      <c r="G88" s="609">
        <v>2021005810195</v>
      </c>
      <c r="H88" s="941"/>
      <c r="I88" s="1052" t="s">
        <v>910</v>
      </c>
      <c r="J88" s="1052" t="s">
        <v>911</v>
      </c>
      <c r="K88" s="609">
        <v>300</v>
      </c>
      <c r="L88" s="609" t="s">
        <v>752</v>
      </c>
      <c r="M88" s="609" t="s">
        <v>751</v>
      </c>
      <c r="N88" s="619" t="s">
        <v>1425</v>
      </c>
      <c r="O88" s="619" t="s">
        <v>390</v>
      </c>
      <c r="P88" s="619" t="s">
        <v>701</v>
      </c>
      <c r="Q88" s="913" t="s">
        <v>955</v>
      </c>
      <c r="R88" s="853"/>
      <c r="S88" s="853">
        <v>400000000</v>
      </c>
      <c r="T88" s="1024">
        <f t="shared" si="13"/>
        <v>400000000</v>
      </c>
      <c r="U88" s="1092">
        <f t="shared" si="14"/>
        <v>400000000</v>
      </c>
      <c r="V88" s="1088"/>
      <c r="W88" s="594"/>
      <c r="X88" s="594"/>
      <c r="Y88" s="594"/>
      <c r="Z88" s="594"/>
      <c r="AA88" s="594"/>
      <c r="AB88" s="594"/>
      <c r="AC88" s="594"/>
      <c r="AD88" s="594"/>
      <c r="AE88" s="594"/>
      <c r="AF88" s="594"/>
      <c r="AG88" s="594"/>
      <c r="AH88" s="594"/>
      <c r="AI88" s="594"/>
      <c r="AJ88" s="594"/>
      <c r="AK88" s="594"/>
      <c r="AL88" s="594"/>
      <c r="AM88" s="594"/>
      <c r="AN88" s="594"/>
      <c r="AO88" s="594"/>
      <c r="AP88" s="594"/>
      <c r="AQ88" s="594"/>
      <c r="AR88" s="594"/>
      <c r="AS88" s="594"/>
      <c r="AT88" s="594"/>
      <c r="AU88" s="594"/>
      <c r="AV88" s="594"/>
      <c r="AW88" s="594"/>
      <c r="AX88" s="594"/>
      <c r="AY88" s="594"/>
      <c r="AZ88" s="594"/>
      <c r="BA88" s="594"/>
      <c r="BB88" s="594">
        <v>400000000</v>
      </c>
      <c r="BC88" s="594"/>
      <c r="BD88" s="594"/>
      <c r="BE88" s="594"/>
      <c r="BF88" s="594"/>
      <c r="BG88" s="594"/>
      <c r="BH88" s="594"/>
      <c r="BI88" s="594"/>
      <c r="BJ88" s="594"/>
      <c r="BK88" s="594"/>
      <c r="BL88" s="594"/>
      <c r="BM88" s="594"/>
      <c r="BN88" s="594"/>
      <c r="BO88" s="594"/>
      <c r="BP88" s="594"/>
      <c r="BQ88" s="594"/>
      <c r="BR88" s="594"/>
      <c r="BS88" s="594"/>
      <c r="BT88" s="594"/>
      <c r="BU88" s="594"/>
      <c r="BV88" s="594"/>
      <c r="BW88" s="594"/>
      <c r="BX88" s="594"/>
      <c r="BY88" s="594"/>
      <c r="BZ88" s="594"/>
      <c r="CA88" s="637"/>
      <c r="CB88" s="652">
        <v>3301051</v>
      </c>
      <c r="CC88" s="652" t="s">
        <v>911</v>
      </c>
      <c r="CD88" s="652">
        <v>33016</v>
      </c>
      <c r="CE88" s="652" t="s">
        <v>1125</v>
      </c>
      <c r="CF88" s="652" t="s">
        <v>701</v>
      </c>
      <c r="CG88" s="883">
        <f t="shared" si="15"/>
        <v>400000000</v>
      </c>
      <c r="CH88" s="652">
        <v>92340</v>
      </c>
      <c r="CI88" s="652" t="s">
        <v>1128</v>
      </c>
      <c r="CJ88" s="1206">
        <v>48</v>
      </c>
      <c r="CK88" s="652" t="s">
        <v>691</v>
      </c>
      <c r="CL88" s="652">
        <v>7082</v>
      </c>
      <c r="CM88" s="652" t="s">
        <v>1116</v>
      </c>
      <c r="CN88" s="652" t="s">
        <v>1129</v>
      </c>
      <c r="CO88" s="652" t="s">
        <v>1130</v>
      </c>
      <c r="CP88" s="807">
        <f t="shared" si="11"/>
        <v>400000000</v>
      </c>
      <c r="CQ88" s="807">
        <f t="shared" si="12"/>
        <v>0</v>
      </c>
      <c r="CR88" s="279"/>
      <c r="CS88" s="279"/>
      <c r="CT88" s="279"/>
      <c r="CU88" s="279"/>
      <c r="CV88" s="279"/>
      <c r="CW88" s="279"/>
      <c r="CX88" s="279"/>
      <c r="CY88" s="279"/>
      <c r="CZ88" s="279"/>
      <c r="DA88" s="279"/>
      <c r="DB88" s="279"/>
      <c r="DC88" s="279"/>
      <c r="DD88" s="279"/>
      <c r="DE88" s="279"/>
      <c r="DF88" s="279"/>
      <c r="DG88" s="279"/>
      <c r="DH88" s="279"/>
      <c r="DI88" s="279"/>
      <c r="DJ88" s="279"/>
      <c r="DK88" s="279"/>
      <c r="DL88" s="279"/>
      <c r="DM88" s="279"/>
      <c r="DN88" s="279"/>
      <c r="DO88" s="279"/>
      <c r="DP88" s="279"/>
      <c r="DQ88" s="279"/>
      <c r="DR88" s="279"/>
      <c r="DS88" s="279"/>
      <c r="DT88" s="279"/>
      <c r="DU88" s="279"/>
      <c r="DV88" s="279"/>
      <c r="DW88" s="279"/>
      <c r="DX88" s="279"/>
      <c r="DY88" s="279"/>
      <c r="DZ88" s="279"/>
      <c r="EA88" s="279"/>
      <c r="EB88" s="279"/>
      <c r="EC88" s="279"/>
      <c r="ED88" s="279"/>
      <c r="EE88" s="279"/>
      <c r="EF88" s="279"/>
      <c r="EG88" s="279"/>
      <c r="EH88" s="279"/>
      <c r="EI88" s="279"/>
      <c r="EJ88" s="279"/>
      <c r="EK88" s="279"/>
      <c r="EL88" s="279"/>
      <c r="EM88" s="279"/>
      <c r="EN88" s="279"/>
      <c r="EO88" s="279"/>
      <c r="EP88" s="279"/>
      <c r="EQ88" s="279"/>
      <c r="ER88" s="279"/>
      <c r="ES88" s="279"/>
      <c r="ET88" s="279"/>
      <c r="EU88" s="279"/>
      <c r="EV88" s="279"/>
      <c r="EW88" s="279"/>
      <c r="EX88" s="279"/>
      <c r="EY88" s="279"/>
      <c r="EZ88" s="279"/>
      <c r="FA88" s="279"/>
      <c r="FB88" s="279"/>
      <c r="FC88" s="279"/>
      <c r="FD88" s="279"/>
      <c r="FE88" s="279"/>
      <c r="FF88" s="279"/>
      <c r="FG88" s="279"/>
      <c r="FH88" s="279"/>
      <c r="FI88" s="279"/>
      <c r="FJ88" s="279"/>
      <c r="FK88" s="279"/>
      <c r="FL88" s="279"/>
      <c r="FM88" s="279"/>
      <c r="FN88" s="279"/>
      <c r="FO88" s="279"/>
      <c r="FP88" s="279"/>
      <c r="FQ88" s="279"/>
      <c r="FR88" s="279"/>
      <c r="FS88" s="279"/>
      <c r="FT88" s="279"/>
      <c r="FU88" s="279"/>
      <c r="FV88" s="279"/>
      <c r="FW88" s="279"/>
      <c r="FX88" s="279"/>
      <c r="FY88" s="279"/>
      <c r="FZ88" s="279"/>
      <c r="GA88" s="279"/>
      <c r="GB88" s="279"/>
      <c r="GC88" s="279"/>
      <c r="GD88" s="279"/>
      <c r="GE88" s="279"/>
      <c r="GF88" s="279"/>
      <c r="GG88" s="279"/>
      <c r="GH88" s="279"/>
      <c r="GI88" s="279"/>
      <c r="GJ88" s="279"/>
      <c r="GK88" s="279"/>
      <c r="GL88" s="279"/>
      <c r="GM88" s="279"/>
      <c r="GN88" s="279"/>
      <c r="GO88" s="279"/>
      <c r="GP88" s="279"/>
      <c r="GQ88" s="279"/>
      <c r="GR88" s="279"/>
      <c r="GS88" s="279"/>
      <c r="GT88" s="279"/>
      <c r="GU88" s="279"/>
      <c r="GV88" s="279"/>
      <c r="GW88" s="279"/>
      <c r="GX88" s="279"/>
      <c r="GY88" s="279"/>
      <c r="GZ88" s="279"/>
      <c r="HA88" s="279"/>
      <c r="HB88" s="279"/>
      <c r="HC88" s="279"/>
      <c r="HD88" s="279"/>
      <c r="HE88" s="279"/>
      <c r="HF88" s="279"/>
      <c r="HG88" s="279"/>
      <c r="HH88" s="279"/>
      <c r="HI88" s="279"/>
      <c r="HJ88" s="279"/>
      <c r="HK88" s="279"/>
    </row>
    <row r="89" spans="1:219" s="280" customFormat="1" ht="150" x14ac:dyDescent="0.25">
      <c r="A89" s="619" t="s">
        <v>363</v>
      </c>
      <c r="B89" s="619" t="s">
        <v>394</v>
      </c>
      <c r="C89" s="619" t="s">
        <v>394</v>
      </c>
      <c r="D89" s="619" t="s">
        <v>359</v>
      </c>
      <c r="E89" s="619" t="s">
        <v>446</v>
      </c>
      <c r="F89" s="619" t="s">
        <v>361</v>
      </c>
      <c r="G89" s="609">
        <v>2021005810246</v>
      </c>
      <c r="H89" s="941"/>
      <c r="I89" s="1052" t="s">
        <v>749</v>
      </c>
      <c r="J89" s="1052" t="s">
        <v>909</v>
      </c>
      <c r="K89" s="609">
        <v>3</v>
      </c>
      <c r="L89" s="609" t="s">
        <v>752</v>
      </c>
      <c r="M89" s="609" t="s">
        <v>751</v>
      </c>
      <c r="N89" s="619" t="s">
        <v>1426</v>
      </c>
      <c r="O89" s="619" t="s">
        <v>390</v>
      </c>
      <c r="P89" s="619" t="s">
        <v>701</v>
      </c>
      <c r="Q89" s="951" t="s">
        <v>885</v>
      </c>
      <c r="R89" s="853"/>
      <c r="S89" s="853">
        <v>100000000</v>
      </c>
      <c r="T89" s="1024">
        <f t="shared" si="13"/>
        <v>100000000</v>
      </c>
      <c r="U89" s="1092">
        <f t="shared" si="14"/>
        <v>100000000</v>
      </c>
      <c r="V89" s="1088"/>
      <c r="W89" s="594"/>
      <c r="X89" s="594"/>
      <c r="Y89" s="594"/>
      <c r="Z89" s="594"/>
      <c r="AA89" s="594"/>
      <c r="AB89" s="594"/>
      <c r="AC89" s="594"/>
      <c r="AD89" s="594"/>
      <c r="AE89" s="594"/>
      <c r="AF89" s="594"/>
      <c r="AG89" s="594"/>
      <c r="AH89" s="594"/>
      <c r="AI89" s="594"/>
      <c r="AJ89" s="594"/>
      <c r="AK89" s="594"/>
      <c r="AL89" s="594"/>
      <c r="AM89" s="594"/>
      <c r="AN89" s="594"/>
      <c r="AO89" s="594"/>
      <c r="AP89" s="594"/>
      <c r="AQ89" s="594"/>
      <c r="AR89" s="594"/>
      <c r="AS89" s="594"/>
      <c r="AT89" s="594"/>
      <c r="AU89" s="594"/>
      <c r="AV89" s="594"/>
      <c r="AW89" s="594"/>
      <c r="AX89" s="594"/>
      <c r="AY89" s="594"/>
      <c r="AZ89" s="594"/>
      <c r="BA89" s="594"/>
      <c r="BB89" s="594">
        <v>100000000</v>
      </c>
      <c r="BC89" s="594"/>
      <c r="BD89" s="594"/>
      <c r="BE89" s="594"/>
      <c r="BF89" s="594"/>
      <c r="BG89" s="594"/>
      <c r="BH89" s="594"/>
      <c r="BI89" s="594"/>
      <c r="BJ89" s="594"/>
      <c r="BK89" s="594"/>
      <c r="BL89" s="594"/>
      <c r="BM89" s="594"/>
      <c r="BN89" s="594"/>
      <c r="BO89" s="594"/>
      <c r="BP89" s="594"/>
      <c r="BQ89" s="594"/>
      <c r="BR89" s="594"/>
      <c r="BS89" s="594"/>
      <c r="BT89" s="594"/>
      <c r="BU89" s="594"/>
      <c r="BV89" s="594"/>
      <c r="BW89" s="594"/>
      <c r="BX89" s="594"/>
      <c r="BY89" s="594"/>
      <c r="BZ89" s="594"/>
      <c r="CA89" s="637"/>
      <c r="CB89" s="652">
        <v>3301053</v>
      </c>
      <c r="CC89" s="652" t="s">
        <v>1131</v>
      </c>
      <c r="CD89" s="652">
        <v>33011</v>
      </c>
      <c r="CE89" s="652" t="s">
        <v>1114</v>
      </c>
      <c r="CF89" s="652" t="s">
        <v>701</v>
      </c>
      <c r="CG89" s="883">
        <f t="shared" si="15"/>
        <v>100000000</v>
      </c>
      <c r="CH89" s="652">
        <v>92911</v>
      </c>
      <c r="CI89" s="652" t="s">
        <v>1126</v>
      </c>
      <c r="CJ89" s="1206">
        <v>48</v>
      </c>
      <c r="CK89" s="652" t="s">
        <v>691</v>
      </c>
      <c r="CL89" s="652">
        <v>7082</v>
      </c>
      <c r="CM89" s="652" t="s">
        <v>1116</v>
      </c>
      <c r="CN89" s="652" t="s">
        <v>1117</v>
      </c>
      <c r="CO89" s="652" t="s">
        <v>1118</v>
      </c>
      <c r="CP89" s="807">
        <f t="shared" si="11"/>
        <v>100000000</v>
      </c>
      <c r="CQ89" s="807">
        <f t="shared" si="12"/>
        <v>0</v>
      </c>
      <c r="CR89" s="279"/>
      <c r="CS89" s="279"/>
      <c r="CT89" s="279"/>
      <c r="CU89" s="279"/>
      <c r="CV89" s="279"/>
      <c r="CW89" s="279"/>
      <c r="CX89" s="279"/>
      <c r="CY89" s="279"/>
      <c r="CZ89" s="279"/>
      <c r="DA89" s="279"/>
      <c r="DB89" s="279"/>
      <c r="DC89" s="279"/>
      <c r="DD89" s="279"/>
      <c r="DE89" s="279"/>
      <c r="DF89" s="279"/>
      <c r="DG89" s="279"/>
      <c r="DH89" s="279"/>
      <c r="DI89" s="279"/>
      <c r="DJ89" s="279"/>
      <c r="DK89" s="279"/>
      <c r="DL89" s="279"/>
      <c r="DM89" s="279"/>
      <c r="DN89" s="279"/>
      <c r="DO89" s="279"/>
      <c r="DP89" s="279"/>
      <c r="DQ89" s="279"/>
      <c r="DR89" s="279"/>
      <c r="DS89" s="279"/>
      <c r="DT89" s="279"/>
      <c r="DU89" s="279"/>
      <c r="DV89" s="279"/>
      <c r="DW89" s="279"/>
      <c r="DX89" s="279"/>
      <c r="DY89" s="279"/>
      <c r="DZ89" s="279"/>
      <c r="EA89" s="279"/>
      <c r="EB89" s="279"/>
      <c r="EC89" s="279"/>
      <c r="ED89" s="279"/>
      <c r="EE89" s="279"/>
      <c r="EF89" s="279"/>
      <c r="EG89" s="279"/>
      <c r="EH89" s="279"/>
      <c r="EI89" s="279"/>
      <c r="EJ89" s="279"/>
      <c r="EK89" s="279"/>
      <c r="EL89" s="279"/>
      <c r="EM89" s="279"/>
      <c r="EN89" s="279"/>
      <c r="EO89" s="279"/>
      <c r="EP89" s="279"/>
      <c r="EQ89" s="279"/>
      <c r="ER89" s="279"/>
      <c r="ES89" s="279"/>
      <c r="ET89" s="279"/>
      <c r="EU89" s="279"/>
      <c r="EV89" s="279"/>
      <c r="EW89" s="279"/>
      <c r="EX89" s="279"/>
      <c r="EY89" s="279"/>
      <c r="EZ89" s="279"/>
      <c r="FA89" s="279"/>
      <c r="FB89" s="279"/>
      <c r="FC89" s="279"/>
      <c r="FD89" s="279"/>
      <c r="FE89" s="279"/>
      <c r="FF89" s="279"/>
      <c r="FG89" s="279"/>
      <c r="FH89" s="279"/>
      <c r="FI89" s="279"/>
      <c r="FJ89" s="279"/>
      <c r="FK89" s="279"/>
      <c r="FL89" s="279"/>
      <c r="FM89" s="279"/>
      <c r="FN89" s="279"/>
      <c r="FO89" s="279"/>
      <c r="FP89" s="279"/>
      <c r="FQ89" s="279"/>
      <c r="FR89" s="279"/>
      <c r="FS89" s="279"/>
      <c r="FT89" s="279"/>
      <c r="FU89" s="279"/>
      <c r="FV89" s="279"/>
      <c r="FW89" s="279"/>
      <c r="FX89" s="279"/>
      <c r="FY89" s="279"/>
      <c r="FZ89" s="279"/>
      <c r="GA89" s="279"/>
      <c r="GB89" s="279"/>
      <c r="GC89" s="279"/>
      <c r="GD89" s="279"/>
      <c r="GE89" s="279"/>
      <c r="GF89" s="279"/>
      <c r="GG89" s="279"/>
      <c r="GH89" s="279"/>
      <c r="GI89" s="279"/>
      <c r="GJ89" s="279"/>
      <c r="GK89" s="279"/>
      <c r="GL89" s="279"/>
      <c r="GM89" s="279"/>
      <c r="GN89" s="279"/>
      <c r="GO89" s="279"/>
      <c r="GP89" s="279"/>
      <c r="GQ89" s="279"/>
      <c r="GR89" s="279"/>
      <c r="GS89" s="279"/>
      <c r="GT89" s="279"/>
      <c r="GU89" s="279"/>
      <c r="GV89" s="279"/>
      <c r="GW89" s="279"/>
      <c r="GX89" s="279"/>
      <c r="GY89" s="279"/>
      <c r="GZ89" s="279"/>
      <c r="HA89" s="279"/>
      <c r="HB89" s="279"/>
      <c r="HC89" s="279"/>
      <c r="HD89" s="279"/>
      <c r="HE89" s="279"/>
      <c r="HF89" s="279"/>
      <c r="HG89" s="279"/>
      <c r="HH89" s="279"/>
      <c r="HI89" s="279"/>
      <c r="HJ89" s="279"/>
      <c r="HK89" s="279"/>
    </row>
    <row r="90" spans="1:219" s="280" customFormat="1" ht="150" x14ac:dyDescent="0.25">
      <c r="A90" s="619" t="s">
        <v>363</v>
      </c>
      <c r="B90" s="619" t="s">
        <v>394</v>
      </c>
      <c r="C90" s="619" t="s">
        <v>394</v>
      </c>
      <c r="D90" s="619" t="s">
        <v>359</v>
      </c>
      <c r="E90" s="619" t="s">
        <v>446</v>
      </c>
      <c r="F90" s="619" t="s">
        <v>361</v>
      </c>
      <c r="G90" s="609">
        <v>2021005810209</v>
      </c>
      <c r="H90" s="941"/>
      <c r="I90" s="1052" t="s">
        <v>749</v>
      </c>
      <c r="J90" s="1052" t="s">
        <v>909</v>
      </c>
      <c r="K90" s="609">
        <v>3</v>
      </c>
      <c r="L90" s="609" t="s">
        <v>752</v>
      </c>
      <c r="M90" s="609" t="s">
        <v>751</v>
      </c>
      <c r="N90" s="619" t="s">
        <v>1427</v>
      </c>
      <c r="O90" s="619" t="s">
        <v>390</v>
      </c>
      <c r="P90" s="619" t="s">
        <v>701</v>
      </c>
      <c r="Q90" s="951" t="s">
        <v>886</v>
      </c>
      <c r="R90" s="853"/>
      <c r="S90" s="853">
        <v>100000000</v>
      </c>
      <c r="T90" s="1024">
        <f t="shared" si="13"/>
        <v>100000000</v>
      </c>
      <c r="U90" s="1092">
        <f t="shared" si="14"/>
        <v>100000000</v>
      </c>
      <c r="V90" s="1088"/>
      <c r="W90" s="594"/>
      <c r="X90" s="594"/>
      <c r="Y90" s="594"/>
      <c r="Z90" s="594"/>
      <c r="AA90" s="594"/>
      <c r="AB90" s="594"/>
      <c r="AC90" s="594"/>
      <c r="AD90" s="594"/>
      <c r="AE90" s="594"/>
      <c r="AF90" s="594"/>
      <c r="AG90" s="594"/>
      <c r="AH90" s="594"/>
      <c r="AI90" s="594"/>
      <c r="AJ90" s="594"/>
      <c r="AK90" s="594"/>
      <c r="AL90" s="594"/>
      <c r="AM90" s="594"/>
      <c r="AN90" s="594"/>
      <c r="AO90" s="594"/>
      <c r="AP90" s="594"/>
      <c r="AQ90" s="594"/>
      <c r="AR90" s="594"/>
      <c r="AS90" s="594"/>
      <c r="AT90" s="594"/>
      <c r="AU90" s="594"/>
      <c r="AV90" s="594"/>
      <c r="AW90" s="594"/>
      <c r="AX90" s="594"/>
      <c r="AY90" s="594"/>
      <c r="AZ90" s="594"/>
      <c r="BA90" s="594"/>
      <c r="BB90" s="594">
        <v>100000000</v>
      </c>
      <c r="BC90" s="594"/>
      <c r="BD90" s="594"/>
      <c r="BE90" s="594"/>
      <c r="BF90" s="594"/>
      <c r="BG90" s="594"/>
      <c r="BH90" s="594"/>
      <c r="BI90" s="594"/>
      <c r="BJ90" s="594"/>
      <c r="BK90" s="594"/>
      <c r="BL90" s="594"/>
      <c r="BM90" s="594"/>
      <c r="BN90" s="594"/>
      <c r="BO90" s="594"/>
      <c r="BP90" s="594"/>
      <c r="BQ90" s="594"/>
      <c r="BR90" s="594"/>
      <c r="BS90" s="594"/>
      <c r="BT90" s="594"/>
      <c r="BU90" s="594"/>
      <c r="BV90" s="594"/>
      <c r="BW90" s="594"/>
      <c r="BX90" s="594"/>
      <c r="BY90" s="594"/>
      <c r="BZ90" s="594"/>
      <c r="CA90" s="637"/>
      <c r="CB90" s="652">
        <v>3301053</v>
      </c>
      <c r="CC90" s="652" t="s">
        <v>1131</v>
      </c>
      <c r="CD90" s="652">
        <v>33011</v>
      </c>
      <c r="CE90" s="652" t="s">
        <v>1114</v>
      </c>
      <c r="CF90" s="652" t="s">
        <v>701</v>
      </c>
      <c r="CG90" s="883">
        <f t="shared" si="15"/>
        <v>100000000</v>
      </c>
      <c r="CH90" s="652">
        <v>92911</v>
      </c>
      <c r="CI90" s="652" t="s">
        <v>1126</v>
      </c>
      <c r="CJ90" s="1206">
        <v>48</v>
      </c>
      <c r="CK90" s="652" t="s">
        <v>691</v>
      </c>
      <c r="CL90" s="652">
        <v>7082</v>
      </c>
      <c r="CM90" s="652" t="s">
        <v>1116</v>
      </c>
      <c r="CN90" s="652" t="s">
        <v>1117</v>
      </c>
      <c r="CO90" s="652" t="s">
        <v>1118</v>
      </c>
      <c r="CP90" s="807">
        <f t="shared" si="11"/>
        <v>100000000</v>
      </c>
      <c r="CQ90" s="807">
        <f t="shared" si="12"/>
        <v>0</v>
      </c>
      <c r="CR90" s="279"/>
      <c r="CS90" s="279"/>
      <c r="CT90" s="279"/>
      <c r="CU90" s="279"/>
      <c r="CV90" s="279"/>
      <c r="CW90" s="279"/>
      <c r="CX90" s="279"/>
      <c r="CY90" s="279"/>
      <c r="CZ90" s="279"/>
      <c r="DA90" s="279"/>
      <c r="DB90" s="279"/>
      <c r="DC90" s="279"/>
      <c r="DD90" s="279"/>
      <c r="DE90" s="279"/>
      <c r="DF90" s="279"/>
      <c r="DG90" s="279"/>
      <c r="DH90" s="279"/>
      <c r="DI90" s="279"/>
      <c r="DJ90" s="279"/>
      <c r="DK90" s="279"/>
      <c r="DL90" s="279"/>
      <c r="DM90" s="279"/>
      <c r="DN90" s="279"/>
      <c r="DO90" s="279"/>
      <c r="DP90" s="279"/>
      <c r="DQ90" s="279"/>
      <c r="DR90" s="279"/>
      <c r="DS90" s="279"/>
      <c r="DT90" s="279"/>
      <c r="DU90" s="279"/>
      <c r="DV90" s="279"/>
      <c r="DW90" s="279"/>
      <c r="DX90" s="279"/>
      <c r="DY90" s="279"/>
      <c r="DZ90" s="279"/>
      <c r="EA90" s="279"/>
      <c r="EB90" s="279"/>
      <c r="EC90" s="279"/>
      <c r="ED90" s="279"/>
      <c r="EE90" s="279"/>
      <c r="EF90" s="279"/>
      <c r="EG90" s="279"/>
      <c r="EH90" s="279"/>
      <c r="EI90" s="279"/>
      <c r="EJ90" s="279"/>
      <c r="EK90" s="279"/>
      <c r="EL90" s="279"/>
      <c r="EM90" s="279"/>
      <c r="EN90" s="279"/>
      <c r="EO90" s="279"/>
      <c r="EP90" s="279"/>
      <c r="EQ90" s="279"/>
      <c r="ER90" s="279"/>
      <c r="ES90" s="279"/>
      <c r="ET90" s="279"/>
      <c r="EU90" s="279"/>
      <c r="EV90" s="279"/>
      <c r="EW90" s="279"/>
      <c r="EX90" s="279"/>
      <c r="EY90" s="279"/>
      <c r="EZ90" s="279"/>
      <c r="FA90" s="279"/>
      <c r="FB90" s="279"/>
      <c r="FC90" s="279"/>
      <c r="FD90" s="279"/>
      <c r="FE90" s="279"/>
      <c r="FF90" s="279"/>
      <c r="FG90" s="279"/>
      <c r="FH90" s="279"/>
      <c r="FI90" s="279"/>
      <c r="FJ90" s="279"/>
      <c r="FK90" s="279"/>
      <c r="FL90" s="279"/>
      <c r="FM90" s="279"/>
      <c r="FN90" s="279"/>
      <c r="FO90" s="279"/>
      <c r="FP90" s="279"/>
      <c r="FQ90" s="279"/>
      <c r="FR90" s="279"/>
      <c r="FS90" s="279"/>
      <c r="FT90" s="279"/>
      <c r="FU90" s="279"/>
      <c r="FV90" s="279"/>
      <c r="FW90" s="279"/>
      <c r="FX90" s="279"/>
      <c r="FY90" s="279"/>
      <c r="FZ90" s="279"/>
      <c r="GA90" s="279"/>
      <c r="GB90" s="279"/>
      <c r="GC90" s="279"/>
      <c r="GD90" s="279"/>
      <c r="GE90" s="279"/>
      <c r="GF90" s="279"/>
      <c r="GG90" s="279"/>
      <c r="GH90" s="279"/>
      <c r="GI90" s="279"/>
      <c r="GJ90" s="279"/>
      <c r="GK90" s="279"/>
      <c r="GL90" s="279"/>
      <c r="GM90" s="279"/>
      <c r="GN90" s="279"/>
      <c r="GO90" s="279"/>
      <c r="GP90" s="279"/>
      <c r="GQ90" s="279"/>
      <c r="GR90" s="279"/>
      <c r="GS90" s="279"/>
      <c r="GT90" s="279"/>
      <c r="GU90" s="279"/>
      <c r="GV90" s="279"/>
      <c r="GW90" s="279"/>
      <c r="GX90" s="279"/>
      <c r="GY90" s="279"/>
      <c r="GZ90" s="279"/>
      <c r="HA90" s="279"/>
      <c r="HB90" s="279"/>
      <c r="HC90" s="279"/>
      <c r="HD90" s="279"/>
      <c r="HE90" s="279"/>
      <c r="HF90" s="279"/>
      <c r="HG90" s="279"/>
      <c r="HH90" s="279"/>
      <c r="HI90" s="279"/>
      <c r="HJ90" s="279"/>
      <c r="HK90" s="279"/>
    </row>
    <row r="91" spans="1:219" s="280" customFormat="1" ht="69" customHeight="1" x14ac:dyDescent="0.25">
      <c r="A91" s="619" t="s">
        <v>363</v>
      </c>
      <c r="B91" s="619" t="s">
        <v>394</v>
      </c>
      <c r="C91" s="619" t="s">
        <v>394</v>
      </c>
      <c r="D91" s="619" t="s">
        <v>359</v>
      </c>
      <c r="E91" s="619" t="s">
        <v>446</v>
      </c>
      <c r="F91" s="619" t="s">
        <v>361</v>
      </c>
      <c r="G91" s="609">
        <v>2021005810204</v>
      </c>
      <c r="H91" s="941"/>
      <c r="I91" s="1052" t="s">
        <v>910</v>
      </c>
      <c r="J91" s="1052" t="s">
        <v>911</v>
      </c>
      <c r="K91" s="609">
        <v>300</v>
      </c>
      <c r="L91" s="609" t="s">
        <v>752</v>
      </c>
      <c r="M91" s="609" t="s">
        <v>751</v>
      </c>
      <c r="N91" s="619" t="s">
        <v>1428</v>
      </c>
      <c r="O91" s="619" t="s">
        <v>390</v>
      </c>
      <c r="P91" s="619" t="s">
        <v>701</v>
      </c>
      <c r="Q91" s="951" t="s">
        <v>913</v>
      </c>
      <c r="R91" s="853"/>
      <c r="S91" s="853">
        <v>100000000</v>
      </c>
      <c r="T91" s="1024">
        <f t="shared" si="13"/>
        <v>100000000</v>
      </c>
      <c r="U91" s="1092">
        <f t="shared" si="14"/>
        <v>100000000</v>
      </c>
      <c r="V91" s="1088"/>
      <c r="W91" s="594"/>
      <c r="X91" s="594"/>
      <c r="Y91" s="594"/>
      <c r="Z91" s="594"/>
      <c r="AA91" s="594"/>
      <c r="AB91" s="594"/>
      <c r="AC91" s="594"/>
      <c r="AD91" s="594"/>
      <c r="AE91" s="594"/>
      <c r="AF91" s="594"/>
      <c r="AG91" s="594"/>
      <c r="AH91" s="594"/>
      <c r="AI91" s="594"/>
      <c r="AJ91" s="594"/>
      <c r="AK91" s="594"/>
      <c r="AL91" s="594"/>
      <c r="AM91" s="594"/>
      <c r="AN91" s="594"/>
      <c r="AO91" s="594"/>
      <c r="AP91" s="594"/>
      <c r="AQ91" s="594"/>
      <c r="AR91" s="594"/>
      <c r="AS91" s="594"/>
      <c r="AT91" s="594"/>
      <c r="AU91" s="594"/>
      <c r="AV91" s="594"/>
      <c r="AW91" s="594"/>
      <c r="AX91" s="594"/>
      <c r="AY91" s="594"/>
      <c r="AZ91" s="594"/>
      <c r="BA91" s="594"/>
      <c r="BB91" s="594">
        <v>100000000</v>
      </c>
      <c r="BC91" s="594"/>
      <c r="BD91" s="594"/>
      <c r="BE91" s="594"/>
      <c r="BF91" s="594"/>
      <c r="BG91" s="594"/>
      <c r="BH91" s="594"/>
      <c r="BI91" s="594"/>
      <c r="BJ91" s="594"/>
      <c r="BK91" s="594"/>
      <c r="BL91" s="594"/>
      <c r="BM91" s="594"/>
      <c r="BN91" s="594"/>
      <c r="BO91" s="594"/>
      <c r="BP91" s="594"/>
      <c r="BQ91" s="594"/>
      <c r="BR91" s="594"/>
      <c r="BS91" s="594"/>
      <c r="BT91" s="594"/>
      <c r="BU91" s="594"/>
      <c r="BV91" s="594"/>
      <c r="BW91" s="594"/>
      <c r="BX91" s="594"/>
      <c r="BY91" s="594"/>
      <c r="BZ91" s="594"/>
      <c r="CA91" s="637"/>
      <c r="CB91" s="652">
        <v>3301051</v>
      </c>
      <c r="CC91" s="652" t="s">
        <v>911</v>
      </c>
      <c r="CD91" s="652">
        <v>33016</v>
      </c>
      <c r="CE91" s="652" t="s">
        <v>1125</v>
      </c>
      <c r="CF91" s="652" t="s">
        <v>701</v>
      </c>
      <c r="CG91" s="883">
        <f t="shared" si="15"/>
        <v>100000000</v>
      </c>
      <c r="CH91" s="652">
        <v>92913</v>
      </c>
      <c r="CI91" s="652" t="s">
        <v>1132</v>
      </c>
      <c r="CJ91" s="1206">
        <v>48</v>
      </c>
      <c r="CK91" s="652" t="s">
        <v>691</v>
      </c>
      <c r="CL91" s="652">
        <v>7082</v>
      </c>
      <c r="CM91" s="652" t="s">
        <v>1116</v>
      </c>
      <c r="CN91" s="652" t="s">
        <v>1129</v>
      </c>
      <c r="CO91" s="652" t="s">
        <v>1130</v>
      </c>
      <c r="CP91" s="807">
        <f t="shared" si="11"/>
        <v>100000000</v>
      </c>
      <c r="CQ91" s="807">
        <f t="shared" si="12"/>
        <v>0</v>
      </c>
      <c r="CR91" s="279"/>
      <c r="CS91" s="279"/>
      <c r="CT91" s="279"/>
      <c r="CU91" s="279"/>
      <c r="CV91" s="279"/>
      <c r="CW91" s="279"/>
      <c r="CX91" s="279"/>
      <c r="CY91" s="279"/>
      <c r="CZ91" s="279"/>
      <c r="DA91" s="279"/>
      <c r="DB91" s="279"/>
      <c r="DC91" s="279"/>
      <c r="DD91" s="279"/>
      <c r="DE91" s="279"/>
      <c r="DF91" s="279"/>
      <c r="DG91" s="279"/>
      <c r="DH91" s="279"/>
      <c r="DI91" s="279"/>
      <c r="DJ91" s="279"/>
      <c r="DK91" s="279"/>
      <c r="DL91" s="279"/>
      <c r="DM91" s="279"/>
      <c r="DN91" s="279"/>
      <c r="DO91" s="279"/>
      <c r="DP91" s="279"/>
      <c r="DQ91" s="279"/>
      <c r="DR91" s="279"/>
      <c r="DS91" s="279"/>
      <c r="DT91" s="279"/>
      <c r="DU91" s="279"/>
      <c r="DV91" s="279"/>
      <c r="DW91" s="279"/>
      <c r="DX91" s="279"/>
      <c r="DY91" s="279"/>
      <c r="DZ91" s="279"/>
      <c r="EA91" s="279"/>
      <c r="EB91" s="279"/>
      <c r="EC91" s="279"/>
      <c r="ED91" s="279"/>
      <c r="EE91" s="279"/>
      <c r="EF91" s="279"/>
      <c r="EG91" s="279"/>
      <c r="EH91" s="279"/>
      <c r="EI91" s="279"/>
      <c r="EJ91" s="279"/>
      <c r="EK91" s="279"/>
      <c r="EL91" s="279"/>
      <c r="EM91" s="279"/>
      <c r="EN91" s="279"/>
      <c r="EO91" s="279"/>
      <c r="EP91" s="279"/>
      <c r="EQ91" s="279"/>
      <c r="ER91" s="279"/>
      <c r="ES91" s="279"/>
      <c r="ET91" s="279"/>
      <c r="EU91" s="279"/>
      <c r="EV91" s="279"/>
      <c r="EW91" s="279"/>
      <c r="EX91" s="279"/>
      <c r="EY91" s="279"/>
      <c r="EZ91" s="279"/>
      <c r="FA91" s="279"/>
      <c r="FB91" s="279"/>
      <c r="FC91" s="279"/>
      <c r="FD91" s="279"/>
      <c r="FE91" s="279"/>
      <c r="FF91" s="279"/>
      <c r="FG91" s="279"/>
      <c r="FH91" s="279"/>
      <c r="FI91" s="279"/>
      <c r="FJ91" s="279"/>
      <c r="FK91" s="279"/>
      <c r="FL91" s="279"/>
      <c r="FM91" s="279"/>
      <c r="FN91" s="279"/>
      <c r="FO91" s="279"/>
      <c r="FP91" s="279"/>
      <c r="FQ91" s="279"/>
      <c r="FR91" s="279"/>
      <c r="FS91" s="279"/>
      <c r="FT91" s="279"/>
      <c r="FU91" s="279"/>
      <c r="FV91" s="279"/>
      <c r="FW91" s="279"/>
      <c r="FX91" s="279"/>
      <c r="FY91" s="279"/>
      <c r="FZ91" s="279"/>
      <c r="GA91" s="279"/>
      <c r="GB91" s="279"/>
      <c r="GC91" s="279"/>
      <c r="GD91" s="279"/>
      <c r="GE91" s="279"/>
      <c r="GF91" s="279"/>
      <c r="GG91" s="279"/>
      <c r="GH91" s="279"/>
      <c r="GI91" s="279"/>
      <c r="GJ91" s="279"/>
      <c r="GK91" s="279"/>
      <c r="GL91" s="279"/>
      <c r="GM91" s="279"/>
      <c r="GN91" s="279"/>
      <c r="GO91" s="279"/>
      <c r="GP91" s="279"/>
      <c r="GQ91" s="279"/>
      <c r="GR91" s="279"/>
      <c r="GS91" s="279"/>
      <c r="GT91" s="279"/>
      <c r="GU91" s="279"/>
      <c r="GV91" s="279"/>
      <c r="GW91" s="279"/>
      <c r="GX91" s="279"/>
      <c r="GY91" s="279"/>
      <c r="GZ91" s="279"/>
      <c r="HA91" s="279"/>
      <c r="HB91" s="279"/>
      <c r="HC91" s="279"/>
      <c r="HD91" s="279"/>
      <c r="HE91" s="279"/>
      <c r="HF91" s="279"/>
      <c r="HG91" s="279"/>
      <c r="HH91" s="279"/>
      <c r="HI91" s="279"/>
      <c r="HJ91" s="279"/>
      <c r="HK91" s="279"/>
    </row>
    <row r="92" spans="1:219" s="280" customFormat="1" ht="85.5" customHeight="1" x14ac:dyDescent="0.25">
      <c r="A92" s="619" t="s">
        <v>363</v>
      </c>
      <c r="B92" s="619" t="s">
        <v>394</v>
      </c>
      <c r="C92" s="619" t="s">
        <v>394</v>
      </c>
      <c r="D92" s="619" t="s">
        <v>359</v>
      </c>
      <c r="E92" s="619" t="s">
        <v>446</v>
      </c>
      <c r="F92" s="619" t="s">
        <v>361</v>
      </c>
      <c r="G92" s="609">
        <v>2021005810062</v>
      </c>
      <c r="H92" s="941"/>
      <c r="I92" s="1052" t="s">
        <v>749</v>
      </c>
      <c r="J92" s="1052" t="s">
        <v>909</v>
      </c>
      <c r="K92" s="609">
        <v>3</v>
      </c>
      <c r="L92" s="609" t="s">
        <v>752</v>
      </c>
      <c r="M92" s="609" t="s">
        <v>751</v>
      </c>
      <c r="N92" s="619" t="s">
        <v>1429</v>
      </c>
      <c r="O92" s="619" t="s">
        <v>390</v>
      </c>
      <c r="P92" s="619" t="s">
        <v>701</v>
      </c>
      <c r="Q92" s="951" t="s">
        <v>887</v>
      </c>
      <c r="R92" s="853"/>
      <c r="S92" s="853">
        <v>100000000</v>
      </c>
      <c r="T92" s="1024">
        <f t="shared" si="13"/>
        <v>100000000</v>
      </c>
      <c r="U92" s="1092">
        <f t="shared" si="14"/>
        <v>100000000</v>
      </c>
      <c r="V92" s="1088"/>
      <c r="W92" s="594"/>
      <c r="X92" s="594"/>
      <c r="Y92" s="594"/>
      <c r="Z92" s="594"/>
      <c r="AA92" s="594"/>
      <c r="AB92" s="594"/>
      <c r="AC92" s="594"/>
      <c r="AD92" s="594"/>
      <c r="AE92" s="594"/>
      <c r="AF92" s="594"/>
      <c r="AG92" s="594"/>
      <c r="AH92" s="594"/>
      <c r="AI92" s="594"/>
      <c r="AJ92" s="594"/>
      <c r="AK92" s="594"/>
      <c r="AL92" s="594"/>
      <c r="AM92" s="594"/>
      <c r="AN92" s="594"/>
      <c r="AO92" s="594"/>
      <c r="AP92" s="594"/>
      <c r="AQ92" s="594"/>
      <c r="AR92" s="594"/>
      <c r="AS92" s="594"/>
      <c r="AT92" s="594"/>
      <c r="AU92" s="594"/>
      <c r="AV92" s="594"/>
      <c r="AW92" s="594"/>
      <c r="AX92" s="594"/>
      <c r="AY92" s="594"/>
      <c r="AZ92" s="594"/>
      <c r="BA92" s="594"/>
      <c r="BB92" s="594">
        <v>100000000</v>
      </c>
      <c r="BC92" s="594"/>
      <c r="BD92" s="594"/>
      <c r="BE92" s="594"/>
      <c r="BF92" s="594"/>
      <c r="BG92" s="594"/>
      <c r="BH92" s="594"/>
      <c r="BI92" s="594"/>
      <c r="BJ92" s="594"/>
      <c r="BK92" s="594"/>
      <c r="BL92" s="594"/>
      <c r="BM92" s="594"/>
      <c r="BN92" s="594"/>
      <c r="BO92" s="594"/>
      <c r="BP92" s="594"/>
      <c r="BQ92" s="594"/>
      <c r="BR92" s="594"/>
      <c r="BS92" s="594"/>
      <c r="BT92" s="594"/>
      <c r="BU92" s="594"/>
      <c r="BV92" s="594"/>
      <c r="BW92" s="594"/>
      <c r="BX92" s="594"/>
      <c r="BY92" s="594"/>
      <c r="BZ92" s="594"/>
      <c r="CA92" s="637"/>
      <c r="CB92" s="652">
        <v>3301053</v>
      </c>
      <c r="CC92" s="652" t="s">
        <v>1113</v>
      </c>
      <c r="CD92" s="652">
        <v>33011</v>
      </c>
      <c r="CE92" s="652" t="s">
        <v>1114</v>
      </c>
      <c r="CF92" s="652" t="s">
        <v>701</v>
      </c>
      <c r="CG92" s="883">
        <f t="shared" si="15"/>
        <v>100000000</v>
      </c>
      <c r="CH92" s="652">
        <v>96290</v>
      </c>
      <c r="CI92" s="652" t="s">
        <v>1115</v>
      </c>
      <c r="CJ92" s="1206">
        <v>48</v>
      </c>
      <c r="CK92" s="652" t="s">
        <v>691</v>
      </c>
      <c r="CL92" s="652">
        <v>7082</v>
      </c>
      <c r="CM92" s="652" t="s">
        <v>1116</v>
      </c>
      <c r="CN92" s="652" t="s">
        <v>1117</v>
      </c>
      <c r="CO92" s="652" t="s">
        <v>1118</v>
      </c>
      <c r="CP92" s="807">
        <f t="shared" si="11"/>
        <v>100000000</v>
      </c>
      <c r="CQ92" s="807">
        <f t="shared" si="12"/>
        <v>0</v>
      </c>
      <c r="CR92" s="279"/>
      <c r="CS92" s="279"/>
      <c r="CT92" s="279"/>
      <c r="CU92" s="279"/>
      <c r="CV92" s="279"/>
      <c r="CW92" s="279"/>
      <c r="CX92" s="279"/>
      <c r="CY92" s="279"/>
      <c r="CZ92" s="279"/>
      <c r="DA92" s="279"/>
      <c r="DB92" s="279"/>
      <c r="DC92" s="279"/>
      <c r="DD92" s="279"/>
      <c r="DE92" s="279"/>
      <c r="DF92" s="279"/>
      <c r="DG92" s="279"/>
      <c r="DH92" s="279"/>
      <c r="DI92" s="279"/>
      <c r="DJ92" s="279"/>
      <c r="DK92" s="279"/>
      <c r="DL92" s="279"/>
      <c r="DM92" s="279"/>
      <c r="DN92" s="279"/>
      <c r="DO92" s="279"/>
      <c r="DP92" s="279"/>
      <c r="DQ92" s="279"/>
      <c r="DR92" s="279"/>
      <c r="DS92" s="279"/>
      <c r="DT92" s="279"/>
      <c r="DU92" s="279"/>
      <c r="DV92" s="279"/>
      <c r="DW92" s="279"/>
      <c r="DX92" s="279"/>
      <c r="DY92" s="279"/>
      <c r="DZ92" s="279"/>
      <c r="EA92" s="279"/>
      <c r="EB92" s="279"/>
      <c r="EC92" s="279"/>
      <c r="ED92" s="279"/>
      <c r="EE92" s="279"/>
      <c r="EF92" s="279"/>
      <c r="EG92" s="279"/>
      <c r="EH92" s="279"/>
      <c r="EI92" s="279"/>
      <c r="EJ92" s="279"/>
      <c r="EK92" s="279"/>
      <c r="EL92" s="279"/>
      <c r="EM92" s="279"/>
      <c r="EN92" s="279"/>
      <c r="EO92" s="279"/>
      <c r="EP92" s="279"/>
      <c r="EQ92" s="279"/>
      <c r="ER92" s="279"/>
      <c r="ES92" s="279"/>
      <c r="ET92" s="279"/>
      <c r="EU92" s="279"/>
      <c r="EV92" s="279"/>
      <c r="EW92" s="279"/>
      <c r="EX92" s="279"/>
      <c r="EY92" s="279"/>
      <c r="EZ92" s="279"/>
      <c r="FA92" s="279"/>
      <c r="FB92" s="279"/>
      <c r="FC92" s="279"/>
      <c r="FD92" s="279"/>
      <c r="FE92" s="279"/>
      <c r="FF92" s="279"/>
      <c r="FG92" s="279"/>
      <c r="FH92" s="279"/>
      <c r="FI92" s="279"/>
      <c r="FJ92" s="279"/>
      <c r="FK92" s="279"/>
      <c r="FL92" s="279"/>
      <c r="FM92" s="279"/>
      <c r="FN92" s="279"/>
      <c r="FO92" s="279"/>
      <c r="FP92" s="279"/>
      <c r="FQ92" s="279"/>
      <c r="FR92" s="279"/>
      <c r="FS92" s="279"/>
      <c r="FT92" s="279"/>
      <c r="FU92" s="279"/>
      <c r="FV92" s="279"/>
      <c r="FW92" s="279"/>
      <c r="FX92" s="279"/>
      <c r="FY92" s="279"/>
      <c r="FZ92" s="279"/>
      <c r="GA92" s="279"/>
      <c r="GB92" s="279"/>
      <c r="GC92" s="279"/>
      <c r="GD92" s="279"/>
      <c r="GE92" s="279"/>
      <c r="GF92" s="279"/>
      <c r="GG92" s="279"/>
      <c r="GH92" s="279"/>
      <c r="GI92" s="279"/>
      <c r="GJ92" s="279"/>
      <c r="GK92" s="279"/>
      <c r="GL92" s="279"/>
      <c r="GM92" s="279"/>
      <c r="GN92" s="279"/>
      <c r="GO92" s="279"/>
      <c r="GP92" s="279"/>
      <c r="GQ92" s="279"/>
      <c r="GR92" s="279"/>
      <c r="GS92" s="279"/>
      <c r="GT92" s="279"/>
      <c r="GU92" s="279"/>
      <c r="GV92" s="279"/>
      <c r="GW92" s="279"/>
      <c r="GX92" s="279"/>
      <c r="GY92" s="279"/>
      <c r="GZ92" s="279"/>
      <c r="HA92" s="279"/>
      <c r="HB92" s="279"/>
      <c r="HC92" s="279"/>
      <c r="HD92" s="279"/>
      <c r="HE92" s="279"/>
      <c r="HF92" s="279"/>
      <c r="HG92" s="279"/>
      <c r="HH92" s="279"/>
      <c r="HI92" s="279"/>
      <c r="HJ92" s="279"/>
      <c r="HK92" s="279"/>
    </row>
    <row r="93" spans="1:219" s="280" customFormat="1" ht="62.1" customHeight="1" x14ac:dyDescent="0.25">
      <c r="A93" s="619" t="s">
        <v>363</v>
      </c>
      <c r="B93" s="619" t="s">
        <v>394</v>
      </c>
      <c r="C93" s="619" t="s">
        <v>394</v>
      </c>
      <c r="D93" s="619" t="s">
        <v>359</v>
      </c>
      <c r="E93" s="619" t="s">
        <v>446</v>
      </c>
      <c r="F93" s="619" t="s">
        <v>361</v>
      </c>
      <c r="G93" s="609">
        <v>2020005810124</v>
      </c>
      <c r="H93" s="941"/>
      <c r="I93" s="1052" t="s">
        <v>910</v>
      </c>
      <c r="J93" s="1052" t="s">
        <v>911</v>
      </c>
      <c r="K93" s="609">
        <v>300</v>
      </c>
      <c r="L93" s="609" t="s">
        <v>752</v>
      </c>
      <c r="M93" s="609" t="s">
        <v>751</v>
      </c>
      <c r="N93" s="619" t="s">
        <v>1430</v>
      </c>
      <c r="O93" s="619" t="s">
        <v>390</v>
      </c>
      <c r="P93" s="619" t="s">
        <v>701</v>
      </c>
      <c r="Q93" s="913" t="s">
        <v>956</v>
      </c>
      <c r="R93" s="853"/>
      <c r="S93" s="853">
        <v>150000000</v>
      </c>
      <c r="T93" s="1024">
        <f t="shared" si="13"/>
        <v>150000000</v>
      </c>
      <c r="U93" s="1092">
        <f t="shared" si="14"/>
        <v>150000000</v>
      </c>
      <c r="V93" s="1088"/>
      <c r="W93" s="594"/>
      <c r="X93" s="594"/>
      <c r="Y93" s="594"/>
      <c r="Z93" s="594"/>
      <c r="AA93" s="594"/>
      <c r="AB93" s="594"/>
      <c r="AC93" s="594"/>
      <c r="AD93" s="594"/>
      <c r="AE93" s="594"/>
      <c r="AF93" s="594"/>
      <c r="AG93" s="594"/>
      <c r="AH93" s="594"/>
      <c r="AI93" s="594"/>
      <c r="AJ93" s="594"/>
      <c r="AK93" s="594"/>
      <c r="AL93" s="594"/>
      <c r="AM93" s="594"/>
      <c r="AN93" s="594"/>
      <c r="AO93" s="594"/>
      <c r="AP93" s="594"/>
      <c r="AQ93" s="594"/>
      <c r="AR93" s="594"/>
      <c r="AS93" s="594"/>
      <c r="AT93" s="594"/>
      <c r="AU93" s="594"/>
      <c r="AV93" s="594"/>
      <c r="AW93" s="594"/>
      <c r="AX93" s="594"/>
      <c r="AY93" s="594"/>
      <c r="AZ93" s="594"/>
      <c r="BA93" s="594"/>
      <c r="BB93" s="594">
        <v>150000000</v>
      </c>
      <c r="BC93" s="594"/>
      <c r="BD93" s="594"/>
      <c r="BE93" s="594"/>
      <c r="BF93" s="594"/>
      <c r="BG93" s="594"/>
      <c r="BH93" s="594"/>
      <c r="BI93" s="594"/>
      <c r="BJ93" s="594"/>
      <c r="BK93" s="594"/>
      <c r="BL93" s="594"/>
      <c r="BM93" s="594"/>
      <c r="BN93" s="594"/>
      <c r="BO93" s="594"/>
      <c r="BP93" s="594"/>
      <c r="BQ93" s="594"/>
      <c r="BR93" s="594"/>
      <c r="BS93" s="594"/>
      <c r="BT93" s="594"/>
      <c r="BU93" s="594"/>
      <c r="BV93" s="594"/>
      <c r="BW93" s="594"/>
      <c r="BX93" s="594"/>
      <c r="BY93" s="594"/>
      <c r="BZ93" s="594"/>
      <c r="CA93" s="637"/>
      <c r="CB93" s="652">
        <v>3301051</v>
      </c>
      <c r="CC93" s="652" t="s">
        <v>911</v>
      </c>
      <c r="CD93" s="652">
        <v>33016</v>
      </c>
      <c r="CE93" s="652" t="s">
        <v>1125</v>
      </c>
      <c r="CF93" s="652" t="s">
        <v>701</v>
      </c>
      <c r="CG93" s="883">
        <f t="shared" si="15"/>
        <v>150000000</v>
      </c>
      <c r="CH93" s="652">
        <v>92340</v>
      </c>
      <c r="CI93" s="652" t="s">
        <v>1133</v>
      </c>
      <c r="CJ93" s="1206">
        <v>48</v>
      </c>
      <c r="CK93" s="652" t="s">
        <v>691</v>
      </c>
      <c r="CL93" s="652">
        <v>7082</v>
      </c>
      <c r="CM93" s="652" t="s">
        <v>1116</v>
      </c>
      <c r="CN93" s="652" t="s">
        <v>1129</v>
      </c>
      <c r="CO93" s="652" t="s">
        <v>1130</v>
      </c>
      <c r="CP93" s="807">
        <f t="shared" si="11"/>
        <v>150000000</v>
      </c>
      <c r="CQ93" s="807">
        <f t="shared" si="12"/>
        <v>0</v>
      </c>
      <c r="CR93" s="279"/>
      <c r="CS93" s="279"/>
      <c r="CT93" s="279"/>
      <c r="CU93" s="279"/>
      <c r="CV93" s="279"/>
      <c r="CW93" s="279"/>
      <c r="CX93" s="279"/>
      <c r="CY93" s="279"/>
      <c r="CZ93" s="279"/>
      <c r="DA93" s="279"/>
      <c r="DB93" s="279"/>
      <c r="DC93" s="279"/>
      <c r="DD93" s="279"/>
      <c r="DE93" s="279"/>
      <c r="DF93" s="279"/>
      <c r="DG93" s="279"/>
      <c r="DH93" s="279"/>
      <c r="DI93" s="279"/>
      <c r="DJ93" s="279"/>
      <c r="DK93" s="279"/>
      <c r="DL93" s="279"/>
      <c r="DM93" s="279"/>
      <c r="DN93" s="279"/>
      <c r="DO93" s="279"/>
      <c r="DP93" s="279"/>
      <c r="DQ93" s="279"/>
      <c r="DR93" s="279"/>
      <c r="DS93" s="279"/>
      <c r="DT93" s="279"/>
      <c r="DU93" s="279"/>
      <c r="DV93" s="279"/>
      <c r="DW93" s="279"/>
      <c r="DX93" s="279"/>
      <c r="DY93" s="279"/>
      <c r="DZ93" s="279"/>
      <c r="EA93" s="279"/>
      <c r="EB93" s="279"/>
      <c r="EC93" s="279"/>
      <c r="ED93" s="279"/>
      <c r="EE93" s="279"/>
      <c r="EF93" s="279"/>
      <c r="EG93" s="279"/>
      <c r="EH93" s="279"/>
      <c r="EI93" s="279"/>
      <c r="EJ93" s="279"/>
      <c r="EK93" s="279"/>
      <c r="EL93" s="279"/>
      <c r="EM93" s="279"/>
      <c r="EN93" s="279"/>
      <c r="EO93" s="279"/>
      <c r="EP93" s="279"/>
      <c r="EQ93" s="279"/>
      <c r="ER93" s="279"/>
      <c r="ES93" s="279"/>
      <c r="ET93" s="279"/>
      <c r="EU93" s="279"/>
      <c r="EV93" s="279"/>
      <c r="EW93" s="279"/>
      <c r="EX93" s="279"/>
      <c r="EY93" s="279"/>
      <c r="EZ93" s="279"/>
      <c r="FA93" s="279"/>
      <c r="FB93" s="279"/>
      <c r="FC93" s="279"/>
      <c r="FD93" s="279"/>
      <c r="FE93" s="279"/>
      <c r="FF93" s="279"/>
      <c r="FG93" s="279"/>
      <c r="FH93" s="279"/>
      <c r="FI93" s="279"/>
      <c r="FJ93" s="279"/>
      <c r="FK93" s="279"/>
      <c r="FL93" s="279"/>
      <c r="FM93" s="279"/>
      <c r="FN93" s="279"/>
      <c r="FO93" s="279"/>
      <c r="FP93" s="279"/>
      <c r="FQ93" s="279"/>
      <c r="FR93" s="279"/>
      <c r="FS93" s="279"/>
      <c r="FT93" s="279"/>
      <c r="FU93" s="279"/>
      <c r="FV93" s="279"/>
      <c r="FW93" s="279"/>
      <c r="FX93" s="279"/>
      <c r="FY93" s="279"/>
      <c r="FZ93" s="279"/>
      <c r="GA93" s="279"/>
      <c r="GB93" s="279"/>
      <c r="GC93" s="279"/>
      <c r="GD93" s="279"/>
      <c r="GE93" s="279"/>
      <c r="GF93" s="279"/>
      <c r="GG93" s="279"/>
      <c r="GH93" s="279"/>
      <c r="GI93" s="279"/>
      <c r="GJ93" s="279"/>
      <c r="GK93" s="279"/>
      <c r="GL93" s="279"/>
      <c r="GM93" s="279"/>
      <c r="GN93" s="279"/>
      <c r="GO93" s="279"/>
      <c r="GP93" s="279"/>
      <c r="GQ93" s="279"/>
      <c r="GR93" s="279"/>
      <c r="GS93" s="279"/>
      <c r="GT93" s="279"/>
      <c r="GU93" s="279"/>
      <c r="GV93" s="279"/>
      <c r="GW93" s="279"/>
      <c r="GX93" s="279"/>
      <c r="GY93" s="279"/>
      <c r="GZ93" s="279"/>
      <c r="HA93" s="279"/>
      <c r="HB93" s="279"/>
      <c r="HC93" s="279"/>
      <c r="HD93" s="279"/>
      <c r="HE93" s="279"/>
      <c r="HF93" s="279"/>
      <c r="HG93" s="279"/>
      <c r="HH93" s="279"/>
      <c r="HI93" s="279"/>
      <c r="HJ93" s="279"/>
      <c r="HK93" s="279"/>
    </row>
    <row r="94" spans="1:219" s="280" customFormat="1" ht="75" x14ac:dyDescent="0.25">
      <c r="A94" s="619" t="s">
        <v>363</v>
      </c>
      <c r="B94" s="619" t="s">
        <v>394</v>
      </c>
      <c r="C94" s="619" t="s">
        <v>394</v>
      </c>
      <c r="D94" s="619" t="s">
        <v>359</v>
      </c>
      <c r="E94" s="619" t="s">
        <v>446</v>
      </c>
      <c r="F94" s="619" t="s">
        <v>361</v>
      </c>
      <c r="G94" s="609">
        <v>2021005810273</v>
      </c>
      <c r="H94" s="941"/>
      <c r="I94" s="1052" t="s">
        <v>914</v>
      </c>
      <c r="J94" s="1052" t="s">
        <v>914</v>
      </c>
      <c r="K94" s="609">
        <v>1</v>
      </c>
      <c r="L94" s="609" t="s">
        <v>752</v>
      </c>
      <c r="M94" s="609" t="s">
        <v>751</v>
      </c>
      <c r="N94" s="619" t="s">
        <v>1431</v>
      </c>
      <c r="O94" s="619" t="s">
        <v>390</v>
      </c>
      <c r="P94" s="619" t="s">
        <v>701</v>
      </c>
      <c r="Q94" s="951" t="s">
        <v>888</v>
      </c>
      <c r="R94" s="853"/>
      <c r="S94" s="853">
        <v>250000000</v>
      </c>
      <c r="T94" s="1024">
        <f t="shared" si="13"/>
        <v>250000000</v>
      </c>
      <c r="U94" s="1092">
        <f t="shared" si="14"/>
        <v>250000000</v>
      </c>
      <c r="V94" s="1088"/>
      <c r="W94" s="594"/>
      <c r="X94" s="594"/>
      <c r="Y94" s="594"/>
      <c r="Z94" s="594"/>
      <c r="AA94" s="594"/>
      <c r="AB94" s="594"/>
      <c r="AC94" s="594"/>
      <c r="AD94" s="594"/>
      <c r="AE94" s="594"/>
      <c r="AF94" s="594"/>
      <c r="AG94" s="594"/>
      <c r="AH94" s="594"/>
      <c r="AI94" s="594"/>
      <c r="AJ94" s="594"/>
      <c r="AK94" s="594"/>
      <c r="AL94" s="594"/>
      <c r="AM94" s="594"/>
      <c r="AN94" s="594"/>
      <c r="AO94" s="594"/>
      <c r="AP94" s="594"/>
      <c r="AQ94" s="594"/>
      <c r="AR94" s="594"/>
      <c r="AS94" s="594"/>
      <c r="AT94" s="594"/>
      <c r="AU94" s="594"/>
      <c r="AV94" s="594"/>
      <c r="AW94" s="594"/>
      <c r="AX94" s="594"/>
      <c r="AY94" s="594"/>
      <c r="AZ94" s="594"/>
      <c r="BA94" s="594"/>
      <c r="BB94" s="594">
        <v>250000000</v>
      </c>
      <c r="BC94" s="594"/>
      <c r="BD94" s="594"/>
      <c r="BE94" s="594"/>
      <c r="BF94" s="594"/>
      <c r="BG94" s="594"/>
      <c r="BH94" s="594"/>
      <c r="BI94" s="594"/>
      <c r="BJ94" s="594"/>
      <c r="BK94" s="594"/>
      <c r="BL94" s="594"/>
      <c r="BM94" s="594"/>
      <c r="BN94" s="594"/>
      <c r="BO94" s="594"/>
      <c r="BP94" s="594"/>
      <c r="BQ94" s="594"/>
      <c r="BR94" s="594"/>
      <c r="BS94" s="594"/>
      <c r="BT94" s="594"/>
      <c r="BU94" s="594"/>
      <c r="BV94" s="594"/>
      <c r="BW94" s="594"/>
      <c r="BX94" s="594"/>
      <c r="BY94" s="594"/>
      <c r="BZ94" s="594"/>
      <c r="CA94" s="637"/>
      <c r="CB94" s="652" t="s">
        <v>1313</v>
      </c>
      <c r="CC94" s="652" t="s">
        <v>1314</v>
      </c>
      <c r="CD94" s="652">
        <v>33014</v>
      </c>
      <c r="CE94" s="652" t="s">
        <v>1315</v>
      </c>
      <c r="CF94" s="619" t="s">
        <v>701</v>
      </c>
      <c r="CG94" s="1188">
        <f t="shared" si="15"/>
        <v>250000000</v>
      </c>
      <c r="CH94" s="1204" t="s">
        <v>1353</v>
      </c>
      <c r="CI94" s="1204" t="s">
        <v>1354</v>
      </c>
      <c r="CJ94" s="652" t="s">
        <v>1372</v>
      </c>
      <c r="CK94" s="652" t="s">
        <v>691</v>
      </c>
      <c r="CL94" s="1212" t="s">
        <v>1385</v>
      </c>
      <c r="CM94" s="1212" t="s">
        <v>1116</v>
      </c>
      <c r="CN94" s="1199" t="s">
        <v>1406</v>
      </c>
      <c r="CO94" s="1213" t="s">
        <v>1407</v>
      </c>
      <c r="CP94" s="807">
        <f t="shared" si="11"/>
        <v>250000000</v>
      </c>
      <c r="CQ94" s="807">
        <f t="shared" si="12"/>
        <v>0</v>
      </c>
      <c r="CR94" s="279"/>
      <c r="CS94" s="279"/>
      <c r="CT94" s="279"/>
      <c r="CU94" s="279"/>
      <c r="CV94" s="279"/>
      <c r="CW94" s="279"/>
      <c r="CX94" s="279"/>
      <c r="CY94" s="279"/>
      <c r="CZ94" s="279"/>
      <c r="DA94" s="279"/>
      <c r="DB94" s="279"/>
      <c r="DC94" s="279"/>
      <c r="DD94" s="279"/>
      <c r="DE94" s="279"/>
      <c r="DF94" s="279"/>
      <c r="DG94" s="279"/>
      <c r="DH94" s="279"/>
      <c r="DI94" s="279"/>
      <c r="DJ94" s="279"/>
      <c r="DK94" s="279"/>
      <c r="DL94" s="279"/>
      <c r="DM94" s="279"/>
      <c r="DN94" s="279"/>
      <c r="DO94" s="279"/>
      <c r="DP94" s="279"/>
      <c r="DQ94" s="279"/>
      <c r="DR94" s="279"/>
      <c r="DS94" s="279"/>
      <c r="DT94" s="279"/>
      <c r="DU94" s="279"/>
      <c r="DV94" s="279"/>
      <c r="DW94" s="279"/>
      <c r="DX94" s="279"/>
      <c r="DY94" s="279"/>
      <c r="DZ94" s="279"/>
      <c r="EA94" s="279"/>
      <c r="EB94" s="279"/>
      <c r="EC94" s="279"/>
      <c r="ED94" s="279"/>
      <c r="EE94" s="279"/>
      <c r="EF94" s="279"/>
      <c r="EG94" s="279"/>
      <c r="EH94" s="279"/>
      <c r="EI94" s="279"/>
      <c r="EJ94" s="279"/>
      <c r="EK94" s="279"/>
      <c r="EL94" s="279"/>
      <c r="EM94" s="279"/>
      <c r="EN94" s="279"/>
      <c r="EO94" s="279"/>
      <c r="EP94" s="279"/>
      <c r="EQ94" s="279"/>
      <c r="ER94" s="279"/>
      <c r="ES94" s="279"/>
      <c r="ET94" s="279"/>
      <c r="EU94" s="279"/>
      <c r="EV94" s="279"/>
      <c r="EW94" s="279"/>
      <c r="EX94" s="279"/>
      <c r="EY94" s="279"/>
      <c r="EZ94" s="279"/>
      <c r="FA94" s="279"/>
      <c r="FB94" s="279"/>
      <c r="FC94" s="279"/>
      <c r="FD94" s="279"/>
      <c r="FE94" s="279"/>
      <c r="FF94" s="279"/>
      <c r="FG94" s="279"/>
      <c r="FH94" s="279"/>
      <c r="FI94" s="279"/>
      <c r="FJ94" s="279"/>
      <c r="FK94" s="279"/>
      <c r="FL94" s="279"/>
      <c r="FM94" s="279"/>
      <c r="FN94" s="279"/>
      <c r="FO94" s="279"/>
      <c r="FP94" s="279"/>
      <c r="FQ94" s="279"/>
      <c r="FR94" s="279"/>
      <c r="FS94" s="279"/>
      <c r="FT94" s="279"/>
      <c r="FU94" s="279"/>
      <c r="FV94" s="279"/>
      <c r="FW94" s="279"/>
      <c r="FX94" s="279"/>
      <c r="FY94" s="279"/>
      <c r="FZ94" s="279"/>
      <c r="GA94" s="279"/>
      <c r="GB94" s="279"/>
      <c r="GC94" s="279"/>
      <c r="GD94" s="279"/>
      <c r="GE94" s="279"/>
      <c r="GF94" s="279"/>
      <c r="GG94" s="279"/>
      <c r="GH94" s="279"/>
      <c r="GI94" s="279"/>
      <c r="GJ94" s="279"/>
      <c r="GK94" s="279"/>
      <c r="GL94" s="279"/>
      <c r="GM94" s="279"/>
      <c r="GN94" s="279"/>
      <c r="GO94" s="279"/>
      <c r="GP94" s="279"/>
      <c r="GQ94" s="279"/>
      <c r="GR94" s="279"/>
      <c r="GS94" s="279"/>
      <c r="GT94" s="279"/>
      <c r="GU94" s="279"/>
      <c r="GV94" s="279"/>
      <c r="GW94" s="279"/>
      <c r="GX94" s="279"/>
      <c r="GY94" s="279"/>
      <c r="GZ94" s="279"/>
      <c r="HA94" s="279"/>
      <c r="HB94" s="279"/>
      <c r="HC94" s="279"/>
      <c r="HD94" s="279"/>
      <c r="HE94" s="279"/>
      <c r="HF94" s="279"/>
      <c r="HG94" s="279"/>
      <c r="HH94" s="279"/>
      <c r="HI94" s="279"/>
      <c r="HJ94" s="279"/>
      <c r="HK94" s="279"/>
    </row>
    <row r="95" spans="1:219" s="280" customFormat="1" ht="75" x14ac:dyDescent="0.25">
      <c r="A95" s="619" t="s">
        <v>363</v>
      </c>
      <c r="B95" s="619" t="s">
        <v>394</v>
      </c>
      <c r="C95" s="619" t="s">
        <v>394</v>
      </c>
      <c r="D95" s="619" t="s">
        <v>359</v>
      </c>
      <c r="E95" s="619" t="s">
        <v>446</v>
      </c>
      <c r="F95" s="619" t="s">
        <v>361</v>
      </c>
      <c r="G95" s="609">
        <v>2021005810269</v>
      </c>
      <c r="H95" s="941"/>
      <c r="I95" s="1052" t="s">
        <v>910</v>
      </c>
      <c r="J95" s="1052" t="s">
        <v>911</v>
      </c>
      <c r="K95" s="609">
        <v>300</v>
      </c>
      <c r="L95" s="609" t="s">
        <v>752</v>
      </c>
      <c r="M95" s="609" t="s">
        <v>751</v>
      </c>
      <c r="N95" s="619" t="s">
        <v>1432</v>
      </c>
      <c r="O95" s="619" t="s">
        <v>390</v>
      </c>
      <c r="P95" s="619" t="s">
        <v>701</v>
      </c>
      <c r="Q95" s="951" t="s">
        <v>890</v>
      </c>
      <c r="R95" s="853"/>
      <c r="S95" s="853">
        <f>293000000-143000000</f>
        <v>150000000</v>
      </c>
      <c r="T95" s="1024">
        <f t="shared" si="13"/>
        <v>150000000</v>
      </c>
      <c r="U95" s="1092">
        <f t="shared" si="14"/>
        <v>293000000</v>
      </c>
      <c r="V95" s="1088"/>
      <c r="W95" s="594"/>
      <c r="X95" s="594"/>
      <c r="Y95" s="594"/>
      <c r="Z95" s="594"/>
      <c r="AA95" s="594"/>
      <c r="AB95" s="594"/>
      <c r="AC95" s="594"/>
      <c r="AD95" s="594"/>
      <c r="AE95" s="594"/>
      <c r="AF95" s="594"/>
      <c r="AG95" s="594"/>
      <c r="AH95" s="594"/>
      <c r="AI95" s="594"/>
      <c r="AJ95" s="594"/>
      <c r="AK95" s="594"/>
      <c r="AL95" s="594"/>
      <c r="AM95" s="594"/>
      <c r="AN95" s="594"/>
      <c r="AO95" s="594"/>
      <c r="AP95" s="594"/>
      <c r="AQ95" s="594"/>
      <c r="AR95" s="594"/>
      <c r="AS95" s="594"/>
      <c r="AT95" s="594"/>
      <c r="AU95" s="594"/>
      <c r="AV95" s="594"/>
      <c r="AW95" s="594"/>
      <c r="AX95" s="594"/>
      <c r="AY95" s="594"/>
      <c r="AZ95" s="594"/>
      <c r="BA95" s="594"/>
      <c r="BB95" s="594">
        <v>293000000</v>
      </c>
      <c r="BC95" s="594"/>
      <c r="BD95" s="594"/>
      <c r="BE95" s="594"/>
      <c r="BF95" s="594"/>
      <c r="BG95" s="594"/>
      <c r="BH95" s="594"/>
      <c r="BI95" s="594"/>
      <c r="BJ95" s="594"/>
      <c r="BK95" s="594"/>
      <c r="BL95" s="594"/>
      <c r="BM95" s="594"/>
      <c r="BN95" s="594"/>
      <c r="BO95" s="594"/>
      <c r="BP95" s="594"/>
      <c r="BQ95" s="594"/>
      <c r="BR95" s="594"/>
      <c r="BS95" s="594"/>
      <c r="BT95" s="594"/>
      <c r="BU95" s="594"/>
      <c r="BV95" s="594"/>
      <c r="BW95" s="594"/>
      <c r="BX95" s="594"/>
      <c r="BY95" s="594"/>
      <c r="BZ95" s="594"/>
      <c r="CA95" s="637"/>
      <c r="CB95" s="652">
        <v>3301051</v>
      </c>
      <c r="CC95" s="652" t="s">
        <v>911</v>
      </c>
      <c r="CD95" s="652">
        <v>33016</v>
      </c>
      <c r="CE95" s="652" t="s">
        <v>1125</v>
      </c>
      <c r="CF95" s="619" t="s">
        <v>701</v>
      </c>
      <c r="CG95" s="1188">
        <f t="shared" si="15"/>
        <v>150000000</v>
      </c>
      <c r="CH95" s="1204">
        <v>92340</v>
      </c>
      <c r="CI95" s="1204" t="s">
        <v>1133</v>
      </c>
      <c r="CJ95" s="652">
        <v>48</v>
      </c>
      <c r="CK95" s="652" t="s">
        <v>691</v>
      </c>
      <c r="CL95" s="1212">
        <v>7082</v>
      </c>
      <c r="CM95" s="1212" t="s">
        <v>1116</v>
      </c>
      <c r="CN95" s="1199" t="s">
        <v>1129</v>
      </c>
      <c r="CO95" s="1213" t="s">
        <v>1130</v>
      </c>
      <c r="CP95" s="807">
        <f t="shared" si="11"/>
        <v>150000000</v>
      </c>
      <c r="CQ95" s="807">
        <f t="shared" si="12"/>
        <v>0</v>
      </c>
      <c r="CR95" s="279"/>
      <c r="CS95" s="279"/>
      <c r="CT95" s="279"/>
      <c r="CU95" s="279"/>
      <c r="CV95" s="279"/>
      <c r="CW95" s="279"/>
      <c r="CX95" s="279"/>
      <c r="CY95" s="279"/>
      <c r="CZ95" s="279"/>
      <c r="DA95" s="279"/>
      <c r="DB95" s="279"/>
      <c r="DC95" s="279"/>
      <c r="DD95" s="279"/>
      <c r="DE95" s="279"/>
      <c r="DF95" s="279"/>
      <c r="DG95" s="279"/>
      <c r="DH95" s="279"/>
      <c r="DI95" s="279"/>
      <c r="DJ95" s="279"/>
      <c r="DK95" s="279"/>
      <c r="DL95" s="279"/>
      <c r="DM95" s="279"/>
      <c r="DN95" s="279"/>
      <c r="DO95" s="279"/>
      <c r="DP95" s="279"/>
      <c r="DQ95" s="279"/>
      <c r="DR95" s="279"/>
      <c r="DS95" s="279"/>
      <c r="DT95" s="279"/>
      <c r="DU95" s="279"/>
      <c r="DV95" s="279"/>
      <c r="DW95" s="279"/>
      <c r="DX95" s="279"/>
      <c r="DY95" s="279"/>
      <c r="DZ95" s="279"/>
      <c r="EA95" s="279"/>
      <c r="EB95" s="279"/>
      <c r="EC95" s="279"/>
      <c r="ED95" s="279"/>
      <c r="EE95" s="279"/>
      <c r="EF95" s="279"/>
      <c r="EG95" s="279"/>
      <c r="EH95" s="279"/>
      <c r="EI95" s="279"/>
      <c r="EJ95" s="279"/>
      <c r="EK95" s="279"/>
      <c r="EL95" s="279"/>
      <c r="EM95" s="279"/>
      <c r="EN95" s="279"/>
      <c r="EO95" s="279"/>
      <c r="EP95" s="279"/>
      <c r="EQ95" s="279"/>
      <c r="ER95" s="279"/>
      <c r="ES95" s="279"/>
      <c r="ET95" s="279"/>
      <c r="EU95" s="279"/>
      <c r="EV95" s="279"/>
      <c r="EW95" s="279"/>
      <c r="EX95" s="279"/>
      <c r="EY95" s="279"/>
      <c r="EZ95" s="279"/>
      <c r="FA95" s="279"/>
      <c r="FB95" s="279"/>
      <c r="FC95" s="279"/>
      <c r="FD95" s="279"/>
      <c r="FE95" s="279"/>
      <c r="FF95" s="279"/>
      <c r="FG95" s="279"/>
      <c r="FH95" s="279"/>
      <c r="FI95" s="279"/>
      <c r="FJ95" s="279"/>
      <c r="FK95" s="279"/>
      <c r="FL95" s="279"/>
      <c r="FM95" s="279"/>
      <c r="FN95" s="279"/>
      <c r="FO95" s="279"/>
      <c r="FP95" s="279"/>
      <c r="FQ95" s="279"/>
      <c r="FR95" s="279"/>
      <c r="FS95" s="279"/>
      <c r="FT95" s="279"/>
      <c r="FU95" s="279"/>
      <c r="FV95" s="279"/>
      <c r="FW95" s="279"/>
      <c r="FX95" s="279"/>
      <c r="FY95" s="279"/>
      <c r="FZ95" s="279"/>
      <c r="GA95" s="279"/>
      <c r="GB95" s="279"/>
      <c r="GC95" s="279"/>
      <c r="GD95" s="279"/>
      <c r="GE95" s="279"/>
      <c r="GF95" s="279"/>
      <c r="GG95" s="279"/>
      <c r="GH95" s="279"/>
      <c r="GI95" s="279"/>
      <c r="GJ95" s="279"/>
      <c r="GK95" s="279"/>
      <c r="GL95" s="279"/>
      <c r="GM95" s="279"/>
      <c r="GN95" s="279"/>
      <c r="GO95" s="279"/>
      <c r="GP95" s="279"/>
      <c r="GQ95" s="279"/>
      <c r="GR95" s="279"/>
      <c r="GS95" s="279"/>
      <c r="GT95" s="279"/>
      <c r="GU95" s="279"/>
      <c r="GV95" s="279"/>
      <c r="GW95" s="279"/>
      <c r="GX95" s="279"/>
      <c r="GY95" s="279"/>
      <c r="GZ95" s="279"/>
      <c r="HA95" s="279"/>
      <c r="HB95" s="279"/>
      <c r="HC95" s="279"/>
      <c r="HD95" s="279"/>
      <c r="HE95" s="279"/>
      <c r="HF95" s="279"/>
      <c r="HG95" s="279"/>
      <c r="HH95" s="279"/>
      <c r="HI95" s="279"/>
      <c r="HJ95" s="279"/>
      <c r="HK95" s="279"/>
    </row>
    <row r="96" spans="1:219" s="280" customFormat="1" ht="75" x14ac:dyDescent="0.25">
      <c r="A96" s="619" t="s">
        <v>363</v>
      </c>
      <c r="B96" s="619" t="s">
        <v>394</v>
      </c>
      <c r="C96" s="619" t="s">
        <v>394</v>
      </c>
      <c r="D96" s="619" t="s">
        <v>359</v>
      </c>
      <c r="E96" s="619" t="s">
        <v>446</v>
      </c>
      <c r="F96" s="619" t="s">
        <v>361</v>
      </c>
      <c r="G96" s="609">
        <v>2021005810085</v>
      </c>
      <c r="H96" s="941" t="s">
        <v>1032</v>
      </c>
      <c r="I96" s="1052" t="s">
        <v>749</v>
      </c>
      <c r="J96" s="1052" t="s">
        <v>909</v>
      </c>
      <c r="K96" s="609">
        <v>3</v>
      </c>
      <c r="L96" s="609" t="s">
        <v>752</v>
      </c>
      <c r="M96" s="609" t="s">
        <v>751</v>
      </c>
      <c r="N96" s="619" t="s">
        <v>1007</v>
      </c>
      <c r="O96" s="619" t="s">
        <v>701</v>
      </c>
      <c r="P96" s="619" t="s">
        <v>701</v>
      </c>
      <c r="Q96" s="951" t="s">
        <v>974</v>
      </c>
      <c r="R96" s="853"/>
      <c r="S96" s="853">
        <v>550000000</v>
      </c>
      <c r="T96" s="1024">
        <f t="shared" si="13"/>
        <v>550000000</v>
      </c>
      <c r="U96" s="1092">
        <f t="shared" si="14"/>
        <v>550000000</v>
      </c>
      <c r="V96" s="1088"/>
      <c r="W96" s="594"/>
      <c r="X96" s="594"/>
      <c r="Y96" s="594"/>
      <c r="Z96" s="594"/>
      <c r="AA96" s="594"/>
      <c r="AB96" s="594"/>
      <c r="AC96" s="594"/>
      <c r="AD96" s="594"/>
      <c r="AE96" s="594"/>
      <c r="AF96" s="594"/>
      <c r="AG96" s="594"/>
      <c r="AH96" s="594"/>
      <c r="AI96" s="594"/>
      <c r="AJ96" s="594"/>
      <c r="AK96" s="594"/>
      <c r="AL96" s="594"/>
      <c r="AM96" s="594"/>
      <c r="AN96" s="594"/>
      <c r="AO96" s="594"/>
      <c r="AP96" s="594"/>
      <c r="AQ96" s="594"/>
      <c r="AR96" s="594"/>
      <c r="AS96" s="594"/>
      <c r="AT96" s="594"/>
      <c r="AU96" s="594"/>
      <c r="AV96" s="594"/>
      <c r="AW96" s="594"/>
      <c r="AX96" s="594"/>
      <c r="AY96" s="594"/>
      <c r="AZ96" s="594"/>
      <c r="BA96" s="594"/>
      <c r="BB96" s="594">
        <v>550000000</v>
      </c>
      <c r="BC96" s="594"/>
      <c r="BD96" s="594"/>
      <c r="BE96" s="594"/>
      <c r="BF96" s="594"/>
      <c r="BG96" s="594"/>
      <c r="BH96" s="594"/>
      <c r="BI96" s="594"/>
      <c r="BJ96" s="594"/>
      <c r="BK96" s="594"/>
      <c r="BL96" s="594"/>
      <c r="BM96" s="594"/>
      <c r="BN96" s="594"/>
      <c r="BO96" s="594"/>
      <c r="BP96" s="594"/>
      <c r="BQ96" s="594"/>
      <c r="BR96" s="594"/>
      <c r="BS96" s="594"/>
      <c r="BT96" s="594"/>
      <c r="BU96" s="594"/>
      <c r="BV96" s="594"/>
      <c r="BW96" s="594"/>
      <c r="BX96" s="594"/>
      <c r="BY96" s="594"/>
      <c r="BZ96" s="594"/>
      <c r="CA96" s="637"/>
      <c r="CB96" s="652">
        <v>3301053</v>
      </c>
      <c r="CC96" s="652" t="s">
        <v>1113</v>
      </c>
      <c r="CD96" s="652">
        <v>33011</v>
      </c>
      <c r="CE96" s="652" t="s">
        <v>1114</v>
      </c>
      <c r="CF96" s="619" t="s">
        <v>701</v>
      </c>
      <c r="CG96" s="1188">
        <f t="shared" si="15"/>
        <v>550000000</v>
      </c>
      <c r="CH96" s="1204">
        <v>92911</v>
      </c>
      <c r="CI96" s="1204" t="s">
        <v>1126</v>
      </c>
      <c r="CJ96" s="652" t="s">
        <v>1372</v>
      </c>
      <c r="CK96" s="652" t="s">
        <v>691</v>
      </c>
      <c r="CL96" s="1212" t="s">
        <v>1385</v>
      </c>
      <c r="CM96" s="1212" t="s">
        <v>1116</v>
      </c>
      <c r="CN96" s="1199" t="s">
        <v>1117</v>
      </c>
      <c r="CO96" s="1213" t="s">
        <v>1405</v>
      </c>
      <c r="CP96" s="807">
        <f t="shared" si="11"/>
        <v>550000000</v>
      </c>
      <c r="CQ96" s="807">
        <f t="shared" si="12"/>
        <v>0</v>
      </c>
      <c r="CR96" s="279"/>
      <c r="CS96" s="279"/>
      <c r="CT96" s="279"/>
      <c r="CU96" s="279"/>
      <c r="CV96" s="279"/>
      <c r="CW96" s="279"/>
      <c r="CX96" s="279"/>
      <c r="CY96" s="279"/>
      <c r="CZ96" s="279"/>
      <c r="DA96" s="279"/>
      <c r="DB96" s="279"/>
      <c r="DC96" s="279"/>
      <c r="DD96" s="279"/>
      <c r="DE96" s="279"/>
      <c r="DF96" s="279"/>
      <c r="DG96" s="279"/>
      <c r="DH96" s="279"/>
      <c r="DI96" s="279"/>
      <c r="DJ96" s="279"/>
      <c r="DK96" s="279"/>
      <c r="DL96" s="279"/>
      <c r="DM96" s="279"/>
      <c r="DN96" s="279"/>
      <c r="DO96" s="279"/>
      <c r="DP96" s="279"/>
      <c r="DQ96" s="279"/>
      <c r="DR96" s="279"/>
      <c r="DS96" s="279"/>
      <c r="DT96" s="279"/>
      <c r="DU96" s="279"/>
      <c r="DV96" s="279"/>
      <c r="DW96" s="279"/>
      <c r="DX96" s="279"/>
      <c r="DY96" s="279"/>
      <c r="DZ96" s="279"/>
      <c r="EA96" s="279"/>
      <c r="EB96" s="279"/>
      <c r="EC96" s="279"/>
      <c r="ED96" s="279"/>
      <c r="EE96" s="279"/>
      <c r="EF96" s="279"/>
      <c r="EG96" s="279"/>
      <c r="EH96" s="279"/>
      <c r="EI96" s="279"/>
      <c r="EJ96" s="279"/>
      <c r="EK96" s="279"/>
      <c r="EL96" s="279"/>
      <c r="EM96" s="279"/>
      <c r="EN96" s="279"/>
      <c r="EO96" s="279"/>
      <c r="EP96" s="279"/>
      <c r="EQ96" s="279"/>
      <c r="ER96" s="279"/>
      <c r="ES96" s="279"/>
      <c r="ET96" s="279"/>
      <c r="EU96" s="279"/>
      <c r="EV96" s="279"/>
      <c r="EW96" s="279"/>
      <c r="EX96" s="279"/>
      <c r="EY96" s="279"/>
      <c r="EZ96" s="279"/>
      <c r="FA96" s="279"/>
      <c r="FB96" s="279"/>
      <c r="FC96" s="279"/>
      <c r="FD96" s="279"/>
      <c r="FE96" s="279"/>
      <c r="FF96" s="279"/>
      <c r="FG96" s="279"/>
      <c r="FH96" s="279"/>
      <c r="FI96" s="279"/>
      <c r="FJ96" s="279"/>
      <c r="FK96" s="279"/>
      <c r="FL96" s="279"/>
      <c r="FM96" s="279"/>
      <c r="FN96" s="279"/>
      <c r="FO96" s="279"/>
      <c r="FP96" s="279"/>
      <c r="FQ96" s="279"/>
      <c r="FR96" s="279"/>
      <c r="FS96" s="279"/>
      <c r="FT96" s="279"/>
      <c r="FU96" s="279"/>
      <c r="FV96" s="279"/>
      <c r="FW96" s="279"/>
      <c r="FX96" s="279"/>
      <c r="FY96" s="279"/>
      <c r="FZ96" s="279"/>
      <c r="GA96" s="279"/>
      <c r="GB96" s="279"/>
      <c r="GC96" s="279"/>
      <c r="GD96" s="279"/>
      <c r="GE96" s="279"/>
      <c r="GF96" s="279"/>
      <c r="GG96" s="279"/>
      <c r="GH96" s="279"/>
      <c r="GI96" s="279"/>
      <c r="GJ96" s="279"/>
      <c r="GK96" s="279"/>
      <c r="GL96" s="279"/>
      <c r="GM96" s="279"/>
      <c r="GN96" s="279"/>
      <c r="GO96" s="279"/>
      <c r="GP96" s="279"/>
      <c r="GQ96" s="279"/>
      <c r="GR96" s="279"/>
      <c r="GS96" s="279"/>
      <c r="GT96" s="279"/>
      <c r="GU96" s="279"/>
      <c r="GV96" s="279"/>
      <c r="GW96" s="279"/>
      <c r="GX96" s="279"/>
      <c r="GY96" s="279"/>
      <c r="GZ96" s="279"/>
      <c r="HA96" s="279"/>
      <c r="HB96" s="279"/>
      <c r="HC96" s="279"/>
      <c r="HD96" s="279"/>
      <c r="HE96" s="279"/>
      <c r="HF96" s="279"/>
      <c r="HG96" s="279"/>
      <c r="HH96" s="279"/>
      <c r="HI96" s="279"/>
      <c r="HJ96" s="279"/>
      <c r="HK96" s="279"/>
    </row>
    <row r="97" spans="1:219" s="280" customFormat="1" ht="51.75" customHeight="1" x14ac:dyDescent="0.25">
      <c r="A97" s="790" t="s">
        <v>363</v>
      </c>
      <c r="B97" s="790" t="s">
        <v>394</v>
      </c>
      <c r="C97" s="790" t="s">
        <v>394</v>
      </c>
      <c r="D97" s="790" t="s">
        <v>359</v>
      </c>
      <c r="E97" s="790" t="s">
        <v>446</v>
      </c>
      <c r="F97" s="790" t="s">
        <v>378</v>
      </c>
      <c r="G97" s="614"/>
      <c r="H97" s="614"/>
      <c r="I97" s="1055"/>
      <c r="J97" s="1055"/>
      <c r="K97" s="614"/>
      <c r="L97" s="614"/>
      <c r="M97" s="614"/>
      <c r="N97" s="630"/>
      <c r="O97" s="630"/>
      <c r="P97" s="630"/>
      <c r="Q97" s="806" t="s">
        <v>379</v>
      </c>
      <c r="R97" s="1136"/>
      <c r="S97" s="1136"/>
      <c r="T97" s="1137">
        <f t="shared" si="13"/>
        <v>0</v>
      </c>
      <c r="U97" s="1092">
        <f t="shared" si="14"/>
        <v>0</v>
      </c>
      <c r="V97" s="1088"/>
      <c r="W97" s="277"/>
      <c r="X97" s="277"/>
      <c r="Y97" s="277"/>
      <c r="Z97" s="277"/>
      <c r="AA97" s="594"/>
      <c r="AB97" s="277"/>
      <c r="AC97" s="277"/>
      <c r="AD97" s="277"/>
      <c r="AE97" s="277"/>
      <c r="AF97" s="277"/>
      <c r="AG97" s="277"/>
      <c r="AH97" s="277"/>
      <c r="AI97" s="277"/>
      <c r="AJ97" s="277"/>
      <c r="AK97" s="277"/>
      <c r="AL97" s="277"/>
      <c r="AM97" s="277"/>
      <c r="AN97" s="594"/>
      <c r="AO97" s="594"/>
      <c r="AP97" s="277"/>
      <c r="AQ97" s="277"/>
      <c r="AR97" s="277"/>
      <c r="AS97" s="277"/>
      <c r="AT97" s="277"/>
      <c r="AU97" s="277"/>
      <c r="AV97" s="277"/>
      <c r="AW97" s="277"/>
      <c r="AX97" s="277"/>
      <c r="AY97" s="277"/>
      <c r="AZ97" s="277"/>
      <c r="BA97" s="277"/>
      <c r="BB97" s="277"/>
      <c r="BC97" s="277"/>
      <c r="BD97" s="594"/>
      <c r="BE97" s="277"/>
      <c r="BF97" s="277"/>
      <c r="BG97" s="277"/>
      <c r="BH97" s="277"/>
      <c r="BI97" s="277"/>
      <c r="BJ97" s="277"/>
      <c r="BK97" s="381"/>
      <c r="BL97" s="277"/>
      <c r="BM97" s="277"/>
      <c r="BN97" s="277"/>
      <c r="BO97" s="277"/>
      <c r="BP97" s="277"/>
      <c r="BQ97" s="277"/>
      <c r="BR97" s="277"/>
      <c r="BS97" s="594"/>
      <c r="BT97" s="277"/>
      <c r="BU97" s="277"/>
      <c r="BV97" s="277"/>
      <c r="BW97" s="277"/>
      <c r="BX97" s="277"/>
      <c r="BY97" s="277"/>
      <c r="BZ97" s="277"/>
      <c r="CA97" s="637"/>
      <c r="CB97" s="652"/>
      <c r="CC97" s="652"/>
      <c r="CD97" s="652"/>
      <c r="CE97" s="652"/>
      <c r="CF97" s="652"/>
      <c r="CG97" s="1188">
        <f t="shared" si="15"/>
        <v>0</v>
      </c>
      <c r="CH97" s="652"/>
      <c r="CI97" s="652"/>
      <c r="CJ97" s="652"/>
      <c r="CK97" s="652"/>
      <c r="CL97" s="652"/>
      <c r="CM97" s="652"/>
      <c r="CN97" s="652"/>
      <c r="CO97" s="652"/>
      <c r="CP97" s="807">
        <f t="shared" si="11"/>
        <v>0</v>
      </c>
      <c r="CQ97" s="807">
        <f t="shared" si="12"/>
        <v>0</v>
      </c>
      <c r="CR97" s="278"/>
      <c r="CS97" s="278"/>
      <c r="CT97" s="278"/>
      <c r="CU97" s="278"/>
      <c r="CV97" s="278"/>
      <c r="CW97" s="278"/>
      <c r="CX97" s="278"/>
      <c r="CY97" s="278"/>
      <c r="CZ97" s="278"/>
      <c r="DA97" s="278"/>
      <c r="DB97" s="278"/>
      <c r="DC97" s="278"/>
      <c r="DD97" s="278"/>
      <c r="DE97" s="278"/>
      <c r="DF97" s="278"/>
      <c r="DG97" s="278"/>
      <c r="DH97" s="278"/>
      <c r="DI97" s="278"/>
      <c r="DJ97" s="278"/>
      <c r="DK97" s="278"/>
      <c r="DL97" s="278"/>
      <c r="DM97" s="278"/>
      <c r="DN97" s="278"/>
      <c r="DO97" s="278"/>
      <c r="DP97" s="278"/>
      <c r="DQ97" s="278"/>
      <c r="DR97" s="278"/>
      <c r="DS97" s="278"/>
      <c r="DT97" s="278"/>
      <c r="DU97" s="278"/>
      <c r="DV97" s="278"/>
      <c r="DW97" s="278"/>
      <c r="DX97" s="278"/>
      <c r="DY97" s="278"/>
      <c r="DZ97" s="278"/>
      <c r="EA97" s="278"/>
      <c r="EB97" s="278"/>
      <c r="EC97" s="278"/>
      <c r="ED97" s="278"/>
      <c r="EE97" s="278"/>
      <c r="EF97" s="278"/>
      <c r="EG97" s="278"/>
      <c r="EH97" s="278"/>
      <c r="EI97" s="278"/>
      <c r="EJ97" s="278"/>
      <c r="EK97" s="278"/>
      <c r="EL97" s="278"/>
      <c r="EM97" s="278"/>
      <c r="EN97" s="278"/>
      <c r="EO97" s="278"/>
      <c r="EP97" s="278"/>
      <c r="EQ97" s="278"/>
      <c r="ER97" s="278"/>
      <c r="ES97" s="278"/>
      <c r="ET97" s="278"/>
      <c r="EU97" s="278"/>
      <c r="EV97" s="278"/>
      <c r="EW97" s="278"/>
      <c r="EX97" s="278"/>
      <c r="EY97" s="278"/>
      <c r="EZ97" s="278"/>
      <c r="FA97" s="278"/>
      <c r="FB97" s="278"/>
      <c r="FC97" s="278"/>
      <c r="FD97" s="278"/>
      <c r="FE97" s="278"/>
      <c r="FF97" s="278"/>
      <c r="FG97" s="278"/>
      <c r="FH97" s="278"/>
      <c r="FI97" s="278"/>
      <c r="FJ97" s="278"/>
      <c r="FK97" s="278"/>
      <c r="FL97" s="278"/>
      <c r="FM97" s="278"/>
      <c r="FN97" s="278"/>
      <c r="FO97" s="278"/>
      <c r="FP97" s="278"/>
      <c r="FQ97" s="278"/>
      <c r="FR97" s="278"/>
      <c r="FS97" s="278"/>
      <c r="FT97" s="278"/>
      <c r="FU97" s="278"/>
      <c r="FV97" s="278"/>
      <c r="FW97" s="278"/>
      <c r="FX97" s="278"/>
      <c r="FY97" s="278"/>
      <c r="FZ97" s="278"/>
      <c r="GA97" s="278"/>
      <c r="GB97" s="278"/>
      <c r="GC97" s="278"/>
      <c r="GD97" s="278"/>
      <c r="GE97" s="278"/>
      <c r="GF97" s="278"/>
      <c r="GG97" s="278"/>
      <c r="GH97" s="278"/>
      <c r="GI97" s="278"/>
      <c r="GJ97" s="278"/>
      <c r="GK97" s="278"/>
      <c r="GL97" s="278"/>
      <c r="GM97" s="278"/>
      <c r="GN97" s="278"/>
      <c r="GO97" s="278"/>
      <c r="GP97" s="278"/>
      <c r="GQ97" s="278"/>
      <c r="GR97" s="278"/>
      <c r="GS97" s="278"/>
      <c r="GT97" s="278"/>
      <c r="GU97" s="278"/>
      <c r="GV97" s="278"/>
      <c r="GW97" s="278"/>
      <c r="GX97" s="278"/>
      <c r="GY97" s="278"/>
      <c r="GZ97" s="278"/>
      <c r="HA97" s="278"/>
      <c r="HB97" s="278"/>
      <c r="HC97" s="278"/>
      <c r="HD97" s="278"/>
      <c r="HE97" s="278"/>
      <c r="HF97" s="278"/>
      <c r="HG97" s="278"/>
      <c r="HH97" s="278"/>
      <c r="HI97" s="278"/>
      <c r="HJ97" s="278"/>
      <c r="HK97" s="278"/>
    </row>
    <row r="98" spans="1:219" s="280" customFormat="1" ht="78" customHeight="1" x14ac:dyDescent="0.25">
      <c r="A98" s="619" t="s">
        <v>363</v>
      </c>
      <c r="B98" s="619" t="s">
        <v>394</v>
      </c>
      <c r="C98" s="619" t="s">
        <v>394</v>
      </c>
      <c r="D98" s="619" t="s">
        <v>359</v>
      </c>
      <c r="E98" s="619" t="s">
        <v>446</v>
      </c>
      <c r="F98" s="619" t="s">
        <v>378</v>
      </c>
      <c r="G98" s="609">
        <v>2021005810264</v>
      </c>
      <c r="H98" s="787"/>
      <c r="I98" s="1061" t="s">
        <v>915</v>
      </c>
      <c r="J98" s="1061" t="s">
        <v>916</v>
      </c>
      <c r="K98" s="619">
        <v>2</v>
      </c>
      <c r="L98" s="619" t="s">
        <v>752</v>
      </c>
      <c r="M98" s="619" t="s">
        <v>751</v>
      </c>
      <c r="N98" s="619" t="s">
        <v>1433</v>
      </c>
      <c r="O98" s="619" t="s">
        <v>390</v>
      </c>
      <c r="P98" s="619" t="s">
        <v>701</v>
      </c>
      <c r="Q98" s="675" t="s">
        <v>889</v>
      </c>
      <c r="R98" s="845"/>
      <c r="S98" s="845">
        <v>228000000</v>
      </c>
      <c r="T98" s="1022">
        <f t="shared" si="13"/>
        <v>228000000</v>
      </c>
      <c r="U98" s="1092">
        <f t="shared" si="14"/>
        <v>228000000</v>
      </c>
      <c r="V98" s="1088"/>
      <c r="W98" s="277"/>
      <c r="X98" s="277"/>
      <c r="Y98" s="277"/>
      <c r="Z98" s="277"/>
      <c r="AA98" s="594"/>
      <c r="AB98" s="277"/>
      <c r="AC98" s="277"/>
      <c r="AD98" s="277"/>
      <c r="AE98" s="277"/>
      <c r="AF98" s="277"/>
      <c r="AG98" s="277"/>
      <c r="AH98" s="277"/>
      <c r="AI98" s="277"/>
      <c r="AJ98" s="277"/>
      <c r="AK98" s="277"/>
      <c r="AL98" s="277"/>
      <c r="AM98" s="277"/>
      <c r="AN98" s="594"/>
      <c r="AO98" s="594"/>
      <c r="AP98" s="277"/>
      <c r="AQ98" s="277"/>
      <c r="AR98" s="277"/>
      <c r="AS98" s="277"/>
      <c r="AT98" s="277"/>
      <c r="AU98" s="277"/>
      <c r="AV98" s="277"/>
      <c r="AW98" s="277"/>
      <c r="AX98" s="277"/>
      <c r="AY98" s="277"/>
      <c r="AZ98" s="277"/>
      <c r="BA98" s="277"/>
      <c r="BB98" s="277"/>
      <c r="BC98" s="277"/>
      <c r="BD98" s="594"/>
      <c r="BE98" s="277"/>
      <c r="BF98" s="277"/>
      <c r="BG98" s="277"/>
      <c r="BH98" s="277"/>
      <c r="BI98" s="277"/>
      <c r="BJ98" s="277"/>
      <c r="BK98" s="381"/>
      <c r="BL98" s="277"/>
      <c r="BM98" s="277"/>
      <c r="BN98" s="277"/>
      <c r="BO98" s="277"/>
      <c r="BP98" s="277"/>
      <c r="BQ98" s="277"/>
      <c r="BR98" s="277"/>
      <c r="BS98" s="594">
        <v>228000000</v>
      </c>
      <c r="BT98" s="277"/>
      <c r="BU98" s="277"/>
      <c r="BV98" s="277"/>
      <c r="BW98" s="277"/>
      <c r="BX98" s="277"/>
      <c r="BY98" s="277"/>
      <c r="BZ98" s="277"/>
      <c r="CA98" s="637"/>
      <c r="CB98" s="652">
        <v>3302050</v>
      </c>
      <c r="CC98" s="652" t="s">
        <v>1134</v>
      </c>
      <c r="CD98" s="652">
        <v>33021</v>
      </c>
      <c r="CE98" s="652" t="s">
        <v>1135</v>
      </c>
      <c r="CF98" s="652" t="s">
        <v>701</v>
      </c>
      <c r="CG98" s="883">
        <f t="shared" si="15"/>
        <v>228000000</v>
      </c>
      <c r="CH98" s="652">
        <v>96121</v>
      </c>
      <c r="CI98" s="652" t="s">
        <v>1136</v>
      </c>
      <c r="CJ98" s="1206">
        <v>48</v>
      </c>
      <c r="CK98" s="652" t="s">
        <v>691</v>
      </c>
      <c r="CL98" s="652">
        <v>7082</v>
      </c>
      <c r="CM98" s="652" t="s">
        <v>1116</v>
      </c>
      <c r="CN98" s="652" t="s">
        <v>1137</v>
      </c>
      <c r="CO98" s="652" t="s">
        <v>1138</v>
      </c>
      <c r="CP98" s="807">
        <f t="shared" si="11"/>
        <v>228000000</v>
      </c>
      <c r="CQ98" s="807">
        <f t="shared" si="12"/>
        <v>0</v>
      </c>
      <c r="CR98" s="278"/>
      <c r="CS98" s="278"/>
      <c r="CT98" s="278"/>
      <c r="CU98" s="278"/>
      <c r="CV98" s="278"/>
      <c r="CW98" s="278"/>
      <c r="CX98" s="278"/>
      <c r="CY98" s="278"/>
      <c r="CZ98" s="278"/>
      <c r="DA98" s="278"/>
      <c r="DB98" s="278"/>
      <c r="DC98" s="278"/>
      <c r="DD98" s="278"/>
      <c r="DE98" s="278"/>
      <c r="DF98" s="278"/>
      <c r="DG98" s="278"/>
      <c r="DH98" s="278"/>
      <c r="DI98" s="278"/>
      <c r="DJ98" s="278"/>
      <c r="DK98" s="278"/>
      <c r="DL98" s="278"/>
      <c r="DM98" s="278"/>
      <c r="DN98" s="278"/>
      <c r="DO98" s="278"/>
      <c r="DP98" s="278"/>
      <c r="DQ98" s="278"/>
      <c r="DR98" s="278"/>
      <c r="DS98" s="278"/>
      <c r="DT98" s="278"/>
      <c r="DU98" s="278"/>
      <c r="DV98" s="278"/>
      <c r="DW98" s="278"/>
      <c r="DX98" s="278"/>
      <c r="DY98" s="278"/>
      <c r="DZ98" s="278"/>
      <c r="EA98" s="278"/>
      <c r="EB98" s="278"/>
      <c r="EC98" s="278"/>
      <c r="ED98" s="278"/>
      <c r="EE98" s="278"/>
      <c r="EF98" s="278"/>
      <c r="EG98" s="278"/>
      <c r="EH98" s="278"/>
      <c r="EI98" s="278"/>
      <c r="EJ98" s="278"/>
      <c r="EK98" s="278"/>
      <c r="EL98" s="278"/>
      <c r="EM98" s="278"/>
      <c r="EN98" s="278"/>
      <c r="EO98" s="278"/>
      <c r="EP98" s="278"/>
      <c r="EQ98" s="278"/>
      <c r="ER98" s="278"/>
      <c r="ES98" s="278"/>
      <c r="ET98" s="278"/>
      <c r="EU98" s="278"/>
      <c r="EV98" s="278"/>
      <c r="EW98" s="278"/>
      <c r="EX98" s="278"/>
      <c r="EY98" s="278"/>
      <c r="EZ98" s="278"/>
      <c r="FA98" s="278"/>
      <c r="FB98" s="278"/>
      <c r="FC98" s="278"/>
      <c r="FD98" s="278"/>
      <c r="FE98" s="278"/>
      <c r="FF98" s="278"/>
      <c r="FG98" s="278"/>
      <c r="FH98" s="278"/>
      <c r="FI98" s="278"/>
      <c r="FJ98" s="278"/>
      <c r="FK98" s="278"/>
      <c r="FL98" s="278"/>
      <c r="FM98" s="278"/>
      <c r="FN98" s="278"/>
      <c r="FO98" s="278"/>
      <c r="FP98" s="278"/>
      <c r="FQ98" s="278"/>
      <c r="FR98" s="278"/>
      <c r="FS98" s="278"/>
      <c r="FT98" s="278"/>
      <c r="FU98" s="278"/>
      <c r="FV98" s="278"/>
      <c r="FW98" s="278"/>
      <c r="FX98" s="278"/>
      <c r="FY98" s="278"/>
      <c r="FZ98" s="278"/>
      <c r="GA98" s="278"/>
      <c r="GB98" s="278"/>
      <c r="GC98" s="278"/>
      <c r="GD98" s="278"/>
      <c r="GE98" s="278"/>
      <c r="GF98" s="278"/>
      <c r="GG98" s="278"/>
      <c r="GH98" s="278"/>
      <c r="GI98" s="278"/>
      <c r="GJ98" s="278"/>
      <c r="GK98" s="278"/>
      <c r="GL98" s="278"/>
      <c r="GM98" s="278"/>
      <c r="GN98" s="278"/>
      <c r="GO98" s="278"/>
      <c r="GP98" s="278"/>
      <c r="GQ98" s="278"/>
      <c r="GR98" s="278"/>
      <c r="GS98" s="278"/>
      <c r="GT98" s="278"/>
      <c r="GU98" s="278"/>
      <c r="GV98" s="278"/>
      <c r="GW98" s="278"/>
      <c r="GX98" s="278"/>
      <c r="GY98" s="278"/>
      <c r="GZ98" s="278"/>
      <c r="HA98" s="278"/>
      <c r="HB98" s="278"/>
      <c r="HC98" s="278"/>
      <c r="HD98" s="278"/>
      <c r="HE98" s="278"/>
      <c r="HF98" s="278"/>
      <c r="HG98" s="278"/>
      <c r="HH98" s="278"/>
      <c r="HI98" s="278"/>
      <c r="HJ98" s="278"/>
      <c r="HK98" s="278"/>
    </row>
    <row r="99" spans="1:219" ht="19.5" x14ac:dyDescent="0.25">
      <c r="A99" s="792" t="s">
        <v>363</v>
      </c>
      <c r="B99" s="792" t="s">
        <v>375</v>
      </c>
      <c r="C99" s="792"/>
      <c r="D99" s="792"/>
      <c r="E99" s="792"/>
      <c r="F99" s="792"/>
      <c r="G99" s="605"/>
      <c r="H99" s="605"/>
      <c r="I99" s="1047"/>
      <c r="J99" s="1047"/>
      <c r="K99" s="605"/>
      <c r="L99" s="605"/>
      <c r="M99" s="605"/>
      <c r="N99" s="624"/>
      <c r="O99" s="624"/>
      <c r="P99" s="624"/>
      <c r="Q99" s="1130" t="s">
        <v>384</v>
      </c>
      <c r="R99" s="1111"/>
      <c r="S99" s="1111"/>
      <c r="T99" s="1112">
        <f t="shared" si="13"/>
        <v>0</v>
      </c>
      <c r="U99" s="1092">
        <f t="shared" si="14"/>
        <v>0</v>
      </c>
      <c r="V99" s="1086"/>
      <c r="W99" s="260"/>
      <c r="X99" s="260"/>
      <c r="Y99" s="260"/>
      <c r="Z99" s="260"/>
      <c r="AA99" s="596"/>
      <c r="AB99" s="260"/>
      <c r="AC99" s="260"/>
      <c r="AD99" s="260"/>
      <c r="AE99" s="260"/>
      <c r="AF99" s="260"/>
      <c r="AG99" s="260"/>
      <c r="AH99" s="260"/>
      <c r="AI99" s="260"/>
      <c r="AJ99" s="260"/>
      <c r="AK99" s="260"/>
      <c r="AL99" s="260"/>
      <c r="AM99" s="260"/>
      <c r="AN99" s="596"/>
      <c r="AO99" s="596"/>
      <c r="AP99" s="260"/>
      <c r="AQ99" s="260"/>
      <c r="AR99" s="260"/>
      <c r="AS99" s="260"/>
      <c r="AT99" s="260"/>
      <c r="AU99" s="260"/>
      <c r="AV99" s="260"/>
      <c r="AW99" s="260"/>
      <c r="AX99" s="260"/>
      <c r="AY99" s="260"/>
      <c r="AZ99" s="260"/>
      <c r="BA99" s="260"/>
      <c r="BB99" s="260"/>
      <c r="BC99" s="260"/>
      <c r="BD99" s="596"/>
      <c r="BE99" s="260"/>
      <c r="BF99" s="260"/>
      <c r="BG99" s="260"/>
      <c r="BH99" s="260"/>
      <c r="BI99" s="260"/>
      <c r="BJ99" s="260"/>
      <c r="BK99" s="581"/>
      <c r="BL99" s="260"/>
      <c r="BM99" s="260"/>
      <c r="BN99" s="260"/>
      <c r="BO99" s="260"/>
      <c r="BP99" s="260"/>
      <c r="BQ99" s="260"/>
      <c r="BR99" s="260"/>
      <c r="BS99" s="596"/>
      <c r="BT99" s="260"/>
      <c r="BU99" s="260"/>
      <c r="BV99" s="260"/>
      <c r="BW99" s="260"/>
      <c r="BX99" s="260"/>
      <c r="BY99" s="260"/>
      <c r="BZ99" s="260"/>
      <c r="CA99" s="635"/>
      <c r="CB99" s="650"/>
      <c r="CC99" s="650"/>
      <c r="CD99" s="650"/>
      <c r="CE99" s="650"/>
      <c r="CF99" s="650"/>
      <c r="CG99" s="1185">
        <f t="shared" si="15"/>
        <v>0</v>
      </c>
      <c r="CH99" s="650"/>
      <c r="CI99" s="650"/>
      <c r="CJ99" s="650"/>
      <c r="CK99" s="650"/>
      <c r="CL99" s="650"/>
      <c r="CM99" s="650"/>
      <c r="CN99" s="650"/>
      <c r="CO99" s="650"/>
      <c r="CP99" s="807">
        <f t="shared" si="11"/>
        <v>0</v>
      </c>
      <c r="CQ99" s="807">
        <f t="shared" si="12"/>
        <v>0</v>
      </c>
      <c r="CR99" s="261"/>
      <c r="CS99" s="261"/>
      <c r="CT99" s="261"/>
      <c r="CU99" s="261"/>
      <c r="CV99" s="261"/>
      <c r="CW99" s="261"/>
      <c r="CX99" s="261"/>
      <c r="CY99" s="261"/>
      <c r="CZ99" s="261"/>
      <c r="DA99" s="261"/>
      <c r="DB99" s="261"/>
      <c r="DC99" s="261"/>
      <c r="DD99" s="261"/>
      <c r="DE99" s="261"/>
      <c r="DF99" s="261"/>
      <c r="DG99" s="261"/>
      <c r="DH99" s="261"/>
      <c r="DI99" s="261"/>
      <c r="DJ99" s="261"/>
      <c r="DK99" s="261"/>
      <c r="DL99" s="261"/>
      <c r="DM99" s="261"/>
      <c r="DN99" s="261"/>
      <c r="DO99" s="261"/>
      <c r="DP99" s="261"/>
      <c r="DQ99" s="261"/>
      <c r="DR99" s="261"/>
      <c r="DS99" s="261"/>
      <c r="DT99" s="261"/>
      <c r="DU99" s="261"/>
      <c r="DV99" s="261"/>
      <c r="DW99" s="261"/>
      <c r="DX99" s="261"/>
      <c r="DY99" s="261"/>
      <c r="DZ99" s="261"/>
      <c r="EA99" s="261"/>
      <c r="EB99" s="261"/>
      <c r="EC99" s="261"/>
      <c r="ED99" s="261"/>
      <c r="EE99" s="261"/>
      <c r="EF99" s="261"/>
      <c r="EG99" s="261"/>
      <c r="EH99" s="261"/>
      <c r="EI99" s="261"/>
      <c r="EJ99" s="261"/>
      <c r="EK99" s="261"/>
      <c r="EL99" s="261"/>
      <c r="EM99" s="261"/>
      <c r="EN99" s="261"/>
      <c r="EO99" s="261"/>
      <c r="EP99" s="261"/>
      <c r="EQ99" s="261"/>
      <c r="ER99" s="261"/>
      <c r="ES99" s="261"/>
      <c r="ET99" s="261"/>
      <c r="EU99" s="261"/>
      <c r="EV99" s="261"/>
      <c r="EW99" s="261"/>
      <c r="EX99" s="261"/>
      <c r="EY99" s="261"/>
      <c r="EZ99" s="261"/>
      <c r="FA99" s="261"/>
      <c r="FB99" s="261"/>
      <c r="FC99" s="261"/>
      <c r="FD99" s="261"/>
      <c r="FE99" s="261"/>
      <c r="FF99" s="261"/>
      <c r="FG99" s="261"/>
      <c r="FH99" s="261"/>
      <c r="FI99" s="261"/>
      <c r="FJ99" s="261"/>
      <c r="FK99" s="261"/>
      <c r="FL99" s="261"/>
      <c r="FM99" s="261"/>
      <c r="FN99" s="261"/>
      <c r="FO99" s="261"/>
      <c r="FP99" s="261"/>
      <c r="FQ99" s="261"/>
      <c r="FR99" s="261"/>
      <c r="FS99" s="261"/>
      <c r="FT99" s="261"/>
      <c r="FU99" s="261"/>
      <c r="FV99" s="261"/>
      <c r="FW99" s="261"/>
      <c r="FX99" s="261"/>
      <c r="FY99" s="261"/>
      <c r="FZ99" s="261"/>
      <c r="GA99" s="261"/>
      <c r="GB99" s="261"/>
      <c r="GC99" s="261"/>
      <c r="GD99" s="261"/>
      <c r="GE99" s="261"/>
      <c r="GF99" s="261"/>
      <c r="GG99" s="261"/>
      <c r="GH99" s="261"/>
      <c r="GI99" s="261"/>
      <c r="GJ99" s="261"/>
      <c r="GK99" s="261"/>
      <c r="GL99" s="261"/>
      <c r="GM99" s="261"/>
      <c r="GN99" s="261"/>
      <c r="GO99" s="261"/>
      <c r="GP99" s="261"/>
      <c r="GQ99" s="261"/>
      <c r="GR99" s="261"/>
      <c r="GS99" s="261"/>
      <c r="GT99" s="261"/>
      <c r="GU99" s="261"/>
      <c r="GV99" s="261"/>
      <c r="GW99" s="261"/>
      <c r="GX99" s="261"/>
      <c r="GY99" s="261"/>
      <c r="GZ99" s="261"/>
      <c r="HA99" s="261"/>
      <c r="HB99" s="261"/>
      <c r="HC99" s="261"/>
      <c r="HD99" s="261"/>
      <c r="HE99" s="254"/>
      <c r="HF99" s="254"/>
      <c r="HG99" s="254"/>
      <c r="HH99" s="254"/>
      <c r="HI99" s="254"/>
      <c r="HJ99" s="254"/>
      <c r="HK99" s="254"/>
    </row>
    <row r="100" spans="1:219" ht="19.5" x14ac:dyDescent="0.25">
      <c r="A100" s="1113" t="s">
        <v>363</v>
      </c>
      <c r="B100" s="1113" t="s">
        <v>375</v>
      </c>
      <c r="C100" s="1113" t="s">
        <v>361</v>
      </c>
      <c r="D100" s="1113"/>
      <c r="E100" s="1113"/>
      <c r="F100" s="1113"/>
      <c r="G100" s="606"/>
      <c r="H100" s="606"/>
      <c r="I100" s="1048"/>
      <c r="J100" s="1048"/>
      <c r="K100" s="606"/>
      <c r="L100" s="606"/>
      <c r="M100" s="606"/>
      <c r="N100" s="1113"/>
      <c r="O100" s="625"/>
      <c r="P100" s="625"/>
      <c r="Q100" s="1131" t="s">
        <v>385</v>
      </c>
      <c r="R100" s="1115"/>
      <c r="S100" s="1115"/>
      <c r="T100" s="1116">
        <f t="shared" si="13"/>
        <v>0</v>
      </c>
      <c r="U100" s="1092">
        <f t="shared" si="14"/>
        <v>0</v>
      </c>
      <c r="V100" s="1086"/>
      <c r="W100" s="260"/>
      <c r="X100" s="260"/>
      <c r="Y100" s="260"/>
      <c r="Z100" s="260"/>
      <c r="AA100" s="596"/>
      <c r="AB100" s="260"/>
      <c r="AC100" s="260"/>
      <c r="AD100" s="260"/>
      <c r="AE100" s="260"/>
      <c r="AF100" s="260"/>
      <c r="AG100" s="260"/>
      <c r="AH100" s="260"/>
      <c r="AI100" s="260"/>
      <c r="AJ100" s="260"/>
      <c r="AK100" s="260"/>
      <c r="AL100" s="260"/>
      <c r="AM100" s="260"/>
      <c r="AN100" s="596"/>
      <c r="AO100" s="596"/>
      <c r="AP100" s="260"/>
      <c r="AQ100" s="260"/>
      <c r="AR100" s="260"/>
      <c r="AS100" s="260"/>
      <c r="AT100" s="260"/>
      <c r="AU100" s="260"/>
      <c r="AV100" s="260"/>
      <c r="AW100" s="260"/>
      <c r="AX100" s="260"/>
      <c r="AY100" s="260"/>
      <c r="AZ100" s="260"/>
      <c r="BA100" s="260"/>
      <c r="BB100" s="260"/>
      <c r="BC100" s="260"/>
      <c r="BD100" s="596"/>
      <c r="BE100" s="260"/>
      <c r="BF100" s="260"/>
      <c r="BG100" s="260"/>
      <c r="BH100" s="260"/>
      <c r="BI100" s="260"/>
      <c r="BJ100" s="260"/>
      <c r="BK100" s="581"/>
      <c r="BL100" s="260"/>
      <c r="BM100" s="260"/>
      <c r="BN100" s="260"/>
      <c r="BO100" s="260"/>
      <c r="BP100" s="260"/>
      <c r="BQ100" s="260"/>
      <c r="BR100" s="260"/>
      <c r="BS100" s="596"/>
      <c r="BT100" s="260"/>
      <c r="BU100" s="260"/>
      <c r="BV100" s="260"/>
      <c r="BW100" s="260"/>
      <c r="BX100" s="260"/>
      <c r="BY100" s="260"/>
      <c r="BZ100" s="260"/>
      <c r="CA100" s="635"/>
      <c r="CB100" s="650"/>
      <c r="CC100" s="650"/>
      <c r="CD100" s="650"/>
      <c r="CE100" s="650"/>
      <c r="CF100" s="650"/>
      <c r="CG100" s="1185">
        <f t="shared" si="15"/>
        <v>0</v>
      </c>
      <c r="CH100" s="650"/>
      <c r="CI100" s="650"/>
      <c r="CJ100" s="650"/>
      <c r="CK100" s="650"/>
      <c r="CL100" s="650"/>
      <c r="CM100" s="650"/>
      <c r="CN100" s="650"/>
      <c r="CO100" s="650"/>
      <c r="CP100" s="807">
        <f t="shared" si="11"/>
        <v>0</v>
      </c>
      <c r="CQ100" s="807">
        <f t="shared" si="12"/>
        <v>0</v>
      </c>
      <c r="CR100" s="261"/>
      <c r="CS100" s="261"/>
      <c r="CT100" s="261"/>
      <c r="CU100" s="261"/>
      <c r="CV100" s="261"/>
      <c r="CW100" s="261"/>
      <c r="CX100" s="261"/>
      <c r="CY100" s="261"/>
      <c r="CZ100" s="261"/>
      <c r="DA100" s="261"/>
      <c r="DB100" s="261"/>
      <c r="DC100" s="261"/>
      <c r="DD100" s="261"/>
      <c r="DE100" s="261"/>
      <c r="DF100" s="261"/>
      <c r="DG100" s="261"/>
      <c r="DH100" s="261"/>
      <c r="DI100" s="261"/>
      <c r="DJ100" s="261"/>
      <c r="DK100" s="261"/>
      <c r="DL100" s="261"/>
      <c r="DM100" s="261"/>
      <c r="DN100" s="261"/>
      <c r="DO100" s="261"/>
      <c r="DP100" s="261"/>
      <c r="DQ100" s="261"/>
      <c r="DR100" s="261"/>
      <c r="DS100" s="261"/>
      <c r="DT100" s="261"/>
      <c r="DU100" s="261"/>
      <c r="DV100" s="261"/>
      <c r="DW100" s="261"/>
      <c r="DX100" s="261"/>
      <c r="DY100" s="261"/>
      <c r="DZ100" s="261"/>
      <c r="EA100" s="261"/>
      <c r="EB100" s="261"/>
      <c r="EC100" s="261"/>
      <c r="ED100" s="261"/>
      <c r="EE100" s="261"/>
      <c r="EF100" s="261"/>
      <c r="EG100" s="261"/>
      <c r="EH100" s="261"/>
      <c r="EI100" s="261"/>
      <c r="EJ100" s="261"/>
      <c r="EK100" s="261"/>
      <c r="EL100" s="261"/>
      <c r="EM100" s="261"/>
      <c r="EN100" s="261"/>
      <c r="EO100" s="261"/>
      <c r="EP100" s="261"/>
      <c r="EQ100" s="261"/>
      <c r="ER100" s="261"/>
      <c r="ES100" s="261"/>
      <c r="ET100" s="261"/>
      <c r="EU100" s="261"/>
      <c r="EV100" s="261"/>
      <c r="EW100" s="261"/>
      <c r="EX100" s="261"/>
      <c r="EY100" s="261"/>
      <c r="EZ100" s="261"/>
      <c r="FA100" s="261"/>
      <c r="FB100" s="261"/>
      <c r="FC100" s="261"/>
      <c r="FD100" s="261"/>
      <c r="FE100" s="261"/>
      <c r="FF100" s="261"/>
      <c r="FG100" s="261"/>
      <c r="FH100" s="261"/>
      <c r="FI100" s="261"/>
      <c r="FJ100" s="261"/>
      <c r="FK100" s="261"/>
      <c r="FL100" s="261"/>
      <c r="FM100" s="261"/>
      <c r="FN100" s="261"/>
      <c r="FO100" s="261"/>
      <c r="FP100" s="261"/>
      <c r="FQ100" s="261"/>
      <c r="FR100" s="261"/>
      <c r="FS100" s="261"/>
      <c r="FT100" s="261"/>
      <c r="FU100" s="261"/>
      <c r="FV100" s="261"/>
      <c r="FW100" s="261"/>
      <c r="FX100" s="261"/>
      <c r="FY100" s="261"/>
      <c r="FZ100" s="261"/>
      <c r="GA100" s="261"/>
      <c r="GB100" s="261"/>
      <c r="GC100" s="261"/>
      <c r="GD100" s="261"/>
      <c r="GE100" s="261"/>
      <c r="GF100" s="261"/>
      <c r="GG100" s="261"/>
      <c r="GH100" s="261"/>
      <c r="GI100" s="261"/>
      <c r="GJ100" s="261"/>
      <c r="GK100" s="261"/>
      <c r="GL100" s="261"/>
      <c r="GM100" s="261"/>
      <c r="GN100" s="261"/>
      <c r="GO100" s="261"/>
      <c r="GP100" s="261"/>
      <c r="GQ100" s="261"/>
      <c r="GR100" s="261"/>
      <c r="GS100" s="261"/>
      <c r="GT100" s="261"/>
      <c r="GU100" s="261"/>
      <c r="GV100" s="261"/>
      <c r="GW100" s="261"/>
      <c r="GX100" s="261"/>
      <c r="GY100" s="261"/>
      <c r="GZ100" s="261"/>
      <c r="HA100" s="261"/>
      <c r="HB100" s="261"/>
      <c r="HC100" s="261"/>
      <c r="HD100" s="261"/>
      <c r="HE100" s="254"/>
      <c r="HF100" s="254"/>
      <c r="HG100" s="254"/>
      <c r="HH100" s="254"/>
      <c r="HI100" s="254"/>
      <c r="HJ100" s="254"/>
      <c r="HK100" s="254"/>
    </row>
    <row r="101" spans="1:219" ht="19.5" x14ac:dyDescent="0.25">
      <c r="A101" s="1132" t="s">
        <v>363</v>
      </c>
      <c r="B101" s="1132" t="s">
        <v>375</v>
      </c>
      <c r="C101" s="1132" t="s">
        <v>361</v>
      </c>
      <c r="D101" s="1132" t="s">
        <v>407</v>
      </c>
      <c r="E101" s="1132"/>
      <c r="F101" s="1132"/>
      <c r="G101" s="617"/>
      <c r="H101" s="617"/>
      <c r="I101" s="1058"/>
      <c r="J101" s="1058"/>
      <c r="K101" s="617"/>
      <c r="L101" s="617"/>
      <c r="M101" s="617"/>
      <c r="N101" s="629"/>
      <c r="O101" s="629"/>
      <c r="P101" s="629"/>
      <c r="Q101" s="1138" t="s">
        <v>295</v>
      </c>
      <c r="R101" s="1134"/>
      <c r="S101" s="1134"/>
      <c r="T101" s="1135">
        <f t="shared" si="13"/>
        <v>0</v>
      </c>
      <c r="U101" s="1092">
        <f t="shared" si="14"/>
        <v>0</v>
      </c>
      <c r="V101" s="1086"/>
      <c r="W101" s="260"/>
      <c r="X101" s="260"/>
      <c r="Y101" s="260"/>
      <c r="Z101" s="260"/>
      <c r="AA101" s="596"/>
      <c r="AB101" s="260"/>
      <c r="AC101" s="260"/>
      <c r="AD101" s="260"/>
      <c r="AE101" s="260"/>
      <c r="AF101" s="260"/>
      <c r="AG101" s="260"/>
      <c r="AH101" s="260"/>
      <c r="AI101" s="260"/>
      <c r="AJ101" s="260"/>
      <c r="AK101" s="260"/>
      <c r="AL101" s="260"/>
      <c r="AM101" s="260"/>
      <c r="AN101" s="596"/>
      <c r="AO101" s="596"/>
      <c r="AP101" s="260"/>
      <c r="AQ101" s="260"/>
      <c r="AR101" s="260"/>
      <c r="AS101" s="260"/>
      <c r="AT101" s="260"/>
      <c r="AU101" s="260"/>
      <c r="AV101" s="260"/>
      <c r="AW101" s="260"/>
      <c r="AX101" s="260"/>
      <c r="AY101" s="260"/>
      <c r="AZ101" s="260"/>
      <c r="BA101" s="260"/>
      <c r="BB101" s="260"/>
      <c r="BC101" s="260"/>
      <c r="BD101" s="596"/>
      <c r="BE101" s="260"/>
      <c r="BF101" s="260"/>
      <c r="BG101" s="260"/>
      <c r="BH101" s="260"/>
      <c r="BI101" s="260"/>
      <c r="BJ101" s="260"/>
      <c r="BK101" s="581"/>
      <c r="BL101" s="260"/>
      <c r="BM101" s="260"/>
      <c r="BN101" s="260"/>
      <c r="BO101" s="260"/>
      <c r="BP101" s="260"/>
      <c r="BQ101" s="260"/>
      <c r="BR101" s="260"/>
      <c r="BS101" s="596"/>
      <c r="BT101" s="260"/>
      <c r="BU101" s="260"/>
      <c r="BV101" s="260"/>
      <c r="BW101" s="260"/>
      <c r="BX101" s="260"/>
      <c r="BY101" s="260"/>
      <c r="BZ101" s="260"/>
      <c r="CA101" s="635"/>
      <c r="CB101" s="650"/>
      <c r="CC101" s="650"/>
      <c r="CD101" s="650"/>
      <c r="CE101" s="650"/>
      <c r="CF101" s="650"/>
      <c r="CG101" s="1185">
        <f t="shared" si="15"/>
        <v>0</v>
      </c>
      <c r="CH101" s="650"/>
      <c r="CI101" s="650"/>
      <c r="CJ101" s="650"/>
      <c r="CK101" s="650"/>
      <c r="CL101" s="650"/>
      <c r="CM101" s="650"/>
      <c r="CN101" s="650"/>
      <c r="CO101" s="650"/>
      <c r="CP101" s="807">
        <f t="shared" ref="CP101:CP107" si="16">R101+S101</f>
        <v>0</v>
      </c>
      <c r="CQ101" s="807">
        <f t="shared" ref="CQ101:CQ107" si="17">T101-CP101</f>
        <v>0</v>
      </c>
      <c r="CR101" s="261"/>
      <c r="CS101" s="261"/>
      <c r="CT101" s="261"/>
      <c r="CU101" s="261"/>
      <c r="CV101" s="261"/>
      <c r="CW101" s="261"/>
      <c r="CX101" s="261"/>
      <c r="CY101" s="261"/>
      <c r="CZ101" s="261"/>
      <c r="DA101" s="261"/>
      <c r="DB101" s="261"/>
      <c r="DC101" s="261"/>
      <c r="DD101" s="261"/>
      <c r="DE101" s="261"/>
      <c r="DF101" s="261"/>
      <c r="DG101" s="261"/>
      <c r="DH101" s="261"/>
      <c r="DI101" s="261"/>
      <c r="DJ101" s="261"/>
      <c r="DK101" s="261"/>
      <c r="DL101" s="261"/>
      <c r="DM101" s="261"/>
      <c r="DN101" s="261"/>
      <c r="DO101" s="261"/>
      <c r="DP101" s="261"/>
      <c r="DQ101" s="261"/>
      <c r="DR101" s="261"/>
      <c r="DS101" s="261"/>
      <c r="DT101" s="261"/>
      <c r="DU101" s="261"/>
      <c r="DV101" s="261"/>
      <c r="DW101" s="261"/>
      <c r="DX101" s="261"/>
      <c r="DY101" s="261"/>
      <c r="DZ101" s="261"/>
      <c r="EA101" s="261"/>
      <c r="EB101" s="261"/>
      <c r="EC101" s="261"/>
      <c r="ED101" s="261"/>
      <c r="EE101" s="261"/>
      <c r="EF101" s="261"/>
      <c r="EG101" s="261"/>
      <c r="EH101" s="261"/>
      <c r="EI101" s="261"/>
      <c r="EJ101" s="261"/>
      <c r="EK101" s="261"/>
      <c r="EL101" s="261"/>
      <c r="EM101" s="261"/>
      <c r="EN101" s="261"/>
      <c r="EO101" s="261"/>
      <c r="EP101" s="261"/>
      <c r="EQ101" s="261"/>
      <c r="ER101" s="261"/>
      <c r="ES101" s="261"/>
      <c r="ET101" s="261"/>
      <c r="EU101" s="261"/>
      <c r="EV101" s="261"/>
      <c r="EW101" s="261"/>
      <c r="EX101" s="261"/>
      <c r="EY101" s="261"/>
      <c r="EZ101" s="261"/>
      <c r="FA101" s="261"/>
      <c r="FB101" s="261"/>
      <c r="FC101" s="261"/>
      <c r="FD101" s="261"/>
      <c r="FE101" s="261"/>
      <c r="FF101" s="261"/>
      <c r="FG101" s="261"/>
      <c r="FH101" s="261"/>
      <c r="FI101" s="261"/>
      <c r="FJ101" s="261"/>
      <c r="FK101" s="261"/>
      <c r="FL101" s="261"/>
      <c r="FM101" s="261"/>
      <c r="FN101" s="261"/>
      <c r="FO101" s="261"/>
      <c r="FP101" s="261"/>
      <c r="FQ101" s="261"/>
      <c r="FR101" s="261"/>
      <c r="FS101" s="261"/>
      <c r="FT101" s="261"/>
      <c r="FU101" s="261"/>
      <c r="FV101" s="261"/>
      <c r="FW101" s="261"/>
      <c r="FX101" s="261"/>
      <c r="FY101" s="261"/>
      <c r="FZ101" s="261"/>
      <c r="GA101" s="261"/>
      <c r="GB101" s="261"/>
      <c r="GC101" s="261"/>
      <c r="GD101" s="261"/>
      <c r="GE101" s="261"/>
      <c r="GF101" s="261"/>
      <c r="GG101" s="261"/>
      <c r="GH101" s="261"/>
      <c r="GI101" s="261"/>
      <c r="GJ101" s="261"/>
      <c r="GK101" s="261"/>
      <c r="GL101" s="261"/>
      <c r="GM101" s="261"/>
      <c r="GN101" s="261"/>
      <c r="GO101" s="261"/>
      <c r="GP101" s="261"/>
      <c r="GQ101" s="261"/>
      <c r="GR101" s="261"/>
      <c r="GS101" s="261"/>
      <c r="GT101" s="261"/>
      <c r="GU101" s="261"/>
      <c r="GV101" s="261"/>
      <c r="GW101" s="261"/>
      <c r="GX101" s="261"/>
      <c r="GY101" s="261"/>
      <c r="GZ101" s="261"/>
      <c r="HA101" s="261"/>
      <c r="HB101" s="261"/>
      <c r="HC101" s="261"/>
      <c r="HD101" s="261"/>
      <c r="HE101" s="254"/>
      <c r="HF101" s="254"/>
      <c r="HG101" s="254"/>
      <c r="HH101" s="254"/>
      <c r="HI101" s="254"/>
      <c r="HJ101" s="254"/>
      <c r="HK101" s="254"/>
    </row>
    <row r="102" spans="1:219" ht="19.5" x14ac:dyDescent="0.25">
      <c r="A102" s="1121" t="s">
        <v>363</v>
      </c>
      <c r="B102" s="1121" t="s">
        <v>375</v>
      </c>
      <c r="C102" s="1121" t="s">
        <v>361</v>
      </c>
      <c r="D102" s="1121" t="s">
        <v>407</v>
      </c>
      <c r="E102" s="1121" t="s">
        <v>426</v>
      </c>
      <c r="F102" s="1121"/>
      <c r="G102" s="608"/>
      <c r="H102" s="608"/>
      <c r="I102" s="1050"/>
      <c r="J102" s="1050"/>
      <c r="K102" s="608"/>
      <c r="L102" s="608"/>
      <c r="M102" s="608"/>
      <c r="N102" s="627"/>
      <c r="O102" s="627"/>
      <c r="P102" s="627"/>
      <c r="Q102" s="1122" t="s">
        <v>295</v>
      </c>
      <c r="R102" s="1123"/>
      <c r="S102" s="1123"/>
      <c r="T102" s="1124">
        <f t="shared" si="13"/>
        <v>0</v>
      </c>
      <c r="U102" s="1092">
        <f t="shared" si="14"/>
        <v>0</v>
      </c>
      <c r="V102" s="1086"/>
      <c r="W102" s="581"/>
      <c r="X102" s="581"/>
      <c r="Y102" s="581"/>
      <c r="Z102" s="581"/>
      <c r="AA102" s="596"/>
      <c r="AB102" s="581"/>
      <c r="AC102" s="581"/>
      <c r="AD102" s="581"/>
      <c r="AE102" s="581"/>
      <c r="AF102" s="581"/>
      <c r="AG102" s="581"/>
      <c r="AH102" s="581"/>
      <c r="AI102" s="581"/>
      <c r="AJ102" s="581"/>
      <c r="AK102" s="581"/>
      <c r="AL102" s="581"/>
      <c r="AM102" s="581"/>
      <c r="AN102" s="596"/>
      <c r="AO102" s="596"/>
      <c r="AP102" s="581"/>
      <c r="AQ102" s="581"/>
      <c r="AR102" s="581"/>
      <c r="AS102" s="581"/>
      <c r="AT102" s="581"/>
      <c r="AU102" s="581"/>
      <c r="AV102" s="581"/>
      <c r="AW102" s="581"/>
      <c r="AX102" s="581"/>
      <c r="AY102" s="581"/>
      <c r="AZ102" s="581"/>
      <c r="BA102" s="581"/>
      <c r="BB102" s="581"/>
      <c r="BC102" s="581"/>
      <c r="BD102" s="596"/>
      <c r="BE102" s="581"/>
      <c r="BF102" s="581"/>
      <c r="BG102" s="260"/>
      <c r="BH102" s="260"/>
      <c r="BI102" s="260"/>
      <c r="BJ102" s="581"/>
      <c r="BK102" s="581"/>
      <c r="BL102" s="581"/>
      <c r="BM102" s="581"/>
      <c r="BN102" s="581"/>
      <c r="BO102" s="581"/>
      <c r="BP102" s="581"/>
      <c r="BQ102" s="581"/>
      <c r="BR102" s="581"/>
      <c r="BS102" s="596"/>
      <c r="BT102" s="581"/>
      <c r="BU102" s="581"/>
      <c r="BV102" s="581"/>
      <c r="BW102" s="581"/>
      <c r="BX102" s="581"/>
      <c r="BY102" s="581"/>
      <c r="BZ102" s="581"/>
      <c r="CA102" s="635"/>
      <c r="CB102" s="650"/>
      <c r="CC102" s="650"/>
      <c r="CD102" s="650"/>
      <c r="CE102" s="650"/>
      <c r="CF102" s="650"/>
      <c r="CG102" s="1185">
        <f t="shared" si="15"/>
        <v>0</v>
      </c>
      <c r="CH102" s="650"/>
      <c r="CI102" s="650"/>
      <c r="CJ102" s="650"/>
      <c r="CK102" s="650"/>
      <c r="CL102" s="650"/>
      <c r="CM102" s="650"/>
      <c r="CN102" s="650"/>
      <c r="CO102" s="650"/>
      <c r="CP102" s="807">
        <f t="shared" si="16"/>
        <v>0</v>
      </c>
      <c r="CQ102" s="807">
        <f t="shared" si="17"/>
        <v>0</v>
      </c>
      <c r="CR102" s="261"/>
      <c r="CS102" s="261"/>
      <c r="CT102" s="261"/>
      <c r="CU102" s="261"/>
      <c r="CV102" s="261"/>
      <c r="CW102" s="261"/>
      <c r="CX102" s="261"/>
      <c r="CY102" s="261"/>
      <c r="CZ102" s="261"/>
      <c r="DA102" s="261"/>
      <c r="DB102" s="261"/>
      <c r="DC102" s="261"/>
      <c r="DD102" s="261"/>
      <c r="DE102" s="261"/>
      <c r="DF102" s="261"/>
      <c r="DG102" s="261"/>
      <c r="DH102" s="261"/>
      <c r="DI102" s="261"/>
      <c r="DJ102" s="261"/>
      <c r="DK102" s="261"/>
      <c r="DL102" s="261"/>
      <c r="DM102" s="261"/>
      <c r="DN102" s="261"/>
      <c r="DO102" s="261"/>
      <c r="DP102" s="261"/>
      <c r="DQ102" s="261"/>
      <c r="DR102" s="261"/>
      <c r="DS102" s="261"/>
      <c r="DT102" s="261"/>
      <c r="DU102" s="261"/>
      <c r="DV102" s="261"/>
      <c r="DW102" s="261"/>
      <c r="DX102" s="261"/>
      <c r="DY102" s="261"/>
      <c r="DZ102" s="261"/>
      <c r="EA102" s="261"/>
      <c r="EB102" s="261"/>
      <c r="EC102" s="261"/>
      <c r="ED102" s="261"/>
      <c r="EE102" s="261"/>
      <c r="EF102" s="261"/>
      <c r="EG102" s="261"/>
      <c r="EH102" s="261"/>
      <c r="EI102" s="261"/>
      <c r="EJ102" s="261"/>
      <c r="EK102" s="261"/>
      <c r="EL102" s="261"/>
      <c r="EM102" s="261"/>
      <c r="EN102" s="261"/>
      <c r="EO102" s="261"/>
      <c r="EP102" s="261"/>
      <c r="EQ102" s="261"/>
      <c r="ER102" s="261"/>
      <c r="ES102" s="261"/>
      <c r="ET102" s="261"/>
      <c r="EU102" s="261"/>
      <c r="EV102" s="261"/>
      <c r="EW102" s="261"/>
      <c r="EX102" s="261"/>
      <c r="EY102" s="261"/>
      <c r="EZ102" s="261"/>
      <c r="FA102" s="261"/>
      <c r="FB102" s="261"/>
      <c r="FC102" s="261"/>
      <c r="FD102" s="261"/>
      <c r="FE102" s="261"/>
      <c r="FF102" s="261"/>
      <c r="FG102" s="261"/>
      <c r="FH102" s="261"/>
      <c r="FI102" s="261"/>
      <c r="FJ102" s="261"/>
      <c r="FK102" s="261"/>
      <c r="FL102" s="261"/>
      <c r="FM102" s="261"/>
      <c r="FN102" s="261"/>
      <c r="FO102" s="261"/>
      <c r="FP102" s="261"/>
      <c r="FQ102" s="261"/>
      <c r="FR102" s="261"/>
      <c r="FS102" s="261"/>
      <c r="FT102" s="261"/>
      <c r="FU102" s="261"/>
      <c r="FV102" s="261"/>
      <c r="FW102" s="261"/>
      <c r="FX102" s="261"/>
      <c r="FY102" s="261"/>
      <c r="FZ102" s="261"/>
      <c r="GA102" s="261"/>
      <c r="GB102" s="261"/>
      <c r="GC102" s="261"/>
      <c r="GD102" s="261"/>
      <c r="GE102" s="261"/>
      <c r="GF102" s="261"/>
      <c r="GG102" s="261"/>
      <c r="GH102" s="261"/>
      <c r="GI102" s="261"/>
      <c r="GJ102" s="261"/>
      <c r="GK102" s="261"/>
      <c r="GL102" s="261"/>
      <c r="GM102" s="261"/>
      <c r="GN102" s="261"/>
      <c r="GO102" s="261"/>
      <c r="GP102" s="261"/>
      <c r="GQ102" s="261"/>
      <c r="GR102" s="261"/>
      <c r="GS102" s="261"/>
      <c r="GT102" s="261"/>
      <c r="GU102" s="261"/>
      <c r="GV102" s="261"/>
      <c r="GW102" s="261"/>
      <c r="GX102" s="261"/>
      <c r="GY102" s="261"/>
      <c r="GZ102" s="261"/>
      <c r="HA102" s="261"/>
      <c r="HB102" s="261"/>
      <c r="HC102" s="261"/>
      <c r="HD102" s="261"/>
      <c r="HE102" s="254"/>
      <c r="HF102" s="254"/>
      <c r="HG102" s="254"/>
      <c r="HH102" s="254"/>
      <c r="HI102" s="254"/>
      <c r="HJ102" s="254"/>
      <c r="HK102" s="254"/>
    </row>
    <row r="103" spans="1:219" ht="31.5" x14ac:dyDescent="0.25">
      <c r="A103" s="790" t="s">
        <v>363</v>
      </c>
      <c r="B103" s="790" t="s">
        <v>375</v>
      </c>
      <c r="C103" s="790" t="s">
        <v>361</v>
      </c>
      <c r="D103" s="790" t="s">
        <v>407</v>
      </c>
      <c r="E103" s="790" t="s">
        <v>426</v>
      </c>
      <c r="F103" s="790" t="s">
        <v>408</v>
      </c>
      <c r="G103" s="614"/>
      <c r="H103" s="614"/>
      <c r="I103" s="1055"/>
      <c r="J103" s="1055"/>
      <c r="K103" s="614"/>
      <c r="L103" s="614"/>
      <c r="M103" s="614"/>
      <c r="N103" s="630"/>
      <c r="O103" s="630"/>
      <c r="P103" s="630"/>
      <c r="Q103" s="806" t="s">
        <v>928</v>
      </c>
      <c r="R103" s="1136"/>
      <c r="S103" s="1136"/>
      <c r="T103" s="1137">
        <f t="shared" si="13"/>
        <v>0</v>
      </c>
      <c r="U103" s="1092">
        <f t="shared" si="14"/>
        <v>0</v>
      </c>
      <c r="V103" s="1086"/>
      <c r="W103" s="260"/>
      <c r="X103" s="260"/>
      <c r="Y103" s="260"/>
      <c r="Z103" s="260"/>
      <c r="AA103" s="596"/>
      <c r="AB103" s="260"/>
      <c r="AC103" s="260"/>
      <c r="AD103" s="260"/>
      <c r="AE103" s="260"/>
      <c r="AF103" s="260"/>
      <c r="AG103" s="260"/>
      <c r="AH103" s="260"/>
      <c r="AI103" s="260"/>
      <c r="AJ103" s="260"/>
      <c r="AK103" s="260"/>
      <c r="AL103" s="260"/>
      <c r="AM103" s="260"/>
      <c r="AN103" s="596"/>
      <c r="AO103" s="596"/>
      <c r="AP103" s="260"/>
      <c r="AQ103" s="260"/>
      <c r="AR103" s="260"/>
      <c r="AS103" s="260"/>
      <c r="AT103" s="260"/>
      <c r="AU103" s="260"/>
      <c r="AV103" s="260"/>
      <c r="AW103" s="260"/>
      <c r="AX103" s="260"/>
      <c r="AY103" s="260"/>
      <c r="AZ103" s="260"/>
      <c r="BA103" s="260"/>
      <c r="BB103" s="260"/>
      <c r="BC103" s="260"/>
      <c r="BD103" s="596"/>
      <c r="BE103" s="260"/>
      <c r="BF103" s="260"/>
      <c r="BG103" s="260"/>
      <c r="BH103" s="260"/>
      <c r="BI103" s="260"/>
      <c r="BJ103" s="260"/>
      <c r="BK103" s="581"/>
      <c r="BL103" s="260"/>
      <c r="BM103" s="260"/>
      <c r="BN103" s="260"/>
      <c r="BO103" s="260"/>
      <c r="BP103" s="260"/>
      <c r="BQ103" s="260"/>
      <c r="BR103" s="260"/>
      <c r="BS103" s="596"/>
      <c r="BT103" s="260"/>
      <c r="BU103" s="260"/>
      <c r="BV103" s="260"/>
      <c r="BW103" s="260"/>
      <c r="BX103" s="260"/>
      <c r="BY103" s="260"/>
      <c r="BZ103" s="260"/>
      <c r="CA103" s="635"/>
      <c r="CB103" s="650"/>
      <c r="CC103" s="650"/>
      <c r="CD103" s="650"/>
      <c r="CE103" s="650"/>
      <c r="CF103" s="650"/>
      <c r="CG103" s="1185">
        <f t="shared" si="15"/>
        <v>0</v>
      </c>
      <c r="CH103" s="650"/>
      <c r="CI103" s="650"/>
      <c r="CJ103" s="650"/>
      <c r="CK103" s="650"/>
      <c r="CL103" s="650"/>
      <c r="CM103" s="650"/>
      <c r="CN103" s="650"/>
      <c r="CO103" s="650"/>
      <c r="CP103" s="807">
        <f t="shared" si="16"/>
        <v>0</v>
      </c>
      <c r="CQ103" s="807">
        <f t="shared" si="17"/>
        <v>0</v>
      </c>
      <c r="CR103" s="261"/>
      <c r="CS103" s="261"/>
      <c r="CT103" s="261"/>
      <c r="CU103" s="261"/>
      <c r="CV103" s="261"/>
      <c r="CW103" s="261"/>
      <c r="CX103" s="261"/>
      <c r="CY103" s="261"/>
      <c r="CZ103" s="261"/>
      <c r="DA103" s="261"/>
      <c r="DB103" s="261"/>
      <c r="DC103" s="261"/>
      <c r="DD103" s="261"/>
      <c r="DE103" s="261"/>
      <c r="DF103" s="261"/>
      <c r="DG103" s="261"/>
      <c r="DH103" s="261"/>
      <c r="DI103" s="261"/>
      <c r="DJ103" s="261"/>
      <c r="DK103" s="261"/>
      <c r="DL103" s="261"/>
      <c r="DM103" s="261"/>
      <c r="DN103" s="261"/>
      <c r="DO103" s="261"/>
      <c r="DP103" s="261"/>
      <c r="DQ103" s="261"/>
      <c r="DR103" s="261"/>
      <c r="DS103" s="261"/>
      <c r="DT103" s="261"/>
      <c r="DU103" s="261"/>
      <c r="DV103" s="261"/>
      <c r="DW103" s="261"/>
      <c r="DX103" s="261"/>
      <c r="DY103" s="261"/>
      <c r="DZ103" s="261"/>
      <c r="EA103" s="261"/>
      <c r="EB103" s="261"/>
      <c r="EC103" s="261"/>
      <c r="ED103" s="261"/>
      <c r="EE103" s="261"/>
      <c r="EF103" s="261"/>
      <c r="EG103" s="261"/>
      <c r="EH103" s="261"/>
      <c r="EI103" s="261"/>
      <c r="EJ103" s="261"/>
      <c r="EK103" s="261"/>
      <c r="EL103" s="261"/>
      <c r="EM103" s="261"/>
      <c r="EN103" s="261"/>
      <c r="EO103" s="261"/>
      <c r="EP103" s="261"/>
      <c r="EQ103" s="261"/>
      <c r="ER103" s="261"/>
      <c r="ES103" s="261"/>
      <c r="ET103" s="261"/>
      <c r="EU103" s="261"/>
      <c r="EV103" s="261"/>
      <c r="EW103" s="261"/>
      <c r="EX103" s="261"/>
      <c r="EY103" s="261"/>
      <c r="EZ103" s="261"/>
      <c r="FA103" s="261"/>
      <c r="FB103" s="261"/>
      <c r="FC103" s="261"/>
      <c r="FD103" s="261"/>
      <c r="FE103" s="261"/>
      <c r="FF103" s="261"/>
      <c r="FG103" s="261"/>
      <c r="FH103" s="261"/>
      <c r="FI103" s="261"/>
      <c r="FJ103" s="261"/>
      <c r="FK103" s="261"/>
      <c r="FL103" s="261"/>
      <c r="FM103" s="261"/>
      <c r="FN103" s="261"/>
      <c r="FO103" s="261"/>
      <c r="FP103" s="261"/>
      <c r="FQ103" s="261"/>
      <c r="FR103" s="261"/>
      <c r="FS103" s="261"/>
      <c r="FT103" s="261"/>
      <c r="FU103" s="261"/>
      <c r="FV103" s="261"/>
      <c r="FW103" s="261"/>
      <c r="FX103" s="261"/>
      <c r="FY103" s="261"/>
      <c r="FZ103" s="261"/>
      <c r="GA103" s="261"/>
      <c r="GB103" s="261"/>
      <c r="GC103" s="261"/>
      <c r="GD103" s="261"/>
      <c r="GE103" s="261"/>
      <c r="GF103" s="261"/>
      <c r="GG103" s="261"/>
      <c r="GH103" s="261"/>
      <c r="GI103" s="261"/>
      <c r="GJ103" s="261"/>
      <c r="GK103" s="261"/>
      <c r="GL103" s="261"/>
      <c r="GM103" s="261"/>
      <c r="GN103" s="261"/>
      <c r="GO103" s="261"/>
      <c r="GP103" s="261"/>
      <c r="GQ103" s="261"/>
      <c r="GR103" s="261"/>
      <c r="GS103" s="261"/>
      <c r="GT103" s="261"/>
      <c r="GU103" s="261"/>
      <c r="GV103" s="261"/>
      <c r="GW103" s="261"/>
      <c r="GX103" s="261"/>
      <c r="GY103" s="261"/>
      <c r="GZ103" s="261"/>
      <c r="HA103" s="261"/>
      <c r="HB103" s="261"/>
      <c r="HC103" s="261"/>
      <c r="HD103" s="261"/>
      <c r="HE103" s="254"/>
      <c r="HF103" s="254"/>
      <c r="HG103" s="254"/>
      <c r="HH103" s="254"/>
      <c r="HI103" s="254"/>
      <c r="HJ103" s="254"/>
      <c r="HK103" s="254"/>
    </row>
    <row r="104" spans="1:219" s="280" customFormat="1" ht="77.099999999999994" customHeight="1" x14ac:dyDescent="0.25">
      <c r="A104" s="619" t="s">
        <v>363</v>
      </c>
      <c r="B104" s="619" t="s">
        <v>375</v>
      </c>
      <c r="C104" s="619" t="s">
        <v>361</v>
      </c>
      <c r="D104" s="619" t="s">
        <v>407</v>
      </c>
      <c r="E104" s="619" t="s">
        <v>426</v>
      </c>
      <c r="F104" s="619" t="s">
        <v>408</v>
      </c>
      <c r="G104" s="609">
        <v>2021005810108</v>
      </c>
      <c r="H104" s="942"/>
      <c r="I104" s="1052" t="s">
        <v>759</v>
      </c>
      <c r="J104" s="1052" t="s">
        <v>760</v>
      </c>
      <c r="K104" s="609">
        <v>6</v>
      </c>
      <c r="L104" s="609" t="s">
        <v>762</v>
      </c>
      <c r="M104" s="609" t="s">
        <v>761</v>
      </c>
      <c r="N104" s="619" t="s">
        <v>1434</v>
      </c>
      <c r="O104" s="619" t="s">
        <v>390</v>
      </c>
      <c r="P104" s="619" t="s">
        <v>763</v>
      </c>
      <c r="Q104" s="934" t="s">
        <v>872</v>
      </c>
      <c r="R104" s="853">
        <v>0</v>
      </c>
      <c r="S104" s="853">
        <v>319300000</v>
      </c>
      <c r="T104" s="1024">
        <f t="shared" si="13"/>
        <v>319300000</v>
      </c>
      <c r="U104" s="1092">
        <f t="shared" si="14"/>
        <v>319300000</v>
      </c>
      <c r="V104" s="1088"/>
      <c r="W104" s="594"/>
      <c r="X104" s="594"/>
      <c r="Y104" s="594"/>
      <c r="Z104" s="594"/>
      <c r="AA104" s="594"/>
      <c r="AB104" s="594"/>
      <c r="AC104" s="594"/>
      <c r="AD104" s="594"/>
      <c r="AE104" s="594"/>
      <c r="AF104" s="594"/>
      <c r="AG104" s="594"/>
      <c r="AH104" s="594"/>
      <c r="AI104" s="594"/>
      <c r="AJ104" s="594"/>
      <c r="AK104" s="594"/>
      <c r="AL104" s="594"/>
      <c r="AM104" s="594"/>
      <c r="AN104" s="594"/>
      <c r="AO104" s="594"/>
      <c r="AP104" s="594"/>
      <c r="AQ104" s="594"/>
      <c r="AR104" s="594"/>
      <c r="AS104" s="594">
        <v>316800000</v>
      </c>
      <c r="AT104" s="594">
        <v>2500000</v>
      </c>
      <c r="AU104" s="594"/>
      <c r="AV104" s="594"/>
      <c r="AW104" s="594"/>
      <c r="AX104" s="594"/>
      <c r="AY104" s="594"/>
      <c r="AZ104" s="594"/>
      <c r="BA104" s="594"/>
      <c r="BB104" s="594"/>
      <c r="BC104" s="594"/>
      <c r="BD104" s="594"/>
      <c r="BE104" s="594"/>
      <c r="BF104" s="594"/>
      <c r="BG104" s="594"/>
      <c r="BH104" s="594"/>
      <c r="BI104" s="594"/>
      <c r="BJ104" s="594"/>
      <c r="BK104" s="594"/>
      <c r="BL104" s="594"/>
      <c r="BM104" s="594"/>
      <c r="BN104" s="594"/>
      <c r="BO104" s="594"/>
      <c r="BP104" s="594"/>
      <c r="BQ104" s="594"/>
      <c r="BR104" s="594"/>
      <c r="BS104" s="594"/>
      <c r="BT104" s="594"/>
      <c r="BU104" s="594"/>
      <c r="BV104" s="594"/>
      <c r="BW104" s="594"/>
      <c r="BX104" s="594"/>
      <c r="BY104" s="594"/>
      <c r="BZ104" s="594"/>
      <c r="CA104" s="637"/>
      <c r="CB104" s="652" t="s">
        <v>1316</v>
      </c>
      <c r="CC104" s="652" t="s">
        <v>1317</v>
      </c>
      <c r="CD104" s="652">
        <v>22011</v>
      </c>
      <c r="CE104" s="652" t="s">
        <v>1139</v>
      </c>
      <c r="CF104" s="619" t="s">
        <v>763</v>
      </c>
      <c r="CG104" s="1188">
        <f t="shared" si="15"/>
        <v>319300000</v>
      </c>
      <c r="CH104" s="652">
        <v>540121</v>
      </c>
      <c r="CI104" s="652" t="s">
        <v>1140</v>
      </c>
      <c r="CJ104" s="1206">
        <v>2</v>
      </c>
      <c r="CK104" s="652" t="s">
        <v>1141</v>
      </c>
      <c r="CL104" s="652">
        <v>70443</v>
      </c>
      <c r="CM104" s="652" t="s">
        <v>1142</v>
      </c>
      <c r="CN104" s="652" t="s">
        <v>1143</v>
      </c>
      <c r="CO104" s="652" t="s">
        <v>1144</v>
      </c>
      <c r="CP104" s="807">
        <f t="shared" si="16"/>
        <v>319300000</v>
      </c>
      <c r="CQ104" s="807">
        <f t="shared" si="17"/>
        <v>0</v>
      </c>
      <c r="CR104" s="278"/>
      <c r="CS104" s="278"/>
      <c r="CT104" s="278"/>
      <c r="CU104" s="278"/>
      <c r="CV104" s="278"/>
      <c r="CW104" s="278"/>
      <c r="CX104" s="278"/>
      <c r="CY104" s="278"/>
      <c r="CZ104" s="278"/>
      <c r="DA104" s="278"/>
      <c r="DB104" s="278"/>
      <c r="DC104" s="278"/>
      <c r="DD104" s="278"/>
      <c r="DE104" s="278"/>
      <c r="DF104" s="278"/>
      <c r="DG104" s="278"/>
      <c r="DH104" s="278"/>
      <c r="DI104" s="278"/>
      <c r="DJ104" s="278"/>
      <c r="DK104" s="278"/>
      <c r="DL104" s="278"/>
      <c r="DM104" s="278"/>
      <c r="DN104" s="278"/>
      <c r="DO104" s="278"/>
      <c r="DP104" s="278"/>
      <c r="DQ104" s="278"/>
      <c r="DR104" s="278"/>
      <c r="DS104" s="278"/>
      <c r="DT104" s="278"/>
      <c r="DU104" s="278"/>
      <c r="DV104" s="278"/>
      <c r="DW104" s="278"/>
      <c r="DX104" s="278"/>
      <c r="DY104" s="278"/>
      <c r="DZ104" s="278"/>
      <c r="EA104" s="278"/>
      <c r="EB104" s="278"/>
      <c r="EC104" s="278"/>
      <c r="ED104" s="278"/>
      <c r="EE104" s="278"/>
      <c r="EF104" s="278"/>
      <c r="EG104" s="278"/>
      <c r="EH104" s="278"/>
      <c r="EI104" s="278"/>
      <c r="EJ104" s="278"/>
      <c r="EK104" s="278"/>
      <c r="EL104" s="278"/>
      <c r="EM104" s="278"/>
      <c r="EN104" s="278"/>
      <c r="EO104" s="278"/>
      <c r="EP104" s="278"/>
      <c r="EQ104" s="278"/>
      <c r="ER104" s="278"/>
      <c r="ES104" s="278"/>
      <c r="ET104" s="278"/>
      <c r="EU104" s="278"/>
      <c r="EV104" s="278"/>
      <c r="EW104" s="278"/>
      <c r="EX104" s="278"/>
      <c r="EY104" s="278"/>
      <c r="EZ104" s="278"/>
      <c r="FA104" s="278"/>
      <c r="FB104" s="278"/>
      <c r="FC104" s="278"/>
      <c r="FD104" s="278"/>
      <c r="FE104" s="278"/>
      <c r="FF104" s="278"/>
      <c r="FG104" s="278"/>
      <c r="FH104" s="278"/>
      <c r="FI104" s="278"/>
      <c r="FJ104" s="278"/>
      <c r="FK104" s="278"/>
      <c r="FL104" s="278"/>
      <c r="FM104" s="278"/>
      <c r="FN104" s="278"/>
      <c r="FO104" s="278"/>
      <c r="FP104" s="278"/>
      <c r="FQ104" s="278"/>
      <c r="FR104" s="278"/>
      <c r="FS104" s="278"/>
      <c r="FT104" s="278"/>
      <c r="FU104" s="278"/>
      <c r="FV104" s="278"/>
      <c r="FW104" s="278"/>
      <c r="FX104" s="278"/>
      <c r="FY104" s="278"/>
      <c r="FZ104" s="278"/>
      <c r="GA104" s="278"/>
      <c r="GB104" s="278"/>
      <c r="GC104" s="278"/>
      <c r="GD104" s="278"/>
      <c r="GE104" s="278"/>
      <c r="GF104" s="278"/>
      <c r="GG104" s="278"/>
      <c r="GH104" s="278"/>
      <c r="GI104" s="278"/>
      <c r="GJ104" s="278"/>
      <c r="GK104" s="278"/>
      <c r="GL104" s="278"/>
      <c r="GM104" s="278"/>
      <c r="GN104" s="278"/>
      <c r="GO104" s="278"/>
      <c r="GP104" s="278"/>
      <c r="GQ104" s="278"/>
      <c r="GR104" s="278"/>
      <c r="GS104" s="278"/>
      <c r="GT104" s="278"/>
      <c r="GU104" s="278"/>
      <c r="GV104" s="278"/>
      <c r="GW104" s="278"/>
      <c r="GX104" s="278"/>
      <c r="GY104" s="278"/>
      <c r="GZ104" s="278"/>
      <c r="HA104" s="278"/>
      <c r="HB104" s="278"/>
      <c r="HC104" s="278"/>
      <c r="HD104" s="278"/>
      <c r="HE104" s="279"/>
      <c r="HF104" s="279"/>
      <c r="HG104" s="279"/>
      <c r="HH104" s="279"/>
      <c r="HI104" s="279"/>
      <c r="HJ104" s="279"/>
      <c r="HK104" s="279"/>
    </row>
    <row r="105" spans="1:219" s="280" customFormat="1" ht="63" customHeight="1" x14ac:dyDescent="0.25">
      <c r="A105" s="1380" t="s">
        <v>363</v>
      </c>
      <c r="B105" s="1380" t="s">
        <v>375</v>
      </c>
      <c r="C105" s="1380" t="s">
        <v>361</v>
      </c>
      <c r="D105" s="1380" t="s">
        <v>407</v>
      </c>
      <c r="E105" s="1380" t="s">
        <v>426</v>
      </c>
      <c r="F105" s="1380" t="s">
        <v>408</v>
      </c>
      <c r="G105" s="1380">
        <v>2021005810211</v>
      </c>
      <c r="H105" s="941"/>
      <c r="I105" s="1052" t="s">
        <v>803</v>
      </c>
      <c r="J105" s="1052" t="s">
        <v>804</v>
      </c>
      <c r="K105" s="609">
        <v>15265</v>
      </c>
      <c r="L105" s="1413" t="s">
        <v>762</v>
      </c>
      <c r="M105" s="1413" t="s">
        <v>761</v>
      </c>
      <c r="N105" s="1384" t="s">
        <v>1435</v>
      </c>
      <c r="O105" s="1384" t="s">
        <v>390</v>
      </c>
      <c r="P105" s="1415" t="s">
        <v>764</v>
      </c>
      <c r="Q105" s="1384" t="s">
        <v>957</v>
      </c>
      <c r="R105" s="1389"/>
      <c r="S105" s="1389">
        <f>8891693109+2889743340</f>
        <v>11781436449</v>
      </c>
      <c r="T105" s="1392">
        <f t="shared" si="13"/>
        <v>11781436449</v>
      </c>
      <c r="U105" s="1092">
        <f t="shared" si="14"/>
        <v>9291693109</v>
      </c>
      <c r="V105" s="1088"/>
      <c r="W105" s="277"/>
      <c r="X105" s="277"/>
      <c r="Y105" s="277"/>
      <c r="Z105" s="277"/>
      <c r="AA105" s="594"/>
      <c r="AB105" s="277"/>
      <c r="AC105" s="277"/>
      <c r="AD105" s="277"/>
      <c r="AE105" s="277"/>
      <c r="AF105" s="277"/>
      <c r="AG105" s="277"/>
      <c r="AH105" s="277"/>
      <c r="AI105" s="277"/>
      <c r="AJ105" s="277"/>
      <c r="AK105" s="277"/>
      <c r="AL105" s="277"/>
      <c r="AM105" s="277"/>
      <c r="AN105" s="594"/>
      <c r="AO105" s="594"/>
      <c r="AP105" s="277"/>
      <c r="AQ105" s="277"/>
      <c r="AR105" s="277"/>
      <c r="AS105" s="277"/>
      <c r="AT105" s="277"/>
      <c r="AU105" s="277"/>
      <c r="AV105" s="277"/>
      <c r="AW105" s="277"/>
      <c r="AX105" s="277"/>
      <c r="AY105" s="277"/>
      <c r="AZ105" s="277"/>
      <c r="BA105" s="277"/>
      <c r="BB105" s="277"/>
      <c r="BC105" s="277"/>
      <c r="BD105" s="594"/>
      <c r="BE105" s="277"/>
      <c r="BF105" s="277"/>
      <c r="BG105" s="277"/>
      <c r="BH105" s="277"/>
      <c r="BI105" s="277"/>
      <c r="BJ105" s="277"/>
      <c r="BK105" s="381"/>
      <c r="BL105" s="277"/>
      <c r="BM105" s="277"/>
      <c r="BN105" s="277"/>
      <c r="BO105" s="277"/>
      <c r="BP105" s="277"/>
      <c r="BQ105" s="277"/>
      <c r="BR105" s="277"/>
      <c r="BS105" s="594"/>
      <c r="BT105" s="277"/>
      <c r="BU105" s="277"/>
      <c r="BV105" s="277"/>
      <c r="BW105" s="277"/>
      <c r="BX105" s="277"/>
      <c r="BY105" s="277"/>
      <c r="BZ105" s="277">
        <v>400000000</v>
      </c>
      <c r="CA105" s="637">
        <v>8891693109</v>
      </c>
      <c r="CB105" s="1395" t="s">
        <v>1318</v>
      </c>
      <c r="CC105" s="1395" t="s">
        <v>1319</v>
      </c>
      <c r="CD105" s="1395">
        <v>22011</v>
      </c>
      <c r="CE105" s="1395" t="s">
        <v>1320</v>
      </c>
      <c r="CF105" s="1395" t="s">
        <v>764</v>
      </c>
      <c r="CG105" s="1395">
        <f t="shared" si="15"/>
        <v>11781436449</v>
      </c>
      <c r="CH105" s="1395" t="s">
        <v>1360</v>
      </c>
      <c r="CI105" s="1395" t="s">
        <v>1361</v>
      </c>
      <c r="CJ105" s="1395" t="s">
        <v>1224</v>
      </c>
      <c r="CK105" s="1395" t="s">
        <v>1213</v>
      </c>
      <c r="CL105" s="1395" t="s">
        <v>1386</v>
      </c>
      <c r="CM105" s="1395" t="s">
        <v>1208</v>
      </c>
      <c r="CN105" s="1395" t="s">
        <v>1396</v>
      </c>
      <c r="CO105" s="1395" t="s">
        <v>1397</v>
      </c>
      <c r="CP105" s="1395">
        <f t="shared" si="16"/>
        <v>11781436449</v>
      </c>
      <c r="CQ105" s="807">
        <f t="shared" si="17"/>
        <v>0</v>
      </c>
      <c r="CR105" s="278"/>
      <c r="CS105" s="278"/>
      <c r="CT105" s="278"/>
      <c r="CU105" s="278"/>
      <c r="CV105" s="278"/>
      <c r="CW105" s="278"/>
      <c r="CX105" s="278"/>
      <c r="CY105" s="278"/>
      <c r="CZ105" s="278"/>
      <c r="DA105" s="278"/>
      <c r="DB105" s="278"/>
      <c r="DC105" s="278"/>
      <c r="DD105" s="278"/>
      <c r="DE105" s="278"/>
      <c r="DF105" s="278"/>
      <c r="DG105" s="278"/>
      <c r="DH105" s="278"/>
      <c r="DI105" s="278"/>
      <c r="DJ105" s="278"/>
      <c r="DK105" s="278"/>
      <c r="DL105" s="278"/>
      <c r="DM105" s="278"/>
      <c r="DN105" s="278"/>
      <c r="DO105" s="278"/>
      <c r="DP105" s="278"/>
      <c r="DQ105" s="278"/>
      <c r="DR105" s="278"/>
      <c r="DS105" s="278"/>
      <c r="DT105" s="278"/>
      <c r="DU105" s="278"/>
      <c r="DV105" s="278"/>
      <c r="DW105" s="278"/>
      <c r="DX105" s="278"/>
      <c r="DY105" s="278"/>
      <c r="DZ105" s="278"/>
      <c r="EA105" s="278"/>
      <c r="EB105" s="278"/>
      <c r="EC105" s="278"/>
      <c r="ED105" s="278"/>
      <c r="EE105" s="278"/>
      <c r="EF105" s="278"/>
      <c r="EG105" s="278"/>
      <c r="EH105" s="278"/>
      <c r="EI105" s="278"/>
      <c r="EJ105" s="278"/>
      <c r="EK105" s="278"/>
      <c r="EL105" s="278"/>
      <c r="EM105" s="278"/>
      <c r="EN105" s="278"/>
      <c r="EO105" s="278"/>
      <c r="EP105" s="278"/>
      <c r="EQ105" s="278"/>
      <c r="ER105" s="278"/>
      <c r="ES105" s="278"/>
      <c r="ET105" s="278"/>
      <c r="EU105" s="278"/>
      <c r="EV105" s="278"/>
      <c r="EW105" s="278"/>
      <c r="EX105" s="278"/>
      <c r="EY105" s="278"/>
      <c r="EZ105" s="278"/>
      <c r="FA105" s="278"/>
      <c r="FB105" s="278"/>
      <c r="FC105" s="278"/>
      <c r="FD105" s="278"/>
      <c r="FE105" s="278"/>
      <c r="FF105" s="278"/>
      <c r="FG105" s="278"/>
      <c r="FH105" s="278"/>
      <c r="FI105" s="278"/>
      <c r="FJ105" s="278"/>
      <c r="FK105" s="278"/>
      <c r="FL105" s="278"/>
      <c r="FM105" s="278"/>
      <c r="FN105" s="278"/>
      <c r="FO105" s="278"/>
      <c r="FP105" s="278"/>
      <c r="FQ105" s="278"/>
      <c r="FR105" s="278"/>
      <c r="FS105" s="278"/>
      <c r="FT105" s="278"/>
      <c r="FU105" s="278"/>
      <c r="FV105" s="278"/>
      <c r="FW105" s="278"/>
      <c r="FX105" s="278"/>
      <c r="FY105" s="278"/>
      <c r="FZ105" s="278"/>
      <c r="GA105" s="278"/>
      <c r="GB105" s="278"/>
      <c r="GC105" s="278"/>
      <c r="GD105" s="278"/>
      <c r="GE105" s="278"/>
      <c r="GF105" s="278"/>
      <c r="GG105" s="278"/>
      <c r="GH105" s="278"/>
      <c r="GI105" s="278"/>
      <c r="GJ105" s="278"/>
      <c r="GK105" s="278"/>
      <c r="GL105" s="278"/>
      <c r="GM105" s="278"/>
      <c r="GN105" s="278"/>
      <c r="GO105" s="278"/>
      <c r="GP105" s="278"/>
      <c r="GQ105" s="278"/>
      <c r="GR105" s="278"/>
      <c r="GS105" s="278"/>
      <c r="GT105" s="278"/>
      <c r="GU105" s="278"/>
      <c r="GV105" s="278"/>
      <c r="GW105" s="278"/>
      <c r="GX105" s="278"/>
      <c r="GY105" s="278"/>
      <c r="GZ105" s="278"/>
      <c r="HA105" s="278"/>
      <c r="HB105" s="278"/>
      <c r="HC105" s="278"/>
      <c r="HD105" s="278"/>
      <c r="HE105" s="279"/>
      <c r="HF105" s="279"/>
      <c r="HG105" s="279"/>
      <c r="HH105" s="279"/>
      <c r="HI105" s="279"/>
      <c r="HJ105" s="279"/>
      <c r="HK105" s="279"/>
    </row>
    <row r="106" spans="1:219" s="280" customFormat="1" ht="63" customHeight="1" x14ac:dyDescent="0.25">
      <c r="A106" s="1382"/>
      <c r="B106" s="1382"/>
      <c r="C106" s="1382"/>
      <c r="D106" s="1382"/>
      <c r="E106" s="1382"/>
      <c r="F106" s="1382"/>
      <c r="G106" s="1382"/>
      <c r="H106" s="941"/>
      <c r="I106" s="1052" t="s">
        <v>803</v>
      </c>
      <c r="J106" s="1052" t="s">
        <v>1482</v>
      </c>
      <c r="K106" s="609" t="s">
        <v>1483</v>
      </c>
      <c r="L106" s="1414"/>
      <c r="M106" s="1414"/>
      <c r="N106" s="1386"/>
      <c r="O106" s="1386"/>
      <c r="P106" s="1415"/>
      <c r="Q106" s="1386"/>
      <c r="R106" s="1390"/>
      <c r="S106" s="1390"/>
      <c r="T106" s="1393"/>
      <c r="U106" s="1092"/>
      <c r="V106" s="1088"/>
      <c r="W106" s="594"/>
      <c r="X106" s="594"/>
      <c r="Y106" s="594"/>
      <c r="Z106" s="594"/>
      <c r="AA106" s="594"/>
      <c r="AB106" s="594"/>
      <c r="AC106" s="594"/>
      <c r="AD106" s="594"/>
      <c r="AE106" s="594"/>
      <c r="AF106" s="594"/>
      <c r="AG106" s="594"/>
      <c r="AH106" s="594"/>
      <c r="AI106" s="594"/>
      <c r="AJ106" s="594"/>
      <c r="AK106" s="594"/>
      <c r="AL106" s="594"/>
      <c r="AM106" s="594"/>
      <c r="AN106" s="594"/>
      <c r="AO106" s="594"/>
      <c r="AP106" s="594"/>
      <c r="AQ106" s="594"/>
      <c r="AR106" s="594"/>
      <c r="AS106" s="594"/>
      <c r="AT106" s="594"/>
      <c r="AU106" s="594"/>
      <c r="AV106" s="594"/>
      <c r="AW106" s="594"/>
      <c r="AX106" s="594"/>
      <c r="AY106" s="594"/>
      <c r="AZ106" s="594"/>
      <c r="BA106" s="594"/>
      <c r="BB106" s="594"/>
      <c r="BC106" s="594"/>
      <c r="BD106" s="594"/>
      <c r="BE106" s="594"/>
      <c r="BF106" s="594"/>
      <c r="BG106" s="594"/>
      <c r="BH106" s="594"/>
      <c r="BI106" s="594"/>
      <c r="BJ106" s="594"/>
      <c r="BK106" s="594"/>
      <c r="BL106" s="594"/>
      <c r="BM106" s="594"/>
      <c r="BN106" s="594"/>
      <c r="BO106" s="594"/>
      <c r="BP106" s="594"/>
      <c r="BQ106" s="594"/>
      <c r="BR106" s="594"/>
      <c r="BS106" s="594"/>
      <c r="BT106" s="594"/>
      <c r="BU106" s="594"/>
      <c r="BV106" s="594"/>
      <c r="BW106" s="594"/>
      <c r="BX106" s="594"/>
      <c r="BY106" s="594"/>
      <c r="BZ106" s="594"/>
      <c r="CA106" s="637"/>
      <c r="CB106" s="1396"/>
      <c r="CC106" s="1396"/>
      <c r="CD106" s="1396"/>
      <c r="CE106" s="1396"/>
      <c r="CF106" s="1396"/>
      <c r="CG106" s="1396"/>
      <c r="CH106" s="1396"/>
      <c r="CI106" s="1396"/>
      <c r="CJ106" s="1396"/>
      <c r="CK106" s="1396"/>
      <c r="CL106" s="1396"/>
      <c r="CM106" s="1396"/>
      <c r="CN106" s="1396"/>
      <c r="CO106" s="1396"/>
      <c r="CP106" s="1396"/>
      <c r="CQ106" s="807"/>
      <c r="CR106" s="278"/>
      <c r="CS106" s="278"/>
      <c r="CT106" s="278"/>
      <c r="CU106" s="278"/>
      <c r="CV106" s="278"/>
      <c r="CW106" s="278"/>
      <c r="CX106" s="278"/>
      <c r="CY106" s="278"/>
      <c r="CZ106" s="278"/>
      <c r="DA106" s="278"/>
      <c r="DB106" s="278"/>
      <c r="DC106" s="278"/>
      <c r="DD106" s="278"/>
      <c r="DE106" s="278"/>
      <c r="DF106" s="278"/>
      <c r="DG106" s="278"/>
      <c r="DH106" s="278"/>
      <c r="DI106" s="278"/>
      <c r="DJ106" s="278"/>
      <c r="DK106" s="278"/>
      <c r="DL106" s="278"/>
      <c r="DM106" s="278"/>
      <c r="DN106" s="278"/>
      <c r="DO106" s="278"/>
      <c r="DP106" s="278"/>
      <c r="DQ106" s="278"/>
      <c r="DR106" s="278"/>
      <c r="DS106" s="278"/>
      <c r="DT106" s="278"/>
      <c r="DU106" s="278"/>
      <c r="DV106" s="278"/>
      <c r="DW106" s="278"/>
      <c r="DX106" s="278"/>
      <c r="DY106" s="278"/>
      <c r="DZ106" s="278"/>
      <c r="EA106" s="278"/>
      <c r="EB106" s="278"/>
      <c r="EC106" s="278"/>
      <c r="ED106" s="278"/>
      <c r="EE106" s="278"/>
      <c r="EF106" s="278"/>
      <c r="EG106" s="278"/>
      <c r="EH106" s="278"/>
      <c r="EI106" s="278"/>
      <c r="EJ106" s="278"/>
      <c r="EK106" s="278"/>
      <c r="EL106" s="278"/>
      <c r="EM106" s="278"/>
      <c r="EN106" s="278"/>
      <c r="EO106" s="278"/>
      <c r="EP106" s="278"/>
      <c r="EQ106" s="278"/>
      <c r="ER106" s="278"/>
      <c r="ES106" s="278"/>
      <c r="ET106" s="278"/>
      <c r="EU106" s="278"/>
      <c r="EV106" s="278"/>
      <c r="EW106" s="278"/>
      <c r="EX106" s="278"/>
      <c r="EY106" s="278"/>
      <c r="EZ106" s="278"/>
      <c r="FA106" s="278"/>
      <c r="FB106" s="278"/>
      <c r="FC106" s="278"/>
      <c r="FD106" s="278"/>
      <c r="FE106" s="278"/>
      <c r="FF106" s="278"/>
      <c r="FG106" s="278"/>
      <c r="FH106" s="278"/>
      <c r="FI106" s="278"/>
      <c r="FJ106" s="278"/>
      <c r="FK106" s="278"/>
      <c r="FL106" s="278"/>
      <c r="FM106" s="278"/>
      <c r="FN106" s="278"/>
      <c r="FO106" s="278"/>
      <c r="FP106" s="278"/>
      <c r="FQ106" s="278"/>
      <c r="FR106" s="278"/>
      <c r="FS106" s="278"/>
      <c r="FT106" s="278"/>
      <c r="FU106" s="278"/>
      <c r="FV106" s="278"/>
      <c r="FW106" s="278"/>
      <c r="FX106" s="278"/>
      <c r="FY106" s="278"/>
      <c r="FZ106" s="278"/>
      <c r="GA106" s="278"/>
      <c r="GB106" s="278"/>
      <c r="GC106" s="278"/>
      <c r="GD106" s="278"/>
      <c r="GE106" s="278"/>
      <c r="GF106" s="278"/>
      <c r="GG106" s="278"/>
      <c r="GH106" s="278"/>
      <c r="GI106" s="278"/>
      <c r="GJ106" s="278"/>
      <c r="GK106" s="278"/>
      <c r="GL106" s="278"/>
      <c r="GM106" s="278"/>
      <c r="GN106" s="278"/>
      <c r="GO106" s="278"/>
      <c r="GP106" s="278"/>
      <c r="GQ106" s="278"/>
      <c r="GR106" s="278"/>
      <c r="GS106" s="278"/>
      <c r="GT106" s="278"/>
      <c r="GU106" s="278"/>
      <c r="GV106" s="278"/>
      <c r="GW106" s="278"/>
      <c r="GX106" s="278"/>
      <c r="GY106" s="278"/>
      <c r="GZ106" s="278"/>
      <c r="HA106" s="278"/>
      <c r="HB106" s="278"/>
      <c r="HC106" s="278"/>
      <c r="HD106" s="278"/>
      <c r="HE106" s="279"/>
      <c r="HF106" s="279"/>
      <c r="HG106" s="279"/>
      <c r="HH106" s="279"/>
      <c r="HI106" s="279"/>
      <c r="HJ106" s="279"/>
      <c r="HK106" s="279"/>
    </row>
    <row r="107" spans="1:219" s="280" customFormat="1" ht="75" x14ac:dyDescent="0.25">
      <c r="A107" s="619" t="s">
        <v>363</v>
      </c>
      <c r="B107" s="619" t="s">
        <v>375</v>
      </c>
      <c r="C107" s="619" t="s">
        <v>361</v>
      </c>
      <c r="D107" s="619" t="s">
        <v>407</v>
      </c>
      <c r="E107" s="619" t="s">
        <v>426</v>
      </c>
      <c r="F107" s="619" t="s">
        <v>408</v>
      </c>
      <c r="G107" s="609">
        <v>2020005810181</v>
      </c>
      <c r="H107" s="941" t="s">
        <v>1032</v>
      </c>
      <c r="I107" s="1052" t="s">
        <v>803</v>
      </c>
      <c r="J107" s="1052" t="s">
        <v>804</v>
      </c>
      <c r="K107" s="609">
        <v>15265</v>
      </c>
      <c r="L107" s="609" t="s">
        <v>762</v>
      </c>
      <c r="M107" s="609" t="s">
        <v>761</v>
      </c>
      <c r="N107" s="619" t="s">
        <v>937</v>
      </c>
      <c r="O107" s="619" t="s">
        <v>390</v>
      </c>
      <c r="P107" s="619" t="s">
        <v>764</v>
      </c>
      <c r="Q107" s="951" t="s">
        <v>975</v>
      </c>
      <c r="R107" s="853"/>
      <c r="S107" s="853">
        <v>6108306891</v>
      </c>
      <c r="T107" s="1024">
        <f t="shared" si="13"/>
        <v>6108306891</v>
      </c>
      <c r="U107" s="1092">
        <f t="shared" si="14"/>
        <v>6108306891</v>
      </c>
      <c r="V107" s="1088"/>
      <c r="W107" s="594"/>
      <c r="X107" s="594"/>
      <c r="Y107" s="594"/>
      <c r="Z107" s="594"/>
      <c r="AA107" s="594"/>
      <c r="AB107" s="594"/>
      <c r="AC107" s="594"/>
      <c r="AD107" s="594"/>
      <c r="AE107" s="594"/>
      <c r="AF107" s="594"/>
      <c r="AG107" s="594"/>
      <c r="AH107" s="594"/>
      <c r="AI107" s="594"/>
      <c r="AJ107" s="594"/>
      <c r="AK107" s="594"/>
      <c r="AL107" s="594"/>
      <c r="AM107" s="594"/>
      <c r="AN107" s="594"/>
      <c r="AO107" s="594"/>
      <c r="AP107" s="594"/>
      <c r="AQ107" s="594"/>
      <c r="AR107" s="594"/>
      <c r="AS107" s="594"/>
      <c r="AT107" s="594"/>
      <c r="AU107" s="594"/>
      <c r="AV107" s="594"/>
      <c r="AW107" s="594"/>
      <c r="AX107" s="594"/>
      <c r="AY107" s="594"/>
      <c r="AZ107" s="594"/>
      <c r="BA107" s="594"/>
      <c r="BB107" s="594"/>
      <c r="BC107" s="594"/>
      <c r="BD107" s="594"/>
      <c r="BE107" s="594"/>
      <c r="BF107" s="594"/>
      <c r="BG107" s="594"/>
      <c r="BH107" s="594"/>
      <c r="BI107" s="594"/>
      <c r="BJ107" s="594"/>
      <c r="BK107" s="594"/>
      <c r="BL107" s="594"/>
      <c r="BM107" s="594"/>
      <c r="BN107" s="594"/>
      <c r="BO107" s="594"/>
      <c r="BP107" s="594"/>
      <c r="BQ107" s="594"/>
      <c r="BR107" s="594"/>
      <c r="BS107" s="594"/>
      <c r="BT107" s="594"/>
      <c r="BU107" s="594"/>
      <c r="BV107" s="594"/>
      <c r="BW107" s="594"/>
      <c r="BX107" s="594"/>
      <c r="BY107" s="594"/>
      <c r="BZ107" s="594"/>
      <c r="CA107" s="637">
        <v>6108306891</v>
      </c>
      <c r="CB107" s="652" t="s">
        <v>1318</v>
      </c>
      <c r="CC107" s="652" t="s">
        <v>1319</v>
      </c>
      <c r="CD107" s="652">
        <v>22011</v>
      </c>
      <c r="CE107" s="652" t="s">
        <v>1320</v>
      </c>
      <c r="CF107" s="619" t="s">
        <v>764</v>
      </c>
      <c r="CG107" s="1188">
        <f t="shared" si="15"/>
        <v>6108306891</v>
      </c>
      <c r="CH107" s="1204" t="s">
        <v>1360</v>
      </c>
      <c r="CI107" s="1204" t="s">
        <v>1361</v>
      </c>
      <c r="CJ107" s="652" t="s">
        <v>1224</v>
      </c>
      <c r="CK107" s="652" t="s">
        <v>1213</v>
      </c>
      <c r="CL107" s="1212" t="s">
        <v>1386</v>
      </c>
      <c r="CM107" s="1212" t="s">
        <v>1208</v>
      </c>
      <c r="CN107" s="1199" t="s">
        <v>1396</v>
      </c>
      <c r="CO107" s="1213" t="s">
        <v>1397</v>
      </c>
      <c r="CP107" s="807">
        <f t="shared" si="16"/>
        <v>6108306891</v>
      </c>
      <c r="CQ107" s="807">
        <f t="shared" si="17"/>
        <v>0</v>
      </c>
      <c r="CR107" s="279"/>
      <c r="CS107" s="279"/>
      <c r="CT107" s="279"/>
      <c r="CU107" s="279"/>
      <c r="CV107" s="279"/>
      <c r="CW107" s="279"/>
      <c r="CX107" s="279"/>
      <c r="CY107" s="279"/>
      <c r="CZ107" s="279"/>
      <c r="DA107" s="279"/>
      <c r="DB107" s="279"/>
      <c r="DC107" s="279"/>
      <c r="DD107" s="279"/>
      <c r="DE107" s="279"/>
      <c r="DF107" s="279"/>
      <c r="DG107" s="279"/>
      <c r="DH107" s="279"/>
      <c r="DI107" s="279"/>
      <c r="DJ107" s="279"/>
      <c r="DK107" s="279"/>
      <c r="DL107" s="279"/>
      <c r="DM107" s="279"/>
      <c r="DN107" s="279"/>
      <c r="DO107" s="279"/>
      <c r="DP107" s="279"/>
      <c r="DQ107" s="279"/>
      <c r="DR107" s="279"/>
      <c r="DS107" s="279"/>
      <c r="DT107" s="279"/>
      <c r="DU107" s="279"/>
      <c r="DV107" s="279"/>
      <c r="DW107" s="279"/>
      <c r="DX107" s="279"/>
      <c r="DY107" s="279"/>
      <c r="DZ107" s="279"/>
      <c r="EA107" s="279"/>
      <c r="EB107" s="279"/>
      <c r="EC107" s="279"/>
      <c r="ED107" s="279"/>
      <c r="EE107" s="279"/>
      <c r="EF107" s="279"/>
      <c r="EG107" s="279"/>
      <c r="EH107" s="279"/>
      <c r="EI107" s="279"/>
      <c r="EJ107" s="279"/>
      <c r="EK107" s="279"/>
      <c r="EL107" s="279"/>
      <c r="EM107" s="279"/>
      <c r="EN107" s="279"/>
      <c r="EO107" s="279"/>
      <c r="EP107" s="279"/>
      <c r="EQ107" s="279"/>
      <c r="ER107" s="279"/>
      <c r="ES107" s="279"/>
      <c r="ET107" s="279"/>
      <c r="EU107" s="279"/>
      <c r="EV107" s="279"/>
      <c r="EW107" s="279"/>
      <c r="EX107" s="279"/>
      <c r="EY107" s="279"/>
      <c r="EZ107" s="279"/>
      <c r="FA107" s="279"/>
      <c r="FB107" s="279"/>
      <c r="FC107" s="279"/>
      <c r="FD107" s="279"/>
      <c r="FE107" s="279"/>
      <c r="FF107" s="279"/>
      <c r="FG107" s="279"/>
      <c r="FH107" s="279"/>
      <c r="FI107" s="279"/>
      <c r="FJ107" s="279"/>
      <c r="FK107" s="279"/>
      <c r="FL107" s="279"/>
      <c r="FM107" s="279"/>
      <c r="FN107" s="279"/>
      <c r="FO107" s="279"/>
      <c r="FP107" s="279"/>
      <c r="FQ107" s="279"/>
      <c r="FR107" s="279"/>
      <c r="FS107" s="279"/>
      <c r="FT107" s="279"/>
      <c r="FU107" s="279"/>
      <c r="FV107" s="279"/>
      <c r="FW107" s="279"/>
      <c r="FX107" s="279"/>
      <c r="FY107" s="279"/>
      <c r="FZ107" s="279"/>
      <c r="GA107" s="279"/>
      <c r="GB107" s="279"/>
      <c r="GC107" s="279"/>
      <c r="GD107" s="279"/>
      <c r="GE107" s="279"/>
      <c r="GF107" s="279"/>
      <c r="GG107" s="279"/>
      <c r="GH107" s="279"/>
      <c r="GI107" s="279"/>
      <c r="GJ107" s="279"/>
      <c r="GK107" s="279"/>
      <c r="GL107" s="279"/>
      <c r="GM107" s="279"/>
      <c r="GN107" s="279"/>
      <c r="GO107" s="279"/>
      <c r="GP107" s="279"/>
      <c r="GQ107" s="279"/>
      <c r="GR107" s="279"/>
      <c r="GS107" s="279"/>
      <c r="GT107" s="279"/>
      <c r="GU107" s="279"/>
      <c r="GV107" s="279"/>
      <c r="GW107" s="279"/>
      <c r="GX107" s="279"/>
      <c r="GY107" s="279"/>
      <c r="GZ107" s="279"/>
      <c r="HA107" s="279"/>
      <c r="HB107" s="279"/>
      <c r="HC107" s="279"/>
      <c r="HD107" s="279"/>
      <c r="HE107" s="279"/>
      <c r="HF107" s="279"/>
      <c r="HG107" s="279"/>
      <c r="HH107" s="279"/>
      <c r="HI107" s="279"/>
      <c r="HJ107" s="279"/>
      <c r="HK107" s="279"/>
    </row>
    <row r="108" spans="1:219" s="280" customFormat="1" ht="54.95" customHeight="1" x14ac:dyDescent="0.25">
      <c r="A108" s="619" t="s">
        <v>363</v>
      </c>
      <c r="B108" s="619" t="s">
        <v>375</v>
      </c>
      <c r="C108" s="619" t="s">
        <v>361</v>
      </c>
      <c r="D108" s="619" t="s">
        <v>407</v>
      </c>
      <c r="E108" s="619" t="s">
        <v>426</v>
      </c>
      <c r="F108" s="619" t="s">
        <v>408</v>
      </c>
      <c r="G108" s="609">
        <v>2021005810231</v>
      </c>
      <c r="H108" s="1044"/>
      <c r="I108" s="1052" t="s">
        <v>1039</v>
      </c>
      <c r="J108" s="1052" t="s">
        <v>1040</v>
      </c>
      <c r="K108" s="609">
        <v>1</v>
      </c>
      <c r="L108" s="940" t="s">
        <v>762</v>
      </c>
      <c r="M108" s="940" t="s">
        <v>761</v>
      </c>
      <c r="N108" s="619" t="s">
        <v>1436</v>
      </c>
      <c r="O108" s="619" t="s">
        <v>390</v>
      </c>
      <c r="P108" s="1200" t="s">
        <v>798</v>
      </c>
      <c r="Q108" s="675" t="s">
        <v>1038</v>
      </c>
      <c r="R108" s="853"/>
      <c r="S108" s="853">
        <v>241000000</v>
      </c>
      <c r="T108" s="1024">
        <f t="shared" si="13"/>
        <v>241000000</v>
      </c>
      <c r="U108" s="1092">
        <f t="shared" si="14"/>
        <v>241000000</v>
      </c>
      <c r="V108" s="1088"/>
      <c r="W108" s="594"/>
      <c r="X108" s="594"/>
      <c r="Y108" s="594"/>
      <c r="Z108" s="594"/>
      <c r="AA108" s="594"/>
      <c r="AB108" s="594"/>
      <c r="AC108" s="594"/>
      <c r="AD108" s="594"/>
      <c r="AE108" s="594"/>
      <c r="AF108" s="594"/>
      <c r="AG108" s="594"/>
      <c r="AH108" s="594"/>
      <c r="AI108" s="594"/>
      <c r="AJ108" s="594"/>
      <c r="AK108" s="594"/>
      <c r="AL108" s="594"/>
      <c r="AM108" s="594"/>
      <c r="AN108" s="594"/>
      <c r="AO108" s="594"/>
      <c r="AP108" s="594"/>
      <c r="AQ108" s="594"/>
      <c r="AR108" s="594"/>
      <c r="AS108" s="594"/>
      <c r="AT108" s="594"/>
      <c r="AU108" s="594"/>
      <c r="AV108" s="594"/>
      <c r="AW108" s="594"/>
      <c r="AX108" s="594">
        <v>240000000</v>
      </c>
      <c r="AY108" s="594">
        <v>1000000</v>
      </c>
      <c r="AZ108" s="594"/>
      <c r="BA108" s="594"/>
      <c r="BB108" s="594"/>
      <c r="BC108" s="594"/>
      <c r="BD108" s="594"/>
      <c r="BE108" s="594"/>
      <c r="BF108" s="594"/>
      <c r="BG108" s="594"/>
      <c r="BH108" s="594"/>
      <c r="BI108" s="594"/>
      <c r="BJ108" s="594"/>
      <c r="BK108" s="594"/>
      <c r="BL108" s="594"/>
      <c r="BM108" s="594"/>
      <c r="BN108" s="594"/>
      <c r="BO108" s="594"/>
      <c r="BP108" s="594"/>
      <c r="BQ108" s="594"/>
      <c r="BR108" s="594"/>
      <c r="BS108" s="594"/>
      <c r="BT108" s="594"/>
      <c r="BU108" s="594"/>
      <c r="BV108" s="594"/>
      <c r="BW108" s="594"/>
      <c r="BX108" s="594"/>
      <c r="BY108" s="594"/>
      <c r="BZ108" s="594"/>
      <c r="CA108" s="637"/>
      <c r="CB108" s="652" t="s">
        <v>1321</v>
      </c>
      <c r="CC108" s="652" t="s">
        <v>1322</v>
      </c>
      <c r="CD108" s="652">
        <v>22011</v>
      </c>
      <c r="CE108" s="652" t="s">
        <v>1320</v>
      </c>
      <c r="CF108" s="1200" t="s">
        <v>798</v>
      </c>
      <c r="CG108" s="1188">
        <f t="shared" si="15"/>
        <v>241000000</v>
      </c>
      <c r="CH108" s="652">
        <v>540121</v>
      </c>
      <c r="CI108" s="652" t="s">
        <v>1140</v>
      </c>
      <c r="CJ108" t="s">
        <v>1224</v>
      </c>
      <c r="CK108" t="s">
        <v>1213</v>
      </c>
      <c r="CL108" s="1212" t="s">
        <v>1386</v>
      </c>
      <c r="CM108" s="1212" t="s">
        <v>1208</v>
      </c>
      <c r="CN108" s="1199" t="s">
        <v>1231</v>
      </c>
      <c r="CO108" s="1213" t="s">
        <v>1395</v>
      </c>
      <c r="CP108" s="807"/>
      <c r="CQ108" s="807"/>
      <c r="CR108" s="278"/>
      <c r="CS108" s="278"/>
      <c r="CT108" s="278"/>
      <c r="CU108" s="278"/>
      <c r="CV108" s="278"/>
      <c r="CW108" s="278"/>
      <c r="CX108" s="278"/>
      <c r="CY108" s="278"/>
      <c r="CZ108" s="278"/>
      <c r="DA108" s="278"/>
      <c r="DB108" s="278"/>
      <c r="DC108" s="278"/>
      <c r="DD108" s="278"/>
      <c r="DE108" s="278"/>
      <c r="DF108" s="278"/>
      <c r="DG108" s="278"/>
      <c r="DH108" s="278"/>
      <c r="DI108" s="278"/>
      <c r="DJ108" s="278"/>
      <c r="DK108" s="278"/>
      <c r="DL108" s="278"/>
      <c r="DM108" s="278"/>
      <c r="DN108" s="278"/>
      <c r="DO108" s="278"/>
      <c r="DP108" s="278"/>
      <c r="DQ108" s="278"/>
      <c r="DR108" s="278"/>
      <c r="DS108" s="278"/>
      <c r="DT108" s="278"/>
      <c r="DU108" s="278"/>
      <c r="DV108" s="278"/>
      <c r="DW108" s="278"/>
      <c r="DX108" s="278"/>
      <c r="DY108" s="278"/>
      <c r="DZ108" s="278"/>
      <c r="EA108" s="278"/>
      <c r="EB108" s="278"/>
      <c r="EC108" s="278"/>
      <c r="ED108" s="278"/>
      <c r="EE108" s="278"/>
      <c r="EF108" s="278"/>
      <c r="EG108" s="278"/>
      <c r="EH108" s="278"/>
      <c r="EI108" s="278"/>
      <c r="EJ108" s="278"/>
      <c r="EK108" s="278"/>
      <c r="EL108" s="278"/>
      <c r="EM108" s="278"/>
      <c r="EN108" s="278"/>
      <c r="EO108" s="278"/>
      <c r="EP108" s="278"/>
      <c r="EQ108" s="278"/>
      <c r="ER108" s="278"/>
      <c r="ES108" s="278"/>
      <c r="ET108" s="278"/>
      <c r="EU108" s="278"/>
      <c r="EV108" s="278"/>
      <c r="EW108" s="278"/>
      <c r="EX108" s="278"/>
      <c r="EY108" s="278"/>
      <c r="EZ108" s="278"/>
      <c r="FA108" s="278"/>
      <c r="FB108" s="278"/>
      <c r="FC108" s="278"/>
      <c r="FD108" s="278"/>
      <c r="FE108" s="278"/>
      <c r="FF108" s="278"/>
      <c r="FG108" s="278"/>
      <c r="FH108" s="278"/>
      <c r="FI108" s="278"/>
      <c r="FJ108" s="278"/>
      <c r="FK108" s="278"/>
      <c r="FL108" s="278"/>
      <c r="FM108" s="278"/>
      <c r="FN108" s="278"/>
      <c r="FO108" s="278"/>
      <c r="FP108" s="278"/>
      <c r="FQ108" s="278"/>
      <c r="FR108" s="278"/>
      <c r="FS108" s="278"/>
      <c r="FT108" s="278"/>
      <c r="FU108" s="278"/>
      <c r="FV108" s="278"/>
      <c r="FW108" s="278"/>
      <c r="FX108" s="278"/>
      <c r="FY108" s="278"/>
      <c r="FZ108" s="278"/>
      <c r="GA108" s="278"/>
      <c r="GB108" s="278"/>
      <c r="GC108" s="278"/>
      <c r="GD108" s="278"/>
      <c r="GE108" s="278"/>
      <c r="GF108" s="278"/>
      <c r="GG108" s="278"/>
      <c r="GH108" s="278"/>
      <c r="GI108" s="278"/>
      <c r="GJ108" s="278"/>
      <c r="GK108" s="278"/>
      <c r="GL108" s="278"/>
      <c r="GM108" s="278"/>
      <c r="GN108" s="278"/>
      <c r="GO108" s="278"/>
      <c r="GP108" s="278"/>
      <c r="GQ108" s="278"/>
      <c r="GR108" s="278"/>
      <c r="GS108" s="278"/>
      <c r="GT108" s="278"/>
      <c r="GU108" s="278"/>
      <c r="GV108" s="278"/>
      <c r="GW108" s="278"/>
      <c r="GX108" s="278"/>
      <c r="GY108" s="278"/>
      <c r="GZ108" s="278"/>
      <c r="HA108" s="278"/>
      <c r="HB108" s="278"/>
      <c r="HC108" s="278"/>
      <c r="HD108" s="278"/>
      <c r="HE108" s="279"/>
      <c r="HF108" s="279"/>
      <c r="HG108" s="279"/>
      <c r="HH108" s="279"/>
      <c r="HI108" s="279"/>
      <c r="HJ108" s="279"/>
      <c r="HK108" s="279"/>
    </row>
    <row r="109" spans="1:219" ht="31.5" x14ac:dyDescent="0.25">
      <c r="A109" s="1105" t="s">
        <v>371</v>
      </c>
      <c r="B109" s="1105"/>
      <c r="C109" s="1105"/>
      <c r="D109" s="1105"/>
      <c r="E109" s="1105"/>
      <c r="F109" s="1105"/>
      <c r="G109" s="612"/>
      <c r="H109" s="612"/>
      <c r="I109" s="1053"/>
      <c r="J109" s="1053"/>
      <c r="K109" s="612"/>
      <c r="L109" s="612"/>
      <c r="M109" s="612"/>
      <c r="N109" s="623"/>
      <c r="O109" s="623"/>
      <c r="P109" s="623"/>
      <c r="Q109" s="1106" t="s">
        <v>409</v>
      </c>
      <c r="R109" s="1107"/>
      <c r="S109" s="1107"/>
      <c r="T109" s="1108">
        <f t="shared" si="13"/>
        <v>0</v>
      </c>
      <c r="U109" s="1092">
        <f t="shared" si="14"/>
        <v>0</v>
      </c>
      <c r="V109" s="1086"/>
      <c r="W109" s="260"/>
      <c r="X109" s="260"/>
      <c r="Y109" s="260"/>
      <c r="Z109" s="260"/>
      <c r="AA109" s="596"/>
      <c r="AB109" s="260"/>
      <c r="AC109" s="260"/>
      <c r="AD109" s="260"/>
      <c r="AE109" s="260"/>
      <c r="AF109" s="260"/>
      <c r="AG109" s="260"/>
      <c r="AH109" s="260"/>
      <c r="AI109" s="260"/>
      <c r="AJ109" s="260"/>
      <c r="AK109" s="260"/>
      <c r="AL109" s="260"/>
      <c r="AM109" s="260"/>
      <c r="AN109" s="596"/>
      <c r="AO109" s="596"/>
      <c r="AP109" s="260"/>
      <c r="AQ109" s="260"/>
      <c r="AR109" s="260"/>
      <c r="AS109" s="260"/>
      <c r="AT109" s="260"/>
      <c r="AU109" s="260"/>
      <c r="AV109" s="260"/>
      <c r="AW109" s="260"/>
      <c r="AX109" s="260"/>
      <c r="AY109" s="260"/>
      <c r="AZ109" s="260"/>
      <c r="BA109" s="260"/>
      <c r="BB109" s="260"/>
      <c r="BC109" s="260"/>
      <c r="BD109" s="596"/>
      <c r="BE109" s="260"/>
      <c r="BF109" s="260"/>
      <c r="BG109" s="260"/>
      <c r="BH109" s="260"/>
      <c r="BI109" s="260"/>
      <c r="BJ109" s="260"/>
      <c r="BK109" s="581"/>
      <c r="BL109" s="260"/>
      <c r="BM109" s="260"/>
      <c r="BN109" s="260"/>
      <c r="BO109" s="260"/>
      <c r="BP109" s="260"/>
      <c r="BQ109" s="260"/>
      <c r="BR109" s="260"/>
      <c r="BS109" s="596"/>
      <c r="BT109" s="260"/>
      <c r="BU109" s="260"/>
      <c r="BV109" s="260"/>
      <c r="BW109" s="260"/>
      <c r="BX109" s="260"/>
      <c r="BY109" s="260"/>
      <c r="BZ109" s="260"/>
      <c r="CA109" s="635"/>
      <c r="CB109" s="650"/>
      <c r="CC109" s="650"/>
      <c r="CD109" s="650"/>
      <c r="CE109" s="650"/>
      <c r="CF109" s="650"/>
      <c r="CG109" s="1185">
        <f t="shared" si="15"/>
        <v>0</v>
      </c>
      <c r="CH109" s="650"/>
      <c r="CI109" s="650"/>
      <c r="CJ109" s="650"/>
      <c r="CK109" s="650"/>
      <c r="CL109" s="650"/>
      <c r="CM109" s="650"/>
      <c r="CN109" s="650"/>
      <c r="CO109" s="650"/>
      <c r="CP109" s="807">
        <f t="shared" ref="CP109:CP138" si="18">R109+S109</f>
        <v>0</v>
      </c>
      <c r="CQ109" s="807">
        <f t="shared" ref="CQ109:CQ138" si="19">T109-CP109</f>
        <v>0</v>
      </c>
      <c r="CR109" s="261"/>
      <c r="CS109" s="261"/>
      <c r="CT109" s="261"/>
      <c r="CU109" s="261"/>
      <c r="CV109" s="261"/>
      <c r="CW109" s="261"/>
      <c r="CX109" s="261"/>
      <c r="CY109" s="261"/>
      <c r="CZ109" s="261"/>
      <c r="DA109" s="261"/>
      <c r="DB109" s="261"/>
      <c r="DC109" s="261"/>
      <c r="DD109" s="261"/>
      <c r="DE109" s="261"/>
      <c r="DF109" s="261"/>
      <c r="DG109" s="261"/>
      <c r="DH109" s="261"/>
      <c r="DI109" s="261"/>
      <c r="DJ109" s="261"/>
      <c r="DK109" s="261"/>
      <c r="DL109" s="261"/>
      <c r="DM109" s="261"/>
      <c r="DN109" s="261"/>
      <c r="DO109" s="261"/>
      <c r="DP109" s="261"/>
      <c r="DQ109" s="261"/>
      <c r="DR109" s="261"/>
      <c r="DS109" s="261"/>
      <c r="DT109" s="261"/>
      <c r="DU109" s="261"/>
      <c r="DV109" s="261"/>
      <c r="DW109" s="261"/>
      <c r="DX109" s="261"/>
      <c r="DY109" s="261"/>
      <c r="DZ109" s="261"/>
      <c r="EA109" s="261"/>
      <c r="EB109" s="261"/>
      <c r="EC109" s="261"/>
      <c r="ED109" s="261"/>
      <c r="EE109" s="261"/>
      <c r="EF109" s="261"/>
      <c r="EG109" s="261"/>
      <c r="EH109" s="261"/>
      <c r="EI109" s="261"/>
      <c r="EJ109" s="261"/>
      <c r="EK109" s="261"/>
      <c r="EL109" s="261"/>
      <c r="EM109" s="261"/>
      <c r="EN109" s="261"/>
      <c r="EO109" s="261"/>
      <c r="EP109" s="261"/>
      <c r="EQ109" s="261"/>
      <c r="ER109" s="261"/>
      <c r="ES109" s="261"/>
      <c r="ET109" s="261"/>
      <c r="EU109" s="261"/>
      <c r="EV109" s="261"/>
      <c r="EW109" s="261"/>
      <c r="EX109" s="261"/>
      <c r="EY109" s="261"/>
      <c r="EZ109" s="261"/>
      <c r="FA109" s="261"/>
      <c r="FB109" s="261"/>
      <c r="FC109" s="261"/>
      <c r="FD109" s="261"/>
      <c r="FE109" s="261"/>
      <c r="FF109" s="261"/>
      <c r="FG109" s="261"/>
      <c r="FH109" s="261"/>
      <c r="FI109" s="261"/>
      <c r="FJ109" s="261"/>
      <c r="FK109" s="261"/>
      <c r="FL109" s="261"/>
      <c r="FM109" s="261"/>
      <c r="FN109" s="261"/>
      <c r="FO109" s="261"/>
      <c r="FP109" s="261"/>
      <c r="FQ109" s="261"/>
      <c r="FR109" s="261"/>
      <c r="FS109" s="261"/>
      <c r="FT109" s="261"/>
      <c r="FU109" s="261"/>
      <c r="FV109" s="261"/>
      <c r="FW109" s="261"/>
      <c r="FX109" s="261"/>
      <c r="FY109" s="261"/>
      <c r="FZ109" s="261"/>
      <c r="GA109" s="261"/>
      <c r="GB109" s="261"/>
      <c r="GC109" s="261"/>
      <c r="GD109" s="261"/>
      <c r="GE109" s="261"/>
      <c r="GF109" s="261"/>
      <c r="GG109" s="261"/>
      <c r="GH109" s="261"/>
      <c r="GI109" s="261"/>
      <c r="GJ109" s="261"/>
      <c r="GK109" s="261"/>
      <c r="GL109" s="261"/>
      <c r="GM109" s="261"/>
      <c r="GN109" s="261"/>
      <c r="GO109" s="261"/>
      <c r="GP109" s="261"/>
      <c r="GQ109" s="261"/>
      <c r="GR109" s="261"/>
      <c r="GS109" s="261"/>
      <c r="GT109" s="261"/>
      <c r="GU109" s="261"/>
      <c r="GV109" s="261"/>
      <c r="GW109" s="261"/>
      <c r="GX109" s="261"/>
      <c r="GY109" s="261"/>
      <c r="GZ109" s="261"/>
      <c r="HA109" s="261"/>
      <c r="HB109" s="261"/>
      <c r="HC109" s="261"/>
      <c r="HD109" s="261"/>
      <c r="HE109" s="254"/>
      <c r="HF109" s="254"/>
      <c r="HG109" s="254"/>
      <c r="HH109" s="254"/>
      <c r="HI109" s="254"/>
      <c r="HJ109" s="254"/>
      <c r="HK109" s="254"/>
    </row>
    <row r="110" spans="1:219" ht="19.5" x14ac:dyDescent="0.25">
      <c r="A110" s="792" t="s">
        <v>371</v>
      </c>
      <c r="B110" s="792" t="s">
        <v>394</v>
      </c>
      <c r="C110" s="792"/>
      <c r="D110" s="792"/>
      <c r="E110" s="792"/>
      <c r="F110" s="792"/>
      <c r="G110" s="605"/>
      <c r="H110" s="605"/>
      <c r="I110" s="1047"/>
      <c r="J110" s="1047"/>
      <c r="K110" s="605"/>
      <c r="L110" s="605"/>
      <c r="M110" s="605"/>
      <c r="N110" s="624"/>
      <c r="O110" s="624"/>
      <c r="P110" s="624"/>
      <c r="Q110" s="1130" t="s">
        <v>404</v>
      </c>
      <c r="R110" s="1111"/>
      <c r="S110" s="1111"/>
      <c r="T110" s="1112">
        <f t="shared" si="13"/>
        <v>0</v>
      </c>
      <c r="U110" s="1092">
        <f t="shared" si="14"/>
        <v>0</v>
      </c>
      <c r="V110" s="1086"/>
      <c r="W110" s="260"/>
      <c r="X110" s="260"/>
      <c r="Y110" s="260"/>
      <c r="Z110" s="260"/>
      <c r="AA110" s="596"/>
      <c r="AB110" s="260"/>
      <c r="AC110" s="260"/>
      <c r="AD110" s="260"/>
      <c r="AE110" s="260"/>
      <c r="AF110" s="260"/>
      <c r="AG110" s="260"/>
      <c r="AH110" s="260"/>
      <c r="AI110" s="260"/>
      <c r="AJ110" s="260"/>
      <c r="AK110" s="260"/>
      <c r="AL110" s="260"/>
      <c r="AM110" s="260"/>
      <c r="AN110" s="596"/>
      <c r="AO110" s="596"/>
      <c r="AP110" s="260"/>
      <c r="AQ110" s="260"/>
      <c r="AR110" s="260"/>
      <c r="AS110" s="260"/>
      <c r="AT110" s="260"/>
      <c r="AU110" s="260"/>
      <c r="AV110" s="260"/>
      <c r="AW110" s="260"/>
      <c r="AX110" s="260"/>
      <c r="AY110" s="260"/>
      <c r="AZ110" s="260"/>
      <c r="BA110" s="260"/>
      <c r="BB110" s="260"/>
      <c r="BC110" s="260"/>
      <c r="BD110" s="596"/>
      <c r="BE110" s="260"/>
      <c r="BF110" s="260"/>
      <c r="BG110" s="260"/>
      <c r="BH110" s="260"/>
      <c r="BI110" s="260"/>
      <c r="BJ110" s="260"/>
      <c r="BK110" s="581"/>
      <c r="BL110" s="260"/>
      <c r="BM110" s="260"/>
      <c r="BN110" s="260"/>
      <c r="BO110" s="260"/>
      <c r="BP110" s="260"/>
      <c r="BQ110" s="260"/>
      <c r="BR110" s="260"/>
      <c r="BS110" s="596"/>
      <c r="BT110" s="260"/>
      <c r="BU110" s="260"/>
      <c r="BV110" s="260"/>
      <c r="BW110" s="260"/>
      <c r="BX110" s="260"/>
      <c r="BY110" s="260"/>
      <c r="BZ110" s="260"/>
      <c r="CA110" s="635"/>
      <c r="CB110" s="650"/>
      <c r="CC110" s="650"/>
      <c r="CD110" s="650"/>
      <c r="CE110" s="650"/>
      <c r="CF110" s="650"/>
      <c r="CG110" s="1185">
        <f t="shared" si="15"/>
        <v>0</v>
      </c>
      <c r="CH110" s="650"/>
      <c r="CI110" s="650"/>
      <c r="CJ110" s="650"/>
      <c r="CK110" s="650"/>
      <c r="CL110" s="650"/>
      <c r="CM110" s="650"/>
      <c r="CN110" s="650"/>
      <c r="CO110" s="650"/>
      <c r="CP110" s="807">
        <f t="shared" si="18"/>
        <v>0</v>
      </c>
      <c r="CQ110" s="807">
        <f t="shared" si="19"/>
        <v>0</v>
      </c>
      <c r="CR110" s="261"/>
      <c r="CS110" s="261"/>
      <c r="CT110" s="261"/>
      <c r="CU110" s="261"/>
      <c r="CV110" s="261"/>
      <c r="CW110" s="261"/>
      <c r="CX110" s="261"/>
      <c r="CY110" s="261"/>
      <c r="CZ110" s="261"/>
      <c r="DA110" s="261"/>
      <c r="DB110" s="261"/>
      <c r="DC110" s="261"/>
      <c r="DD110" s="261"/>
      <c r="DE110" s="261"/>
      <c r="DF110" s="261"/>
      <c r="DG110" s="261"/>
      <c r="DH110" s="261"/>
      <c r="DI110" s="261"/>
      <c r="DJ110" s="261"/>
      <c r="DK110" s="261"/>
      <c r="DL110" s="261"/>
      <c r="DM110" s="261"/>
      <c r="DN110" s="261"/>
      <c r="DO110" s="261"/>
      <c r="DP110" s="261"/>
      <c r="DQ110" s="261"/>
      <c r="DR110" s="261"/>
      <c r="DS110" s="261"/>
      <c r="DT110" s="261"/>
      <c r="DU110" s="261"/>
      <c r="DV110" s="261"/>
      <c r="DW110" s="261"/>
      <c r="DX110" s="261"/>
      <c r="DY110" s="261"/>
      <c r="DZ110" s="261"/>
      <c r="EA110" s="261"/>
      <c r="EB110" s="261"/>
      <c r="EC110" s="261"/>
      <c r="ED110" s="261"/>
      <c r="EE110" s="261"/>
      <c r="EF110" s="261"/>
      <c r="EG110" s="261"/>
      <c r="EH110" s="261"/>
      <c r="EI110" s="261"/>
      <c r="EJ110" s="261"/>
      <c r="EK110" s="261"/>
      <c r="EL110" s="261"/>
      <c r="EM110" s="261"/>
      <c r="EN110" s="261"/>
      <c r="EO110" s="261"/>
      <c r="EP110" s="261"/>
      <c r="EQ110" s="261"/>
      <c r="ER110" s="261"/>
      <c r="ES110" s="261"/>
      <c r="ET110" s="261"/>
      <c r="EU110" s="261"/>
      <c r="EV110" s="261"/>
      <c r="EW110" s="261"/>
      <c r="EX110" s="261"/>
      <c r="EY110" s="261"/>
      <c r="EZ110" s="261"/>
      <c r="FA110" s="261"/>
      <c r="FB110" s="261"/>
      <c r="FC110" s="261"/>
      <c r="FD110" s="261"/>
      <c r="FE110" s="261"/>
      <c r="FF110" s="261"/>
      <c r="FG110" s="261"/>
      <c r="FH110" s="261"/>
      <c r="FI110" s="261"/>
      <c r="FJ110" s="261"/>
      <c r="FK110" s="261"/>
      <c r="FL110" s="261"/>
      <c r="FM110" s="261"/>
      <c r="FN110" s="261"/>
      <c r="FO110" s="261"/>
      <c r="FP110" s="261"/>
      <c r="FQ110" s="261"/>
      <c r="FR110" s="261"/>
      <c r="FS110" s="261"/>
      <c r="FT110" s="261"/>
      <c r="FU110" s="261"/>
      <c r="FV110" s="261"/>
      <c r="FW110" s="261"/>
      <c r="FX110" s="261"/>
      <c r="FY110" s="261"/>
      <c r="FZ110" s="261"/>
      <c r="GA110" s="261"/>
      <c r="GB110" s="261"/>
      <c r="GC110" s="261"/>
      <c r="GD110" s="261"/>
      <c r="GE110" s="261"/>
      <c r="GF110" s="261"/>
      <c r="GG110" s="261"/>
      <c r="GH110" s="261"/>
      <c r="GI110" s="261"/>
      <c r="GJ110" s="261"/>
      <c r="GK110" s="261"/>
      <c r="GL110" s="261"/>
      <c r="GM110" s="261"/>
      <c r="GN110" s="261"/>
      <c r="GO110" s="261"/>
      <c r="GP110" s="261"/>
      <c r="GQ110" s="261"/>
      <c r="GR110" s="261"/>
      <c r="GS110" s="261"/>
      <c r="GT110" s="261"/>
      <c r="GU110" s="261"/>
      <c r="GV110" s="261"/>
      <c r="GW110" s="261"/>
      <c r="GX110" s="261"/>
      <c r="GY110" s="261"/>
      <c r="GZ110" s="261"/>
      <c r="HA110" s="261"/>
      <c r="HB110" s="261"/>
      <c r="HC110" s="261"/>
      <c r="HD110" s="261"/>
      <c r="HE110" s="254"/>
      <c r="HF110" s="254"/>
      <c r="HG110" s="254"/>
      <c r="HH110" s="254"/>
      <c r="HI110" s="254"/>
      <c r="HJ110" s="254"/>
      <c r="HK110" s="254"/>
    </row>
    <row r="111" spans="1:219" ht="19.5" x14ac:dyDescent="0.25">
      <c r="A111" s="1113" t="s">
        <v>371</v>
      </c>
      <c r="B111" s="1113" t="s">
        <v>394</v>
      </c>
      <c r="C111" s="1113" t="s">
        <v>359</v>
      </c>
      <c r="D111" s="1113"/>
      <c r="E111" s="1113"/>
      <c r="F111" s="1113"/>
      <c r="G111" s="606"/>
      <c r="H111" s="606"/>
      <c r="I111" s="1048"/>
      <c r="J111" s="1048"/>
      <c r="K111" s="606"/>
      <c r="L111" s="606"/>
      <c r="M111" s="606"/>
      <c r="N111" s="1113"/>
      <c r="O111" s="625"/>
      <c r="P111" s="625"/>
      <c r="Q111" s="1131" t="s">
        <v>410</v>
      </c>
      <c r="R111" s="1115"/>
      <c r="S111" s="1115"/>
      <c r="T111" s="1116">
        <f t="shared" si="13"/>
        <v>0</v>
      </c>
      <c r="U111" s="1092">
        <f t="shared" si="14"/>
        <v>0</v>
      </c>
      <c r="V111" s="1086"/>
      <c r="W111" s="260"/>
      <c r="X111" s="260"/>
      <c r="Y111" s="260"/>
      <c r="Z111" s="260"/>
      <c r="AA111" s="596"/>
      <c r="AB111" s="260"/>
      <c r="AC111" s="260"/>
      <c r="AD111" s="260"/>
      <c r="AE111" s="260"/>
      <c r="AF111" s="260"/>
      <c r="AG111" s="260"/>
      <c r="AH111" s="260"/>
      <c r="AI111" s="260"/>
      <c r="AJ111" s="260"/>
      <c r="AK111" s="260"/>
      <c r="AL111" s="260"/>
      <c r="AM111" s="260"/>
      <c r="AN111" s="596"/>
      <c r="AO111" s="596"/>
      <c r="AP111" s="260"/>
      <c r="AQ111" s="260"/>
      <c r="AR111" s="260"/>
      <c r="AS111" s="260"/>
      <c r="AT111" s="260"/>
      <c r="AU111" s="260"/>
      <c r="AV111" s="260"/>
      <c r="AW111" s="260"/>
      <c r="AX111" s="260"/>
      <c r="AY111" s="260"/>
      <c r="AZ111" s="260"/>
      <c r="BA111" s="260"/>
      <c r="BB111" s="260"/>
      <c r="BC111" s="260"/>
      <c r="BD111" s="596"/>
      <c r="BE111" s="260"/>
      <c r="BF111" s="260"/>
      <c r="BG111" s="260"/>
      <c r="BH111" s="260"/>
      <c r="BI111" s="260"/>
      <c r="BJ111" s="260"/>
      <c r="BK111" s="581"/>
      <c r="BL111" s="260"/>
      <c r="BM111" s="260"/>
      <c r="BN111" s="260"/>
      <c r="BO111" s="260"/>
      <c r="BP111" s="260"/>
      <c r="BQ111" s="260"/>
      <c r="BR111" s="260"/>
      <c r="BS111" s="596"/>
      <c r="BT111" s="260"/>
      <c r="BU111" s="260"/>
      <c r="BV111" s="260"/>
      <c r="BW111" s="260"/>
      <c r="BX111" s="260"/>
      <c r="BY111" s="260"/>
      <c r="BZ111" s="260"/>
      <c r="CA111" s="635"/>
      <c r="CB111" s="650"/>
      <c r="CC111" s="650"/>
      <c r="CD111" s="650"/>
      <c r="CE111" s="650"/>
      <c r="CF111" s="650"/>
      <c r="CG111" s="1185">
        <f t="shared" si="15"/>
        <v>0</v>
      </c>
      <c r="CH111" s="650"/>
      <c r="CI111" s="650"/>
      <c r="CJ111" s="650"/>
      <c r="CK111" s="650"/>
      <c r="CL111" s="650"/>
      <c r="CM111" s="650"/>
      <c r="CN111" s="650"/>
      <c r="CO111" s="650"/>
      <c r="CP111" s="807">
        <f t="shared" si="18"/>
        <v>0</v>
      </c>
      <c r="CQ111" s="807">
        <f t="shared" si="19"/>
        <v>0</v>
      </c>
      <c r="CR111" s="261"/>
      <c r="CS111" s="261"/>
      <c r="CT111" s="261"/>
      <c r="CU111" s="261"/>
      <c r="CV111" s="261"/>
      <c r="CW111" s="261"/>
      <c r="CX111" s="261"/>
      <c r="CY111" s="261"/>
      <c r="CZ111" s="261"/>
      <c r="DA111" s="261"/>
      <c r="DB111" s="261"/>
      <c r="DC111" s="261"/>
      <c r="DD111" s="261"/>
      <c r="DE111" s="261"/>
      <c r="DF111" s="261"/>
      <c r="DG111" s="261"/>
      <c r="DH111" s="261"/>
      <c r="DI111" s="261"/>
      <c r="DJ111" s="261"/>
      <c r="DK111" s="261"/>
      <c r="DL111" s="261"/>
      <c r="DM111" s="261"/>
      <c r="DN111" s="261"/>
      <c r="DO111" s="261"/>
      <c r="DP111" s="261"/>
      <c r="DQ111" s="261"/>
      <c r="DR111" s="261"/>
      <c r="DS111" s="261"/>
      <c r="DT111" s="261"/>
      <c r="DU111" s="261"/>
      <c r="DV111" s="261"/>
      <c r="DW111" s="261"/>
      <c r="DX111" s="261"/>
      <c r="DY111" s="261"/>
      <c r="DZ111" s="261"/>
      <c r="EA111" s="261"/>
      <c r="EB111" s="261"/>
      <c r="EC111" s="261"/>
      <c r="ED111" s="261"/>
      <c r="EE111" s="261"/>
      <c r="EF111" s="261"/>
      <c r="EG111" s="261"/>
      <c r="EH111" s="261"/>
      <c r="EI111" s="261"/>
      <c r="EJ111" s="261"/>
      <c r="EK111" s="261"/>
      <c r="EL111" s="261"/>
      <c r="EM111" s="261"/>
      <c r="EN111" s="261"/>
      <c r="EO111" s="261"/>
      <c r="EP111" s="261"/>
      <c r="EQ111" s="261"/>
      <c r="ER111" s="261"/>
      <c r="ES111" s="261"/>
      <c r="ET111" s="261"/>
      <c r="EU111" s="261"/>
      <c r="EV111" s="261"/>
      <c r="EW111" s="261"/>
      <c r="EX111" s="261"/>
      <c r="EY111" s="261"/>
      <c r="EZ111" s="261"/>
      <c r="FA111" s="261"/>
      <c r="FB111" s="261"/>
      <c r="FC111" s="261"/>
      <c r="FD111" s="261"/>
      <c r="FE111" s="261"/>
      <c r="FF111" s="261"/>
      <c r="FG111" s="261"/>
      <c r="FH111" s="261"/>
      <c r="FI111" s="261"/>
      <c r="FJ111" s="261"/>
      <c r="FK111" s="261"/>
      <c r="FL111" s="261"/>
      <c r="FM111" s="261"/>
      <c r="FN111" s="261"/>
      <c r="FO111" s="261"/>
      <c r="FP111" s="261"/>
      <c r="FQ111" s="261"/>
      <c r="FR111" s="261"/>
      <c r="FS111" s="261"/>
      <c r="FT111" s="261"/>
      <c r="FU111" s="261"/>
      <c r="FV111" s="261"/>
      <c r="FW111" s="261"/>
      <c r="FX111" s="261"/>
      <c r="FY111" s="261"/>
      <c r="FZ111" s="261"/>
      <c r="GA111" s="261"/>
      <c r="GB111" s="261"/>
      <c r="GC111" s="261"/>
      <c r="GD111" s="261"/>
      <c r="GE111" s="261"/>
      <c r="GF111" s="261"/>
      <c r="GG111" s="261"/>
      <c r="GH111" s="261"/>
      <c r="GI111" s="261"/>
      <c r="GJ111" s="261"/>
      <c r="GK111" s="261"/>
      <c r="GL111" s="261"/>
      <c r="GM111" s="261"/>
      <c r="GN111" s="261"/>
      <c r="GO111" s="261"/>
      <c r="GP111" s="261"/>
      <c r="GQ111" s="261"/>
      <c r="GR111" s="261"/>
      <c r="GS111" s="261"/>
      <c r="GT111" s="261"/>
      <c r="GU111" s="261"/>
      <c r="GV111" s="261"/>
      <c r="GW111" s="261"/>
      <c r="GX111" s="261"/>
      <c r="GY111" s="261"/>
      <c r="GZ111" s="261"/>
      <c r="HA111" s="261"/>
      <c r="HB111" s="261"/>
      <c r="HC111" s="261"/>
      <c r="HD111" s="261"/>
      <c r="HE111" s="254"/>
      <c r="HF111" s="254"/>
      <c r="HG111" s="254"/>
      <c r="HH111" s="254"/>
      <c r="HI111" s="254"/>
      <c r="HJ111" s="254"/>
      <c r="HK111" s="254"/>
    </row>
    <row r="112" spans="1:219" ht="19.5" x14ac:dyDescent="0.25">
      <c r="A112" s="1132" t="s">
        <v>371</v>
      </c>
      <c r="B112" s="1132" t="s">
        <v>394</v>
      </c>
      <c r="C112" s="1132" t="s">
        <v>359</v>
      </c>
      <c r="D112" s="1132" t="s">
        <v>378</v>
      </c>
      <c r="E112" s="1132"/>
      <c r="F112" s="1132"/>
      <c r="G112" s="617"/>
      <c r="H112" s="617"/>
      <c r="I112" s="1058"/>
      <c r="J112" s="1058"/>
      <c r="K112" s="617"/>
      <c r="L112" s="617"/>
      <c r="M112" s="617"/>
      <c r="N112" s="629"/>
      <c r="O112" s="629"/>
      <c r="P112" s="629"/>
      <c r="Q112" s="1138" t="s">
        <v>411</v>
      </c>
      <c r="R112" s="1134"/>
      <c r="S112" s="1134"/>
      <c r="T112" s="1135">
        <f t="shared" si="13"/>
        <v>0</v>
      </c>
      <c r="U112" s="1092">
        <f t="shared" si="14"/>
        <v>0</v>
      </c>
      <c r="V112" s="1086"/>
      <c r="W112" s="260"/>
      <c r="X112" s="260"/>
      <c r="Y112" s="260"/>
      <c r="Z112" s="260"/>
      <c r="AA112" s="596"/>
      <c r="AB112" s="260"/>
      <c r="AC112" s="260"/>
      <c r="AD112" s="260"/>
      <c r="AE112" s="260"/>
      <c r="AF112" s="260"/>
      <c r="AG112" s="260"/>
      <c r="AH112" s="260"/>
      <c r="AI112" s="260"/>
      <c r="AJ112" s="260"/>
      <c r="AK112" s="260"/>
      <c r="AL112" s="260"/>
      <c r="AM112" s="260"/>
      <c r="AN112" s="596"/>
      <c r="AO112" s="596"/>
      <c r="AP112" s="260"/>
      <c r="AQ112" s="260"/>
      <c r="AR112" s="260"/>
      <c r="AS112" s="260"/>
      <c r="AT112" s="260"/>
      <c r="AU112" s="260"/>
      <c r="AV112" s="260"/>
      <c r="AW112" s="260"/>
      <c r="AX112" s="260"/>
      <c r="AY112" s="260"/>
      <c r="AZ112" s="260"/>
      <c r="BA112" s="260"/>
      <c r="BB112" s="260"/>
      <c r="BC112" s="260"/>
      <c r="BD112" s="596"/>
      <c r="BE112" s="260"/>
      <c r="BF112" s="260"/>
      <c r="BG112" s="260"/>
      <c r="BH112" s="260"/>
      <c r="BI112" s="260"/>
      <c r="BJ112" s="260"/>
      <c r="BK112" s="581"/>
      <c r="BL112" s="260"/>
      <c r="BM112" s="260"/>
      <c r="BN112" s="260"/>
      <c r="BO112" s="260"/>
      <c r="BP112" s="260"/>
      <c r="BQ112" s="260"/>
      <c r="BR112" s="260"/>
      <c r="BS112" s="596"/>
      <c r="BT112" s="260"/>
      <c r="BU112" s="260"/>
      <c r="BV112" s="260"/>
      <c r="BW112" s="260"/>
      <c r="BX112" s="260"/>
      <c r="BY112" s="260"/>
      <c r="BZ112" s="260"/>
      <c r="CA112" s="635"/>
      <c r="CB112" s="650"/>
      <c r="CC112" s="650"/>
      <c r="CD112" s="650"/>
      <c r="CE112" s="650"/>
      <c r="CF112" s="650"/>
      <c r="CG112" s="1185">
        <f t="shared" si="15"/>
        <v>0</v>
      </c>
      <c r="CH112" s="650"/>
      <c r="CI112" s="650"/>
      <c r="CJ112" s="650"/>
      <c r="CK112" s="650"/>
      <c r="CL112" s="650"/>
      <c r="CM112" s="650"/>
      <c r="CN112" s="650"/>
      <c r="CO112" s="650"/>
      <c r="CP112" s="807">
        <f t="shared" si="18"/>
        <v>0</v>
      </c>
      <c r="CQ112" s="807">
        <f t="shared" si="19"/>
        <v>0</v>
      </c>
      <c r="CR112" s="261"/>
      <c r="CS112" s="261"/>
      <c r="CT112" s="261"/>
      <c r="CU112" s="261"/>
      <c r="CV112" s="261"/>
      <c r="CW112" s="261"/>
      <c r="CX112" s="261"/>
      <c r="CY112" s="261"/>
      <c r="CZ112" s="261"/>
      <c r="DA112" s="261"/>
      <c r="DB112" s="261"/>
      <c r="DC112" s="261"/>
      <c r="DD112" s="261"/>
      <c r="DE112" s="261"/>
      <c r="DF112" s="261"/>
      <c r="DG112" s="261"/>
      <c r="DH112" s="261"/>
      <c r="DI112" s="261"/>
      <c r="DJ112" s="261"/>
      <c r="DK112" s="261"/>
      <c r="DL112" s="261"/>
      <c r="DM112" s="261"/>
      <c r="DN112" s="261"/>
      <c r="DO112" s="261"/>
      <c r="DP112" s="261"/>
      <c r="DQ112" s="261"/>
      <c r="DR112" s="261"/>
      <c r="DS112" s="261"/>
      <c r="DT112" s="261"/>
      <c r="DU112" s="261"/>
      <c r="DV112" s="261"/>
      <c r="DW112" s="261"/>
      <c r="DX112" s="261"/>
      <c r="DY112" s="261"/>
      <c r="DZ112" s="261"/>
      <c r="EA112" s="261"/>
      <c r="EB112" s="261"/>
      <c r="EC112" s="261"/>
      <c r="ED112" s="261"/>
      <c r="EE112" s="261"/>
      <c r="EF112" s="261"/>
      <c r="EG112" s="261"/>
      <c r="EH112" s="261"/>
      <c r="EI112" s="261"/>
      <c r="EJ112" s="261"/>
      <c r="EK112" s="261"/>
      <c r="EL112" s="261"/>
      <c r="EM112" s="261"/>
      <c r="EN112" s="261"/>
      <c r="EO112" s="261"/>
      <c r="EP112" s="261"/>
      <c r="EQ112" s="261"/>
      <c r="ER112" s="261"/>
      <c r="ES112" s="261"/>
      <c r="ET112" s="261"/>
      <c r="EU112" s="261"/>
      <c r="EV112" s="261"/>
      <c r="EW112" s="261"/>
      <c r="EX112" s="261"/>
      <c r="EY112" s="261"/>
      <c r="EZ112" s="261"/>
      <c r="FA112" s="261"/>
      <c r="FB112" s="261"/>
      <c r="FC112" s="261"/>
      <c r="FD112" s="261"/>
      <c r="FE112" s="261"/>
      <c r="FF112" s="261"/>
      <c r="FG112" s="261"/>
      <c r="FH112" s="261"/>
      <c r="FI112" s="261"/>
      <c r="FJ112" s="261"/>
      <c r="FK112" s="261"/>
      <c r="FL112" s="261"/>
      <c r="FM112" s="261"/>
      <c r="FN112" s="261"/>
      <c r="FO112" s="261"/>
      <c r="FP112" s="261"/>
      <c r="FQ112" s="261"/>
      <c r="FR112" s="261"/>
      <c r="FS112" s="261"/>
      <c r="FT112" s="261"/>
      <c r="FU112" s="261"/>
      <c r="FV112" s="261"/>
      <c r="FW112" s="261"/>
      <c r="FX112" s="261"/>
      <c r="FY112" s="261"/>
      <c r="FZ112" s="261"/>
      <c r="GA112" s="261"/>
      <c r="GB112" s="261"/>
      <c r="GC112" s="261"/>
      <c r="GD112" s="261"/>
      <c r="GE112" s="261"/>
      <c r="GF112" s="261"/>
      <c r="GG112" s="261"/>
      <c r="GH112" s="261"/>
      <c r="GI112" s="261"/>
      <c r="GJ112" s="261"/>
      <c r="GK112" s="261"/>
      <c r="GL112" s="261"/>
      <c r="GM112" s="261"/>
      <c r="GN112" s="261"/>
      <c r="GO112" s="261"/>
      <c r="GP112" s="261"/>
      <c r="GQ112" s="261"/>
      <c r="GR112" s="261"/>
      <c r="GS112" s="261"/>
      <c r="GT112" s="261"/>
      <c r="GU112" s="261"/>
      <c r="GV112" s="261"/>
      <c r="GW112" s="261"/>
      <c r="GX112" s="261"/>
      <c r="GY112" s="261"/>
      <c r="GZ112" s="261"/>
      <c r="HA112" s="261"/>
      <c r="HB112" s="261"/>
      <c r="HC112" s="261"/>
      <c r="HD112" s="261"/>
      <c r="HE112" s="261"/>
      <c r="HF112" s="261"/>
      <c r="HG112" s="261"/>
      <c r="HH112" s="261"/>
      <c r="HI112" s="261"/>
      <c r="HJ112" s="261"/>
      <c r="HK112" s="261"/>
    </row>
    <row r="113" spans="1:219" ht="19.5" x14ac:dyDescent="0.25">
      <c r="A113" s="1121" t="s">
        <v>371</v>
      </c>
      <c r="B113" s="1121" t="s">
        <v>394</v>
      </c>
      <c r="C113" s="1121" t="s">
        <v>359</v>
      </c>
      <c r="D113" s="1121" t="s">
        <v>378</v>
      </c>
      <c r="E113" s="1121" t="s">
        <v>416</v>
      </c>
      <c r="F113" s="1121"/>
      <c r="G113" s="608"/>
      <c r="H113" s="608"/>
      <c r="I113" s="1050"/>
      <c r="J113" s="1050"/>
      <c r="K113" s="608"/>
      <c r="L113" s="608"/>
      <c r="M113" s="608"/>
      <c r="N113" s="627"/>
      <c r="O113" s="627"/>
      <c r="P113" s="627"/>
      <c r="Q113" s="1122" t="s">
        <v>694</v>
      </c>
      <c r="R113" s="1123"/>
      <c r="S113" s="1123"/>
      <c r="T113" s="1124">
        <f t="shared" si="13"/>
        <v>0</v>
      </c>
      <c r="U113" s="1092">
        <f t="shared" si="14"/>
        <v>0</v>
      </c>
      <c r="V113" s="1086"/>
      <c r="W113" s="581"/>
      <c r="X113" s="581"/>
      <c r="Y113" s="581"/>
      <c r="Z113" s="581"/>
      <c r="AA113" s="596"/>
      <c r="AB113" s="581"/>
      <c r="AC113" s="581"/>
      <c r="AD113" s="581"/>
      <c r="AE113" s="581"/>
      <c r="AF113" s="581"/>
      <c r="AG113" s="581"/>
      <c r="AH113" s="581"/>
      <c r="AI113" s="581"/>
      <c r="AJ113" s="581"/>
      <c r="AK113" s="581"/>
      <c r="AL113" s="581"/>
      <c r="AM113" s="581"/>
      <c r="AN113" s="596"/>
      <c r="AO113" s="596"/>
      <c r="AP113" s="581"/>
      <c r="AQ113" s="581"/>
      <c r="AR113" s="581"/>
      <c r="AS113" s="581"/>
      <c r="AT113" s="581"/>
      <c r="AU113" s="581"/>
      <c r="AV113" s="581"/>
      <c r="AW113" s="581"/>
      <c r="AX113" s="581"/>
      <c r="AY113" s="581"/>
      <c r="AZ113" s="581"/>
      <c r="BA113" s="581"/>
      <c r="BB113" s="581"/>
      <c r="BC113" s="581"/>
      <c r="BD113" s="596"/>
      <c r="BE113" s="581"/>
      <c r="BF113" s="581"/>
      <c r="BG113" s="260"/>
      <c r="BH113" s="260"/>
      <c r="BI113" s="260"/>
      <c r="BJ113" s="581"/>
      <c r="BK113" s="581"/>
      <c r="BL113" s="581"/>
      <c r="BM113" s="581"/>
      <c r="BN113" s="581"/>
      <c r="BO113" s="581"/>
      <c r="BP113" s="581"/>
      <c r="BQ113" s="581"/>
      <c r="BR113" s="581"/>
      <c r="BS113" s="596"/>
      <c r="BT113" s="581"/>
      <c r="BU113" s="581"/>
      <c r="BV113" s="581"/>
      <c r="BW113" s="581"/>
      <c r="BX113" s="581"/>
      <c r="BY113" s="581"/>
      <c r="BZ113" s="581"/>
      <c r="CA113" s="635"/>
      <c r="CB113" s="650"/>
      <c r="CC113" s="650"/>
      <c r="CD113" s="650"/>
      <c r="CE113" s="650"/>
      <c r="CF113" s="650"/>
      <c r="CG113" s="1185">
        <f t="shared" si="15"/>
        <v>0</v>
      </c>
      <c r="CH113" s="650"/>
      <c r="CI113" s="650"/>
      <c r="CJ113" s="650"/>
      <c r="CK113" s="650"/>
      <c r="CL113" s="650"/>
      <c r="CM113" s="650"/>
      <c r="CN113" s="650"/>
      <c r="CO113" s="650"/>
      <c r="CP113" s="807">
        <f t="shared" si="18"/>
        <v>0</v>
      </c>
      <c r="CQ113" s="807">
        <f t="shared" si="19"/>
        <v>0</v>
      </c>
      <c r="CR113" s="261"/>
      <c r="CS113" s="261"/>
      <c r="CT113" s="261"/>
      <c r="CU113" s="261"/>
      <c r="CV113" s="261"/>
      <c r="CW113" s="261"/>
      <c r="CX113" s="261"/>
      <c r="CY113" s="261"/>
      <c r="CZ113" s="261"/>
      <c r="DA113" s="261"/>
      <c r="DB113" s="261"/>
      <c r="DC113" s="261"/>
      <c r="DD113" s="261"/>
      <c r="DE113" s="261"/>
      <c r="DF113" s="261"/>
      <c r="DG113" s="261"/>
      <c r="DH113" s="261"/>
      <c r="DI113" s="261"/>
      <c r="DJ113" s="261"/>
      <c r="DK113" s="261"/>
      <c r="DL113" s="261"/>
      <c r="DM113" s="261"/>
      <c r="DN113" s="261"/>
      <c r="DO113" s="261"/>
      <c r="DP113" s="261"/>
      <c r="DQ113" s="261"/>
      <c r="DR113" s="261"/>
      <c r="DS113" s="261"/>
      <c r="DT113" s="261"/>
      <c r="DU113" s="261"/>
      <c r="DV113" s="261"/>
      <c r="DW113" s="261"/>
      <c r="DX113" s="261"/>
      <c r="DY113" s="261"/>
      <c r="DZ113" s="261"/>
      <c r="EA113" s="261"/>
      <c r="EB113" s="261"/>
      <c r="EC113" s="261"/>
      <c r="ED113" s="261"/>
      <c r="EE113" s="261"/>
      <c r="EF113" s="261"/>
      <c r="EG113" s="261"/>
      <c r="EH113" s="261"/>
      <c r="EI113" s="261"/>
      <c r="EJ113" s="261"/>
      <c r="EK113" s="261"/>
      <c r="EL113" s="261"/>
      <c r="EM113" s="261"/>
      <c r="EN113" s="261"/>
      <c r="EO113" s="261"/>
      <c r="EP113" s="261"/>
      <c r="EQ113" s="261"/>
      <c r="ER113" s="261"/>
      <c r="ES113" s="261"/>
      <c r="ET113" s="261"/>
      <c r="EU113" s="261"/>
      <c r="EV113" s="261"/>
      <c r="EW113" s="261"/>
      <c r="EX113" s="261"/>
      <c r="EY113" s="261"/>
      <c r="EZ113" s="261"/>
      <c r="FA113" s="261"/>
      <c r="FB113" s="261"/>
      <c r="FC113" s="261"/>
      <c r="FD113" s="261"/>
      <c r="FE113" s="261"/>
      <c r="FF113" s="261"/>
      <c r="FG113" s="261"/>
      <c r="FH113" s="261"/>
      <c r="FI113" s="261"/>
      <c r="FJ113" s="261"/>
      <c r="FK113" s="261"/>
      <c r="FL113" s="261"/>
      <c r="FM113" s="261"/>
      <c r="FN113" s="261"/>
      <c r="FO113" s="261"/>
      <c r="FP113" s="261"/>
      <c r="FQ113" s="261"/>
      <c r="FR113" s="261"/>
      <c r="FS113" s="261"/>
      <c r="FT113" s="261"/>
      <c r="FU113" s="261"/>
      <c r="FV113" s="261"/>
      <c r="FW113" s="261"/>
      <c r="FX113" s="261"/>
      <c r="FY113" s="261"/>
      <c r="FZ113" s="261"/>
      <c r="GA113" s="261"/>
      <c r="GB113" s="261"/>
      <c r="GC113" s="261"/>
      <c r="GD113" s="261"/>
      <c r="GE113" s="261"/>
      <c r="GF113" s="261"/>
      <c r="GG113" s="261"/>
      <c r="GH113" s="261"/>
      <c r="GI113" s="261"/>
      <c r="GJ113" s="261"/>
      <c r="GK113" s="261"/>
      <c r="GL113" s="261"/>
      <c r="GM113" s="261"/>
      <c r="GN113" s="261"/>
      <c r="GO113" s="261"/>
      <c r="GP113" s="261"/>
      <c r="GQ113" s="261"/>
      <c r="GR113" s="261"/>
      <c r="GS113" s="261"/>
      <c r="GT113" s="261"/>
      <c r="GU113" s="261"/>
      <c r="GV113" s="261"/>
      <c r="GW113" s="261"/>
      <c r="GX113" s="261"/>
      <c r="GY113" s="261"/>
      <c r="GZ113" s="261"/>
      <c r="HA113" s="261"/>
      <c r="HB113" s="261"/>
      <c r="HC113" s="261"/>
      <c r="HD113" s="261"/>
      <c r="HE113" s="261"/>
      <c r="HF113" s="261"/>
      <c r="HG113" s="261"/>
      <c r="HH113" s="261"/>
      <c r="HI113" s="261"/>
      <c r="HJ113" s="261"/>
      <c r="HK113" s="261"/>
    </row>
    <row r="114" spans="1:219" ht="33" customHeight="1" x14ac:dyDescent="0.25">
      <c r="A114" s="790" t="s">
        <v>371</v>
      </c>
      <c r="B114" s="790" t="s">
        <v>394</v>
      </c>
      <c r="C114" s="790" t="s">
        <v>359</v>
      </c>
      <c r="D114" s="790" t="s">
        <v>378</v>
      </c>
      <c r="E114" s="790" t="s">
        <v>416</v>
      </c>
      <c r="F114" s="790" t="s">
        <v>412</v>
      </c>
      <c r="G114" s="620"/>
      <c r="H114" s="620"/>
      <c r="I114" s="1062"/>
      <c r="J114" s="1062"/>
      <c r="K114" s="620"/>
      <c r="L114" s="620"/>
      <c r="M114" s="620"/>
      <c r="N114" s="790"/>
      <c r="O114" s="630"/>
      <c r="P114" s="630"/>
      <c r="Q114" s="806" t="s">
        <v>413</v>
      </c>
      <c r="R114" s="1136"/>
      <c r="S114" s="1136"/>
      <c r="T114" s="1137">
        <f t="shared" si="13"/>
        <v>0</v>
      </c>
      <c r="U114" s="1092">
        <f t="shared" si="14"/>
        <v>0</v>
      </c>
      <c r="V114" s="1086"/>
      <c r="W114" s="260"/>
      <c r="X114" s="260"/>
      <c r="Y114" s="260"/>
      <c r="Z114" s="260"/>
      <c r="AA114" s="596"/>
      <c r="AB114" s="260"/>
      <c r="AC114" s="260"/>
      <c r="AD114" s="260"/>
      <c r="AE114" s="260"/>
      <c r="AF114" s="260"/>
      <c r="AG114" s="260"/>
      <c r="AH114" s="260"/>
      <c r="AI114" s="260"/>
      <c r="AJ114" s="260"/>
      <c r="AK114" s="260"/>
      <c r="AL114" s="260"/>
      <c r="AM114" s="260"/>
      <c r="AN114" s="596"/>
      <c r="AO114" s="596"/>
      <c r="AP114" s="260"/>
      <c r="AQ114" s="260"/>
      <c r="AR114" s="260"/>
      <c r="AS114" s="260"/>
      <c r="AT114" s="260"/>
      <c r="AU114" s="260"/>
      <c r="AV114" s="260"/>
      <c r="AW114" s="260"/>
      <c r="AX114" s="260"/>
      <c r="AY114" s="260"/>
      <c r="AZ114" s="260"/>
      <c r="BA114" s="260"/>
      <c r="BB114" s="260"/>
      <c r="BC114" s="260"/>
      <c r="BD114" s="596"/>
      <c r="BE114" s="260"/>
      <c r="BF114" s="260"/>
      <c r="BG114" s="260"/>
      <c r="BH114" s="260"/>
      <c r="BI114" s="260"/>
      <c r="BJ114" s="260"/>
      <c r="BK114" s="581"/>
      <c r="BL114" s="260"/>
      <c r="BM114" s="260"/>
      <c r="BN114" s="260"/>
      <c r="BO114" s="260"/>
      <c r="BP114" s="260"/>
      <c r="BQ114" s="260"/>
      <c r="BR114" s="260"/>
      <c r="BS114" s="596"/>
      <c r="BT114" s="260"/>
      <c r="BU114" s="260"/>
      <c r="BV114" s="260"/>
      <c r="BW114" s="260"/>
      <c r="BX114" s="260"/>
      <c r="BY114" s="260"/>
      <c r="BZ114" s="260"/>
      <c r="CA114" s="635"/>
      <c r="CB114" s="650"/>
      <c r="CC114" s="650"/>
      <c r="CD114" s="650"/>
      <c r="CE114" s="650"/>
      <c r="CF114" s="650"/>
      <c r="CG114" s="1185">
        <f t="shared" si="15"/>
        <v>0</v>
      </c>
      <c r="CH114" s="650"/>
      <c r="CI114" s="650"/>
      <c r="CJ114" s="650"/>
      <c r="CK114" s="650"/>
      <c r="CL114" s="650"/>
      <c r="CM114" s="650"/>
      <c r="CN114" s="650"/>
      <c r="CO114" s="650"/>
      <c r="CP114" s="807">
        <f t="shared" si="18"/>
        <v>0</v>
      </c>
      <c r="CQ114" s="807">
        <f t="shared" si="19"/>
        <v>0</v>
      </c>
      <c r="CR114" s="254"/>
      <c r="CS114" s="254"/>
      <c r="CT114" s="254"/>
      <c r="CU114" s="254"/>
      <c r="CV114" s="254"/>
      <c r="CW114" s="254"/>
      <c r="CX114" s="254"/>
      <c r="CY114" s="254"/>
      <c r="CZ114" s="254"/>
      <c r="DA114" s="254"/>
      <c r="DB114" s="254"/>
      <c r="DC114" s="254"/>
      <c r="DD114" s="254"/>
      <c r="DE114" s="254"/>
      <c r="DF114" s="254"/>
      <c r="DG114" s="254"/>
      <c r="DH114" s="254"/>
      <c r="DI114" s="254"/>
      <c r="DJ114" s="254"/>
      <c r="DK114" s="254"/>
      <c r="DL114" s="254"/>
      <c r="DM114" s="254"/>
      <c r="DN114" s="254"/>
      <c r="DO114" s="254"/>
      <c r="DP114" s="254"/>
      <c r="DQ114" s="254"/>
      <c r="DR114" s="254"/>
      <c r="DS114" s="254"/>
      <c r="DT114" s="254"/>
      <c r="DU114" s="254"/>
      <c r="DV114" s="254"/>
      <c r="DW114" s="254"/>
      <c r="DX114" s="254"/>
      <c r="DY114" s="254"/>
      <c r="DZ114" s="254"/>
      <c r="EA114" s="254"/>
      <c r="EB114" s="254"/>
      <c r="EC114" s="254"/>
      <c r="ED114" s="254"/>
      <c r="EE114" s="254"/>
      <c r="EF114" s="254"/>
      <c r="EG114" s="254"/>
      <c r="EH114" s="254"/>
      <c r="EI114" s="254"/>
      <c r="EJ114" s="254"/>
      <c r="EK114" s="254"/>
      <c r="EL114" s="254"/>
      <c r="EM114" s="254"/>
      <c r="EN114" s="254"/>
      <c r="EO114" s="254"/>
      <c r="EP114" s="254"/>
      <c r="EQ114" s="254"/>
      <c r="ER114" s="254"/>
      <c r="ES114" s="254"/>
      <c r="ET114" s="254"/>
      <c r="EU114" s="254"/>
      <c r="EV114" s="254"/>
      <c r="EW114" s="254"/>
      <c r="EX114" s="254"/>
      <c r="EY114" s="254"/>
      <c r="EZ114" s="254"/>
      <c r="FA114" s="254"/>
      <c r="FB114" s="254"/>
      <c r="FC114" s="254"/>
      <c r="FD114" s="254"/>
      <c r="FE114" s="254"/>
      <c r="FF114" s="254"/>
      <c r="FG114" s="254"/>
      <c r="FH114" s="254"/>
      <c r="FI114" s="254"/>
      <c r="FJ114" s="254"/>
      <c r="FK114" s="254"/>
      <c r="FL114" s="254"/>
      <c r="FM114" s="254"/>
      <c r="FN114" s="254"/>
      <c r="FO114" s="254"/>
      <c r="FP114" s="254"/>
      <c r="FQ114" s="254"/>
      <c r="FR114" s="254"/>
      <c r="FS114" s="254"/>
      <c r="FT114" s="254"/>
      <c r="FU114" s="254"/>
      <c r="FV114" s="254"/>
      <c r="FW114" s="254"/>
      <c r="FX114" s="254"/>
      <c r="FY114" s="254"/>
      <c r="FZ114" s="254"/>
      <c r="GA114" s="254"/>
      <c r="GB114" s="254"/>
      <c r="GC114" s="254"/>
      <c r="GD114" s="254"/>
      <c r="GE114" s="254"/>
      <c r="GF114" s="254"/>
      <c r="GG114" s="254"/>
      <c r="GH114" s="254"/>
      <c r="GI114" s="254"/>
      <c r="GJ114" s="254"/>
      <c r="GK114" s="254"/>
      <c r="GL114" s="254"/>
      <c r="GM114" s="254"/>
      <c r="GN114" s="254"/>
      <c r="GO114" s="254"/>
      <c r="GP114" s="254"/>
      <c r="GQ114" s="254"/>
      <c r="GR114" s="254"/>
      <c r="GS114" s="254"/>
      <c r="GT114" s="254"/>
      <c r="GU114" s="254"/>
      <c r="GV114" s="254"/>
      <c r="GW114" s="254"/>
      <c r="GX114" s="254"/>
      <c r="GY114" s="254"/>
      <c r="GZ114" s="254"/>
      <c r="HA114" s="254"/>
      <c r="HB114" s="254"/>
      <c r="HC114" s="254"/>
      <c r="HD114" s="254"/>
      <c r="HE114" s="254"/>
      <c r="HF114" s="254"/>
      <c r="HG114" s="254"/>
      <c r="HH114" s="254"/>
      <c r="HI114" s="254"/>
      <c r="HJ114" s="254"/>
      <c r="HK114" s="254"/>
    </row>
    <row r="115" spans="1:219" s="280" customFormat="1" ht="99.75" customHeight="1" x14ac:dyDescent="0.25">
      <c r="A115" s="619" t="s">
        <v>371</v>
      </c>
      <c r="B115" s="619" t="s">
        <v>394</v>
      </c>
      <c r="C115" s="619" t="s">
        <v>359</v>
      </c>
      <c r="D115" s="619" t="s">
        <v>378</v>
      </c>
      <c r="E115" s="619" t="s">
        <v>416</v>
      </c>
      <c r="F115" s="619" t="s">
        <v>412</v>
      </c>
      <c r="G115" s="609">
        <v>2021005810223</v>
      </c>
      <c r="H115" s="941"/>
      <c r="I115" s="1052" t="s">
        <v>917</v>
      </c>
      <c r="J115" s="1052" t="s">
        <v>918</v>
      </c>
      <c r="K115" s="609">
        <v>297</v>
      </c>
      <c r="L115" s="609" t="s">
        <v>810</v>
      </c>
      <c r="M115" s="609" t="s">
        <v>809</v>
      </c>
      <c r="N115" s="619" t="s">
        <v>1437</v>
      </c>
      <c r="O115" s="619" t="s">
        <v>390</v>
      </c>
      <c r="P115" s="619" t="s">
        <v>701</v>
      </c>
      <c r="Q115" s="929" t="s">
        <v>877</v>
      </c>
      <c r="R115" s="853">
        <v>200000000</v>
      </c>
      <c r="S115" s="853"/>
      <c r="T115" s="1024">
        <f t="shared" si="13"/>
        <v>200000000</v>
      </c>
      <c r="U115" s="1092">
        <f t="shared" si="14"/>
        <v>200000000</v>
      </c>
      <c r="V115" s="1088"/>
      <c r="W115" s="594"/>
      <c r="X115" s="594"/>
      <c r="Y115" s="594"/>
      <c r="Z115" s="594"/>
      <c r="AA115" s="594"/>
      <c r="AB115" s="594"/>
      <c r="AC115" s="594"/>
      <c r="AD115" s="594"/>
      <c r="AE115" s="594"/>
      <c r="AF115" s="594"/>
      <c r="AG115" s="594"/>
      <c r="AH115" s="594"/>
      <c r="AI115" s="594"/>
      <c r="AJ115" s="594"/>
      <c r="AK115" s="594"/>
      <c r="AL115" s="594"/>
      <c r="AM115" s="594"/>
      <c r="AN115" s="594">
        <v>200000000</v>
      </c>
      <c r="AO115" s="594"/>
      <c r="AP115" s="788"/>
      <c r="AQ115" s="594"/>
      <c r="AR115" s="788"/>
      <c r="AS115" s="322"/>
      <c r="AT115" s="322"/>
      <c r="AU115" s="322"/>
      <c r="AV115" s="322"/>
      <c r="AW115" s="322"/>
      <c r="AX115" s="325"/>
      <c r="AY115" s="594"/>
      <c r="AZ115" s="594"/>
      <c r="BA115" s="594"/>
      <c r="BB115" s="594"/>
      <c r="BC115" s="594"/>
      <c r="BD115" s="594"/>
      <c r="BE115" s="594"/>
      <c r="BF115" s="594"/>
      <c r="BG115" s="594"/>
      <c r="BH115" s="594"/>
      <c r="BI115" s="594"/>
      <c r="BJ115" s="594"/>
      <c r="BK115" s="594"/>
      <c r="BL115" s="594"/>
      <c r="BM115" s="594"/>
      <c r="BN115" s="594"/>
      <c r="BO115" s="594"/>
      <c r="BP115" s="594"/>
      <c r="BQ115" s="594"/>
      <c r="BR115" s="594"/>
      <c r="BS115" s="594"/>
      <c r="BT115" s="594"/>
      <c r="BU115" s="594"/>
      <c r="BV115" s="594"/>
      <c r="BW115" s="594"/>
      <c r="BX115" s="788"/>
      <c r="BY115" s="788"/>
      <c r="BZ115" s="594"/>
      <c r="CA115" s="637"/>
      <c r="CB115" s="652">
        <v>1702021</v>
      </c>
      <c r="CC115" s="652" t="s">
        <v>917</v>
      </c>
      <c r="CD115" s="652">
        <v>17020238</v>
      </c>
      <c r="CE115" s="652" t="s">
        <v>1145</v>
      </c>
      <c r="CF115" s="619" t="s">
        <v>701</v>
      </c>
      <c r="CG115" s="1185">
        <f t="shared" si="15"/>
        <v>200000000</v>
      </c>
      <c r="CH115" s="652">
        <v>61119</v>
      </c>
      <c r="CI115" s="652" t="s">
        <v>1146</v>
      </c>
      <c r="CJ115" s="1206">
        <v>49</v>
      </c>
      <c r="CK115" s="652" t="s">
        <v>1147</v>
      </c>
      <c r="CL115" s="652">
        <v>70495</v>
      </c>
      <c r="CM115" s="652" t="s">
        <v>1148</v>
      </c>
      <c r="CN115" s="652" t="s">
        <v>1149</v>
      </c>
      <c r="CO115" s="652" t="s">
        <v>1150</v>
      </c>
      <c r="CP115" s="807">
        <f t="shared" si="18"/>
        <v>200000000</v>
      </c>
      <c r="CQ115" s="807">
        <f t="shared" si="19"/>
        <v>0</v>
      </c>
      <c r="CR115" s="279"/>
      <c r="CS115" s="279"/>
      <c r="CT115" s="279"/>
      <c r="CU115" s="279"/>
      <c r="CV115" s="279"/>
      <c r="CW115" s="279"/>
      <c r="CX115" s="279"/>
      <c r="CY115" s="279"/>
      <c r="CZ115" s="279"/>
      <c r="DA115" s="279"/>
      <c r="DB115" s="279"/>
      <c r="DC115" s="279"/>
      <c r="DD115" s="279"/>
      <c r="DE115" s="279"/>
      <c r="DF115" s="279"/>
      <c r="DG115" s="279"/>
      <c r="DH115" s="279"/>
      <c r="DI115" s="279"/>
      <c r="DJ115" s="279"/>
      <c r="DK115" s="279"/>
      <c r="DL115" s="279"/>
      <c r="DM115" s="279"/>
      <c r="DN115" s="279"/>
      <c r="DO115" s="279"/>
      <c r="DP115" s="279"/>
      <c r="DQ115" s="279"/>
      <c r="DR115" s="279"/>
      <c r="DS115" s="279"/>
      <c r="DT115" s="279"/>
      <c r="DU115" s="279"/>
      <c r="DV115" s="279"/>
      <c r="DW115" s="279"/>
      <c r="DX115" s="279"/>
      <c r="DY115" s="279"/>
      <c r="DZ115" s="279"/>
      <c r="EA115" s="279"/>
      <c r="EB115" s="279"/>
      <c r="EC115" s="279"/>
      <c r="ED115" s="279"/>
      <c r="EE115" s="279"/>
      <c r="EF115" s="279"/>
      <c r="EG115" s="279"/>
      <c r="EH115" s="279"/>
      <c r="EI115" s="279"/>
      <c r="EJ115" s="279"/>
      <c r="EK115" s="279"/>
      <c r="EL115" s="279"/>
      <c r="EM115" s="279"/>
      <c r="EN115" s="279"/>
      <c r="EO115" s="279"/>
      <c r="EP115" s="279"/>
      <c r="EQ115" s="279"/>
      <c r="ER115" s="279"/>
      <c r="ES115" s="279"/>
      <c r="ET115" s="279"/>
      <c r="EU115" s="279"/>
      <c r="EV115" s="279"/>
      <c r="EW115" s="279"/>
      <c r="EX115" s="279"/>
      <c r="EY115" s="279"/>
      <c r="EZ115" s="279"/>
      <c r="FA115" s="279"/>
      <c r="FB115" s="279"/>
      <c r="FC115" s="279"/>
      <c r="FD115" s="279"/>
      <c r="FE115" s="279"/>
      <c r="FF115" s="279"/>
      <c r="FG115" s="279"/>
      <c r="FH115" s="279"/>
      <c r="FI115" s="279"/>
      <c r="FJ115" s="279"/>
      <c r="FK115" s="279"/>
      <c r="FL115" s="279"/>
      <c r="FM115" s="279"/>
      <c r="FN115" s="279"/>
      <c r="FO115" s="279"/>
      <c r="FP115" s="279"/>
      <c r="FQ115" s="279"/>
      <c r="FR115" s="279"/>
      <c r="FS115" s="279"/>
      <c r="FT115" s="279"/>
      <c r="FU115" s="279"/>
      <c r="FV115" s="279"/>
      <c r="FW115" s="279"/>
      <c r="FX115" s="279"/>
      <c r="FY115" s="279"/>
      <c r="FZ115" s="279"/>
      <c r="GA115" s="279"/>
      <c r="GB115" s="279"/>
      <c r="GC115" s="279"/>
      <c r="GD115" s="279"/>
      <c r="GE115" s="279"/>
      <c r="GF115" s="279"/>
      <c r="GG115" s="279"/>
      <c r="GH115" s="279"/>
      <c r="GI115" s="279"/>
      <c r="GJ115" s="279"/>
      <c r="GK115" s="279"/>
      <c r="GL115" s="279"/>
      <c r="GM115" s="279"/>
      <c r="GN115" s="279"/>
      <c r="GO115" s="279"/>
      <c r="GP115" s="279"/>
      <c r="GQ115" s="279"/>
      <c r="GR115" s="279"/>
      <c r="GS115" s="279"/>
      <c r="GT115" s="279"/>
      <c r="GU115" s="279"/>
      <c r="GV115" s="279"/>
      <c r="GW115" s="279"/>
      <c r="GX115" s="279"/>
      <c r="GY115" s="279"/>
      <c r="GZ115" s="279"/>
      <c r="HA115" s="279"/>
      <c r="HB115" s="279"/>
      <c r="HC115" s="279"/>
      <c r="HD115" s="279"/>
      <c r="HE115" s="279"/>
      <c r="HF115" s="279"/>
      <c r="HG115" s="279"/>
      <c r="HH115" s="279"/>
      <c r="HI115" s="279"/>
      <c r="HJ115" s="279"/>
      <c r="HK115" s="279"/>
    </row>
    <row r="116" spans="1:219" ht="33" customHeight="1" x14ac:dyDescent="0.25">
      <c r="A116" s="790" t="s">
        <v>371</v>
      </c>
      <c r="B116" s="790" t="s">
        <v>394</v>
      </c>
      <c r="C116" s="790" t="s">
        <v>359</v>
      </c>
      <c r="D116" s="790" t="s">
        <v>378</v>
      </c>
      <c r="E116" s="790" t="s">
        <v>416</v>
      </c>
      <c r="F116" s="790" t="s">
        <v>415</v>
      </c>
      <c r="G116" s="620"/>
      <c r="H116" s="620"/>
      <c r="I116" s="1062"/>
      <c r="J116" s="1062"/>
      <c r="K116" s="620"/>
      <c r="L116" s="620"/>
      <c r="M116" s="620"/>
      <c r="N116" s="790"/>
      <c r="O116" s="630"/>
      <c r="P116" s="630"/>
      <c r="Q116" s="806" t="s">
        <v>995</v>
      </c>
      <c r="R116" s="1136"/>
      <c r="S116" s="1136"/>
      <c r="T116" s="1137">
        <f t="shared" si="13"/>
        <v>0</v>
      </c>
      <c r="U116" s="1092">
        <f t="shared" ref="U116" si="20">SUM(V116:CA116)</f>
        <v>0</v>
      </c>
      <c r="V116" s="1086"/>
      <c r="W116" s="260"/>
      <c r="X116" s="260"/>
      <c r="Y116" s="260"/>
      <c r="Z116" s="260"/>
      <c r="AA116" s="596"/>
      <c r="AB116" s="260"/>
      <c r="AC116" s="260"/>
      <c r="AD116" s="260"/>
      <c r="AE116" s="260"/>
      <c r="AF116" s="260"/>
      <c r="AG116" s="260"/>
      <c r="AH116" s="260"/>
      <c r="AI116" s="260"/>
      <c r="AJ116" s="260"/>
      <c r="AK116" s="260"/>
      <c r="AL116" s="260"/>
      <c r="AM116" s="260"/>
      <c r="AN116" s="596"/>
      <c r="AO116" s="596"/>
      <c r="AP116" s="260"/>
      <c r="AQ116" s="260"/>
      <c r="AR116" s="260"/>
      <c r="AS116" s="260"/>
      <c r="AT116" s="260"/>
      <c r="AU116" s="260"/>
      <c r="AV116" s="260"/>
      <c r="AW116" s="260"/>
      <c r="AX116" s="260"/>
      <c r="AY116" s="260"/>
      <c r="AZ116" s="260"/>
      <c r="BA116" s="260"/>
      <c r="BB116" s="260"/>
      <c r="BC116" s="260"/>
      <c r="BD116" s="596"/>
      <c r="BE116" s="260"/>
      <c r="BF116" s="260"/>
      <c r="BG116" s="260"/>
      <c r="BH116" s="260"/>
      <c r="BI116" s="260"/>
      <c r="BJ116" s="260"/>
      <c r="BK116" s="581"/>
      <c r="BL116" s="260"/>
      <c r="BM116" s="260"/>
      <c r="BN116" s="260"/>
      <c r="BO116" s="260"/>
      <c r="BP116" s="260"/>
      <c r="BQ116" s="260"/>
      <c r="BR116" s="260"/>
      <c r="BS116" s="596"/>
      <c r="BT116" s="260"/>
      <c r="BU116" s="260"/>
      <c r="BV116" s="260"/>
      <c r="BW116" s="260"/>
      <c r="BX116" s="260"/>
      <c r="BY116" s="260"/>
      <c r="BZ116" s="260"/>
      <c r="CA116" s="635"/>
      <c r="CB116" s="650"/>
      <c r="CC116" s="650"/>
      <c r="CD116" s="650"/>
      <c r="CE116" s="650"/>
      <c r="CF116" s="650"/>
      <c r="CG116" s="1185">
        <f t="shared" si="15"/>
        <v>0</v>
      </c>
      <c r="CH116" s="650"/>
      <c r="CI116" s="650"/>
      <c r="CJ116" s="650"/>
      <c r="CK116" s="650"/>
      <c r="CL116" s="650"/>
      <c r="CM116" s="650"/>
      <c r="CN116" s="650"/>
      <c r="CO116" s="650"/>
      <c r="CP116" s="807">
        <f t="shared" si="18"/>
        <v>0</v>
      </c>
      <c r="CQ116" s="807">
        <f t="shared" si="19"/>
        <v>0</v>
      </c>
      <c r="CR116" s="254"/>
      <c r="CS116" s="254"/>
      <c r="CT116" s="254"/>
      <c r="CU116" s="254"/>
      <c r="CV116" s="254"/>
      <c r="CW116" s="254"/>
      <c r="CX116" s="254"/>
      <c r="CY116" s="254"/>
      <c r="CZ116" s="254"/>
      <c r="DA116" s="254"/>
      <c r="DB116" s="254"/>
      <c r="DC116" s="254"/>
      <c r="DD116" s="254"/>
      <c r="DE116" s="254"/>
      <c r="DF116" s="254"/>
      <c r="DG116" s="254"/>
      <c r="DH116" s="254"/>
      <c r="DI116" s="254"/>
      <c r="DJ116" s="254"/>
      <c r="DK116" s="254"/>
      <c r="DL116" s="254"/>
      <c r="DM116" s="254"/>
      <c r="DN116" s="254"/>
      <c r="DO116" s="254"/>
      <c r="DP116" s="254"/>
      <c r="DQ116" s="254"/>
      <c r="DR116" s="254"/>
      <c r="DS116" s="254"/>
      <c r="DT116" s="254"/>
      <c r="DU116" s="254"/>
      <c r="DV116" s="254"/>
      <c r="DW116" s="254"/>
      <c r="DX116" s="254"/>
      <c r="DY116" s="254"/>
      <c r="DZ116" s="254"/>
      <c r="EA116" s="254"/>
      <c r="EB116" s="254"/>
      <c r="EC116" s="254"/>
      <c r="ED116" s="254"/>
      <c r="EE116" s="254"/>
      <c r="EF116" s="254"/>
      <c r="EG116" s="254"/>
      <c r="EH116" s="254"/>
      <c r="EI116" s="254"/>
      <c r="EJ116" s="254"/>
      <c r="EK116" s="254"/>
      <c r="EL116" s="254"/>
      <c r="EM116" s="254"/>
      <c r="EN116" s="254"/>
      <c r="EO116" s="254"/>
      <c r="EP116" s="254"/>
      <c r="EQ116" s="254"/>
      <c r="ER116" s="254"/>
      <c r="ES116" s="254"/>
      <c r="ET116" s="254"/>
      <c r="EU116" s="254"/>
      <c r="EV116" s="254"/>
      <c r="EW116" s="254"/>
      <c r="EX116" s="254"/>
      <c r="EY116" s="254"/>
      <c r="EZ116" s="254"/>
      <c r="FA116" s="254"/>
      <c r="FB116" s="254"/>
      <c r="FC116" s="254"/>
      <c r="FD116" s="254"/>
      <c r="FE116" s="254"/>
      <c r="FF116" s="254"/>
      <c r="FG116" s="254"/>
      <c r="FH116" s="254"/>
      <c r="FI116" s="254"/>
      <c r="FJ116" s="254"/>
      <c r="FK116" s="254"/>
      <c r="FL116" s="254"/>
      <c r="FM116" s="254"/>
      <c r="FN116" s="254"/>
      <c r="FO116" s="254"/>
      <c r="FP116" s="254"/>
      <c r="FQ116" s="254"/>
      <c r="FR116" s="254"/>
      <c r="FS116" s="254"/>
      <c r="FT116" s="254"/>
      <c r="FU116" s="254"/>
      <c r="FV116" s="254"/>
      <c r="FW116" s="254"/>
      <c r="FX116" s="254"/>
      <c r="FY116" s="254"/>
      <c r="FZ116" s="254"/>
      <c r="GA116" s="254"/>
      <c r="GB116" s="254"/>
      <c r="GC116" s="254"/>
      <c r="GD116" s="254"/>
      <c r="GE116" s="254"/>
      <c r="GF116" s="254"/>
      <c r="GG116" s="254"/>
      <c r="GH116" s="254"/>
      <c r="GI116" s="254"/>
      <c r="GJ116" s="254"/>
      <c r="GK116" s="254"/>
      <c r="GL116" s="254"/>
      <c r="GM116" s="254"/>
      <c r="GN116" s="254"/>
      <c r="GO116" s="254"/>
      <c r="GP116" s="254"/>
      <c r="GQ116" s="254"/>
      <c r="GR116" s="254"/>
      <c r="GS116" s="254"/>
      <c r="GT116" s="254"/>
      <c r="GU116" s="254"/>
      <c r="GV116" s="254"/>
      <c r="GW116" s="254"/>
      <c r="GX116" s="254"/>
      <c r="GY116" s="254"/>
      <c r="GZ116" s="254"/>
      <c r="HA116" s="254"/>
      <c r="HB116" s="254"/>
      <c r="HC116" s="254"/>
      <c r="HD116" s="254"/>
      <c r="HE116" s="254"/>
      <c r="HF116" s="254"/>
      <c r="HG116" s="254"/>
      <c r="HH116" s="254"/>
      <c r="HI116" s="254"/>
      <c r="HJ116" s="254"/>
      <c r="HK116" s="254"/>
    </row>
    <row r="117" spans="1:219" s="280" customFormat="1" ht="165" x14ac:dyDescent="0.2">
      <c r="A117" s="619" t="s">
        <v>371</v>
      </c>
      <c r="B117" s="619" t="s">
        <v>394</v>
      </c>
      <c r="C117" s="619" t="s">
        <v>359</v>
      </c>
      <c r="D117" s="619" t="s">
        <v>378</v>
      </c>
      <c r="E117" s="619" t="s">
        <v>416</v>
      </c>
      <c r="F117" s="619" t="s">
        <v>415</v>
      </c>
      <c r="G117" s="609">
        <v>2021005810184</v>
      </c>
      <c r="H117" s="609"/>
      <c r="I117" s="1052" t="s">
        <v>920</v>
      </c>
      <c r="J117" s="1052" t="s">
        <v>921</v>
      </c>
      <c r="K117" s="609">
        <v>400000</v>
      </c>
      <c r="L117" s="609" t="s">
        <v>912</v>
      </c>
      <c r="M117" s="609" t="s">
        <v>809</v>
      </c>
      <c r="N117" s="619" t="s">
        <v>1438</v>
      </c>
      <c r="O117" s="619" t="s">
        <v>390</v>
      </c>
      <c r="P117" s="1200" t="s">
        <v>919</v>
      </c>
      <c r="Q117" s="929" t="s">
        <v>518</v>
      </c>
      <c r="R117" s="932">
        <f>200000000-80800000</f>
        <v>119200000</v>
      </c>
      <c r="S117" s="853">
        <v>80800000</v>
      </c>
      <c r="T117" s="1024">
        <f t="shared" si="13"/>
        <v>200000000</v>
      </c>
      <c r="U117" s="1092">
        <f t="shared" si="14"/>
        <v>200000000</v>
      </c>
      <c r="V117" s="1088"/>
      <c r="W117" s="594"/>
      <c r="X117" s="594"/>
      <c r="Y117" s="594"/>
      <c r="Z117" s="594"/>
      <c r="AA117" s="594"/>
      <c r="AB117" s="594"/>
      <c r="AC117" s="594"/>
      <c r="AD117" s="594"/>
      <c r="AE117" s="594"/>
      <c r="AF117" s="594"/>
      <c r="AG117" s="594"/>
      <c r="AH117" s="594"/>
      <c r="AI117" s="594"/>
      <c r="AJ117" s="594"/>
      <c r="AK117" s="594"/>
      <c r="AL117" s="594"/>
      <c r="AM117" s="594"/>
      <c r="AN117" s="594">
        <v>119200000</v>
      </c>
      <c r="AO117" s="594"/>
      <c r="AP117" s="788"/>
      <c r="AQ117" s="594"/>
      <c r="AR117" s="788"/>
      <c r="AS117" s="322"/>
      <c r="AT117" s="322"/>
      <c r="AU117" s="322"/>
      <c r="AV117" s="322"/>
      <c r="AW117" s="322"/>
      <c r="AX117" s="325">
        <v>80000000</v>
      </c>
      <c r="AY117" s="594">
        <v>750000</v>
      </c>
      <c r="AZ117" s="594"/>
      <c r="BA117" s="594"/>
      <c r="BB117" s="594"/>
      <c r="BC117" s="594"/>
      <c r="BD117" s="594"/>
      <c r="BE117" s="594"/>
      <c r="BF117" s="594"/>
      <c r="BG117" s="594"/>
      <c r="BH117" s="594"/>
      <c r="BI117" s="594"/>
      <c r="BJ117" s="594"/>
      <c r="BK117" s="594"/>
      <c r="BL117" s="594"/>
      <c r="BM117" s="594"/>
      <c r="BN117" s="594"/>
      <c r="BO117" s="594">
        <v>50000</v>
      </c>
      <c r="BP117" s="594"/>
      <c r="BQ117" s="594"/>
      <c r="BR117" s="594"/>
      <c r="BS117" s="594"/>
      <c r="BT117" s="594"/>
      <c r="BU117" s="594"/>
      <c r="BV117" s="594"/>
      <c r="BW117" s="594"/>
      <c r="BX117" s="788"/>
      <c r="BY117" s="788"/>
      <c r="BZ117" s="594"/>
      <c r="CA117" s="637"/>
      <c r="CB117" s="652">
        <v>1707043</v>
      </c>
      <c r="CC117" s="652" t="s">
        <v>1151</v>
      </c>
      <c r="CD117" s="652">
        <v>17073</v>
      </c>
      <c r="CE117" s="652" t="s">
        <v>1152</v>
      </c>
      <c r="CF117" s="1200" t="s">
        <v>919</v>
      </c>
      <c r="CG117" s="1188">
        <f t="shared" si="15"/>
        <v>200000000</v>
      </c>
      <c r="CH117" s="652">
        <v>86129</v>
      </c>
      <c r="CI117" s="652" t="s">
        <v>1153</v>
      </c>
      <c r="CJ117" s="1206">
        <v>51</v>
      </c>
      <c r="CK117" s="652" t="s">
        <v>1154</v>
      </c>
      <c r="CL117" s="652">
        <v>7042102</v>
      </c>
      <c r="CM117" s="652" t="s">
        <v>1155</v>
      </c>
      <c r="CN117" s="652" t="s">
        <v>1156</v>
      </c>
      <c r="CO117" s="652" t="s">
        <v>1157</v>
      </c>
      <c r="CP117" s="807">
        <f t="shared" si="18"/>
        <v>200000000</v>
      </c>
      <c r="CQ117" s="807">
        <f t="shared" si="19"/>
        <v>0</v>
      </c>
      <c r="CR117" s="279"/>
      <c r="CS117" s="279"/>
      <c r="CT117" s="279"/>
      <c r="CU117" s="279"/>
      <c r="CV117" s="279"/>
      <c r="CW117" s="279"/>
      <c r="CX117" s="279"/>
      <c r="CY117" s="279"/>
      <c r="CZ117" s="279"/>
      <c r="DA117" s="279"/>
      <c r="DB117" s="279"/>
      <c r="DC117" s="279"/>
      <c r="DD117" s="279"/>
      <c r="DE117" s="279"/>
      <c r="DF117" s="279"/>
      <c r="DG117" s="279"/>
      <c r="DH117" s="279"/>
      <c r="DI117" s="279"/>
      <c r="DJ117" s="279"/>
      <c r="DK117" s="279"/>
      <c r="DL117" s="279"/>
      <c r="DM117" s="279"/>
      <c r="DN117" s="279"/>
      <c r="DO117" s="279"/>
      <c r="DP117" s="279"/>
      <c r="DQ117" s="279"/>
      <c r="DR117" s="279"/>
      <c r="DS117" s="279"/>
      <c r="DT117" s="279"/>
      <c r="DU117" s="279"/>
      <c r="DV117" s="279"/>
      <c r="DW117" s="279"/>
      <c r="DX117" s="279"/>
      <c r="DY117" s="279"/>
      <c r="DZ117" s="279"/>
      <c r="EA117" s="279"/>
      <c r="EB117" s="279"/>
      <c r="EC117" s="279"/>
      <c r="ED117" s="279"/>
      <c r="EE117" s="279"/>
      <c r="EF117" s="279"/>
      <c r="EG117" s="279"/>
      <c r="EH117" s="279"/>
      <c r="EI117" s="279"/>
      <c r="EJ117" s="279"/>
      <c r="EK117" s="279"/>
      <c r="EL117" s="279"/>
      <c r="EM117" s="279"/>
      <c r="EN117" s="279"/>
      <c r="EO117" s="279"/>
      <c r="EP117" s="279"/>
      <c r="EQ117" s="279"/>
      <c r="ER117" s="279"/>
      <c r="ES117" s="279"/>
      <c r="ET117" s="279"/>
      <c r="EU117" s="279"/>
      <c r="EV117" s="279"/>
      <c r="EW117" s="279"/>
      <c r="EX117" s="279"/>
      <c r="EY117" s="279"/>
      <c r="EZ117" s="279"/>
      <c r="FA117" s="279"/>
      <c r="FB117" s="279"/>
      <c r="FC117" s="279"/>
      <c r="FD117" s="279"/>
      <c r="FE117" s="279"/>
      <c r="FF117" s="279"/>
      <c r="FG117" s="279"/>
      <c r="FH117" s="279"/>
      <c r="FI117" s="279"/>
      <c r="FJ117" s="279"/>
      <c r="FK117" s="279"/>
      <c r="FL117" s="279"/>
      <c r="FM117" s="279"/>
      <c r="FN117" s="279"/>
      <c r="FO117" s="279"/>
      <c r="FP117" s="279"/>
      <c r="FQ117" s="279"/>
      <c r="FR117" s="279"/>
      <c r="FS117" s="279"/>
      <c r="FT117" s="279"/>
      <c r="FU117" s="279"/>
      <c r="FV117" s="279"/>
      <c r="FW117" s="279"/>
      <c r="FX117" s="279"/>
      <c r="FY117" s="279"/>
      <c r="FZ117" s="279"/>
      <c r="GA117" s="279"/>
      <c r="GB117" s="279"/>
      <c r="GC117" s="279"/>
      <c r="GD117" s="279"/>
      <c r="GE117" s="279"/>
      <c r="GF117" s="279"/>
      <c r="GG117" s="279"/>
      <c r="GH117" s="279"/>
      <c r="GI117" s="279"/>
      <c r="GJ117" s="279"/>
      <c r="GK117" s="279"/>
      <c r="GL117" s="279"/>
      <c r="GM117" s="279"/>
      <c r="GN117" s="279"/>
      <c r="GO117" s="279"/>
      <c r="GP117" s="279"/>
      <c r="GQ117" s="279"/>
      <c r="GR117" s="279"/>
      <c r="GS117" s="279"/>
      <c r="GT117" s="279"/>
      <c r="GU117" s="279"/>
      <c r="GV117" s="279"/>
      <c r="GW117" s="279"/>
      <c r="GX117" s="279"/>
      <c r="GY117" s="279"/>
      <c r="GZ117" s="279"/>
      <c r="HA117" s="279"/>
      <c r="HB117" s="279"/>
      <c r="HC117" s="279"/>
      <c r="HD117" s="279"/>
      <c r="HE117" s="279"/>
      <c r="HF117" s="279"/>
      <c r="HG117" s="279"/>
      <c r="HH117" s="279"/>
      <c r="HI117" s="279"/>
      <c r="HJ117" s="279"/>
      <c r="HK117" s="279"/>
    </row>
    <row r="118" spans="1:219" ht="19.5" x14ac:dyDescent="0.25">
      <c r="A118" s="792" t="s">
        <v>371</v>
      </c>
      <c r="B118" s="792" t="s">
        <v>359</v>
      </c>
      <c r="C118" s="792"/>
      <c r="D118" s="792"/>
      <c r="E118" s="792"/>
      <c r="F118" s="792"/>
      <c r="G118" s="605"/>
      <c r="H118" s="605"/>
      <c r="I118" s="1047"/>
      <c r="J118" s="1047"/>
      <c r="K118" s="605"/>
      <c r="L118" s="605"/>
      <c r="M118" s="605"/>
      <c r="N118" s="624"/>
      <c r="O118" s="624"/>
      <c r="P118" s="624"/>
      <c r="Q118" s="1130" t="s">
        <v>417</v>
      </c>
      <c r="R118" s="1111"/>
      <c r="S118" s="1111"/>
      <c r="T118" s="1112">
        <f t="shared" si="13"/>
        <v>0</v>
      </c>
      <c r="U118" s="1092">
        <f t="shared" si="14"/>
        <v>0</v>
      </c>
      <c r="V118" s="1086"/>
      <c r="W118" s="260"/>
      <c r="X118" s="260"/>
      <c r="Y118" s="260"/>
      <c r="Z118" s="260"/>
      <c r="AA118" s="596"/>
      <c r="AB118" s="260"/>
      <c r="AC118" s="260"/>
      <c r="AD118" s="260"/>
      <c r="AE118" s="260"/>
      <c r="AF118" s="260"/>
      <c r="AG118" s="260"/>
      <c r="AH118" s="260"/>
      <c r="AI118" s="260"/>
      <c r="AJ118" s="260"/>
      <c r="AK118" s="260"/>
      <c r="AL118" s="260"/>
      <c r="AM118" s="260"/>
      <c r="AN118" s="596"/>
      <c r="AO118" s="596"/>
      <c r="AP118" s="260"/>
      <c r="AQ118" s="260"/>
      <c r="AR118" s="260"/>
      <c r="AS118" s="260"/>
      <c r="AT118" s="260"/>
      <c r="AU118" s="260"/>
      <c r="AV118" s="260"/>
      <c r="AW118" s="260"/>
      <c r="AX118" s="260"/>
      <c r="AY118" s="260"/>
      <c r="AZ118" s="260"/>
      <c r="BA118" s="260"/>
      <c r="BB118" s="260"/>
      <c r="BC118" s="260"/>
      <c r="BD118" s="596"/>
      <c r="BE118" s="260"/>
      <c r="BF118" s="260"/>
      <c r="BG118" s="260"/>
      <c r="BH118" s="260"/>
      <c r="BI118" s="260"/>
      <c r="BJ118" s="260"/>
      <c r="BK118" s="581"/>
      <c r="BL118" s="260"/>
      <c r="BM118" s="260"/>
      <c r="BN118" s="260"/>
      <c r="BO118" s="260"/>
      <c r="BP118" s="260"/>
      <c r="BQ118" s="260"/>
      <c r="BR118" s="260"/>
      <c r="BS118" s="596"/>
      <c r="BT118" s="260"/>
      <c r="BU118" s="260"/>
      <c r="BV118" s="260"/>
      <c r="BW118" s="260"/>
      <c r="BX118" s="260"/>
      <c r="BY118" s="260"/>
      <c r="BZ118" s="260"/>
      <c r="CA118" s="635"/>
      <c r="CB118" s="650"/>
      <c r="CC118" s="650"/>
      <c r="CD118" s="650"/>
      <c r="CE118" s="650"/>
      <c r="CF118" s="650"/>
      <c r="CG118" s="1185">
        <f t="shared" si="15"/>
        <v>0</v>
      </c>
      <c r="CH118" s="650"/>
      <c r="CI118" s="650"/>
      <c r="CJ118" s="650"/>
      <c r="CK118" s="650"/>
      <c r="CL118" s="650"/>
      <c r="CM118" s="650"/>
      <c r="CN118" s="650"/>
      <c r="CO118" s="650"/>
      <c r="CP118" s="807">
        <f t="shared" si="18"/>
        <v>0</v>
      </c>
      <c r="CQ118" s="807">
        <f t="shared" si="19"/>
        <v>0</v>
      </c>
      <c r="CR118" s="261"/>
      <c r="CS118" s="261"/>
      <c r="CT118" s="261"/>
      <c r="CU118" s="261"/>
      <c r="CV118" s="261"/>
      <c r="CW118" s="261"/>
      <c r="CX118" s="261"/>
      <c r="CY118" s="261"/>
      <c r="CZ118" s="261"/>
      <c r="DA118" s="261"/>
      <c r="DB118" s="261"/>
      <c r="DC118" s="261"/>
      <c r="DD118" s="261"/>
      <c r="DE118" s="261"/>
      <c r="DF118" s="261"/>
      <c r="DG118" s="261"/>
      <c r="DH118" s="261"/>
      <c r="DI118" s="261"/>
      <c r="DJ118" s="261"/>
      <c r="DK118" s="261"/>
      <c r="DL118" s="261"/>
      <c r="DM118" s="261"/>
      <c r="DN118" s="261"/>
      <c r="DO118" s="261"/>
      <c r="DP118" s="261"/>
      <c r="DQ118" s="261"/>
      <c r="DR118" s="261"/>
      <c r="DS118" s="261"/>
      <c r="DT118" s="261"/>
      <c r="DU118" s="261"/>
      <c r="DV118" s="261"/>
      <c r="DW118" s="261"/>
      <c r="DX118" s="261"/>
      <c r="DY118" s="261"/>
      <c r="DZ118" s="261"/>
      <c r="EA118" s="261"/>
      <c r="EB118" s="261"/>
      <c r="EC118" s="261"/>
      <c r="ED118" s="261"/>
      <c r="EE118" s="261"/>
      <c r="EF118" s="261"/>
      <c r="EG118" s="261"/>
      <c r="EH118" s="261"/>
      <c r="EI118" s="261"/>
      <c r="EJ118" s="261"/>
      <c r="EK118" s="261"/>
      <c r="EL118" s="261"/>
      <c r="EM118" s="261"/>
      <c r="EN118" s="261"/>
      <c r="EO118" s="261"/>
      <c r="EP118" s="261"/>
      <c r="EQ118" s="261"/>
      <c r="ER118" s="261"/>
      <c r="ES118" s="261"/>
      <c r="ET118" s="261"/>
      <c r="EU118" s="261"/>
      <c r="EV118" s="261"/>
      <c r="EW118" s="261"/>
      <c r="EX118" s="261"/>
      <c r="EY118" s="261"/>
      <c r="EZ118" s="261"/>
      <c r="FA118" s="261"/>
      <c r="FB118" s="261"/>
      <c r="FC118" s="261"/>
      <c r="FD118" s="261"/>
      <c r="FE118" s="261"/>
      <c r="FF118" s="261"/>
      <c r="FG118" s="261"/>
      <c r="FH118" s="261"/>
      <c r="FI118" s="261"/>
      <c r="FJ118" s="261"/>
      <c r="FK118" s="261"/>
      <c r="FL118" s="261"/>
      <c r="FM118" s="261"/>
      <c r="FN118" s="261"/>
      <c r="FO118" s="261"/>
      <c r="FP118" s="261"/>
      <c r="FQ118" s="261"/>
      <c r="FR118" s="261"/>
      <c r="FS118" s="261"/>
      <c r="FT118" s="261"/>
      <c r="FU118" s="261"/>
      <c r="FV118" s="261"/>
      <c r="FW118" s="261"/>
      <c r="FX118" s="261"/>
      <c r="FY118" s="261"/>
      <c r="FZ118" s="261"/>
      <c r="GA118" s="261"/>
      <c r="GB118" s="261"/>
      <c r="GC118" s="261"/>
      <c r="GD118" s="261"/>
      <c r="GE118" s="261"/>
      <c r="GF118" s="261"/>
      <c r="GG118" s="261"/>
      <c r="GH118" s="261"/>
      <c r="GI118" s="261"/>
      <c r="GJ118" s="261"/>
      <c r="GK118" s="261"/>
      <c r="GL118" s="261"/>
      <c r="GM118" s="261"/>
      <c r="GN118" s="261"/>
      <c r="GO118" s="261"/>
      <c r="GP118" s="261"/>
      <c r="GQ118" s="261"/>
      <c r="GR118" s="261"/>
      <c r="GS118" s="261"/>
      <c r="GT118" s="261"/>
      <c r="GU118" s="261"/>
      <c r="GV118" s="261"/>
      <c r="GW118" s="261"/>
      <c r="GX118" s="261"/>
      <c r="GY118" s="261"/>
      <c r="GZ118" s="261"/>
      <c r="HA118" s="261"/>
      <c r="HB118" s="261"/>
      <c r="HC118" s="261"/>
      <c r="HD118" s="261"/>
      <c r="HE118" s="261"/>
      <c r="HF118" s="261"/>
      <c r="HG118" s="261"/>
      <c r="HH118" s="261"/>
      <c r="HI118" s="261"/>
      <c r="HJ118" s="261"/>
      <c r="HK118" s="261"/>
    </row>
    <row r="119" spans="1:219" ht="19.5" x14ac:dyDescent="0.25">
      <c r="A119" s="1113" t="s">
        <v>371</v>
      </c>
      <c r="B119" s="1113" t="s">
        <v>359</v>
      </c>
      <c r="C119" s="1113" t="s">
        <v>359</v>
      </c>
      <c r="D119" s="1113"/>
      <c r="E119" s="1113"/>
      <c r="F119" s="1113"/>
      <c r="G119" s="606"/>
      <c r="H119" s="606"/>
      <c r="I119" s="1048"/>
      <c r="J119" s="1048"/>
      <c r="K119" s="606"/>
      <c r="L119" s="606"/>
      <c r="M119" s="606"/>
      <c r="N119" s="1113"/>
      <c r="O119" s="625"/>
      <c r="P119" s="625"/>
      <c r="Q119" s="1131" t="s">
        <v>410</v>
      </c>
      <c r="R119" s="1115"/>
      <c r="S119" s="1115"/>
      <c r="T119" s="1116">
        <f t="shared" si="13"/>
        <v>0</v>
      </c>
      <c r="U119" s="1092">
        <f t="shared" si="14"/>
        <v>0</v>
      </c>
      <c r="V119" s="1086"/>
      <c r="W119" s="260"/>
      <c r="X119" s="260"/>
      <c r="Y119" s="260"/>
      <c r="Z119" s="260"/>
      <c r="AA119" s="596"/>
      <c r="AB119" s="260"/>
      <c r="AC119" s="260"/>
      <c r="AD119" s="260"/>
      <c r="AE119" s="260"/>
      <c r="AF119" s="260"/>
      <c r="AG119" s="260"/>
      <c r="AH119" s="260"/>
      <c r="AI119" s="260"/>
      <c r="AJ119" s="260"/>
      <c r="AK119" s="260"/>
      <c r="AL119" s="260"/>
      <c r="AM119" s="260"/>
      <c r="AN119" s="596"/>
      <c r="AO119" s="596"/>
      <c r="AP119" s="260"/>
      <c r="AQ119" s="260"/>
      <c r="AR119" s="260"/>
      <c r="AS119" s="260"/>
      <c r="AT119" s="260"/>
      <c r="AU119" s="260"/>
      <c r="AV119" s="260"/>
      <c r="AW119" s="260"/>
      <c r="AX119" s="260"/>
      <c r="AY119" s="260"/>
      <c r="AZ119" s="260"/>
      <c r="BA119" s="260"/>
      <c r="BB119" s="260"/>
      <c r="BC119" s="260"/>
      <c r="BD119" s="596"/>
      <c r="BE119" s="260"/>
      <c r="BF119" s="260"/>
      <c r="BG119" s="260"/>
      <c r="BH119" s="260"/>
      <c r="BI119" s="260"/>
      <c r="BJ119" s="260"/>
      <c r="BK119" s="581"/>
      <c r="BL119" s="260"/>
      <c r="BM119" s="260"/>
      <c r="BN119" s="260"/>
      <c r="BO119" s="260"/>
      <c r="BP119" s="260"/>
      <c r="BQ119" s="260"/>
      <c r="BR119" s="260"/>
      <c r="BS119" s="596"/>
      <c r="BT119" s="260"/>
      <c r="BU119" s="260"/>
      <c r="BV119" s="260"/>
      <c r="BW119" s="260"/>
      <c r="BX119" s="260"/>
      <c r="BY119" s="260"/>
      <c r="BZ119" s="260"/>
      <c r="CA119" s="635"/>
      <c r="CB119" s="650"/>
      <c r="CC119" s="650"/>
      <c r="CD119" s="650"/>
      <c r="CE119" s="650"/>
      <c r="CF119" s="650"/>
      <c r="CG119" s="1185">
        <f t="shared" si="15"/>
        <v>0</v>
      </c>
      <c r="CH119" s="650"/>
      <c r="CI119" s="650"/>
      <c r="CJ119" s="650"/>
      <c r="CK119" s="650"/>
      <c r="CL119" s="650"/>
      <c r="CM119" s="650"/>
      <c r="CN119" s="650"/>
      <c r="CO119" s="650"/>
      <c r="CP119" s="807">
        <f t="shared" si="18"/>
        <v>0</v>
      </c>
      <c r="CQ119" s="807">
        <f t="shared" si="19"/>
        <v>0</v>
      </c>
      <c r="CR119" s="261"/>
      <c r="CS119" s="261"/>
      <c r="CT119" s="261"/>
      <c r="CU119" s="261"/>
      <c r="CV119" s="261"/>
      <c r="CW119" s="261"/>
      <c r="CX119" s="261"/>
      <c r="CY119" s="261"/>
      <c r="CZ119" s="261"/>
      <c r="DA119" s="261"/>
      <c r="DB119" s="261"/>
      <c r="DC119" s="261"/>
      <c r="DD119" s="261"/>
      <c r="DE119" s="261"/>
      <c r="DF119" s="261"/>
      <c r="DG119" s="261"/>
      <c r="DH119" s="261"/>
      <c r="DI119" s="261"/>
      <c r="DJ119" s="261"/>
      <c r="DK119" s="261"/>
      <c r="DL119" s="261"/>
      <c r="DM119" s="261"/>
      <c r="DN119" s="261"/>
      <c r="DO119" s="261"/>
      <c r="DP119" s="261"/>
      <c r="DQ119" s="261"/>
      <c r="DR119" s="261"/>
      <c r="DS119" s="261"/>
      <c r="DT119" s="261"/>
      <c r="DU119" s="261"/>
      <c r="DV119" s="261"/>
      <c r="DW119" s="261"/>
      <c r="DX119" s="261"/>
      <c r="DY119" s="261"/>
      <c r="DZ119" s="261"/>
      <c r="EA119" s="261"/>
      <c r="EB119" s="261"/>
      <c r="EC119" s="261"/>
      <c r="ED119" s="261"/>
      <c r="EE119" s="261"/>
      <c r="EF119" s="261"/>
      <c r="EG119" s="261"/>
      <c r="EH119" s="261"/>
      <c r="EI119" s="261"/>
      <c r="EJ119" s="261"/>
      <c r="EK119" s="261"/>
      <c r="EL119" s="261"/>
      <c r="EM119" s="261"/>
      <c r="EN119" s="261"/>
      <c r="EO119" s="261"/>
      <c r="EP119" s="261"/>
      <c r="EQ119" s="261"/>
      <c r="ER119" s="261"/>
      <c r="ES119" s="261"/>
      <c r="ET119" s="261"/>
      <c r="EU119" s="261"/>
      <c r="EV119" s="261"/>
      <c r="EW119" s="261"/>
      <c r="EX119" s="261"/>
      <c r="EY119" s="261"/>
      <c r="EZ119" s="261"/>
      <c r="FA119" s="261"/>
      <c r="FB119" s="261"/>
      <c r="FC119" s="261"/>
      <c r="FD119" s="261"/>
      <c r="FE119" s="261"/>
      <c r="FF119" s="261"/>
      <c r="FG119" s="261"/>
      <c r="FH119" s="261"/>
      <c r="FI119" s="261"/>
      <c r="FJ119" s="261"/>
      <c r="FK119" s="261"/>
      <c r="FL119" s="261"/>
      <c r="FM119" s="261"/>
      <c r="FN119" s="261"/>
      <c r="FO119" s="261"/>
      <c r="FP119" s="261"/>
      <c r="FQ119" s="261"/>
      <c r="FR119" s="261"/>
      <c r="FS119" s="261"/>
      <c r="FT119" s="261"/>
      <c r="FU119" s="261"/>
      <c r="FV119" s="261"/>
      <c r="FW119" s="261"/>
      <c r="FX119" s="261"/>
      <c r="FY119" s="261"/>
      <c r="FZ119" s="261"/>
      <c r="GA119" s="261"/>
      <c r="GB119" s="261"/>
      <c r="GC119" s="261"/>
      <c r="GD119" s="261"/>
      <c r="GE119" s="261"/>
      <c r="GF119" s="261"/>
      <c r="GG119" s="261"/>
      <c r="GH119" s="261"/>
      <c r="GI119" s="261"/>
      <c r="GJ119" s="261"/>
      <c r="GK119" s="261"/>
      <c r="GL119" s="261"/>
      <c r="GM119" s="261"/>
      <c r="GN119" s="261"/>
      <c r="GO119" s="261"/>
      <c r="GP119" s="261"/>
      <c r="GQ119" s="261"/>
      <c r="GR119" s="261"/>
      <c r="GS119" s="261"/>
      <c r="GT119" s="261"/>
      <c r="GU119" s="261"/>
      <c r="GV119" s="261"/>
      <c r="GW119" s="261"/>
      <c r="GX119" s="261"/>
      <c r="GY119" s="261"/>
      <c r="GZ119" s="261"/>
      <c r="HA119" s="261"/>
      <c r="HB119" s="261"/>
      <c r="HC119" s="261"/>
      <c r="HD119" s="261"/>
      <c r="HE119" s="261"/>
      <c r="HF119" s="261"/>
      <c r="HG119" s="261"/>
      <c r="HH119" s="261"/>
      <c r="HI119" s="261"/>
      <c r="HJ119" s="261"/>
      <c r="HK119" s="261"/>
    </row>
    <row r="120" spans="1:219" ht="19.5" x14ac:dyDescent="0.25">
      <c r="A120" s="1132" t="s">
        <v>371</v>
      </c>
      <c r="B120" s="1132" t="s">
        <v>359</v>
      </c>
      <c r="C120" s="1132" t="s">
        <v>359</v>
      </c>
      <c r="D120" s="1132" t="s">
        <v>363</v>
      </c>
      <c r="E120" s="1132"/>
      <c r="F120" s="1132"/>
      <c r="G120" s="617"/>
      <c r="H120" s="617"/>
      <c r="I120" s="1058"/>
      <c r="J120" s="1058"/>
      <c r="K120" s="617"/>
      <c r="L120" s="617"/>
      <c r="M120" s="617"/>
      <c r="N120" s="629"/>
      <c r="O120" s="629"/>
      <c r="P120" s="629"/>
      <c r="Q120" s="1138" t="s">
        <v>293</v>
      </c>
      <c r="R120" s="1134"/>
      <c r="S120" s="1134"/>
      <c r="T120" s="1135">
        <f t="shared" si="13"/>
        <v>0</v>
      </c>
      <c r="U120" s="1092">
        <f t="shared" si="14"/>
        <v>0</v>
      </c>
      <c r="V120" s="1086"/>
      <c r="W120" s="260"/>
      <c r="X120" s="260"/>
      <c r="Y120" s="260"/>
      <c r="Z120" s="260"/>
      <c r="AA120" s="596"/>
      <c r="AB120" s="260"/>
      <c r="AC120" s="260"/>
      <c r="AD120" s="260"/>
      <c r="AE120" s="260"/>
      <c r="AF120" s="260"/>
      <c r="AG120" s="260"/>
      <c r="AH120" s="260"/>
      <c r="AI120" s="260"/>
      <c r="AJ120" s="260"/>
      <c r="AK120" s="260"/>
      <c r="AL120" s="260"/>
      <c r="AM120" s="260"/>
      <c r="AN120" s="596"/>
      <c r="AO120" s="596"/>
      <c r="AP120" s="260"/>
      <c r="AQ120" s="260"/>
      <c r="AR120" s="260"/>
      <c r="AS120" s="260"/>
      <c r="AT120" s="260"/>
      <c r="AU120" s="260"/>
      <c r="AV120" s="260"/>
      <c r="AW120" s="260"/>
      <c r="AX120" s="260"/>
      <c r="AY120" s="260"/>
      <c r="AZ120" s="260"/>
      <c r="BA120" s="260"/>
      <c r="BB120" s="260"/>
      <c r="BC120" s="260"/>
      <c r="BD120" s="596"/>
      <c r="BE120" s="260"/>
      <c r="BF120" s="260"/>
      <c r="BG120" s="260"/>
      <c r="BH120" s="260"/>
      <c r="BI120" s="260"/>
      <c r="BJ120" s="260"/>
      <c r="BK120" s="581"/>
      <c r="BL120" s="260"/>
      <c r="BM120" s="260"/>
      <c r="BN120" s="260"/>
      <c r="BO120" s="260"/>
      <c r="BP120" s="260"/>
      <c r="BQ120" s="260"/>
      <c r="BR120" s="260"/>
      <c r="BS120" s="596"/>
      <c r="BT120" s="260"/>
      <c r="BU120" s="260"/>
      <c r="BV120" s="260"/>
      <c r="BW120" s="260"/>
      <c r="BX120" s="260"/>
      <c r="BY120" s="260"/>
      <c r="BZ120" s="260"/>
      <c r="CA120" s="635"/>
      <c r="CB120" s="650"/>
      <c r="CC120" s="650"/>
      <c r="CD120" s="650"/>
      <c r="CE120" s="650"/>
      <c r="CF120" s="650"/>
      <c r="CG120" s="1185">
        <f t="shared" si="15"/>
        <v>0</v>
      </c>
      <c r="CH120" s="650"/>
      <c r="CI120" s="650"/>
      <c r="CJ120" s="650"/>
      <c r="CK120" s="650"/>
      <c r="CL120" s="650"/>
      <c r="CM120" s="650"/>
      <c r="CN120" s="650"/>
      <c r="CO120" s="650"/>
      <c r="CP120" s="807">
        <f t="shared" si="18"/>
        <v>0</v>
      </c>
      <c r="CQ120" s="807">
        <f t="shared" si="19"/>
        <v>0</v>
      </c>
      <c r="CR120" s="261"/>
      <c r="CS120" s="261"/>
      <c r="CT120" s="261"/>
      <c r="CU120" s="261"/>
      <c r="CV120" s="261"/>
      <c r="CW120" s="261"/>
      <c r="CX120" s="261"/>
      <c r="CY120" s="261"/>
      <c r="CZ120" s="261"/>
      <c r="DA120" s="261"/>
      <c r="DB120" s="261"/>
      <c r="DC120" s="261"/>
      <c r="DD120" s="261"/>
      <c r="DE120" s="261"/>
      <c r="DF120" s="261"/>
      <c r="DG120" s="261"/>
      <c r="DH120" s="261"/>
      <c r="DI120" s="261"/>
      <c r="DJ120" s="261"/>
      <c r="DK120" s="261"/>
      <c r="DL120" s="261"/>
      <c r="DM120" s="261"/>
      <c r="DN120" s="261"/>
      <c r="DO120" s="261"/>
      <c r="DP120" s="261"/>
      <c r="DQ120" s="261"/>
      <c r="DR120" s="261"/>
      <c r="DS120" s="261"/>
      <c r="DT120" s="261"/>
      <c r="DU120" s="261"/>
      <c r="DV120" s="261"/>
      <c r="DW120" s="261"/>
      <c r="DX120" s="261"/>
      <c r="DY120" s="261"/>
      <c r="DZ120" s="261"/>
      <c r="EA120" s="261"/>
      <c r="EB120" s="261"/>
      <c r="EC120" s="261"/>
      <c r="ED120" s="261"/>
      <c r="EE120" s="261"/>
      <c r="EF120" s="261"/>
      <c r="EG120" s="261"/>
      <c r="EH120" s="261"/>
      <c r="EI120" s="261"/>
      <c r="EJ120" s="261"/>
      <c r="EK120" s="261"/>
      <c r="EL120" s="261"/>
      <c r="EM120" s="261"/>
      <c r="EN120" s="261"/>
      <c r="EO120" s="261"/>
      <c r="EP120" s="261"/>
      <c r="EQ120" s="261"/>
      <c r="ER120" s="261"/>
      <c r="ES120" s="261"/>
      <c r="ET120" s="261"/>
      <c r="EU120" s="261"/>
      <c r="EV120" s="261"/>
      <c r="EW120" s="261"/>
      <c r="EX120" s="261"/>
      <c r="EY120" s="261"/>
      <c r="EZ120" s="261"/>
      <c r="FA120" s="261"/>
      <c r="FB120" s="261"/>
      <c r="FC120" s="261"/>
      <c r="FD120" s="261"/>
      <c r="FE120" s="261"/>
      <c r="FF120" s="261"/>
      <c r="FG120" s="261"/>
      <c r="FH120" s="261"/>
      <c r="FI120" s="261"/>
      <c r="FJ120" s="261"/>
      <c r="FK120" s="261"/>
      <c r="FL120" s="261"/>
      <c r="FM120" s="261"/>
      <c r="FN120" s="261"/>
      <c r="FO120" s="261"/>
      <c r="FP120" s="261"/>
      <c r="FQ120" s="261"/>
      <c r="FR120" s="261"/>
      <c r="FS120" s="261"/>
      <c r="FT120" s="261"/>
      <c r="FU120" s="261"/>
      <c r="FV120" s="261"/>
      <c r="FW120" s="261"/>
      <c r="FX120" s="261"/>
      <c r="FY120" s="261"/>
      <c r="FZ120" s="261"/>
      <c r="GA120" s="261"/>
      <c r="GB120" s="261"/>
      <c r="GC120" s="261"/>
      <c r="GD120" s="261"/>
      <c r="GE120" s="261"/>
      <c r="GF120" s="261"/>
      <c r="GG120" s="261"/>
      <c r="GH120" s="261"/>
      <c r="GI120" s="261"/>
      <c r="GJ120" s="261"/>
      <c r="GK120" s="261"/>
      <c r="GL120" s="261"/>
      <c r="GM120" s="261"/>
      <c r="GN120" s="261"/>
      <c r="GO120" s="261"/>
      <c r="GP120" s="261"/>
      <c r="GQ120" s="261"/>
      <c r="GR120" s="261"/>
      <c r="GS120" s="261"/>
      <c r="GT120" s="261"/>
      <c r="GU120" s="261"/>
      <c r="GV120" s="261"/>
      <c r="GW120" s="261"/>
      <c r="GX120" s="261"/>
      <c r="GY120" s="261"/>
      <c r="GZ120" s="261"/>
      <c r="HA120" s="261"/>
      <c r="HB120" s="261"/>
      <c r="HC120" s="261"/>
      <c r="HD120" s="261"/>
      <c r="HE120" s="261"/>
      <c r="HF120" s="261"/>
      <c r="HG120" s="261"/>
      <c r="HH120" s="261"/>
      <c r="HI120" s="261"/>
      <c r="HJ120" s="261"/>
      <c r="HK120" s="261"/>
    </row>
    <row r="121" spans="1:219" ht="19.5" x14ac:dyDescent="0.25">
      <c r="A121" s="1121" t="s">
        <v>371</v>
      </c>
      <c r="B121" s="1121" t="s">
        <v>359</v>
      </c>
      <c r="C121" s="1121" t="s">
        <v>359</v>
      </c>
      <c r="D121" s="1121" t="s">
        <v>363</v>
      </c>
      <c r="E121" s="1121" t="s">
        <v>391</v>
      </c>
      <c r="F121" s="1121"/>
      <c r="G121" s="608"/>
      <c r="H121" s="608"/>
      <c r="I121" s="1050"/>
      <c r="J121" s="1050"/>
      <c r="K121" s="608"/>
      <c r="L121" s="608"/>
      <c r="M121" s="608"/>
      <c r="N121" s="627"/>
      <c r="O121" s="627"/>
      <c r="P121" s="627"/>
      <c r="Q121" s="1122" t="s">
        <v>695</v>
      </c>
      <c r="R121" s="1123"/>
      <c r="S121" s="1123"/>
      <c r="T121" s="1124">
        <f t="shared" si="13"/>
        <v>0</v>
      </c>
      <c r="U121" s="1092">
        <f t="shared" si="14"/>
        <v>0</v>
      </c>
      <c r="V121" s="1086"/>
      <c r="W121" s="581"/>
      <c r="X121" s="581"/>
      <c r="Y121" s="581"/>
      <c r="Z121" s="581"/>
      <c r="AA121" s="596"/>
      <c r="AB121" s="581"/>
      <c r="AC121" s="581"/>
      <c r="AD121" s="581"/>
      <c r="AE121" s="581"/>
      <c r="AF121" s="581"/>
      <c r="AG121" s="581"/>
      <c r="AH121" s="581"/>
      <c r="AI121" s="581"/>
      <c r="AJ121" s="581"/>
      <c r="AK121" s="581"/>
      <c r="AL121" s="581"/>
      <c r="AM121" s="581"/>
      <c r="AN121" s="596"/>
      <c r="AO121" s="596"/>
      <c r="AP121" s="581"/>
      <c r="AQ121" s="581"/>
      <c r="AR121" s="581"/>
      <c r="AS121" s="581"/>
      <c r="AT121" s="581"/>
      <c r="AU121" s="581"/>
      <c r="AV121" s="581"/>
      <c r="AW121" s="581"/>
      <c r="AX121" s="581"/>
      <c r="AY121" s="581"/>
      <c r="AZ121" s="581"/>
      <c r="BA121" s="581"/>
      <c r="BB121" s="581"/>
      <c r="BC121" s="581"/>
      <c r="BD121" s="596"/>
      <c r="BE121" s="581"/>
      <c r="BF121" s="581"/>
      <c r="BG121" s="260"/>
      <c r="BH121" s="260"/>
      <c r="BI121" s="260"/>
      <c r="BJ121" s="581"/>
      <c r="BK121" s="581"/>
      <c r="BL121" s="581"/>
      <c r="BM121" s="581"/>
      <c r="BN121" s="581"/>
      <c r="BO121" s="581"/>
      <c r="BP121" s="581"/>
      <c r="BQ121" s="581"/>
      <c r="BR121" s="581"/>
      <c r="BS121" s="596"/>
      <c r="BT121" s="581"/>
      <c r="BU121" s="581"/>
      <c r="BV121" s="581"/>
      <c r="BW121" s="581"/>
      <c r="BX121" s="581"/>
      <c r="BY121" s="581"/>
      <c r="BZ121" s="581"/>
      <c r="CA121" s="635"/>
      <c r="CB121" s="650"/>
      <c r="CC121" s="650"/>
      <c r="CD121" s="650"/>
      <c r="CE121" s="650"/>
      <c r="CF121" s="650"/>
      <c r="CG121" s="1185">
        <f t="shared" si="15"/>
        <v>0</v>
      </c>
      <c r="CH121" s="650"/>
      <c r="CI121" s="650"/>
      <c r="CJ121" s="650"/>
      <c r="CK121" s="650"/>
      <c r="CL121" s="650"/>
      <c r="CM121" s="650"/>
      <c r="CN121" s="650"/>
      <c r="CO121" s="650"/>
      <c r="CP121" s="807">
        <f t="shared" si="18"/>
        <v>0</v>
      </c>
      <c r="CQ121" s="807">
        <f t="shared" si="19"/>
        <v>0</v>
      </c>
      <c r="CR121" s="261"/>
      <c r="CS121" s="261"/>
      <c r="CT121" s="261"/>
      <c r="CU121" s="261"/>
      <c r="CV121" s="261"/>
      <c r="CW121" s="261"/>
      <c r="CX121" s="261"/>
      <c r="CY121" s="261"/>
      <c r="CZ121" s="261"/>
      <c r="DA121" s="261"/>
      <c r="DB121" s="261"/>
      <c r="DC121" s="261"/>
      <c r="DD121" s="261"/>
      <c r="DE121" s="261"/>
      <c r="DF121" s="261"/>
      <c r="DG121" s="261"/>
      <c r="DH121" s="261"/>
      <c r="DI121" s="261"/>
      <c r="DJ121" s="261"/>
      <c r="DK121" s="261"/>
      <c r="DL121" s="261"/>
      <c r="DM121" s="261"/>
      <c r="DN121" s="261"/>
      <c r="DO121" s="261"/>
      <c r="DP121" s="261"/>
      <c r="DQ121" s="261"/>
      <c r="DR121" s="261"/>
      <c r="DS121" s="261"/>
      <c r="DT121" s="261"/>
      <c r="DU121" s="261"/>
      <c r="DV121" s="261"/>
      <c r="DW121" s="261"/>
      <c r="DX121" s="261"/>
      <c r="DY121" s="261"/>
      <c r="DZ121" s="261"/>
      <c r="EA121" s="261"/>
      <c r="EB121" s="261"/>
      <c r="EC121" s="261"/>
      <c r="ED121" s="261"/>
      <c r="EE121" s="261"/>
      <c r="EF121" s="261"/>
      <c r="EG121" s="261"/>
      <c r="EH121" s="261"/>
      <c r="EI121" s="261"/>
      <c r="EJ121" s="261"/>
      <c r="EK121" s="261"/>
      <c r="EL121" s="261"/>
      <c r="EM121" s="261"/>
      <c r="EN121" s="261"/>
      <c r="EO121" s="261"/>
      <c r="EP121" s="261"/>
      <c r="EQ121" s="261"/>
      <c r="ER121" s="261"/>
      <c r="ES121" s="261"/>
      <c r="ET121" s="261"/>
      <c r="EU121" s="261"/>
      <c r="EV121" s="261"/>
      <c r="EW121" s="261"/>
      <c r="EX121" s="261"/>
      <c r="EY121" s="261"/>
      <c r="EZ121" s="261"/>
      <c r="FA121" s="261"/>
      <c r="FB121" s="261"/>
      <c r="FC121" s="261"/>
      <c r="FD121" s="261"/>
      <c r="FE121" s="261"/>
      <c r="FF121" s="261"/>
      <c r="FG121" s="261"/>
      <c r="FH121" s="261"/>
      <c r="FI121" s="261"/>
      <c r="FJ121" s="261"/>
      <c r="FK121" s="261"/>
      <c r="FL121" s="261"/>
      <c r="FM121" s="261"/>
      <c r="FN121" s="261"/>
      <c r="FO121" s="261"/>
      <c r="FP121" s="261"/>
      <c r="FQ121" s="261"/>
      <c r="FR121" s="261"/>
      <c r="FS121" s="261"/>
      <c r="FT121" s="261"/>
      <c r="FU121" s="261"/>
      <c r="FV121" s="261"/>
      <c r="FW121" s="261"/>
      <c r="FX121" s="261"/>
      <c r="FY121" s="261"/>
      <c r="FZ121" s="261"/>
      <c r="GA121" s="261"/>
      <c r="GB121" s="261"/>
      <c r="GC121" s="261"/>
      <c r="GD121" s="261"/>
      <c r="GE121" s="261"/>
      <c r="GF121" s="261"/>
      <c r="GG121" s="261"/>
      <c r="GH121" s="261"/>
      <c r="GI121" s="261"/>
      <c r="GJ121" s="261"/>
      <c r="GK121" s="261"/>
      <c r="GL121" s="261"/>
      <c r="GM121" s="261"/>
      <c r="GN121" s="261"/>
      <c r="GO121" s="261"/>
      <c r="GP121" s="261"/>
      <c r="GQ121" s="261"/>
      <c r="GR121" s="261"/>
      <c r="GS121" s="261"/>
      <c r="GT121" s="261"/>
      <c r="GU121" s="261"/>
      <c r="GV121" s="261"/>
      <c r="GW121" s="261"/>
      <c r="GX121" s="261"/>
      <c r="GY121" s="261"/>
      <c r="GZ121" s="261"/>
      <c r="HA121" s="261"/>
      <c r="HB121" s="261"/>
      <c r="HC121" s="261"/>
      <c r="HD121" s="261"/>
      <c r="HE121" s="261"/>
      <c r="HF121" s="261"/>
      <c r="HG121" s="261"/>
      <c r="HH121" s="261"/>
      <c r="HI121" s="261"/>
      <c r="HJ121" s="261"/>
      <c r="HK121" s="261"/>
    </row>
    <row r="122" spans="1:219" ht="19.5" x14ac:dyDescent="0.25">
      <c r="A122" s="790" t="s">
        <v>371</v>
      </c>
      <c r="B122" s="790" t="s">
        <v>359</v>
      </c>
      <c r="C122" s="790" t="s">
        <v>359</v>
      </c>
      <c r="D122" s="790" t="s">
        <v>363</v>
      </c>
      <c r="E122" s="790" t="s">
        <v>391</v>
      </c>
      <c r="F122" s="790" t="s">
        <v>399</v>
      </c>
      <c r="G122" s="614"/>
      <c r="H122" s="614"/>
      <c r="I122" s="1055"/>
      <c r="J122" s="1055"/>
      <c r="K122" s="614"/>
      <c r="L122" s="614"/>
      <c r="M122" s="614"/>
      <c r="N122" s="630"/>
      <c r="O122" s="630"/>
      <c r="P122" s="630"/>
      <c r="Q122" s="806" t="s">
        <v>998</v>
      </c>
      <c r="R122" s="1136"/>
      <c r="S122" s="1136"/>
      <c r="T122" s="1137">
        <f t="shared" si="13"/>
        <v>0</v>
      </c>
      <c r="U122" s="1092">
        <f t="shared" si="14"/>
        <v>0</v>
      </c>
      <c r="V122" s="1086"/>
      <c r="W122" s="260"/>
      <c r="X122" s="260"/>
      <c r="Y122" s="260"/>
      <c r="Z122" s="260"/>
      <c r="AA122" s="596"/>
      <c r="AB122" s="260"/>
      <c r="AC122" s="260"/>
      <c r="AD122" s="260"/>
      <c r="AE122" s="260"/>
      <c r="AF122" s="260"/>
      <c r="AG122" s="260"/>
      <c r="AH122" s="260"/>
      <c r="AI122" s="260"/>
      <c r="AJ122" s="260"/>
      <c r="AK122" s="260"/>
      <c r="AL122" s="260"/>
      <c r="AM122" s="260"/>
      <c r="AN122" s="596"/>
      <c r="AO122" s="596"/>
      <c r="AP122" s="260"/>
      <c r="AQ122" s="260"/>
      <c r="AR122" s="260"/>
      <c r="AS122" s="260"/>
      <c r="AT122" s="260"/>
      <c r="AU122" s="260"/>
      <c r="AV122" s="260"/>
      <c r="AW122" s="260"/>
      <c r="AX122" s="260"/>
      <c r="AY122" s="260"/>
      <c r="AZ122" s="260"/>
      <c r="BA122" s="260"/>
      <c r="BB122" s="260"/>
      <c r="BC122" s="260"/>
      <c r="BD122" s="596"/>
      <c r="BE122" s="260"/>
      <c r="BF122" s="260"/>
      <c r="BG122" s="260"/>
      <c r="BH122" s="260"/>
      <c r="BI122" s="260"/>
      <c r="BJ122" s="260"/>
      <c r="BK122" s="581"/>
      <c r="BL122" s="260"/>
      <c r="BM122" s="260"/>
      <c r="BN122" s="260"/>
      <c r="BO122" s="260"/>
      <c r="BP122" s="260"/>
      <c r="BQ122" s="260"/>
      <c r="BR122" s="260"/>
      <c r="BS122" s="596"/>
      <c r="BT122" s="260"/>
      <c r="BU122" s="260"/>
      <c r="BV122" s="260"/>
      <c r="BW122" s="260"/>
      <c r="BX122" s="260"/>
      <c r="BY122" s="260"/>
      <c r="BZ122" s="260"/>
      <c r="CA122" s="635"/>
      <c r="CB122" s="650"/>
      <c r="CC122" s="650"/>
      <c r="CD122" s="650"/>
      <c r="CE122" s="650"/>
      <c r="CF122" s="650"/>
      <c r="CG122" s="1185">
        <f t="shared" si="15"/>
        <v>0</v>
      </c>
      <c r="CH122" s="650"/>
      <c r="CI122" s="650"/>
      <c r="CJ122" s="650"/>
      <c r="CK122" s="650"/>
      <c r="CL122" s="650"/>
      <c r="CM122" s="650"/>
      <c r="CN122" s="650"/>
      <c r="CO122" s="650"/>
      <c r="CP122" s="807">
        <f t="shared" si="18"/>
        <v>0</v>
      </c>
      <c r="CQ122" s="807">
        <f t="shared" si="19"/>
        <v>0</v>
      </c>
      <c r="CR122" s="261"/>
      <c r="CS122" s="261"/>
      <c r="CT122" s="261"/>
      <c r="CU122" s="261"/>
      <c r="CV122" s="261"/>
      <c r="CW122" s="261"/>
      <c r="CX122" s="261"/>
      <c r="CY122" s="261"/>
      <c r="CZ122" s="261"/>
      <c r="DA122" s="261"/>
      <c r="DB122" s="261"/>
      <c r="DC122" s="261"/>
      <c r="DD122" s="261"/>
      <c r="DE122" s="261"/>
      <c r="DF122" s="261"/>
      <c r="DG122" s="261"/>
      <c r="DH122" s="261"/>
      <c r="DI122" s="261"/>
      <c r="DJ122" s="261"/>
      <c r="DK122" s="261"/>
      <c r="DL122" s="261"/>
      <c r="DM122" s="261"/>
      <c r="DN122" s="261"/>
      <c r="DO122" s="261"/>
      <c r="DP122" s="261"/>
      <c r="DQ122" s="261"/>
      <c r="DR122" s="261"/>
      <c r="DS122" s="261"/>
      <c r="DT122" s="261"/>
      <c r="DU122" s="261"/>
      <c r="DV122" s="261"/>
      <c r="DW122" s="261"/>
      <c r="DX122" s="261"/>
      <c r="DY122" s="261"/>
      <c r="DZ122" s="261"/>
      <c r="EA122" s="261"/>
      <c r="EB122" s="261"/>
      <c r="EC122" s="261"/>
      <c r="ED122" s="261"/>
      <c r="EE122" s="261"/>
      <c r="EF122" s="261"/>
      <c r="EG122" s="261"/>
      <c r="EH122" s="261"/>
      <c r="EI122" s="261"/>
      <c r="EJ122" s="261"/>
      <c r="EK122" s="261"/>
      <c r="EL122" s="261"/>
      <c r="EM122" s="261"/>
      <c r="EN122" s="261"/>
      <c r="EO122" s="261"/>
      <c r="EP122" s="261"/>
      <c r="EQ122" s="261"/>
      <c r="ER122" s="261"/>
      <c r="ES122" s="261"/>
      <c r="ET122" s="261"/>
      <c r="EU122" s="261"/>
      <c r="EV122" s="261"/>
      <c r="EW122" s="261"/>
      <c r="EX122" s="261"/>
      <c r="EY122" s="261"/>
      <c r="EZ122" s="261"/>
      <c r="FA122" s="261"/>
      <c r="FB122" s="261"/>
      <c r="FC122" s="261"/>
      <c r="FD122" s="261"/>
      <c r="FE122" s="261"/>
      <c r="FF122" s="261"/>
      <c r="FG122" s="261"/>
      <c r="FH122" s="261"/>
      <c r="FI122" s="261"/>
      <c r="FJ122" s="261"/>
      <c r="FK122" s="261"/>
      <c r="FL122" s="261"/>
      <c r="FM122" s="261"/>
      <c r="FN122" s="261"/>
      <c r="FO122" s="261"/>
      <c r="FP122" s="261"/>
      <c r="FQ122" s="261"/>
      <c r="FR122" s="261"/>
      <c r="FS122" s="261"/>
      <c r="FT122" s="261"/>
      <c r="FU122" s="261"/>
      <c r="FV122" s="261"/>
      <c r="FW122" s="261"/>
      <c r="FX122" s="261"/>
      <c r="FY122" s="261"/>
      <c r="FZ122" s="261"/>
      <c r="GA122" s="261"/>
      <c r="GB122" s="261"/>
      <c r="GC122" s="261"/>
      <c r="GD122" s="261"/>
      <c r="GE122" s="261"/>
      <c r="GF122" s="261"/>
      <c r="GG122" s="261"/>
      <c r="GH122" s="261"/>
      <c r="GI122" s="261"/>
      <c r="GJ122" s="261"/>
      <c r="GK122" s="261"/>
      <c r="GL122" s="261"/>
      <c r="GM122" s="261"/>
      <c r="GN122" s="261"/>
      <c r="GO122" s="261"/>
      <c r="GP122" s="261"/>
      <c r="GQ122" s="261"/>
      <c r="GR122" s="261"/>
      <c r="GS122" s="261"/>
      <c r="GT122" s="261"/>
      <c r="GU122" s="261"/>
      <c r="GV122" s="261"/>
      <c r="GW122" s="261"/>
      <c r="GX122" s="261"/>
      <c r="GY122" s="261"/>
      <c r="GZ122" s="261"/>
      <c r="HA122" s="261"/>
      <c r="HB122" s="261"/>
      <c r="HC122" s="261"/>
      <c r="HD122" s="261"/>
      <c r="HE122" s="261"/>
      <c r="HF122" s="261"/>
      <c r="HG122" s="261"/>
      <c r="HH122" s="261"/>
      <c r="HI122" s="261"/>
      <c r="HJ122" s="261"/>
      <c r="HK122" s="261"/>
    </row>
    <row r="123" spans="1:219" s="280" customFormat="1" ht="63" customHeight="1" x14ac:dyDescent="0.2">
      <c r="A123" s="619" t="s">
        <v>371</v>
      </c>
      <c r="B123" s="619" t="s">
        <v>359</v>
      </c>
      <c r="C123" s="619" t="s">
        <v>359</v>
      </c>
      <c r="D123" s="619" t="s">
        <v>363</v>
      </c>
      <c r="E123" s="619" t="s">
        <v>391</v>
      </c>
      <c r="F123" s="619" t="s">
        <v>399</v>
      </c>
      <c r="G123" s="609">
        <v>2021005810213</v>
      </c>
      <c r="H123" s="941"/>
      <c r="I123" s="1052" t="s">
        <v>996</v>
      </c>
      <c r="J123" s="1052" t="s">
        <v>997</v>
      </c>
      <c r="K123" s="609">
        <v>15</v>
      </c>
      <c r="L123" s="609" t="s">
        <v>758</v>
      </c>
      <c r="M123" s="609" t="s">
        <v>757</v>
      </c>
      <c r="N123" s="619" t="s">
        <v>1439</v>
      </c>
      <c r="O123" s="619" t="s">
        <v>390</v>
      </c>
      <c r="P123" s="1200" t="s">
        <v>1347</v>
      </c>
      <c r="Q123" s="934" t="s">
        <v>881</v>
      </c>
      <c r="R123" s="845"/>
      <c r="S123" s="845">
        <v>442643600</v>
      </c>
      <c r="T123" s="1022">
        <f t="shared" si="13"/>
        <v>442643600</v>
      </c>
      <c r="U123" s="1092">
        <f t="shared" si="14"/>
        <v>442643600</v>
      </c>
      <c r="V123" s="1088"/>
      <c r="W123" s="277"/>
      <c r="X123" s="277"/>
      <c r="Y123" s="277"/>
      <c r="Z123" s="277"/>
      <c r="AA123" s="594">
        <v>660000</v>
      </c>
      <c r="AB123" s="277">
        <v>18000000</v>
      </c>
      <c r="AC123" s="277">
        <v>3213600</v>
      </c>
      <c r="AD123" s="277">
        <v>800000</v>
      </c>
      <c r="AE123" s="277">
        <v>24300000</v>
      </c>
      <c r="AF123" s="277">
        <v>156520000</v>
      </c>
      <c r="AG123" s="277">
        <v>400000</v>
      </c>
      <c r="AH123" s="277">
        <v>12080000</v>
      </c>
      <c r="AI123" s="277">
        <v>3000000</v>
      </c>
      <c r="AJ123" s="277">
        <v>640000</v>
      </c>
      <c r="AK123" s="277">
        <v>550000</v>
      </c>
      <c r="AL123" s="277">
        <v>1500000</v>
      </c>
      <c r="AM123" s="277">
        <v>400000</v>
      </c>
      <c r="AN123" s="594">
        <v>19730000</v>
      </c>
      <c r="AO123" s="594">
        <v>199400000</v>
      </c>
      <c r="AP123" s="277">
        <v>50000</v>
      </c>
      <c r="AQ123" s="277">
        <v>1200000</v>
      </c>
      <c r="AR123" s="277">
        <v>200000</v>
      </c>
      <c r="AS123" s="277"/>
      <c r="AT123" s="277"/>
      <c r="AU123" s="277"/>
      <c r="AV123" s="277"/>
      <c r="AW123" s="277"/>
      <c r="AX123" s="277"/>
      <c r="AY123" s="277"/>
      <c r="AZ123" s="277"/>
      <c r="BA123" s="302"/>
      <c r="BB123" s="302"/>
      <c r="BC123" s="302"/>
      <c r="BD123" s="592"/>
      <c r="BE123" s="302"/>
      <c r="BF123" s="302"/>
      <c r="BG123" s="302"/>
      <c r="BH123" s="302"/>
      <c r="BI123" s="302"/>
      <c r="BJ123" s="302"/>
      <c r="BK123" s="589"/>
      <c r="BL123" s="302"/>
      <c r="BM123" s="302"/>
      <c r="BN123" s="302"/>
      <c r="BO123" s="302"/>
      <c r="BP123" s="302"/>
      <c r="BQ123" s="302"/>
      <c r="BR123" s="302"/>
      <c r="BS123" s="592"/>
      <c r="BT123" s="302"/>
      <c r="BU123" s="302"/>
      <c r="BV123" s="302"/>
      <c r="BW123" s="302"/>
      <c r="BX123" s="302"/>
      <c r="BY123" s="302"/>
      <c r="BZ123" s="302"/>
      <c r="CA123" s="640"/>
      <c r="CB123" s="652" t="s">
        <v>1323</v>
      </c>
      <c r="CC123" s="652" t="s">
        <v>1324</v>
      </c>
      <c r="CD123" s="652">
        <v>32031</v>
      </c>
      <c r="CE123" s="652" t="s">
        <v>1158</v>
      </c>
      <c r="CF123" s="1200" t="s">
        <v>1347</v>
      </c>
      <c r="CG123" s="1188">
        <f t="shared" si="15"/>
        <v>442643600</v>
      </c>
      <c r="CH123" s="652">
        <v>721</v>
      </c>
      <c r="CI123" s="652" t="s">
        <v>1159</v>
      </c>
      <c r="CJ123" s="1206">
        <v>18</v>
      </c>
      <c r="CK123" s="652" t="s">
        <v>1160</v>
      </c>
      <c r="CL123" s="652">
        <v>7056</v>
      </c>
      <c r="CM123" s="652" t="s">
        <v>1161</v>
      </c>
      <c r="CN123" s="652" t="s">
        <v>1162</v>
      </c>
      <c r="CO123" s="652" t="s">
        <v>1163</v>
      </c>
      <c r="CP123" s="807">
        <f t="shared" si="18"/>
        <v>442643600</v>
      </c>
      <c r="CQ123" s="807">
        <f t="shared" si="19"/>
        <v>0</v>
      </c>
      <c r="CR123" s="278"/>
      <c r="CS123" s="278"/>
      <c r="CT123" s="278"/>
      <c r="CU123" s="278"/>
      <c r="CV123" s="278"/>
      <c r="CW123" s="278"/>
      <c r="CX123" s="278"/>
      <c r="CY123" s="278"/>
      <c r="CZ123" s="278"/>
      <c r="DA123" s="278"/>
      <c r="DB123" s="278"/>
      <c r="DC123" s="278"/>
      <c r="DD123" s="278"/>
      <c r="DE123" s="278"/>
      <c r="DF123" s="278"/>
      <c r="DG123" s="278"/>
      <c r="DH123" s="278"/>
      <c r="DI123" s="278"/>
      <c r="DJ123" s="278"/>
      <c r="DK123" s="278"/>
      <c r="DL123" s="278"/>
      <c r="DM123" s="278"/>
      <c r="DN123" s="278"/>
      <c r="DO123" s="278"/>
      <c r="DP123" s="278"/>
      <c r="DQ123" s="278"/>
      <c r="DR123" s="278"/>
      <c r="DS123" s="278"/>
      <c r="DT123" s="278"/>
      <c r="DU123" s="278"/>
      <c r="DV123" s="278"/>
      <c r="DW123" s="278"/>
      <c r="DX123" s="278"/>
      <c r="DY123" s="278"/>
      <c r="DZ123" s="278"/>
      <c r="EA123" s="278"/>
      <c r="EB123" s="278"/>
      <c r="EC123" s="278"/>
      <c r="ED123" s="278"/>
      <c r="EE123" s="278"/>
      <c r="EF123" s="278"/>
      <c r="EG123" s="278"/>
      <c r="EH123" s="278"/>
      <c r="EI123" s="278"/>
      <c r="EJ123" s="278"/>
      <c r="EK123" s="278"/>
      <c r="EL123" s="278"/>
      <c r="EM123" s="278"/>
      <c r="EN123" s="278"/>
      <c r="EO123" s="278"/>
      <c r="EP123" s="278"/>
      <c r="EQ123" s="278"/>
      <c r="ER123" s="278"/>
      <c r="ES123" s="278"/>
      <c r="ET123" s="278"/>
      <c r="EU123" s="278"/>
      <c r="EV123" s="278"/>
      <c r="EW123" s="278"/>
      <c r="EX123" s="278"/>
      <c r="EY123" s="278"/>
      <c r="EZ123" s="278"/>
      <c r="FA123" s="278"/>
      <c r="FB123" s="278"/>
      <c r="FC123" s="278"/>
      <c r="FD123" s="278"/>
      <c r="FE123" s="278"/>
      <c r="FF123" s="278"/>
      <c r="FG123" s="278"/>
      <c r="FH123" s="278"/>
      <c r="FI123" s="278"/>
      <c r="FJ123" s="278"/>
      <c r="FK123" s="278"/>
      <c r="FL123" s="278"/>
      <c r="FM123" s="278"/>
      <c r="FN123" s="278"/>
      <c r="FO123" s="278"/>
      <c r="FP123" s="278"/>
      <c r="FQ123" s="278"/>
      <c r="FR123" s="278"/>
      <c r="FS123" s="278"/>
      <c r="FT123" s="278"/>
      <c r="FU123" s="278"/>
      <c r="FV123" s="278"/>
      <c r="FW123" s="278"/>
      <c r="FX123" s="278"/>
      <c r="FY123" s="278"/>
      <c r="FZ123" s="278"/>
      <c r="GA123" s="278"/>
      <c r="GB123" s="278"/>
      <c r="GC123" s="278"/>
      <c r="GD123" s="278"/>
      <c r="GE123" s="278"/>
      <c r="GF123" s="278"/>
      <c r="GG123" s="278"/>
      <c r="GH123" s="278"/>
      <c r="GI123" s="278"/>
      <c r="GJ123" s="278"/>
      <c r="GK123" s="278"/>
      <c r="GL123" s="278"/>
      <c r="GM123" s="278"/>
      <c r="GN123" s="278"/>
      <c r="GO123" s="278"/>
      <c r="GP123" s="278"/>
      <c r="GQ123" s="278"/>
      <c r="GR123" s="278"/>
      <c r="GS123" s="278"/>
      <c r="GT123" s="278"/>
      <c r="GU123" s="278"/>
      <c r="GV123" s="278"/>
      <c r="GW123" s="278"/>
      <c r="GX123" s="278"/>
      <c r="GY123" s="278"/>
      <c r="GZ123" s="278"/>
      <c r="HA123" s="278"/>
      <c r="HB123" s="278"/>
      <c r="HC123" s="278"/>
      <c r="HD123" s="278"/>
      <c r="HE123" s="278"/>
      <c r="HF123" s="278"/>
      <c r="HG123" s="278"/>
      <c r="HH123" s="278"/>
      <c r="HI123" s="278"/>
      <c r="HJ123" s="278"/>
      <c r="HK123" s="278"/>
    </row>
    <row r="124" spans="1:219" ht="32.25" customHeight="1" x14ac:dyDescent="0.25">
      <c r="A124" s="790" t="s">
        <v>371</v>
      </c>
      <c r="B124" s="790" t="s">
        <v>359</v>
      </c>
      <c r="C124" s="790" t="s">
        <v>359</v>
      </c>
      <c r="D124" s="790" t="s">
        <v>363</v>
      </c>
      <c r="E124" s="790" t="s">
        <v>391</v>
      </c>
      <c r="F124" s="790" t="s">
        <v>419</v>
      </c>
      <c r="G124" s="614"/>
      <c r="H124" s="614"/>
      <c r="I124" s="1055"/>
      <c r="J124" s="1055"/>
      <c r="K124" s="614"/>
      <c r="L124" s="614"/>
      <c r="M124" s="614"/>
      <c r="N124" s="630"/>
      <c r="O124" s="630"/>
      <c r="P124" s="630"/>
      <c r="Q124" s="806" t="s">
        <v>420</v>
      </c>
      <c r="R124" s="1136"/>
      <c r="S124" s="1136"/>
      <c r="T124" s="1137">
        <f t="shared" si="13"/>
        <v>0</v>
      </c>
      <c r="U124" s="1092">
        <f t="shared" si="14"/>
        <v>0</v>
      </c>
      <c r="V124" s="1086"/>
      <c r="W124" s="260"/>
      <c r="X124" s="260"/>
      <c r="Y124" s="260"/>
      <c r="Z124" s="260"/>
      <c r="AA124" s="596"/>
      <c r="AB124" s="260"/>
      <c r="AC124" s="260"/>
      <c r="AD124" s="260"/>
      <c r="AE124" s="260"/>
      <c r="AF124" s="260"/>
      <c r="AG124" s="260"/>
      <c r="AH124" s="260"/>
      <c r="AI124" s="260"/>
      <c r="AJ124" s="260"/>
      <c r="AK124" s="260"/>
      <c r="AL124" s="260"/>
      <c r="AM124" s="260"/>
      <c r="AN124" s="596"/>
      <c r="AO124" s="596"/>
      <c r="AP124" s="260"/>
      <c r="AQ124" s="260"/>
      <c r="AR124" s="260"/>
      <c r="AS124" s="260"/>
      <c r="AT124" s="260"/>
      <c r="AU124" s="260"/>
      <c r="AV124" s="260"/>
      <c r="AW124" s="260"/>
      <c r="AX124" s="260"/>
      <c r="AY124" s="260"/>
      <c r="AZ124" s="260"/>
      <c r="BA124" s="260"/>
      <c r="BB124" s="260"/>
      <c r="BC124" s="260"/>
      <c r="BD124" s="596"/>
      <c r="BE124" s="260"/>
      <c r="BF124" s="260"/>
      <c r="BG124" s="260"/>
      <c r="BH124" s="260"/>
      <c r="BI124" s="260"/>
      <c r="BJ124" s="260"/>
      <c r="BK124" s="581"/>
      <c r="BL124" s="260"/>
      <c r="BM124" s="260"/>
      <c r="BN124" s="260"/>
      <c r="BO124" s="260"/>
      <c r="BP124" s="260"/>
      <c r="BQ124" s="260"/>
      <c r="BR124" s="260"/>
      <c r="BS124" s="596"/>
      <c r="BT124" s="260"/>
      <c r="BU124" s="260"/>
      <c r="BV124" s="260"/>
      <c r="BW124" s="260"/>
      <c r="BX124" s="260"/>
      <c r="BY124" s="260"/>
      <c r="BZ124" s="260"/>
      <c r="CA124" s="635"/>
      <c r="CB124" s="650"/>
      <c r="CC124" s="650"/>
      <c r="CD124" s="650"/>
      <c r="CE124" s="650"/>
      <c r="CF124" s="650"/>
      <c r="CG124" s="1185">
        <f t="shared" si="15"/>
        <v>0</v>
      </c>
      <c r="CH124" s="650"/>
      <c r="CI124" s="650"/>
      <c r="CJ124" s="650"/>
      <c r="CK124" s="650"/>
      <c r="CL124" s="650"/>
      <c r="CM124" s="650"/>
      <c r="CN124" s="650"/>
      <c r="CO124" s="650"/>
      <c r="CP124" s="807">
        <f t="shared" si="18"/>
        <v>0</v>
      </c>
      <c r="CQ124" s="807">
        <f t="shared" si="19"/>
        <v>0</v>
      </c>
      <c r="CR124" s="261"/>
      <c r="CS124" s="261"/>
      <c r="CT124" s="261"/>
      <c r="CU124" s="261"/>
      <c r="CV124" s="261"/>
      <c r="CW124" s="261"/>
      <c r="CX124" s="261"/>
      <c r="CY124" s="261"/>
      <c r="CZ124" s="261"/>
      <c r="DA124" s="261"/>
      <c r="DB124" s="261"/>
      <c r="DC124" s="261"/>
      <c r="DD124" s="261"/>
      <c r="DE124" s="261"/>
      <c r="DF124" s="261"/>
      <c r="DG124" s="261"/>
      <c r="DH124" s="261"/>
      <c r="DI124" s="261"/>
      <c r="DJ124" s="261"/>
      <c r="DK124" s="261"/>
      <c r="DL124" s="261"/>
      <c r="DM124" s="261"/>
      <c r="DN124" s="261"/>
      <c r="DO124" s="261"/>
      <c r="DP124" s="261"/>
      <c r="DQ124" s="261"/>
      <c r="DR124" s="261"/>
      <c r="DS124" s="261"/>
      <c r="DT124" s="261"/>
      <c r="DU124" s="261"/>
      <c r="DV124" s="261"/>
      <c r="DW124" s="261"/>
      <c r="DX124" s="261"/>
      <c r="DY124" s="261"/>
      <c r="DZ124" s="261"/>
      <c r="EA124" s="261"/>
      <c r="EB124" s="261"/>
      <c r="EC124" s="261"/>
      <c r="ED124" s="261"/>
      <c r="EE124" s="261"/>
      <c r="EF124" s="261"/>
      <c r="EG124" s="261"/>
      <c r="EH124" s="261"/>
      <c r="EI124" s="261"/>
      <c r="EJ124" s="261"/>
      <c r="EK124" s="261"/>
      <c r="EL124" s="261"/>
      <c r="EM124" s="261"/>
      <c r="EN124" s="261"/>
      <c r="EO124" s="261"/>
      <c r="EP124" s="261"/>
      <c r="EQ124" s="261"/>
      <c r="ER124" s="261"/>
      <c r="ES124" s="261"/>
      <c r="ET124" s="261"/>
      <c r="EU124" s="261"/>
      <c r="EV124" s="261"/>
      <c r="EW124" s="261"/>
      <c r="EX124" s="261"/>
      <c r="EY124" s="261"/>
      <c r="EZ124" s="261"/>
      <c r="FA124" s="261"/>
      <c r="FB124" s="261"/>
      <c r="FC124" s="261"/>
      <c r="FD124" s="261"/>
      <c r="FE124" s="261"/>
      <c r="FF124" s="261"/>
      <c r="FG124" s="261"/>
      <c r="FH124" s="261"/>
      <c r="FI124" s="261"/>
      <c r="FJ124" s="261"/>
      <c r="FK124" s="261"/>
      <c r="FL124" s="261"/>
      <c r="FM124" s="261"/>
      <c r="FN124" s="261"/>
      <c r="FO124" s="261"/>
      <c r="FP124" s="261"/>
      <c r="FQ124" s="261"/>
      <c r="FR124" s="261"/>
      <c r="FS124" s="261"/>
      <c r="FT124" s="261"/>
      <c r="FU124" s="261"/>
      <c r="FV124" s="261"/>
      <c r="FW124" s="261"/>
      <c r="FX124" s="261"/>
      <c r="FY124" s="261"/>
      <c r="FZ124" s="261"/>
      <c r="GA124" s="261"/>
      <c r="GB124" s="261"/>
      <c r="GC124" s="261"/>
      <c r="GD124" s="261"/>
      <c r="GE124" s="261"/>
      <c r="GF124" s="261"/>
      <c r="GG124" s="261"/>
      <c r="GH124" s="261"/>
      <c r="GI124" s="261"/>
      <c r="GJ124" s="261"/>
      <c r="GK124" s="261"/>
      <c r="GL124" s="261"/>
      <c r="GM124" s="261"/>
      <c r="GN124" s="261"/>
      <c r="GO124" s="261"/>
      <c r="GP124" s="261"/>
      <c r="GQ124" s="261"/>
      <c r="GR124" s="261"/>
      <c r="GS124" s="261"/>
      <c r="GT124" s="261"/>
      <c r="GU124" s="261"/>
      <c r="GV124" s="261"/>
      <c r="GW124" s="261"/>
      <c r="GX124" s="261"/>
      <c r="GY124" s="261"/>
      <c r="GZ124" s="261"/>
      <c r="HA124" s="261"/>
      <c r="HB124" s="261"/>
      <c r="HC124" s="261"/>
      <c r="HD124" s="261"/>
      <c r="HE124" s="261"/>
      <c r="HF124" s="261"/>
      <c r="HG124" s="261"/>
      <c r="HH124" s="261"/>
      <c r="HI124" s="261"/>
      <c r="HJ124" s="261"/>
      <c r="HK124" s="261"/>
    </row>
    <row r="125" spans="1:219" s="280" customFormat="1" ht="75" x14ac:dyDescent="0.25">
      <c r="A125" s="619" t="s">
        <v>371</v>
      </c>
      <c r="B125" s="619" t="s">
        <v>359</v>
      </c>
      <c r="C125" s="619" t="s">
        <v>359</v>
      </c>
      <c r="D125" s="619" t="s">
        <v>363</v>
      </c>
      <c r="E125" s="619" t="s">
        <v>391</v>
      </c>
      <c r="F125" s="619" t="s">
        <v>419</v>
      </c>
      <c r="G125" s="609">
        <v>2021005810116</v>
      </c>
      <c r="H125" s="941"/>
      <c r="I125" s="1052" t="s">
        <v>922</v>
      </c>
      <c r="J125" s="1052" t="s">
        <v>999</v>
      </c>
      <c r="K125" s="609">
        <v>2</v>
      </c>
      <c r="L125" s="609" t="s">
        <v>758</v>
      </c>
      <c r="M125" s="609" t="s">
        <v>757</v>
      </c>
      <c r="N125" s="619" t="s">
        <v>1440</v>
      </c>
      <c r="O125" s="619" t="s">
        <v>390</v>
      </c>
      <c r="P125" s="619" t="s">
        <v>701</v>
      </c>
      <c r="Q125" s="951" t="s">
        <v>876</v>
      </c>
      <c r="R125" s="853">
        <f>400000000-S125</f>
        <v>238500000</v>
      </c>
      <c r="S125" s="853">
        <v>161500000</v>
      </c>
      <c r="T125" s="1024">
        <f t="shared" si="13"/>
        <v>400000000</v>
      </c>
      <c r="U125" s="1092">
        <f t="shared" si="14"/>
        <v>400000000</v>
      </c>
      <c r="V125" s="1088"/>
      <c r="W125" s="594"/>
      <c r="X125" s="594"/>
      <c r="Y125" s="594"/>
      <c r="Z125" s="594"/>
      <c r="AA125" s="594"/>
      <c r="AB125" s="594"/>
      <c r="AC125" s="594"/>
      <c r="AD125" s="594"/>
      <c r="AE125" s="594"/>
      <c r="AF125" s="594"/>
      <c r="AG125" s="594"/>
      <c r="AH125" s="594"/>
      <c r="AI125" s="594"/>
      <c r="AJ125" s="594"/>
      <c r="AK125" s="594"/>
      <c r="AL125" s="594"/>
      <c r="AM125" s="594"/>
      <c r="AN125" s="594">
        <v>31132458.090000004</v>
      </c>
      <c r="AO125" s="594">
        <f>368867541.91-161500000</f>
        <v>207367541.91000003</v>
      </c>
      <c r="AP125" s="594"/>
      <c r="AQ125" s="594"/>
      <c r="AR125" s="594"/>
      <c r="AS125" s="594"/>
      <c r="AT125" s="594"/>
      <c r="AU125" s="594"/>
      <c r="AV125" s="594"/>
      <c r="AW125" s="594"/>
      <c r="AX125" s="594">
        <v>160000000</v>
      </c>
      <c r="AY125" s="594">
        <v>1500000</v>
      </c>
      <c r="AZ125" s="594"/>
      <c r="BA125" s="594"/>
      <c r="BB125" s="594"/>
      <c r="BC125" s="594"/>
      <c r="BD125" s="594"/>
      <c r="BE125" s="594"/>
      <c r="BF125" s="594"/>
      <c r="BG125" s="594"/>
      <c r="BH125" s="594"/>
      <c r="BI125" s="594"/>
      <c r="BJ125" s="594"/>
      <c r="BK125" s="594"/>
      <c r="BL125" s="594"/>
      <c r="BM125" s="594"/>
      <c r="BN125" s="594"/>
      <c r="BO125" s="594"/>
      <c r="BP125" s="594"/>
      <c r="BQ125" s="594"/>
      <c r="BR125" s="594"/>
      <c r="BS125" s="594"/>
      <c r="BT125" s="594"/>
      <c r="BU125" s="594"/>
      <c r="BV125" s="594"/>
      <c r="BW125" s="594"/>
      <c r="BX125" s="594"/>
      <c r="BY125" s="594"/>
      <c r="BZ125" s="594"/>
      <c r="CA125" s="637"/>
      <c r="CB125" s="652">
        <v>3204011</v>
      </c>
      <c r="CC125" s="652" t="s">
        <v>922</v>
      </c>
      <c r="CD125" s="652">
        <v>32041</v>
      </c>
      <c r="CE125" s="652" t="s">
        <v>1164</v>
      </c>
      <c r="CF125" s="619" t="s">
        <v>701</v>
      </c>
      <c r="CG125" s="1188">
        <f t="shared" si="15"/>
        <v>400000000</v>
      </c>
      <c r="CH125" s="1204">
        <v>83326</v>
      </c>
      <c r="CI125" s="1204" t="s">
        <v>1165</v>
      </c>
      <c r="CJ125" s="652">
        <v>19</v>
      </c>
      <c r="CK125" s="652" t="s">
        <v>1166</v>
      </c>
      <c r="CL125" s="1212">
        <v>7051</v>
      </c>
      <c r="CM125" s="1212" t="s">
        <v>1167</v>
      </c>
      <c r="CN125" s="1199" t="s">
        <v>1168</v>
      </c>
      <c r="CO125" s="1213" t="s">
        <v>1169</v>
      </c>
      <c r="CP125" s="807">
        <f t="shared" si="18"/>
        <v>400000000</v>
      </c>
      <c r="CQ125" s="807">
        <f t="shared" si="19"/>
        <v>0</v>
      </c>
      <c r="CR125" s="279"/>
      <c r="CS125" s="279"/>
      <c r="CT125" s="279"/>
      <c r="CU125" s="279"/>
      <c r="CV125" s="279"/>
      <c r="CW125" s="279"/>
      <c r="CX125" s="279"/>
      <c r="CY125" s="279"/>
      <c r="CZ125" s="279"/>
      <c r="DA125" s="279"/>
      <c r="DB125" s="279"/>
      <c r="DC125" s="279"/>
      <c r="DD125" s="279"/>
      <c r="DE125" s="279"/>
      <c r="DF125" s="279"/>
      <c r="DG125" s="279"/>
      <c r="DH125" s="279"/>
      <c r="DI125" s="279"/>
      <c r="DJ125" s="279"/>
      <c r="DK125" s="279"/>
      <c r="DL125" s="279"/>
      <c r="DM125" s="279"/>
      <c r="DN125" s="279"/>
      <c r="DO125" s="279"/>
      <c r="DP125" s="279"/>
      <c r="DQ125" s="279"/>
      <c r="DR125" s="279"/>
      <c r="DS125" s="279"/>
      <c r="DT125" s="279"/>
      <c r="DU125" s="279"/>
      <c r="DV125" s="279"/>
      <c r="DW125" s="279"/>
      <c r="DX125" s="279"/>
      <c r="DY125" s="279"/>
      <c r="DZ125" s="279"/>
      <c r="EA125" s="279"/>
      <c r="EB125" s="279"/>
      <c r="EC125" s="279"/>
      <c r="ED125" s="279"/>
      <c r="EE125" s="279"/>
      <c r="EF125" s="279"/>
      <c r="EG125" s="279"/>
      <c r="EH125" s="279"/>
      <c r="EI125" s="279"/>
      <c r="EJ125" s="279"/>
      <c r="EK125" s="279"/>
      <c r="EL125" s="279"/>
      <c r="EM125" s="279"/>
      <c r="EN125" s="279"/>
      <c r="EO125" s="279"/>
      <c r="EP125" s="279"/>
      <c r="EQ125" s="279"/>
      <c r="ER125" s="279"/>
      <c r="ES125" s="279"/>
      <c r="ET125" s="279"/>
      <c r="EU125" s="279"/>
      <c r="EV125" s="279"/>
      <c r="EW125" s="279"/>
      <c r="EX125" s="279"/>
      <c r="EY125" s="279"/>
      <c r="EZ125" s="279"/>
      <c r="FA125" s="279"/>
      <c r="FB125" s="279"/>
      <c r="FC125" s="279"/>
      <c r="FD125" s="279"/>
      <c r="FE125" s="279"/>
      <c r="FF125" s="279"/>
      <c r="FG125" s="279"/>
      <c r="FH125" s="279"/>
      <c r="FI125" s="279"/>
      <c r="FJ125" s="279"/>
      <c r="FK125" s="279"/>
      <c r="FL125" s="279"/>
      <c r="FM125" s="279"/>
      <c r="FN125" s="279"/>
      <c r="FO125" s="279"/>
      <c r="FP125" s="279"/>
      <c r="FQ125" s="279"/>
      <c r="FR125" s="279"/>
      <c r="FS125" s="279"/>
      <c r="FT125" s="279"/>
      <c r="FU125" s="279"/>
      <c r="FV125" s="279"/>
      <c r="FW125" s="279"/>
      <c r="FX125" s="279"/>
      <c r="FY125" s="279"/>
      <c r="FZ125" s="279"/>
      <c r="GA125" s="279"/>
      <c r="GB125" s="279"/>
      <c r="GC125" s="279"/>
      <c r="GD125" s="279"/>
      <c r="GE125" s="279"/>
      <c r="GF125" s="279"/>
      <c r="GG125" s="279"/>
      <c r="GH125" s="279"/>
      <c r="GI125" s="279"/>
      <c r="GJ125" s="279"/>
      <c r="GK125" s="279"/>
      <c r="GL125" s="279"/>
      <c r="GM125" s="279"/>
      <c r="GN125" s="279"/>
      <c r="GO125" s="279"/>
      <c r="GP125" s="279"/>
      <c r="GQ125" s="279"/>
      <c r="GR125" s="279"/>
      <c r="GS125" s="279"/>
      <c r="GT125" s="279"/>
      <c r="GU125" s="279"/>
      <c r="GV125" s="279"/>
      <c r="GW125" s="279"/>
      <c r="GX125" s="279"/>
      <c r="GY125" s="279"/>
      <c r="GZ125" s="279"/>
      <c r="HA125" s="279"/>
      <c r="HB125" s="279"/>
      <c r="HC125" s="279"/>
      <c r="HD125" s="279"/>
      <c r="HE125" s="279"/>
      <c r="HF125" s="279"/>
      <c r="HG125" s="279"/>
      <c r="HH125" s="279"/>
      <c r="HI125" s="279"/>
      <c r="HJ125" s="279"/>
      <c r="HK125" s="279"/>
    </row>
    <row r="126" spans="1:219" ht="19.5" x14ac:dyDescent="0.25">
      <c r="A126" s="1105" t="s">
        <v>380</v>
      </c>
      <c r="B126" s="1105"/>
      <c r="C126" s="1105"/>
      <c r="D126" s="1105"/>
      <c r="E126" s="1105"/>
      <c r="F126" s="1105"/>
      <c r="G126" s="612"/>
      <c r="H126" s="612"/>
      <c r="I126" s="1053"/>
      <c r="J126" s="1053"/>
      <c r="K126" s="612"/>
      <c r="L126" s="612"/>
      <c r="M126" s="612"/>
      <c r="N126" s="623"/>
      <c r="O126" s="623"/>
      <c r="P126" s="623"/>
      <c r="Q126" s="1106" t="s">
        <v>421</v>
      </c>
      <c r="R126" s="1107"/>
      <c r="S126" s="1107"/>
      <c r="T126" s="1108">
        <f t="shared" si="13"/>
        <v>0</v>
      </c>
      <c r="U126" s="1092">
        <f t="shared" si="14"/>
        <v>0</v>
      </c>
      <c r="V126" s="1086"/>
      <c r="W126" s="260"/>
      <c r="X126" s="260"/>
      <c r="Y126" s="260"/>
      <c r="Z126" s="260"/>
      <c r="AA126" s="596"/>
      <c r="AB126" s="260"/>
      <c r="AC126" s="260"/>
      <c r="AD126" s="260"/>
      <c r="AE126" s="260"/>
      <c r="AF126" s="260"/>
      <c r="AG126" s="260"/>
      <c r="AH126" s="260"/>
      <c r="AI126" s="260"/>
      <c r="AJ126" s="260"/>
      <c r="AK126" s="260"/>
      <c r="AL126" s="260"/>
      <c r="AM126" s="260"/>
      <c r="AN126" s="596"/>
      <c r="AO126" s="596"/>
      <c r="AP126" s="260"/>
      <c r="AQ126" s="260"/>
      <c r="AR126" s="260"/>
      <c r="AS126" s="260"/>
      <c r="AT126" s="260"/>
      <c r="AU126" s="260"/>
      <c r="AV126" s="260"/>
      <c r="AW126" s="260"/>
      <c r="AX126" s="260"/>
      <c r="AY126" s="260"/>
      <c r="AZ126" s="260"/>
      <c r="BA126" s="260"/>
      <c r="BB126" s="260"/>
      <c r="BC126" s="260"/>
      <c r="BD126" s="596"/>
      <c r="BE126" s="260"/>
      <c r="BF126" s="260"/>
      <c r="BG126" s="260"/>
      <c r="BH126" s="260"/>
      <c r="BI126" s="260"/>
      <c r="BJ126" s="260"/>
      <c r="BK126" s="581"/>
      <c r="BL126" s="260"/>
      <c r="BM126" s="260"/>
      <c r="BN126" s="260"/>
      <c r="BO126" s="260"/>
      <c r="BP126" s="260"/>
      <c r="BQ126" s="260"/>
      <c r="BR126" s="260"/>
      <c r="BS126" s="596"/>
      <c r="BT126" s="260"/>
      <c r="BU126" s="260"/>
      <c r="BV126" s="260"/>
      <c r="BW126" s="260"/>
      <c r="BX126" s="260"/>
      <c r="BY126" s="260"/>
      <c r="BZ126" s="260"/>
      <c r="CA126" s="635"/>
      <c r="CB126" s="650"/>
      <c r="CC126" s="650"/>
      <c r="CD126" s="650"/>
      <c r="CE126" s="650"/>
      <c r="CF126" s="650"/>
      <c r="CG126" s="1185">
        <f t="shared" si="15"/>
        <v>0</v>
      </c>
      <c r="CH126" s="650"/>
      <c r="CI126" s="650"/>
      <c r="CJ126" s="650"/>
      <c r="CK126" s="650"/>
      <c r="CL126" s="650"/>
      <c r="CM126" s="650"/>
      <c r="CN126" s="650"/>
      <c r="CO126" s="650"/>
      <c r="CP126" s="807">
        <f t="shared" si="18"/>
        <v>0</v>
      </c>
      <c r="CQ126" s="807">
        <f t="shared" si="19"/>
        <v>0</v>
      </c>
      <c r="CR126" s="261"/>
      <c r="CS126" s="261"/>
      <c r="CT126" s="261"/>
      <c r="CU126" s="261"/>
      <c r="CV126" s="261"/>
      <c r="CW126" s="261"/>
      <c r="CX126" s="261"/>
      <c r="CY126" s="261"/>
      <c r="CZ126" s="261"/>
      <c r="DA126" s="261"/>
      <c r="DB126" s="261"/>
      <c r="DC126" s="261"/>
      <c r="DD126" s="261"/>
      <c r="DE126" s="261"/>
      <c r="DF126" s="261"/>
      <c r="DG126" s="261"/>
      <c r="DH126" s="261"/>
      <c r="DI126" s="261"/>
      <c r="DJ126" s="261"/>
      <c r="DK126" s="261"/>
      <c r="DL126" s="261"/>
      <c r="DM126" s="261"/>
      <c r="DN126" s="261"/>
      <c r="DO126" s="261"/>
      <c r="DP126" s="261"/>
      <c r="DQ126" s="261"/>
      <c r="DR126" s="261"/>
      <c r="DS126" s="261"/>
      <c r="DT126" s="261"/>
      <c r="DU126" s="261"/>
      <c r="DV126" s="261"/>
      <c r="DW126" s="261"/>
      <c r="DX126" s="261"/>
      <c r="DY126" s="261"/>
      <c r="DZ126" s="261"/>
      <c r="EA126" s="261"/>
      <c r="EB126" s="261"/>
      <c r="EC126" s="261"/>
      <c r="ED126" s="261"/>
      <c r="EE126" s="261"/>
      <c r="EF126" s="261"/>
      <c r="EG126" s="261"/>
      <c r="EH126" s="261"/>
      <c r="EI126" s="261"/>
      <c r="EJ126" s="261"/>
      <c r="EK126" s="261"/>
      <c r="EL126" s="261"/>
      <c r="EM126" s="261"/>
      <c r="EN126" s="261"/>
      <c r="EO126" s="261"/>
      <c r="EP126" s="261"/>
      <c r="EQ126" s="261"/>
      <c r="ER126" s="261"/>
      <c r="ES126" s="261"/>
      <c r="ET126" s="261"/>
      <c r="EU126" s="261"/>
      <c r="EV126" s="261"/>
      <c r="EW126" s="261"/>
      <c r="EX126" s="261"/>
      <c r="EY126" s="261"/>
      <c r="EZ126" s="261"/>
      <c r="FA126" s="261"/>
      <c r="FB126" s="261"/>
      <c r="FC126" s="261"/>
      <c r="FD126" s="261"/>
      <c r="FE126" s="261"/>
      <c r="FF126" s="261"/>
      <c r="FG126" s="261"/>
      <c r="FH126" s="261"/>
      <c r="FI126" s="261"/>
      <c r="FJ126" s="261"/>
      <c r="FK126" s="261"/>
      <c r="FL126" s="261"/>
      <c r="FM126" s="261"/>
      <c r="FN126" s="261"/>
      <c r="FO126" s="261"/>
      <c r="FP126" s="261"/>
      <c r="FQ126" s="261"/>
      <c r="FR126" s="261"/>
      <c r="FS126" s="261"/>
      <c r="FT126" s="261"/>
      <c r="FU126" s="261"/>
      <c r="FV126" s="261"/>
      <c r="FW126" s="261"/>
      <c r="FX126" s="261"/>
      <c r="FY126" s="261"/>
      <c r="FZ126" s="261"/>
      <c r="GA126" s="261"/>
      <c r="GB126" s="261"/>
      <c r="GC126" s="261"/>
      <c r="GD126" s="261"/>
      <c r="GE126" s="261"/>
      <c r="GF126" s="261"/>
      <c r="GG126" s="261"/>
      <c r="GH126" s="261"/>
      <c r="GI126" s="261"/>
      <c r="GJ126" s="261"/>
      <c r="GK126" s="261"/>
      <c r="GL126" s="261"/>
      <c r="GM126" s="261"/>
      <c r="GN126" s="261"/>
      <c r="GO126" s="261"/>
      <c r="GP126" s="261"/>
      <c r="GQ126" s="261"/>
      <c r="GR126" s="261"/>
      <c r="GS126" s="261"/>
      <c r="GT126" s="261"/>
      <c r="GU126" s="261"/>
      <c r="GV126" s="261"/>
      <c r="GW126" s="261"/>
      <c r="GX126" s="261"/>
      <c r="GY126" s="261"/>
      <c r="GZ126" s="261"/>
      <c r="HA126" s="261"/>
      <c r="HB126" s="261"/>
      <c r="HC126" s="261"/>
      <c r="HD126" s="261"/>
      <c r="HE126" s="261"/>
      <c r="HF126" s="261"/>
      <c r="HG126" s="261"/>
      <c r="HH126" s="261"/>
      <c r="HI126" s="261"/>
      <c r="HJ126" s="261"/>
      <c r="HK126" s="261"/>
    </row>
    <row r="127" spans="1:219" ht="19.5" x14ac:dyDescent="0.25">
      <c r="A127" s="792" t="s">
        <v>380</v>
      </c>
      <c r="B127" s="792" t="s">
        <v>394</v>
      </c>
      <c r="C127" s="792"/>
      <c r="D127" s="792"/>
      <c r="E127" s="792"/>
      <c r="F127" s="792"/>
      <c r="G127" s="616"/>
      <c r="H127" s="616"/>
      <c r="I127" s="1057"/>
      <c r="J127" s="1057"/>
      <c r="K127" s="616"/>
      <c r="L127" s="616"/>
      <c r="M127" s="616"/>
      <c r="N127" s="624"/>
      <c r="O127" s="624"/>
      <c r="P127" s="624"/>
      <c r="Q127" s="1130" t="s">
        <v>404</v>
      </c>
      <c r="R127" s="1111"/>
      <c r="S127" s="1111"/>
      <c r="T127" s="1112">
        <f t="shared" si="13"/>
        <v>0</v>
      </c>
      <c r="U127" s="1092">
        <f t="shared" si="14"/>
        <v>0</v>
      </c>
      <c r="V127" s="1087"/>
      <c r="W127" s="269"/>
      <c r="X127" s="269"/>
      <c r="Y127" s="269"/>
      <c r="Z127" s="269"/>
      <c r="AA127" s="595"/>
      <c r="AB127" s="269"/>
      <c r="AC127" s="269"/>
      <c r="AD127" s="269"/>
      <c r="AE127" s="269"/>
      <c r="AF127" s="269"/>
      <c r="AG127" s="269"/>
      <c r="AH127" s="269"/>
      <c r="AI127" s="269"/>
      <c r="AJ127" s="269"/>
      <c r="AK127" s="269"/>
      <c r="AL127" s="269"/>
      <c r="AM127" s="269"/>
      <c r="AN127" s="595"/>
      <c r="AO127" s="595"/>
      <c r="AP127" s="269"/>
      <c r="AQ127" s="269"/>
      <c r="AR127" s="269"/>
      <c r="AS127" s="269"/>
      <c r="AT127" s="269"/>
      <c r="AU127" s="269"/>
      <c r="AV127" s="269"/>
      <c r="AW127" s="269"/>
      <c r="AX127" s="269"/>
      <c r="AY127" s="269"/>
      <c r="AZ127" s="269"/>
      <c r="BA127" s="269"/>
      <c r="BB127" s="269"/>
      <c r="BC127" s="269"/>
      <c r="BD127" s="595"/>
      <c r="BE127" s="269"/>
      <c r="BF127" s="269"/>
      <c r="BG127" s="269"/>
      <c r="BH127" s="269"/>
      <c r="BI127" s="269"/>
      <c r="BJ127" s="269"/>
      <c r="BK127" s="576"/>
      <c r="BL127" s="269"/>
      <c r="BM127" s="269"/>
      <c r="BN127" s="269"/>
      <c r="BO127" s="269"/>
      <c r="BP127" s="269"/>
      <c r="BQ127" s="269"/>
      <c r="BR127" s="269"/>
      <c r="BS127" s="595"/>
      <c r="BT127" s="269"/>
      <c r="BU127" s="269"/>
      <c r="BV127" s="269"/>
      <c r="BW127" s="269"/>
      <c r="BX127" s="269"/>
      <c r="BY127" s="269"/>
      <c r="BZ127" s="269"/>
      <c r="CA127" s="636"/>
      <c r="CB127" s="651"/>
      <c r="CC127" s="651"/>
      <c r="CD127" s="651"/>
      <c r="CE127" s="651"/>
      <c r="CF127" s="651"/>
      <c r="CG127" s="1186">
        <f t="shared" si="15"/>
        <v>0</v>
      </c>
      <c r="CH127" s="651"/>
      <c r="CI127" s="651"/>
      <c r="CJ127" s="651"/>
      <c r="CK127" s="651"/>
      <c r="CL127" s="651"/>
      <c r="CM127" s="651"/>
      <c r="CN127" s="651"/>
      <c r="CO127" s="651"/>
      <c r="CP127" s="807">
        <f t="shared" si="18"/>
        <v>0</v>
      </c>
      <c r="CQ127" s="807">
        <f t="shared" si="19"/>
        <v>0</v>
      </c>
      <c r="CR127" s="270"/>
      <c r="CS127" s="270"/>
      <c r="CT127" s="270"/>
      <c r="CU127" s="270"/>
      <c r="CV127" s="270"/>
      <c r="CW127" s="270"/>
      <c r="CX127" s="270"/>
      <c r="CY127" s="270"/>
      <c r="CZ127" s="270"/>
      <c r="DA127" s="270"/>
      <c r="DB127" s="270"/>
      <c r="DC127" s="270"/>
      <c r="DD127" s="270"/>
      <c r="DE127" s="270"/>
      <c r="DF127" s="270"/>
      <c r="DG127" s="270"/>
      <c r="DH127" s="270"/>
      <c r="DI127" s="270"/>
      <c r="DJ127" s="270"/>
      <c r="DK127" s="270"/>
      <c r="DL127" s="270"/>
      <c r="DM127" s="270"/>
      <c r="DN127" s="270"/>
      <c r="DO127" s="270"/>
      <c r="DP127" s="270"/>
      <c r="DQ127" s="270"/>
      <c r="DR127" s="270"/>
      <c r="DS127" s="270"/>
      <c r="DT127" s="270"/>
      <c r="DU127" s="270"/>
      <c r="DV127" s="270"/>
      <c r="DW127" s="270"/>
      <c r="DX127" s="270"/>
      <c r="DY127" s="270"/>
      <c r="DZ127" s="270"/>
      <c r="EA127" s="270"/>
      <c r="EB127" s="270"/>
      <c r="EC127" s="270"/>
      <c r="ED127" s="270"/>
      <c r="EE127" s="270"/>
      <c r="EF127" s="270"/>
      <c r="EG127" s="270"/>
      <c r="EH127" s="270"/>
      <c r="EI127" s="270"/>
      <c r="EJ127" s="270"/>
      <c r="EK127" s="270"/>
      <c r="EL127" s="270"/>
      <c r="EM127" s="270"/>
      <c r="EN127" s="270"/>
      <c r="EO127" s="270"/>
      <c r="EP127" s="270"/>
      <c r="EQ127" s="270"/>
      <c r="ER127" s="270"/>
      <c r="ES127" s="270"/>
      <c r="ET127" s="270"/>
      <c r="EU127" s="270"/>
      <c r="EV127" s="270"/>
      <c r="EW127" s="270"/>
      <c r="EX127" s="270"/>
      <c r="EY127" s="270"/>
      <c r="EZ127" s="270"/>
      <c r="FA127" s="270"/>
      <c r="FB127" s="270"/>
      <c r="FC127" s="270"/>
      <c r="FD127" s="270"/>
      <c r="FE127" s="270"/>
      <c r="FF127" s="270"/>
      <c r="FG127" s="270"/>
      <c r="FH127" s="270"/>
      <c r="FI127" s="270"/>
      <c r="FJ127" s="270"/>
      <c r="FK127" s="270"/>
      <c r="FL127" s="270"/>
      <c r="FM127" s="270"/>
      <c r="FN127" s="270"/>
      <c r="FO127" s="270"/>
      <c r="FP127" s="270"/>
      <c r="FQ127" s="270"/>
      <c r="FR127" s="270"/>
      <c r="FS127" s="270"/>
      <c r="FT127" s="270"/>
      <c r="FU127" s="270"/>
      <c r="FV127" s="270"/>
      <c r="FW127" s="270"/>
      <c r="FX127" s="270"/>
      <c r="FY127" s="270"/>
      <c r="FZ127" s="270"/>
      <c r="GA127" s="270"/>
      <c r="GB127" s="270"/>
      <c r="GC127" s="270"/>
      <c r="GD127" s="270"/>
      <c r="GE127" s="270"/>
      <c r="GF127" s="270"/>
      <c r="GG127" s="270"/>
      <c r="GH127" s="270"/>
      <c r="GI127" s="270"/>
      <c r="GJ127" s="270"/>
      <c r="GK127" s="270"/>
      <c r="GL127" s="270"/>
      <c r="GM127" s="270"/>
      <c r="GN127" s="270"/>
      <c r="GO127" s="270"/>
      <c r="GP127" s="270"/>
      <c r="GQ127" s="270"/>
      <c r="GR127" s="270"/>
      <c r="GS127" s="270"/>
      <c r="GT127" s="270"/>
      <c r="GU127" s="270"/>
      <c r="GV127" s="270"/>
      <c r="GW127" s="270"/>
      <c r="GX127" s="270"/>
      <c r="GY127" s="270"/>
      <c r="GZ127" s="270"/>
      <c r="HA127" s="270"/>
      <c r="HB127" s="270"/>
      <c r="HC127" s="270"/>
      <c r="HD127" s="270"/>
      <c r="HE127" s="261"/>
      <c r="HF127" s="261"/>
      <c r="HG127" s="261"/>
      <c r="HH127" s="261"/>
      <c r="HI127" s="261"/>
      <c r="HJ127" s="261"/>
      <c r="HK127" s="261"/>
    </row>
    <row r="128" spans="1:219" ht="31.5" x14ac:dyDescent="0.25">
      <c r="A128" s="1113" t="s">
        <v>380</v>
      </c>
      <c r="B128" s="1113" t="s">
        <v>394</v>
      </c>
      <c r="C128" s="1113" t="s">
        <v>378</v>
      </c>
      <c r="D128" s="1113"/>
      <c r="E128" s="1113"/>
      <c r="F128" s="1113"/>
      <c r="G128" s="606"/>
      <c r="H128" s="606"/>
      <c r="I128" s="1048"/>
      <c r="J128" s="1048"/>
      <c r="K128" s="606"/>
      <c r="L128" s="606"/>
      <c r="M128" s="606"/>
      <c r="N128" s="1113"/>
      <c r="O128" s="625"/>
      <c r="P128" s="625"/>
      <c r="Q128" s="1131" t="s">
        <v>422</v>
      </c>
      <c r="R128" s="1115"/>
      <c r="S128" s="1115"/>
      <c r="T128" s="1116">
        <f t="shared" si="13"/>
        <v>0</v>
      </c>
      <c r="U128" s="1092">
        <f t="shared" si="14"/>
        <v>0</v>
      </c>
      <c r="V128" s="1087"/>
      <c r="W128" s="269"/>
      <c r="X128" s="269"/>
      <c r="Y128" s="269"/>
      <c r="Z128" s="269"/>
      <c r="AA128" s="595"/>
      <c r="AB128" s="269"/>
      <c r="AC128" s="269"/>
      <c r="AD128" s="269"/>
      <c r="AE128" s="269"/>
      <c r="AF128" s="269"/>
      <c r="AG128" s="269"/>
      <c r="AH128" s="269"/>
      <c r="AI128" s="269"/>
      <c r="AJ128" s="269"/>
      <c r="AK128" s="269"/>
      <c r="AL128" s="269"/>
      <c r="AM128" s="269"/>
      <c r="AN128" s="595"/>
      <c r="AO128" s="595"/>
      <c r="AP128" s="269"/>
      <c r="AQ128" s="269"/>
      <c r="AR128" s="269"/>
      <c r="AS128" s="269"/>
      <c r="AT128" s="269"/>
      <c r="AU128" s="269"/>
      <c r="AV128" s="269"/>
      <c r="AW128" s="269"/>
      <c r="AX128" s="269"/>
      <c r="AY128" s="269"/>
      <c r="AZ128" s="269"/>
      <c r="BA128" s="269"/>
      <c r="BB128" s="269"/>
      <c r="BC128" s="269"/>
      <c r="BD128" s="595"/>
      <c r="BE128" s="269"/>
      <c r="BF128" s="269"/>
      <c r="BG128" s="269"/>
      <c r="BH128" s="269"/>
      <c r="BI128" s="269"/>
      <c r="BJ128" s="269"/>
      <c r="BK128" s="576"/>
      <c r="BL128" s="269"/>
      <c r="BM128" s="269"/>
      <c r="BN128" s="269"/>
      <c r="BO128" s="269"/>
      <c r="BP128" s="269"/>
      <c r="BQ128" s="269"/>
      <c r="BR128" s="269"/>
      <c r="BS128" s="595"/>
      <c r="BT128" s="269"/>
      <c r="BU128" s="269"/>
      <c r="BV128" s="269"/>
      <c r="BW128" s="269"/>
      <c r="BX128" s="269"/>
      <c r="BY128" s="269"/>
      <c r="BZ128" s="269"/>
      <c r="CA128" s="636"/>
      <c r="CB128" s="651"/>
      <c r="CC128" s="651"/>
      <c r="CD128" s="651"/>
      <c r="CE128" s="651"/>
      <c r="CF128" s="651"/>
      <c r="CG128" s="1186">
        <f t="shared" si="15"/>
        <v>0</v>
      </c>
      <c r="CH128" s="651"/>
      <c r="CI128" s="651"/>
      <c r="CJ128" s="651"/>
      <c r="CK128" s="651"/>
      <c r="CL128" s="651"/>
      <c r="CM128" s="651"/>
      <c r="CN128" s="651"/>
      <c r="CO128" s="651"/>
      <c r="CP128" s="807">
        <f t="shared" si="18"/>
        <v>0</v>
      </c>
      <c r="CQ128" s="807">
        <f t="shared" si="19"/>
        <v>0</v>
      </c>
      <c r="CR128" s="270"/>
      <c r="CS128" s="270"/>
      <c r="CT128" s="270"/>
      <c r="CU128" s="270"/>
      <c r="CV128" s="270"/>
      <c r="CW128" s="270"/>
      <c r="CX128" s="270"/>
      <c r="CY128" s="270"/>
      <c r="CZ128" s="270"/>
      <c r="DA128" s="270"/>
      <c r="DB128" s="270"/>
      <c r="DC128" s="270"/>
      <c r="DD128" s="270"/>
      <c r="DE128" s="270"/>
      <c r="DF128" s="270"/>
      <c r="DG128" s="270"/>
      <c r="DH128" s="270"/>
      <c r="DI128" s="270"/>
      <c r="DJ128" s="270"/>
      <c r="DK128" s="270"/>
      <c r="DL128" s="270"/>
      <c r="DM128" s="270"/>
      <c r="DN128" s="270"/>
      <c r="DO128" s="270"/>
      <c r="DP128" s="270"/>
      <c r="DQ128" s="270"/>
      <c r="DR128" s="270"/>
      <c r="DS128" s="270"/>
      <c r="DT128" s="270"/>
      <c r="DU128" s="270"/>
      <c r="DV128" s="270"/>
      <c r="DW128" s="270"/>
      <c r="DX128" s="270"/>
      <c r="DY128" s="270"/>
      <c r="DZ128" s="270"/>
      <c r="EA128" s="270"/>
      <c r="EB128" s="270"/>
      <c r="EC128" s="270"/>
      <c r="ED128" s="270"/>
      <c r="EE128" s="270"/>
      <c r="EF128" s="270"/>
      <c r="EG128" s="270"/>
      <c r="EH128" s="270"/>
      <c r="EI128" s="270"/>
      <c r="EJ128" s="270"/>
      <c r="EK128" s="270"/>
      <c r="EL128" s="270"/>
      <c r="EM128" s="270"/>
      <c r="EN128" s="270"/>
      <c r="EO128" s="270"/>
      <c r="EP128" s="270"/>
      <c r="EQ128" s="270"/>
      <c r="ER128" s="270"/>
      <c r="ES128" s="270"/>
      <c r="ET128" s="270"/>
      <c r="EU128" s="270"/>
      <c r="EV128" s="270"/>
      <c r="EW128" s="270"/>
      <c r="EX128" s="270"/>
      <c r="EY128" s="270"/>
      <c r="EZ128" s="270"/>
      <c r="FA128" s="270"/>
      <c r="FB128" s="270"/>
      <c r="FC128" s="270"/>
      <c r="FD128" s="270"/>
      <c r="FE128" s="270"/>
      <c r="FF128" s="270"/>
      <c r="FG128" s="270"/>
      <c r="FH128" s="270"/>
      <c r="FI128" s="270"/>
      <c r="FJ128" s="270"/>
      <c r="FK128" s="270"/>
      <c r="FL128" s="270"/>
      <c r="FM128" s="270"/>
      <c r="FN128" s="270"/>
      <c r="FO128" s="270"/>
      <c r="FP128" s="270"/>
      <c r="FQ128" s="270"/>
      <c r="FR128" s="270"/>
      <c r="FS128" s="270"/>
      <c r="FT128" s="270"/>
      <c r="FU128" s="270"/>
      <c r="FV128" s="270"/>
      <c r="FW128" s="270"/>
      <c r="FX128" s="270"/>
      <c r="FY128" s="270"/>
      <c r="FZ128" s="270"/>
      <c r="GA128" s="270"/>
      <c r="GB128" s="270"/>
      <c r="GC128" s="270"/>
      <c r="GD128" s="270"/>
      <c r="GE128" s="270"/>
      <c r="GF128" s="270"/>
      <c r="GG128" s="270"/>
      <c r="GH128" s="270"/>
      <c r="GI128" s="270"/>
      <c r="GJ128" s="270"/>
      <c r="GK128" s="270"/>
      <c r="GL128" s="270"/>
      <c r="GM128" s="270"/>
      <c r="GN128" s="270"/>
      <c r="GO128" s="270"/>
      <c r="GP128" s="270"/>
      <c r="GQ128" s="270"/>
      <c r="GR128" s="270"/>
      <c r="GS128" s="270"/>
      <c r="GT128" s="270"/>
      <c r="GU128" s="270"/>
      <c r="GV128" s="270"/>
      <c r="GW128" s="270"/>
      <c r="GX128" s="270"/>
      <c r="GY128" s="270"/>
      <c r="GZ128" s="270"/>
      <c r="HA128" s="270"/>
      <c r="HB128" s="270"/>
      <c r="HC128" s="270"/>
      <c r="HD128" s="270"/>
      <c r="HE128" s="261"/>
      <c r="HF128" s="261"/>
      <c r="HG128" s="261"/>
      <c r="HH128" s="261"/>
      <c r="HI128" s="261"/>
      <c r="HJ128" s="261"/>
      <c r="HK128" s="261"/>
    </row>
    <row r="129" spans="1:219" ht="31.5" x14ac:dyDescent="0.25">
      <c r="A129" s="1132" t="s">
        <v>380</v>
      </c>
      <c r="B129" s="1132" t="s">
        <v>394</v>
      </c>
      <c r="C129" s="1132" t="s">
        <v>378</v>
      </c>
      <c r="D129" s="1132" t="s">
        <v>419</v>
      </c>
      <c r="E129" s="1132"/>
      <c r="F129" s="1132"/>
      <c r="G129" s="617"/>
      <c r="H129" s="617"/>
      <c r="I129" s="1058"/>
      <c r="J129" s="1058"/>
      <c r="K129" s="617"/>
      <c r="L129" s="617"/>
      <c r="M129" s="617"/>
      <c r="N129" s="629"/>
      <c r="O129" s="629"/>
      <c r="P129" s="629"/>
      <c r="Q129" s="1138" t="s">
        <v>423</v>
      </c>
      <c r="R129" s="1134"/>
      <c r="S129" s="1134"/>
      <c r="T129" s="1135">
        <f t="shared" si="13"/>
        <v>0</v>
      </c>
      <c r="U129" s="1092">
        <f t="shared" si="14"/>
        <v>0</v>
      </c>
      <c r="V129" s="1086"/>
      <c r="W129" s="260"/>
      <c r="X129" s="260"/>
      <c r="Y129" s="260"/>
      <c r="Z129" s="260"/>
      <c r="AA129" s="596"/>
      <c r="AB129" s="260"/>
      <c r="AC129" s="260"/>
      <c r="AD129" s="260"/>
      <c r="AE129" s="260"/>
      <c r="AF129" s="260"/>
      <c r="AG129" s="260"/>
      <c r="AH129" s="260"/>
      <c r="AI129" s="260"/>
      <c r="AJ129" s="260"/>
      <c r="AK129" s="260"/>
      <c r="AL129" s="260"/>
      <c r="AM129" s="260"/>
      <c r="AN129" s="596"/>
      <c r="AO129" s="596"/>
      <c r="AP129" s="260"/>
      <c r="AQ129" s="260"/>
      <c r="AR129" s="260"/>
      <c r="AS129" s="260"/>
      <c r="AT129" s="260"/>
      <c r="AU129" s="260"/>
      <c r="AV129" s="260"/>
      <c r="AW129" s="260"/>
      <c r="AX129" s="260"/>
      <c r="AY129" s="260"/>
      <c r="AZ129" s="260"/>
      <c r="BA129" s="260"/>
      <c r="BB129" s="260"/>
      <c r="BC129" s="260"/>
      <c r="BD129" s="596"/>
      <c r="BE129" s="260"/>
      <c r="BF129" s="260"/>
      <c r="BG129" s="260"/>
      <c r="BH129" s="260"/>
      <c r="BI129" s="260"/>
      <c r="BJ129" s="260"/>
      <c r="BK129" s="581"/>
      <c r="BL129" s="260"/>
      <c r="BM129" s="260"/>
      <c r="BN129" s="260"/>
      <c r="BO129" s="260"/>
      <c r="BP129" s="260"/>
      <c r="BQ129" s="260"/>
      <c r="BR129" s="260"/>
      <c r="BS129" s="596"/>
      <c r="BT129" s="260"/>
      <c r="BU129" s="260"/>
      <c r="BV129" s="260"/>
      <c r="BW129" s="260"/>
      <c r="BX129" s="260"/>
      <c r="BY129" s="260"/>
      <c r="BZ129" s="260"/>
      <c r="CA129" s="635"/>
      <c r="CB129" s="650"/>
      <c r="CC129" s="650"/>
      <c r="CD129" s="650"/>
      <c r="CE129" s="650"/>
      <c r="CF129" s="650"/>
      <c r="CG129" s="1185">
        <f t="shared" si="15"/>
        <v>0</v>
      </c>
      <c r="CH129" s="650"/>
      <c r="CI129" s="650"/>
      <c r="CJ129" s="650"/>
      <c r="CK129" s="650"/>
      <c r="CL129" s="650"/>
      <c r="CM129" s="650"/>
      <c r="CN129" s="650"/>
      <c r="CO129" s="650"/>
      <c r="CP129" s="807">
        <f t="shared" si="18"/>
        <v>0</v>
      </c>
      <c r="CQ129" s="807">
        <f t="shared" si="19"/>
        <v>0</v>
      </c>
      <c r="CR129" s="261"/>
      <c r="CS129" s="261"/>
      <c r="CT129" s="261"/>
      <c r="CU129" s="261"/>
      <c r="CV129" s="261"/>
      <c r="CW129" s="261"/>
      <c r="CX129" s="261"/>
      <c r="CY129" s="261"/>
      <c r="CZ129" s="261"/>
      <c r="DA129" s="261"/>
      <c r="DB129" s="261"/>
      <c r="DC129" s="261"/>
      <c r="DD129" s="261"/>
      <c r="DE129" s="261"/>
      <c r="DF129" s="261"/>
      <c r="DG129" s="261"/>
      <c r="DH129" s="261"/>
      <c r="DI129" s="261"/>
      <c r="DJ129" s="261"/>
      <c r="DK129" s="261"/>
      <c r="DL129" s="261"/>
      <c r="DM129" s="261"/>
      <c r="DN129" s="261"/>
      <c r="DO129" s="261"/>
      <c r="DP129" s="261"/>
      <c r="DQ129" s="261"/>
      <c r="DR129" s="261"/>
      <c r="DS129" s="261"/>
      <c r="DT129" s="261"/>
      <c r="DU129" s="261"/>
      <c r="DV129" s="261"/>
      <c r="DW129" s="261"/>
      <c r="DX129" s="261"/>
      <c r="DY129" s="261"/>
      <c r="DZ129" s="261"/>
      <c r="EA129" s="261"/>
      <c r="EB129" s="261"/>
      <c r="EC129" s="261"/>
      <c r="ED129" s="261"/>
      <c r="EE129" s="261"/>
      <c r="EF129" s="261"/>
      <c r="EG129" s="261"/>
      <c r="EH129" s="261"/>
      <c r="EI129" s="261"/>
      <c r="EJ129" s="261"/>
      <c r="EK129" s="261"/>
      <c r="EL129" s="261"/>
      <c r="EM129" s="261"/>
      <c r="EN129" s="261"/>
      <c r="EO129" s="261"/>
      <c r="EP129" s="261"/>
      <c r="EQ129" s="261"/>
      <c r="ER129" s="261"/>
      <c r="ES129" s="261"/>
      <c r="ET129" s="261"/>
      <c r="EU129" s="261"/>
      <c r="EV129" s="261"/>
      <c r="EW129" s="261"/>
      <c r="EX129" s="261"/>
      <c r="EY129" s="261"/>
      <c r="EZ129" s="261"/>
      <c r="FA129" s="261"/>
      <c r="FB129" s="261"/>
      <c r="FC129" s="261"/>
      <c r="FD129" s="261"/>
      <c r="FE129" s="261"/>
      <c r="FF129" s="261"/>
      <c r="FG129" s="261"/>
      <c r="FH129" s="261"/>
      <c r="FI129" s="261"/>
      <c r="FJ129" s="261"/>
      <c r="FK129" s="261"/>
      <c r="FL129" s="261"/>
      <c r="FM129" s="261"/>
      <c r="FN129" s="261"/>
      <c r="FO129" s="261"/>
      <c r="FP129" s="261"/>
      <c r="FQ129" s="261"/>
      <c r="FR129" s="261"/>
      <c r="FS129" s="261"/>
      <c r="FT129" s="261"/>
      <c r="FU129" s="261"/>
      <c r="FV129" s="261"/>
      <c r="FW129" s="261"/>
      <c r="FX129" s="261"/>
      <c r="FY129" s="261"/>
      <c r="FZ129" s="261"/>
      <c r="GA129" s="261"/>
      <c r="GB129" s="261"/>
      <c r="GC129" s="261"/>
      <c r="GD129" s="261"/>
      <c r="GE129" s="261"/>
      <c r="GF129" s="261"/>
      <c r="GG129" s="261"/>
      <c r="GH129" s="261"/>
      <c r="GI129" s="261"/>
      <c r="GJ129" s="261"/>
      <c r="GK129" s="261"/>
      <c r="GL129" s="261"/>
      <c r="GM129" s="261"/>
      <c r="GN129" s="261"/>
      <c r="GO129" s="261"/>
      <c r="GP129" s="261"/>
      <c r="GQ129" s="261"/>
      <c r="GR129" s="261"/>
      <c r="GS129" s="261"/>
      <c r="GT129" s="261"/>
      <c r="GU129" s="261"/>
      <c r="GV129" s="261"/>
      <c r="GW129" s="261"/>
      <c r="GX129" s="261"/>
      <c r="GY129" s="261"/>
      <c r="GZ129" s="261"/>
      <c r="HA129" s="261"/>
      <c r="HB129" s="261"/>
      <c r="HC129" s="261"/>
      <c r="HD129" s="261"/>
      <c r="HE129" s="254"/>
      <c r="HF129" s="254"/>
      <c r="HG129" s="254"/>
      <c r="HH129" s="254"/>
      <c r="HI129" s="254"/>
      <c r="HJ129" s="254"/>
      <c r="HK129" s="254"/>
    </row>
    <row r="130" spans="1:219" ht="19.5" x14ac:dyDescent="0.25">
      <c r="A130" s="1121" t="s">
        <v>380</v>
      </c>
      <c r="B130" s="1121" t="s">
        <v>394</v>
      </c>
      <c r="C130" s="1121" t="s">
        <v>378</v>
      </c>
      <c r="D130" s="1121" t="s">
        <v>419</v>
      </c>
      <c r="E130" s="1121" t="s">
        <v>443</v>
      </c>
      <c r="F130" s="1121"/>
      <c r="G130" s="608"/>
      <c r="H130" s="608"/>
      <c r="I130" s="1050"/>
      <c r="J130" s="1050"/>
      <c r="K130" s="608"/>
      <c r="L130" s="608"/>
      <c r="M130" s="608"/>
      <c r="N130" s="627"/>
      <c r="O130" s="627"/>
      <c r="P130" s="627"/>
      <c r="Q130" s="1122" t="s">
        <v>696</v>
      </c>
      <c r="R130" s="1123"/>
      <c r="S130" s="1123"/>
      <c r="T130" s="1124">
        <f t="shared" si="13"/>
        <v>0</v>
      </c>
      <c r="U130" s="1092">
        <f t="shared" si="14"/>
        <v>0</v>
      </c>
      <c r="V130" s="1086"/>
      <c r="W130" s="581"/>
      <c r="X130" s="581"/>
      <c r="Y130" s="581"/>
      <c r="Z130" s="581"/>
      <c r="AA130" s="596"/>
      <c r="AB130" s="581"/>
      <c r="AC130" s="581"/>
      <c r="AD130" s="581"/>
      <c r="AE130" s="581"/>
      <c r="AF130" s="581"/>
      <c r="AG130" s="581"/>
      <c r="AH130" s="581"/>
      <c r="AI130" s="581"/>
      <c r="AJ130" s="581"/>
      <c r="AK130" s="581"/>
      <c r="AL130" s="581"/>
      <c r="AM130" s="581"/>
      <c r="AN130" s="596"/>
      <c r="AO130" s="596"/>
      <c r="AP130" s="581"/>
      <c r="AQ130" s="581"/>
      <c r="AR130" s="581"/>
      <c r="AS130" s="581"/>
      <c r="AT130" s="581"/>
      <c r="AU130" s="581"/>
      <c r="AV130" s="581"/>
      <c r="AW130" s="581"/>
      <c r="AX130" s="581"/>
      <c r="AY130" s="581"/>
      <c r="AZ130" s="581"/>
      <c r="BA130" s="581"/>
      <c r="BB130" s="581"/>
      <c r="BC130" s="581"/>
      <c r="BD130" s="596"/>
      <c r="BE130" s="581"/>
      <c r="BF130" s="581"/>
      <c r="BG130" s="260"/>
      <c r="BH130" s="260"/>
      <c r="BI130" s="260"/>
      <c r="BJ130" s="581"/>
      <c r="BK130" s="581"/>
      <c r="BL130" s="581"/>
      <c r="BM130" s="581"/>
      <c r="BN130" s="581"/>
      <c r="BO130" s="581"/>
      <c r="BP130" s="581"/>
      <c r="BQ130" s="581"/>
      <c r="BR130" s="581"/>
      <c r="BS130" s="596"/>
      <c r="BT130" s="581"/>
      <c r="BU130" s="581"/>
      <c r="BV130" s="581"/>
      <c r="BW130" s="581"/>
      <c r="BX130" s="581"/>
      <c r="BY130" s="581"/>
      <c r="BZ130" s="581"/>
      <c r="CA130" s="635"/>
      <c r="CB130" s="650"/>
      <c r="CC130" s="650"/>
      <c r="CD130" s="650"/>
      <c r="CE130" s="650"/>
      <c r="CF130" s="650"/>
      <c r="CG130" s="1185">
        <f t="shared" si="15"/>
        <v>0</v>
      </c>
      <c r="CH130" s="650"/>
      <c r="CI130" s="650"/>
      <c r="CJ130" s="650"/>
      <c r="CK130" s="650"/>
      <c r="CL130" s="650"/>
      <c r="CM130" s="650"/>
      <c r="CN130" s="650"/>
      <c r="CO130" s="650"/>
      <c r="CP130" s="807">
        <f t="shared" si="18"/>
        <v>0</v>
      </c>
      <c r="CQ130" s="807">
        <f t="shared" si="19"/>
        <v>0</v>
      </c>
      <c r="CR130" s="261"/>
      <c r="CS130" s="261"/>
      <c r="CT130" s="261"/>
      <c r="CU130" s="261"/>
      <c r="CV130" s="261"/>
      <c r="CW130" s="261"/>
      <c r="CX130" s="261"/>
      <c r="CY130" s="261"/>
      <c r="CZ130" s="261"/>
      <c r="DA130" s="261"/>
      <c r="DB130" s="261"/>
      <c r="DC130" s="261"/>
      <c r="DD130" s="261"/>
      <c r="DE130" s="261"/>
      <c r="DF130" s="261"/>
      <c r="DG130" s="261"/>
      <c r="DH130" s="261"/>
      <c r="DI130" s="261"/>
      <c r="DJ130" s="261"/>
      <c r="DK130" s="261"/>
      <c r="DL130" s="261"/>
      <c r="DM130" s="261"/>
      <c r="DN130" s="261"/>
      <c r="DO130" s="261"/>
      <c r="DP130" s="261"/>
      <c r="DQ130" s="261"/>
      <c r="DR130" s="261"/>
      <c r="DS130" s="261"/>
      <c r="DT130" s="261"/>
      <c r="DU130" s="261"/>
      <c r="DV130" s="261"/>
      <c r="DW130" s="261"/>
      <c r="DX130" s="261"/>
      <c r="DY130" s="261"/>
      <c r="DZ130" s="261"/>
      <c r="EA130" s="261"/>
      <c r="EB130" s="261"/>
      <c r="EC130" s="261"/>
      <c r="ED130" s="261"/>
      <c r="EE130" s="261"/>
      <c r="EF130" s="261"/>
      <c r="EG130" s="261"/>
      <c r="EH130" s="261"/>
      <c r="EI130" s="261"/>
      <c r="EJ130" s="261"/>
      <c r="EK130" s="261"/>
      <c r="EL130" s="261"/>
      <c r="EM130" s="261"/>
      <c r="EN130" s="261"/>
      <c r="EO130" s="261"/>
      <c r="EP130" s="261"/>
      <c r="EQ130" s="261"/>
      <c r="ER130" s="261"/>
      <c r="ES130" s="261"/>
      <c r="ET130" s="261"/>
      <c r="EU130" s="261"/>
      <c r="EV130" s="261"/>
      <c r="EW130" s="261"/>
      <c r="EX130" s="261"/>
      <c r="EY130" s="261"/>
      <c r="EZ130" s="261"/>
      <c r="FA130" s="261"/>
      <c r="FB130" s="261"/>
      <c r="FC130" s="261"/>
      <c r="FD130" s="261"/>
      <c r="FE130" s="261"/>
      <c r="FF130" s="261"/>
      <c r="FG130" s="261"/>
      <c r="FH130" s="261"/>
      <c r="FI130" s="261"/>
      <c r="FJ130" s="261"/>
      <c r="FK130" s="261"/>
      <c r="FL130" s="261"/>
      <c r="FM130" s="261"/>
      <c r="FN130" s="261"/>
      <c r="FO130" s="261"/>
      <c r="FP130" s="261"/>
      <c r="FQ130" s="261"/>
      <c r="FR130" s="261"/>
      <c r="FS130" s="261"/>
      <c r="FT130" s="261"/>
      <c r="FU130" s="261"/>
      <c r="FV130" s="261"/>
      <c r="FW130" s="261"/>
      <c r="FX130" s="261"/>
      <c r="FY130" s="261"/>
      <c r="FZ130" s="261"/>
      <c r="GA130" s="261"/>
      <c r="GB130" s="261"/>
      <c r="GC130" s="261"/>
      <c r="GD130" s="261"/>
      <c r="GE130" s="261"/>
      <c r="GF130" s="261"/>
      <c r="GG130" s="261"/>
      <c r="GH130" s="261"/>
      <c r="GI130" s="261"/>
      <c r="GJ130" s="261"/>
      <c r="GK130" s="261"/>
      <c r="GL130" s="261"/>
      <c r="GM130" s="261"/>
      <c r="GN130" s="261"/>
      <c r="GO130" s="261"/>
      <c r="GP130" s="261"/>
      <c r="GQ130" s="261"/>
      <c r="GR130" s="261"/>
      <c r="GS130" s="261"/>
      <c r="GT130" s="261"/>
      <c r="GU130" s="261"/>
      <c r="GV130" s="261"/>
      <c r="GW130" s="261"/>
      <c r="GX130" s="261"/>
      <c r="GY130" s="261"/>
      <c r="GZ130" s="261"/>
      <c r="HA130" s="261"/>
      <c r="HB130" s="261"/>
      <c r="HC130" s="261"/>
      <c r="HD130" s="261"/>
      <c r="HE130" s="254"/>
      <c r="HF130" s="254"/>
      <c r="HG130" s="254"/>
      <c r="HH130" s="254"/>
      <c r="HI130" s="254"/>
      <c r="HJ130" s="254"/>
      <c r="HK130" s="254"/>
    </row>
    <row r="131" spans="1:219" ht="19.5" x14ac:dyDescent="0.25">
      <c r="A131" s="790" t="s">
        <v>380</v>
      </c>
      <c r="B131" s="790" t="s">
        <v>394</v>
      </c>
      <c r="C131" s="790" t="s">
        <v>378</v>
      </c>
      <c r="D131" s="790" t="s">
        <v>419</v>
      </c>
      <c r="E131" s="790" t="s">
        <v>443</v>
      </c>
      <c r="F131" s="790" t="s">
        <v>424</v>
      </c>
      <c r="G131" s="620"/>
      <c r="H131" s="620"/>
      <c r="I131" s="1062"/>
      <c r="J131" s="1062"/>
      <c r="K131" s="620"/>
      <c r="L131" s="620"/>
      <c r="M131" s="620"/>
      <c r="N131" s="630"/>
      <c r="O131" s="630"/>
      <c r="P131" s="630"/>
      <c r="Q131" s="806" t="s">
        <v>425</v>
      </c>
      <c r="R131" s="1136"/>
      <c r="S131" s="1136"/>
      <c r="T131" s="1137">
        <f t="shared" si="13"/>
        <v>0</v>
      </c>
      <c r="U131" s="1092">
        <f t="shared" si="14"/>
        <v>0</v>
      </c>
      <c r="V131" s="1086"/>
      <c r="W131" s="260"/>
      <c r="X131" s="260"/>
      <c r="Y131" s="260"/>
      <c r="Z131" s="260"/>
      <c r="AA131" s="596"/>
      <c r="AB131" s="260"/>
      <c r="AC131" s="260"/>
      <c r="AD131" s="260"/>
      <c r="AE131" s="260"/>
      <c r="AF131" s="260"/>
      <c r="AG131" s="260"/>
      <c r="AH131" s="260"/>
      <c r="AI131" s="260"/>
      <c r="AJ131" s="260"/>
      <c r="AK131" s="260"/>
      <c r="AL131" s="260"/>
      <c r="AM131" s="260"/>
      <c r="AN131" s="596"/>
      <c r="AO131" s="596"/>
      <c r="AP131" s="260"/>
      <c r="AQ131" s="260"/>
      <c r="AR131" s="260"/>
      <c r="AS131" s="260"/>
      <c r="AT131" s="260"/>
      <c r="AU131" s="260"/>
      <c r="AV131" s="260"/>
      <c r="AW131" s="260"/>
      <c r="AX131" s="260"/>
      <c r="AY131" s="260"/>
      <c r="AZ131" s="260"/>
      <c r="BA131" s="260"/>
      <c r="BB131" s="260"/>
      <c r="BC131" s="260"/>
      <c r="BD131" s="596"/>
      <c r="BE131" s="260"/>
      <c r="BF131" s="260"/>
      <c r="BG131" s="260"/>
      <c r="BH131" s="260"/>
      <c r="BI131" s="260"/>
      <c r="BJ131" s="260"/>
      <c r="BK131" s="581"/>
      <c r="BL131" s="260"/>
      <c r="BM131" s="260"/>
      <c r="BN131" s="260"/>
      <c r="BO131" s="260"/>
      <c r="BP131" s="260"/>
      <c r="BQ131" s="260"/>
      <c r="BR131" s="260"/>
      <c r="BS131" s="596"/>
      <c r="BT131" s="260"/>
      <c r="BU131" s="260"/>
      <c r="BV131" s="260"/>
      <c r="BW131" s="260"/>
      <c r="BX131" s="260"/>
      <c r="BY131" s="260"/>
      <c r="BZ131" s="260"/>
      <c r="CA131" s="635"/>
      <c r="CB131" s="650"/>
      <c r="CC131" s="650"/>
      <c r="CD131" s="650"/>
      <c r="CE131" s="650"/>
      <c r="CF131" s="650"/>
      <c r="CG131" s="1185">
        <f t="shared" si="15"/>
        <v>0</v>
      </c>
      <c r="CH131" s="650"/>
      <c r="CI131" s="650"/>
      <c r="CJ131" s="650"/>
      <c r="CK131" s="650"/>
      <c r="CL131" s="650"/>
      <c r="CM131" s="650"/>
      <c r="CN131" s="650"/>
      <c r="CO131" s="650"/>
      <c r="CP131" s="807">
        <f t="shared" si="18"/>
        <v>0</v>
      </c>
      <c r="CQ131" s="807">
        <f t="shared" si="19"/>
        <v>0</v>
      </c>
      <c r="CR131" s="254"/>
      <c r="CS131" s="254"/>
      <c r="CT131" s="254"/>
      <c r="CU131" s="254"/>
      <c r="CV131" s="254"/>
      <c r="CW131" s="254"/>
      <c r="CX131" s="254"/>
      <c r="CY131" s="254"/>
      <c r="CZ131" s="254"/>
      <c r="DA131" s="254"/>
      <c r="DB131" s="254"/>
      <c r="DC131" s="254"/>
      <c r="DD131" s="254"/>
      <c r="DE131" s="254"/>
      <c r="DF131" s="254"/>
      <c r="DG131" s="254"/>
      <c r="DH131" s="254"/>
      <c r="DI131" s="254"/>
      <c r="DJ131" s="254"/>
      <c r="DK131" s="254"/>
      <c r="DL131" s="254"/>
      <c r="DM131" s="254"/>
      <c r="DN131" s="254"/>
      <c r="DO131" s="254"/>
      <c r="DP131" s="254"/>
      <c r="DQ131" s="254"/>
      <c r="DR131" s="254"/>
      <c r="DS131" s="254"/>
      <c r="DT131" s="254"/>
      <c r="DU131" s="254"/>
      <c r="DV131" s="254"/>
      <c r="DW131" s="254"/>
      <c r="DX131" s="254"/>
      <c r="DY131" s="254"/>
      <c r="DZ131" s="254"/>
      <c r="EA131" s="254"/>
      <c r="EB131" s="254"/>
      <c r="EC131" s="254"/>
      <c r="ED131" s="254"/>
      <c r="EE131" s="254"/>
      <c r="EF131" s="254"/>
      <c r="EG131" s="254"/>
      <c r="EH131" s="254"/>
      <c r="EI131" s="254"/>
      <c r="EJ131" s="254"/>
      <c r="EK131" s="254"/>
      <c r="EL131" s="254"/>
      <c r="EM131" s="254"/>
      <c r="EN131" s="254"/>
      <c r="EO131" s="254"/>
      <c r="EP131" s="254"/>
      <c r="EQ131" s="254"/>
      <c r="ER131" s="254"/>
      <c r="ES131" s="254"/>
      <c r="ET131" s="254"/>
      <c r="EU131" s="254"/>
      <c r="EV131" s="254"/>
      <c r="EW131" s="254"/>
      <c r="EX131" s="254"/>
      <c r="EY131" s="254"/>
      <c r="EZ131" s="254"/>
      <c r="FA131" s="254"/>
      <c r="FB131" s="254"/>
      <c r="FC131" s="254"/>
      <c r="FD131" s="254"/>
      <c r="FE131" s="254"/>
      <c r="FF131" s="254"/>
      <c r="FG131" s="254"/>
      <c r="FH131" s="254"/>
      <c r="FI131" s="254"/>
      <c r="FJ131" s="254"/>
      <c r="FK131" s="254"/>
      <c r="FL131" s="254"/>
      <c r="FM131" s="254"/>
      <c r="FN131" s="254"/>
      <c r="FO131" s="254"/>
      <c r="FP131" s="254"/>
      <c r="FQ131" s="254"/>
      <c r="FR131" s="254"/>
      <c r="FS131" s="254"/>
      <c r="FT131" s="254"/>
      <c r="FU131" s="254"/>
      <c r="FV131" s="254"/>
      <c r="FW131" s="254"/>
      <c r="FX131" s="254"/>
      <c r="FY131" s="254"/>
      <c r="FZ131" s="254"/>
      <c r="GA131" s="254"/>
      <c r="GB131" s="254"/>
      <c r="GC131" s="254"/>
      <c r="GD131" s="254"/>
      <c r="GE131" s="254"/>
      <c r="GF131" s="254"/>
      <c r="GG131" s="254"/>
      <c r="GH131" s="254"/>
      <c r="GI131" s="254"/>
      <c r="GJ131" s="254"/>
      <c r="GK131" s="254"/>
      <c r="GL131" s="254"/>
      <c r="GM131" s="254"/>
      <c r="GN131" s="254"/>
      <c r="GO131" s="254"/>
      <c r="GP131" s="254"/>
      <c r="GQ131" s="254"/>
      <c r="GR131" s="254"/>
      <c r="GS131" s="254"/>
      <c r="GT131" s="254"/>
      <c r="GU131" s="254"/>
      <c r="GV131" s="254"/>
      <c r="GW131" s="254"/>
      <c r="GX131" s="254"/>
      <c r="GY131" s="254"/>
      <c r="GZ131" s="254"/>
      <c r="HA131" s="254"/>
      <c r="HB131" s="254"/>
      <c r="HC131" s="254"/>
      <c r="HD131" s="254"/>
      <c r="HE131" s="254"/>
      <c r="HF131" s="254"/>
      <c r="HG131" s="254"/>
      <c r="HH131" s="254"/>
      <c r="HI131" s="254"/>
      <c r="HJ131" s="254"/>
      <c r="HK131" s="254"/>
    </row>
    <row r="132" spans="1:219" s="280" customFormat="1" ht="75" x14ac:dyDescent="0.25">
      <c r="A132" s="619" t="s">
        <v>380</v>
      </c>
      <c r="B132" s="619" t="s">
        <v>394</v>
      </c>
      <c r="C132" s="619" t="s">
        <v>378</v>
      </c>
      <c r="D132" s="619" t="s">
        <v>419</v>
      </c>
      <c r="E132" s="619" t="s">
        <v>443</v>
      </c>
      <c r="F132" s="619" t="s">
        <v>424</v>
      </c>
      <c r="G132" s="609">
        <v>2020005810244</v>
      </c>
      <c r="H132" s="941"/>
      <c r="I132" s="1052" t="s">
        <v>778</v>
      </c>
      <c r="J132" s="1052" t="s">
        <v>923</v>
      </c>
      <c r="K132" s="609">
        <v>20</v>
      </c>
      <c r="L132" s="609" t="s">
        <v>781</v>
      </c>
      <c r="M132" s="609" t="s">
        <v>780</v>
      </c>
      <c r="N132" s="619" t="s">
        <v>1441</v>
      </c>
      <c r="O132" s="619" t="s">
        <v>390</v>
      </c>
      <c r="P132" s="619" t="s">
        <v>782</v>
      </c>
      <c r="Q132" s="934" t="s">
        <v>873</v>
      </c>
      <c r="R132" s="845"/>
      <c r="S132" s="845">
        <v>547500000</v>
      </c>
      <c r="T132" s="1022">
        <f t="shared" si="13"/>
        <v>547500000</v>
      </c>
      <c r="U132" s="1092">
        <f t="shared" si="14"/>
        <v>547500000</v>
      </c>
      <c r="V132" s="1091"/>
      <c r="W132" s="677"/>
      <c r="X132" s="677"/>
      <c r="Y132" s="677"/>
      <c r="Z132" s="677"/>
      <c r="AA132" s="677"/>
      <c r="AB132" s="677"/>
      <c r="AC132" s="677"/>
      <c r="AD132" s="677"/>
      <c r="AE132" s="677"/>
      <c r="AF132" s="594"/>
      <c r="AG132" s="594"/>
      <c r="AH132" s="594"/>
      <c r="AI132" s="594"/>
      <c r="AJ132" s="594"/>
      <c r="AK132" s="594"/>
      <c r="AL132" s="677"/>
      <c r="AM132" s="594"/>
      <c r="AN132" s="594"/>
      <c r="AO132" s="594"/>
      <c r="AP132" s="594"/>
      <c r="AQ132" s="594"/>
      <c r="AR132" s="594"/>
      <c r="AS132" s="594"/>
      <c r="AT132" s="594"/>
      <c r="AU132" s="594"/>
      <c r="AV132" s="594"/>
      <c r="AW132" s="594"/>
      <c r="AX132" s="594">
        <v>320000000</v>
      </c>
      <c r="AY132" s="594">
        <v>3750000</v>
      </c>
      <c r="AZ132" s="594"/>
      <c r="BA132" s="594"/>
      <c r="BB132" s="594"/>
      <c r="BC132" s="594"/>
      <c r="BD132" s="594"/>
      <c r="BE132" s="594"/>
      <c r="BF132" s="594">
        <v>20000000</v>
      </c>
      <c r="BG132" s="594"/>
      <c r="BH132" s="594"/>
      <c r="BI132" s="594"/>
      <c r="BJ132" s="594"/>
      <c r="BK132" s="594"/>
      <c r="BL132" s="594"/>
      <c r="BM132" s="594"/>
      <c r="BN132" s="594"/>
      <c r="BO132" s="594"/>
      <c r="BP132" s="594"/>
      <c r="BQ132" s="594"/>
      <c r="BR132" s="594">
        <v>203750000</v>
      </c>
      <c r="BS132" s="594"/>
      <c r="BT132" s="594"/>
      <c r="BU132" s="594"/>
      <c r="BV132" s="594"/>
      <c r="BW132" s="594"/>
      <c r="BX132" s="594"/>
      <c r="BY132" s="594"/>
      <c r="BZ132" s="594"/>
      <c r="CA132" s="637"/>
      <c r="CB132" s="652">
        <v>2402041</v>
      </c>
      <c r="CC132" s="652" t="s">
        <v>1170</v>
      </c>
      <c r="CD132" s="652">
        <v>24022</v>
      </c>
      <c r="CE132" s="652" t="s">
        <v>1171</v>
      </c>
      <c r="CF132" s="619" t="s">
        <v>782</v>
      </c>
      <c r="CG132" s="1185">
        <f t="shared" si="15"/>
        <v>547500000</v>
      </c>
      <c r="CH132" s="652">
        <v>53211</v>
      </c>
      <c r="CI132" s="652" t="s">
        <v>1172</v>
      </c>
      <c r="CJ132" s="1206">
        <v>42</v>
      </c>
      <c r="CK132" s="652" t="s">
        <v>1173</v>
      </c>
      <c r="CL132" s="652">
        <v>7045101</v>
      </c>
      <c r="CM132" s="652" t="s">
        <v>1174</v>
      </c>
      <c r="CN132" s="652" t="s">
        <v>1175</v>
      </c>
      <c r="CO132" s="652" t="s">
        <v>1176</v>
      </c>
      <c r="CP132" s="807">
        <f t="shared" si="18"/>
        <v>547500000</v>
      </c>
      <c r="CQ132" s="807">
        <f t="shared" si="19"/>
        <v>0</v>
      </c>
      <c r="CR132" s="278"/>
      <c r="CS132" s="278"/>
      <c r="CT132" s="278"/>
      <c r="CU132" s="278"/>
      <c r="CV132" s="278"/>
      <c r="CW132" s="278"/>
      <c r="CX132" s="278"/>
      <c r="CY132" s="278"/>
      <c r="CZ132" s="278"/>
      <c r="DA132" s="278"/>
      <c r="DB132" s="278"/>
      <c r="DC132" s="278"/>
      <c r="DD132" s="278"/>
      <c r="DE132" s="278"/>
      <c r="DF132" s="278"/>
      <c r="DG132" s="278"/>
      <c r="DH132" s="278"/>
      <c r="DI132" s="278"/>
      <c r="DJ132" s="278"/>
      <c r="DK132" s="278"/>
      <c r="DL132" s="278"/>
      <c r="DM132" s="278"/>
      <c r="DN132" s="278"/>
      <c r="DO132" s="278"/>
      <c r="DP132" s="278"/>
      <c r="DQ132" s="278"/>
      <c r="DR132" s="278"/>
      <c r="DS132" s="278"/>
      <c r="DT132" s="278"/>
      <c r="DU132" s="278"/>
      <c r="DV132" s="278"/>
      <c r="DW132" s="278"/>
      <c r="DX132" s="278"/>
      <c r="DY132" s="278"/>
      <c r="DZ132" s="278"/>
      <c r="EA132" s="278"/>
      <c r="EB132" s="278"/>
      <c r="EC132" s="278"/>
      <c r="ED132" s="278"/>
      <c r="EE132" s="278"/>
      <c r="EF132" s="278"/>
      <c r="EG132" s="278"/>
      <c r="EH132" s="278"/>
      <c r="EI132" s="278"/>
      <c r="EJ132" s="278"/>
      <c r="EK132" s="278"/>
      <c r="EL132" s="278"/>
      <c r="EM132" s="278"/>
      <c r="EN132" s="278"/>
      <c r="EO132" s="278"/>
      <c r="EP132" s="278"/>
      <c r="EQ132" s="278"/>
      <c r="ER132" s="278"/>
      <c r="ES132" s="278"/>
      <c r="ET132" s="278"/>
      <c r="EU132" s="278"/>
      <c r="EV132" s="278"/>
      <c r="EW132" s="278"/>
      <c r="EX132" s="278"/>
      <c r="EY132" s="278"/>
      <c r="EZ132" s="278"/>
      <c r="FA132" s="278"/>
      <c r="FB132" s="278"/>
      <c r="FC132" s="278"/>
      <c r="FD132" s="278"/>
      <c r="FE132" s="278"/>
      <c r="FF132" s="278"/>
      <c r="FG132" s="278"/>
      <c r="FH132" s="278"/>
      <c r="FI132" s="278"/>
      <c r="FJ132" s="278"/>
      <c r="FK132" s="278"/>
      <c r="FL132" s="278"/>
      <c r="FM132" s="278"/>
      <c r="FN132" s="278"/>
      <c r="FO132" s="278"/>
      <c r="FP132" s="278"/>
      <c r="FQ132" s="278"/>
      <c r="FR132" s="278"/>
      <c r="FS132" s="278"/>
      <c r="FT132" s="278"/>
      <c r="FU132" s="278"/>
      <c r="FV132" s="278"/>
      <c r="FW132" s="278"/>
      <c r="FX132" s="278"/>
      <c r="FY132" s="278"/>
      <c r="FZ132" s="278"/>
      <c r="GA132" s="278"/>
      <c r="GB132" s="278"/>
      <c r="GC132" s="278"/>
      <c r="GD132" s="278"/>
      <c r="GE132" s="278"/>
      <c r="GF132" s="278"/>
      <c r="GG132" s="278"/>
      <c r="GH132" s="278"/>
      <c r="GI132" s="278"/>
      <c r="GJ132" s="278"/>
      <c r="GK132" s="278"/>
      <c r="GL132" s="278"/>
      <c r="GM132" s="278"/>
      <c r="GN132" s="278"/>
      <c r="GO132" s="278"/>
      <c r="GP132" s="278"/>
      <c r="GQ132" s="278"/>
      <c r="GR132" s="278"/>
      <c r="GS132" s="278"/>
      <c r="GT132" s="278"/>
      <c r="GU132" s="278"/>
      <c r="GV132" s="278"/>
      <c r="GW132" s="278"/>
      <c r="GX132" s="278"/>
      <c r="GY132" s="278"/>
      <c r="GZ132" s="278"/>
      <c r="HA132" s="278"/>
      <c r="HB132" s="278"/>
      <c r="HC132" s="278"/>
      <c r="HD132" s="278"/>
      <c r="HE132" s="279"/>
      <c r="HF132" s="279"/>
      <c r="HG132" s="279"/>
      <c r="HH132" s="279"/>
      <c r="HI132" s="279"/>
      <c r="HJ132" s="279"/>
      <c r="HK132" s="279"/>
    </row>
    <row r="133" spans="1:219" s="280" customFormat="1" ht="66" customHeight="1" x14ac:dyDescent="0.25">
      <c r="A133" s="619" t="s">
        <v>380</v>
      </c>
      <c r="B133" s="619" t="s">
        <v>394</v>
      </c>
      <c r="C133" s="619" t="s">
        <v>378</v>
      </c>
      <c r="D133" s="619" t="s">
        <v>419</v>
      </c>
      <c r="E133" s="619" t="s">
        <v>443</v>
      </c>
      <c r="F133" s="619" t="s">
        <v>424</v>
      </c>
      <c r="G133" s="609">
        <v>2021005810226</v>
      </c>
      <c r="H133" s="941"/>
      <c r="I133" s="1052" t="s">
        <v>778</v>
      </c>
      <c r="J133" s="1052" t="s">
        <v>779</v>
      </c>
      <c r="K133" s="609">
        <v>220</v>
      </c>
      <c r="L133" s="609" t="s">
        <v>781</v>
      </c>
      <c r="M133" s="609" t="s">
        <v>780</v>
      </c>
      <c r="N133" s="619" t="s">
        <v>1442</v>
      </c>
      <c r="O133" s="619" t="s">
        <v>390</v>
      </c>
      <c r="P133" s="619" t="s">
        <v>782</v>
      </c>
      <c r="Q133" s="913" t="s">
        <v>958</v>
      </c>
      <c r="R133" s="845"/>
      <c r="S133" s="845">
        <v>790139304.09000003</v>
      </c>
      <c r="T133" s="1025">
        <f t="shared" si="13"/>
        <v>790139304.09000003</v>
      </c>
      <c r="U133" s="1092">
        <f t="shared" si="14"/>
        <v>790139304.09000003</v>
      </c>
      <c r="V133" s="1091"/>
      <c r="W133" s="677"/>
      <c r="X133" s="677"/>
      <c r="Y133" s="677"/>
      <c r="Z133" s="677"/>
      <c r="AA133" s="677"/>
      <c r="AB133" s="677"/>
      <c r="AC133" s="677"/>
      <c r="AD133" s="677"/>
      <c r="AE133" s="677"/>
      <c r="AF133" s="594"/>
      <c r="AG133" s="594"/>
      <c r="AH133" s="594"/>
      <c r="AI133" s="594"/>
      <c r="AJ133" s="594"/>
      <c r="AK133" s="594"/>
      <c r="AL133" s="677"/>
      <c r="AM133" s="594"/>
      <c r="AN133" s="594"/>
      <c r="AO133" s="594"/>
      <c r="AP133" s="594"/>
      <c r="AQ133" s="594"/>
      <c r="AR133" s="594"/>
      <c r="AS133" s="594"/>
      <c r="AT133" s="594"/>
      <c r="AU133" s="594"/>
      <c r="AV133" s="594"/>
      <c r="AW133" s="594"/>
      <c r="AX133" s="594"/>
      <c r="AY133" s="594"/>
      <c r="AZ133" s="594"/>
      <c r="BA133" s="594"/>
      <c r="BB133" s="594"/>
      <c r="BC133" s="594"/>
      <c r="BD133" s="594"/>
      <c r="BE133" s="594"/>
      <c r="BF133" s="594"/>
      <c r="BG133" s="594"/>
      <c r="BH133" s="594"/>
      <c r="BI133" s="594"/>
      <c r="BJ133" s="594"/>
      <c r="BK133" s="594"/>
      <c r="BL133" s="594"/>
      <c r="BM133" s="594"/>
      <c r="BN133" s="594"/>
      <c r="BO133" s="594"/>
      <c r="BP133" s="594"/>
      <c r="BQ133" s="594"/>
      <c r="BR133" s="594">
        <v>790139304.09000003</v>
      </c>
      <c r="BS133" s="594"/>
      <c r="BT133" s="594"/>
      <c r="BU133" s="594"/>
      <c r="BV133" s="594"/>
      <c r="BW133" s="594"/>
      <c r="BX133" s="594"/>
      <c r="BY133" s="594"/>
      <c r="BZ133" s="594"/>
      <c r="CA133" s="637"/>
      <c r="CB133" s="652">
        <v>2402041</v>
      </c>
      <c r="CC133" s="652" t="s">
        <v>1177</v>
      </c>
      <c r="CD133" s="652">
        <v>24022</v>
      </c>
      <c r="CE133" s="652" t="s">
        <v>1178</v>
      </c>
      <c r="CF133" s="652" t="s">
        <v>782</v>
      </c>
      <c r="CG133" s="1188">
        <f t="shared" si="15"/>
        <v>790139304.09000003</v>
      </c>
      <c r="CH133" s="652">
        <v>53211</v>
      </c>
      <c r="CI133" s="652" t="s">
        <v>1179</v>
      </c>
      <c r="CJ133" s="619">
        <v>42</v>
      </c>
      <c r="CK133" s="652" t="s">
        <v>1180</v>
      </c>
      <c r="CL133" s="652">
        <v>7045101</v>
      </c>
      <c r="CM133" s="652" t="s">
        <v>1181</v>
      </c>
      <c r="CN133" s="652" t="s">
        <v>1175</v>
      </c>
      <c r="CO133" s="652" t="s">
        <v>1176</v>
      </c>
      <c r="CP133" s="807">
        <f t="shared" si="18"/>
        <v>790139304.09000003</v>
      </c>
      <c r="CQ133" s="807">
        <f t="shared" si="19"/>
        <v>0</v>
      </c>
      <c r="CR133" s="278"/>
      <c r="CS133" s="278"/>
      <c r="CT133" s="278"/>
      <c r="CU133" s="278"/>
      <c r="CV133" s="278"/>
      <c r="CW133" s="278"/>
      <c r="CX133" s="278"/>
      <c r="CY133" s="278"/>
      <c r="CZ133" s="278"/>
      <c r="DA133" s="278"/>
      <c r="DB133" s="278"/>
      <c r="DC133" s="278"/>
      <c r="DD133" s="278"/>
      <c r="DE133" s="278"/>
      <c r="DF133" s="278"/>
      <c r="DG133" s="278"/>
      <c r="DH133" s="278"/>
      <c r="DI133" s="278"/>
      <c r="DJ133" s="278"/>
      <c r="DK133" s="278"/>
      <c r="DL133" s="278"/>
      <c r="DM133" s="278"/>
      <c r="DN133" s="278"/>
      <c r="DO133" s="278"/>
      <c r="DP133" s="278"/>
      <c r="DQ133" s="278"/>
      <c r="DR133" s="278"/>
      <c r="DS133" s="278"/>
      <c r="DT133" s="278"/>
      <c r="DU133" s="278"/>
      <c r="DV133" s="278"/>
      <c r="DW133" s="278"/>
      <c r="DX133" s="278"/>
      <c r="DY133" s="278"/>
      <c r="DZ133" s="278"/>
      <c r="EA133" s="278"/>
      <c r="EB133" s="278"/>
      <c r="EC133" s="278"/>
      <c r="ED133" s="278"/>
      <c r="EE133" s="278"/>
      <c r="EF133" s="278"/>
      <c r="EG133" s="278"/>
      <c r="EH133" s="278"/>
      <c r="EI133" s="278"/>
      <c r="EJ133" s="278"/>
      <c r="EK133" s="278"/>
      <c r="EL133" s="278"/>
      <c r="EM133" s="278"/>
      <c r="EN133" s="278"/>
      <c r="EO133" s="278"/>
      <c r="EP133" s="278"/>
      <c r="EQ133" s="278"/>
      <c r="ER133" s="278"/>
      <c r="ES133" s="278"/>
      <c r="ET133" s="278"/>
      <c r="EU133" s="278"/>
      <c r="EV133" s="278"/>
      <c r="EW133" s="278"/>
      <c r="EX133" s="278"/>
      <c r="EY133" s="278"/>
      <c r="EZ133" s="278"/>
      <c r="FA133" s="278"/>
      <c r="FB133" s="278"/>
      <c r="FC133" s="278"/>
      <c r="FD133" s="278"/>
      <c r="FE133" s="278"/>
      <c r="FF133" s="278"/>
      <c r="FG133" s="278"/>
      <c r="FH133" s="278"/>
      <c r="FI133" s="278"/>
      <c r="FJ133" s="278"/>
      <c r="FK133" s="278"/>
      <c r="FL133" s="278"/>
      <c r="FM133" s="278"/>
      <c r="FN133" s="278"/>
      <c r="FO133" s="278"/>
      <c r="FP133" s="278"/>
      <c r="FQ133" s="278"/>
      <c r="FR133" s="278"/>
      <c r="FS133" s="278"/>
      <c r="FT133" s="278"/>
      <c r="FU133" s="278"/>
      <c r="FV133" s="278"/>
      <c r="FW133" s="278"/>
      <c r="FX133" s="278"/>
      <c r="FY133" s="278"/>
      <c r="FZ133" s="278"/>
      <c r="GA133" s="278"/>
      <c r="GB133" s="278"/>
      <c r="GC133" s="278"/>
      <c r="GD133" s="278"/>
      <c r="GE133" s="278"/>
      <c r="GF133" s="278"/>
      <c r="GG133" s="278"/>
      <c r="GH133" s="278"/>
      <c r="GI133" s="278"/>
      <c r="GJ133" s="278"/>
      <c r="GK133" s="278"/>
      <c r="GL133" s="278"/>
      <c r="GM133" s="278"/>
      <c r="GN133" s="278"/>
      <c r="GO133" s="278"/>
      <c r="GP133" s="278"/>
      <c r="GQ133" s="278"/>
      <c r="GR133" s="278"/>
      <c r="GS133" s="278"/>
      <c r="GT133" s="278"/>
      <c r="GU133" s="278"/>
      <c r="GV133" s="278"/>
      <c r="GW133" s="278"/>
      <c r="GX133" s="278"/>
      <c r="GY133" s="278"/>
      <c r="GZ133" s="278"/>
      <c r="HA133" s="278"/>
      <c r="HB133" s="278"/>
      <c r="HC133" s="278"/>
      <c r="HD133" s="278"/>
      <c r="HE133" s="279"/>
      <c r="HF133" s="279"/>
      <c r="HG133" s="279"/>
      <c r="HH133" s="279"/>
      <c r="HI133" s="279"/>
      <c r="HJ133" s="279"/>
      <c r="HK133" s="279"/>
    </row>
    <row r="134" spans="1:219" s="280" customFormat="1" ht="210" x14ac:dyDescent="0.25">
      <c r="A134" s="619" t="s">
        <v>380</v>
      </c>
      <c r="B134" s="619" t="s">
        <v>394</v>
      </c>
      <c r="C134" s="619" t="s">
        <v>378</v>
      </c>
      <c r="D134" s="619" t="s">
        <v>419</v>
      </c>
      <c r="E134" s="619" t="s">
        <v>443</v>
      </c>
      <c r="F134" s="619" t="s">
        <v>424</v>
      </c>
      <c r="G134" s="941">
        <v>2021005810238</v>
      </c>
      <c r="H134" s="941"/>
      <c r="I134" s="1063" t="s">
        <v>1325</v>
      </c>
      <c r="J134" s="1063" t="s">
        <v>1326</v>
      </c>
      <c r="K134" s="945">
        <v>14</v>
      </c>
      <c r="L134" s="945" t="s">
        <v>781</v>
      </c>
      <c r="M134" s="945" t="s">
        <v>780</v>
      </c>
      <c r="N134" s="946" t="s">
        <v>1443</v>
      </c>
      <c r="O134" s="946" t="s">
        <v>390</v>
      </c>
      <c r="P134" s="946" t="s">
        <v>782</v>
      </c>
      <c r="Q134" s="924" t="s">
        <v>964</v>
      </c>
      <c r="R134" s="845">
        <v>0</v>
      </c>
      <c r="S134" s="845">
        <v>1006110695.9100037</v>
      </c>
      <c r="T134" s="1022">
        <f t="shared" si="13"/>
        <v>1006110695.9100037</v>
      </c>
      <c r="U134" s="1092">
        <f t="shared" si="14"/>
        <v>1006110695.9100037</v>
      </c>
      <c r="V134" s="1091"/>
      <c r="W134" s="677"/>
      <c r="X134" s="677"/>
      <c r="Y134" s="677"/>
      <c r="Z134" s="677"/>
      <c r="AA134" s="677"/>
      <c r="AB134" s="677"/>
      <c r="AC134" s="677"/>
      <c r="AD134" s="677"/>
      <c r="AE134" s="677"/>
      <c r="AF134" s="594"/>
      <c r="AG134" s="594"/>
      <c r="AH134" s="594"/>
      <c r="AI134" s="594"/>
      <c r="AJ134" s="594"/>
      <c r="AK134" s="594"/>
      <c r="AL134" s="677"/>
      <c r="AM134" s="594"/>
      <c r="AN134" s="594"/>
      <c r="AO134" s="594"/>
      <c r="AP134" s="594"/>
      <c r="AQ134" s="594"/>
      <c r="AR134" s="594"/>
      <c r="AS134" s="594"/>
      <c r="AT134" s="594"/>
      <c r="AU134" s="594"/>
      <c r="AV134" s="594"/>
      <c r="AW134" s="594"/>
      <c r="AX134" s="594"/>
      <c r="AY134" s="594"/>
      <c r="AZ134" s="594"/>
      <c r="BA134" s="594"/>
      <c r="BB134" s="594"/>
      <c r="BC134" s="594"/>
      <c r="BD134" s="594"/>
      <c r="BE134" s="594"/>
      <c r="BF134" s="594"/>
      <c r="BG134" s="594"/>
      <c r="BH134" s="594"/>
      <c r="BI134" s="594"/>
      <c r="BJ134" s="594"/>
      <c r="BK134" s="594"/>
      <c r="BL134" s="594"/>
      <c r="BM134" s="594"/>
      <c r="BN134" s="594"/>
      <c r="BO134" s="594"/>
      <c r="BP134" s="594"/>
      <c r="BQ134" s="594"/>
      <c r="BR134" s="594">
        <v>1006110695.9100037</v>
      </c>
      <c r="BS134" s="594"/>
      <c r="BT134" s="594"/>
      <c r="BU134" s="594"/>
      <c r="BV134" s="594"/>
      <c r="BW134" s="594"/>
      <c r="BX134" s="594"/>
      <c r="BY134" s="594"/>
      <c r="BZ134" s="594"/>
      <c r="CA134" s="637"/>
      <c r="CB134" s="652" t="s">
        <v>1327</v>
      </c>
      <c r="CC134" s="652" t="s">
        <v>1328</v>
      </c>
      <c r="CD134" s="652">
        <v>24021</v>
      </c>
      <c r="CE134" s="652" t="s">
        <v>1182</v>
      </c>
      <c r="CF134" s="946" t="s">
        <v>782</v>
      </c>
      <c r="CG134" s="1185">
        <f t="shared" si="15"/>
        <v>1006110695.9100037</v>
      </c>
      <c r="CH134" s="652">
        <v>53211</v>
      </c>
      <c r="CI134" s="652" t="s">
        <v>1172</v>
      </c>
      <c r="CJ134" s="1206">
        <v>39</v>
      </c>
      <c r="CK134" s="652" t="s">
        <v>1183</v>
      </c>
      <c r="CL134" s="652">
        <v>7045101</v>
      </c>
      <c r="CM134" s="652" t="s">
        <v>1184</v>
      </c>
      <c r="CN134" s="651" t="s">
        <v>1185</v>
      </c>
      <c r="CO134" s="652" t="s">
        <v>1186</v>
      </c>
      <c r="CP134" s="807">
        <f t="shared" si="18"/>
        <v>1006110695.9100037</v>
      </c>
      <c r="CQ134" s="807">
        <f t="shared" si="19"/>
        <v>0</v>
      </c>
      <c r="CR134" s="278"/>
      <c r="CS134" s="278"/>
      <c r="CT134" s="278"/>
      <c r="CU134" s="278"/>
      <c r="CV134" s="278"/>
      <c r="CW134" s="278"/>
      <c r="CX134" s="278"/>
      <c r="CY134" s="278"/>
      <c r="CZ134" s="278"/>
      <c r="DA134" s="278"/>
      <c r="DB134" s="278"/>
      <c r="DC134" s="278"/>
      <c r="DD134" s="278"/>
      <c r="DE134" s="278"/>
      <c r="DF134" s="278"/>
      <c r="DG134" s="278"/>
      <c r="DH134" s="278"/>
      <c r="DI134" s="278"/>
      <c r="DJ134" s="278"/>
      <c r="DK134" s="278"/>
      <c r="DL134" s="278"/>
      <c r="DM134" s="278"/>
      <c r="DN134" s="278"/>
      <c r="DO134" s="278"/>
      <c r="DP134" s="278"/>
      <c r="DQ134" s="278"/>
      <c r="DR134" s="278"/>
      <c r="DS134" s="278"/>
      <c r="DT134" s="278"/>
      <c r="DU134" s="278"/>
      <c r="DV134" s="278"/>
      <c r="DW134" s="278"/>
      <c r="DX134" s="278"/>
      <c r="DY134" s="278"/>
      <c r="DZ134" s="278"/>
      <c r="EA134" s="278"/>
      <c r="EB134" s="278"/>
      <c r="EC134" s="278"/>
      <c r="ED134" s="278"/>
      <c r="EE134" s="278"/>
      <c r="EF134" s="278"/>
      <c r="EG134" s="278"/>
      <c r="EH134" s="278"/>
      <c r="EI134" s="278"/>
      <c r="EJ134" s="278"/>
      <c r="EK134" s="278"/>
      <c r="EL134" s="278"/>
      <c r="EM134" s="278"/>
      <c r="EN134" s="278"/>
      <c r="EO134" s="278"/>
      <c r="EP134" s="278"/>
      <c r="EQ134" s="278"/>
      <c r="ER134" s="278"/>
      <c r="ES134" s="278"/>
      <c r="ET134" s="278"/>
      <c r="EU134" s="278"/>
      <c r="EV134" s="278"/>
      <c r="EW134" s="278"/>
      <c r="EX134" s="278"/>
      <c r="EY134" s="278"/>
      <c r="EZ134" s="278"/>
      <c r="FA134" s="278"/>
      <c r="FB134" s="278"/>
      <c r="FC134" s="278"/>
      <c r="FD134" s="278"/>
      <c r="FE134" s="278"/>
      <c r="FF134" s="278"/>
      <c r="FG134" s="278"/>
      <c r="FH134" s="278"/>
      <c r="FI134" s="278"/>
      <c r="FJ134" s="278"/>
      <c r="FK134" s="278"/>
      <c r="FL134" s="278"/>
      <c r="FM134" s="278"/>
      <c r="FN134" s="278"/>
      <c r="FO134" s="278"/>
      <c r="FP134" s="278"/>
      <c r="FQ134" s="278"/>
      <c r="FR134" s="278"/>
      <c r="FS134" s="278"/>
      <c r="FT134" s="278"/>
      <c r="FU134" s="278"/>
      <c r="FV134" s="278"/>
      <c r="FW134" s="278"/>
      <c r="FX134" s="278"/>
      <c r="FY134" s="278"/>
      <c r="FZ134" s="278"/>
      <c r="GA134" s="278"/>
      <c r="GB134" s="278"/>
      <c r="GC134" s="278"/>
      <c r="GD134" s="278"/>
      <c r="GE134" s="278"/>
      <c r="GF134" s="278"/>
      <c r="GG134" s="278"/>
      <c r="GH134" s="278"/>
      <c r="GI134" s="278"/>
      <c r="GJ134" s="278"/>
      <c r="GK134" s="278"/>
      <c r="GL134" s="278"/>
      <c r="GM134" s="278"/>
      <c r="GN134" s="278"/>
      <c r="GO134" s="278"/>
      <c r="GP134" s="278"/>
      <c r="GQ134" s="278"/>
      <c r="GR134" s="278"/>
      <c r="GS134" s="278"/>
      <c r="GT134" s="278"/>
      <c r="GU134" s="278"/>
      <c r="GV134" s="278"/>
      <c r="GW134" s="278"/>
      <c r="GX134" s="278"/>
      <c r="GY134" s="278"/>
      <c r="GZ134" s="278"/>
      <c r="HA134" s="278"/>
      <c r="HB134" s="278"/>
      <c r="HC134" s="278"/>
      <c r="HD134" s="278"/>
      <c r="HE134" s="279"/>
      <c r="HF134" s="279"/>
      <c r="HG134" s="279"/>
      <c r="HH134" s="279"/>
      <c r="HI134" s="279"/>
      <c r="HJ134" s="279"/>
      <c r="HK134" s="279"/>
    </row>
    <row r="135" spans="1:219" ht="19.5" x14ac:dyDescent="0.25">
      <c r="A135" s="1132" t="s">
        <v>380</v>
      </c>
      <c r="B135" s="1132" t="s">
        <v>394</v>
      </c>
      <c r="C135" s="1132" t="s">
        <v>378</v>
      </c>
      <c r="D135" s="1132" t="s">
        <v>426</v>
      </c>
      <c r="E135" s="1132"/>
      <c r="F135" s="1132"/>
      <c r="G135" s="613"/>
      <c r="H135" s="613"/>
      <c r="I135" s="1054"/>
      <c r="J135" s="1054"/>
      <c r="K135" s="613"/>
      <c r="L135" s="613"/>
      <c r="M135" s="613"/>
      <c r="N135" s="629"/>
      <c r="O135" s="629"/>
      <c r="P135" s="629"/>
      <c r="Q135" s="1138" t="s">
        <v>427</v>
      </c>
      <c r="R135" s="1134"/>
      <c r="S135" s="1134"/>
      <c r="T135" s="1135">
        <f t="shared" si="13"/>
        <v>0</v>
      </c>
      <c r="U135" s="1092">
        <f t="shared" si="14"/>
        <v>0</v>
      </c>
      <c r="V135" s="1087"/>
      <c r="W135" s="269"/>
      <c r="X135" s="269"/>
      <c r="Y135" s="269"/>
      <c r="Z135" s="269"/>
      <c r="AA135" s="595"/>
      <c r="AB135" s="269"/>
      <c r="AC135" s="269"/>
      <c r="AD135" s="269"/>
      <c r="AE135" s="269"/>
      <c r="AF135" s="269"/>
      <c r="AG135" s="269"/>
      <c r="AH135" s="269"/>
      <c r="AI135" s="269"/>
      <c r="AJ135" s="269"/>
      <c r="AK135" s="269"/>
      <c r="AL135" s="269"/>
      <c r="AM135" s="269"/>
      <c r="AN135" s="595"/>
      <c r="AO135" s="595"/>
      <c r="AP135" s="269"/>
      <c r="AQ135" s="269"/>
      <c r="AR135" s="269"/>
      <c r="AS135" s="269"/>
      <c r="AT135" s="269"/>
      <c r="AU135" s="269"/>
      <c r="AV135" s="269"/>
      <c r="AW135" s="269"/>
      <c r="AX135" s="269"/>
      <c r="AY135" s="269"/>
      <c r="AZ135" s="269"/>
      <c r="BA135" s="269"/>
      <c r="BB135" s="269"/>
      <c r="BC135" s="269"/>
      <c r="BD135" s="595"/>
      <c r="BE135" s="269"/>
      <c r="BF135" s="269"/>
      <c r="BG135" s="269"/>
      <c r="BH135" s="269"/>
      <c r="BI135" s="269"/>
      <c r="BJ135" s="269"/>
      <c r="BK135" s="576"/>
      <c r="BL135" s="269"/>
      <c r="BM135" s="269"/>
      <c r="BN135" s="269"/>
      <c r="BO135" s="269"/>
      <c r="BP135" s="269"/>
      <c r="BQ135" s="269"/>
      <c r="BR135" s="269"/>
      <c r="BS135" s="595"/>
      <c r="BT135" s="269"/>
      <c r="BU135" s="269"/>
      <c r="BV135" s="269"/>
      <c r="BW135" s="269"/>
      <c r="BX135" s="269"/>
      <c r="BY135" s="269"/>
      <c r="BZ135" s="269"/>
      <c r="CA135" s="636"/>
      <c r="CB135" s="651"/>
      <c r="CC135" s="651"/>
      <c r="CD135" s="651"/>
      <c r="CE135" s="651"/>
      <c r="CF135" s="651"/>
      <c r="CG135" s="1186">
        <f t="shared" si="15"/>
        <v>0</v>
      </c>
      <c r="CH135" s="651"/>
      <c r="CI135" s="651"/>
      <c r="CJ135" s="651"/>
      <c r="CK135" s="651"/>
      <c r="CL135" s="651"/>
      <c r="CM135" s="651"/>
      <c r="CN135" s="651"/>
      <c r="CO135" s="651"/>
      <c r="CP135" s="807">
        <f t="shared" si="18"/>
        <v>0</v>
      </c>
      <c r="CQ135" s="807">
        <f t="shared" si="19"/>
        <v>0</v>
      </c>
      <c r="CR135" s="270"/>
      <c r="CS135" s="270"/>
      <c r="CT135" s="270"/>
      <c r="CU135" s="270"/>
      <c r="CV135" s="270"/>
      <c r="CW135" s="270"/>
      <c r="CX135" s="270"/>
      <c r="CY135" s="270"/>
      <c r="CZ135" s="270"/>
      <c r="DA135" s="270"/>
      <c r="DB135" s="270"/>
      <c r="DC135" s="270"/>
      <c r="DD135" s="270"/>
      <c r="DE135" s="270"/>
      <c r="DF135" s="270"/>
      <c r="DG135" s="270"/>
      <c r="DH135" s="270"/>
      <c r="DI135" s="270"/>
      <c r="DJ135" s="270"/>
      <c r="DK135" s="270"/>
      <c r="DL135" s="270"/>
      <c r="DM135" s="270"/>
      <c r="DN135" s="270"/>
      <c r="DO135" s="270"/>
      <c r="DP135" s="270"/>
      <c r="DQ135" s="270"/>
      <c r="DR135" s="270"/>
      <c r="DS135" s="270"/>
      <c r="DT135" s="270"/>
      <c r="DU135" s="270"/>
      <c r="DV135" s="270"/>
      <c r="DW135" s="270"/>
      <c r="DX135" s="270"/>
      <c r="DY135" s="270"/>
      <c r="DZ135" s="270"/>
      <c r="EA135" s="270"/>
      <c r="EB135" s="270"/>
      <c r="EC135" s="270"/>
      <c r="ED135" s="270"/>
      <c r="EE135" s="270"/>
      <c r="EF135" s="270"/>
      <c r="EG135" s="270"/>
      <c r="EH135" s="270"/>
      <c r="EI135" s="270"/>
      <c r="EJ135" s="270"/>
      <c r="EK135" s="270"/>
      <c r="EL135" s="270"/>
      <c r="EM135" s="270"/>
      <c r="EN135" s="270"/>
      <c r="EO135" s="270"/>
      <c r="EP135" s="270"/>
      <c r="EQ135" s="270"/>
      <c r="ER135" s="270"/>
      <c r="ES135" s="270"/>
      <c r="ET135" s="270"/>
      <c r="EU135" s="270"/>
      <c r="EV135" s="270"/>
      <c r="EW135" s="270"/>
      <c r="EX135" s="270"/>
      <c r="EY135" s="270"/>
      <c r="EZ135" s="270"/>
      <c r="FA135" s="270"/>
      <c r="FB135" s="270"/>
      <c r="FC135" s="270"/>
      <c r="FD135" s="270"/>
      <c r="FE135" s="270"/>
      <c r="FF135" s="270"/>
      <c r="FG135" s="270"/>
      <c r="FH135" s="270"/>
      <c r="FI135" s="270"/>
      <c r="FJ135" s="270"/>
      <c r="FK135" s="270"/>
      <c r="FL135" s="270"/>
      <c r="FM135" s="270"/>
      <c r="FN135" s="270"/>
      <c r="FO135" s="270"/>
      <c r="FP135" s="270"/>
      <c r="FQ135" s="270"/>
      <c r="FR135" s="270"/>
      <c r="FS135" s="270"/>
      <c r="FT135" s="270"/>
      <c r="FU135" s="270"/>
      <c r="FV135" s="270"/>
      <c r="FW135" s="270"/>
      <c r="FX135" s="270"/>
      <c r="FY135" s="270"/>
      <c r="FZ135" s="270"/>
      <c r="GA135" s="270"/>
      <c r="GB135" s="270"/>
      <c r="GC135" s="270"/>
      <c r="GD135" s="270"/>
      <c r="GE135" s="270"/>
      <c r="GF135" s="270"/>
      <c r="GG135" s="270"/>
      <c r="GH135" s="270"/>
      <c r="GI135" s="270"/>
      <c r="GJ135" s="270"/>
      <c r="GK135" s="270"/>
      <c r="GL135" s="270"/>
      <c r="GM135" s="270"/>
      <c r="GN135" s="270"/>
      <c r="GO135" s="270"/>
      <c r="GP135" s="270"/>
      <c r="GQ135" s="270"/>
      <c r="GR135" s="270"/>
      <c r="GS135" s="270"/>
      <c r="GT135" s="270"/>
      <c r="GU135" s="270"/>
      <c r="GV135" s="270"/>
      <c r="GW135" s="270"/>
      <c r="GX135" s="270"/>
      <c r="GY135" s="270"/>
      <c r="GZ135" s="270"/>
      <c r="HA135" s="270"/>
      <c r="HB135" s="270"/>
      <c r="HC135" s="270"/>
      <c r="HD135" s="270"/>
      <c r="HE135" s="261"/>
      <c r="HF135" s="261"/>
      <c r="HG135" s="261"/>
      <c r="HH135" s="261"/>
      <c r="HI135" s="261"/>
      <c r="HJ135" s="261"/>
      <c r="HK135" s="261"/>
    </row>
    <row r="136" spans="1:219" ht="19.5" x14ac:dyDescent="0.25">
      <c r="A136" s="1121" t="s">
        <v>380</v>
      </c>
      <c r="B136" s="1121" t="s">
        <v>394</v>
      </c>
      <c r="C136" s="1121" t="s">
        <v>378</v>
      </c>
      <c r="D136" s="1121" t="s">
        <v>426</v>
      </c>
      <c r="E136" s="1121" t="s">
        <v>693</v>
      </c>
      <c r="F136" s="1121"/>
      <c r="G136" s="608"/>
      <c r="H136" s="608"/>
      <c r="I136" s="1050"/>
      <c r="J136" s="1050"/>
      <c r="K136" s="608"/>
      <c r="L136" s="608"/>
      <c r="M136" s="608"/>
      <c r="N136" s="627"/>
      <c r="O136" s="627"/>
      <c r="P136" s="627"/>
      <c r="Q136" s="1122" t="s">
        <v>994</v>
      </c>
      <c r="R136" s="1123"/>
      <c r="S136" s="1123"/>
      <c r="T136" s="1124">
        <f t="shared" si="13"/>
        <v>0</v>
      </c>
      <c r="U136" s="1092">
        <f t="shared" si="14"/>
        <v>0</v>
      </c>
      <c r="V136" s="1087"/>
      <c r="W136" s="576"/>
      <c r="X136" s="576"/>
      <c r="Y136" s="576"/>
      <c r="Z136" s="576"/>
      <c r="AA136" s="595"/>
      <c r="AB136" s="576"/>
      <c r="AC136" s="576"/>
      <c r="AD136" s="576"/>
      <c r="AE136" s="576"/>
      <c r="AF136" s="576"/>
      <c r="AG136" s="576"/>
      <c r="AH136" s="576"/>
      <c r="AI136" s="576"/>
      <c r="AJ136" s="576"/>
      <c r="AK136" s="576"/>
      <c r="AL136" s="576"/>
      <c r="AM136" s="576"/>
      <c r="AN136" s="595"/>
      <c r="AO136" s="595"/>
      <c r="AP136" s="576"/>
      <c r="AQ136" s="576"/>
      <c r="AR136" s="576"/>
      <c r="AS136" s="576"/>
      <c r="AT136" s="576"/>
      <c r="AU136" s="576"/>
      <c r="AV136" s="576"/>
      <c r="AW136" s="576"/>
      <c r="AX136" s="576"/>
      <c r="AY136" s="576"/>
      <c r="AZ136" s="576"/>
      <c r="BA136" s="576"/>
      <c r="BB136" s="576"/>
      <c r="BC136" s="576"/>
      <c r="BD136" s="595"/>
      <c r="BE136" s="576"/>
      <c r="BF136" s="576"/>
      <c r="BG136" s="269"/>
      <c r="BH136" s="269"/>
      <c r="BI136" s="269"/>
      <c r="BJ136" s="576"/>
      <c r="BK136" s="576"/>
      <c r="BL136" s="576"/>
      <c r="BM136" s="576"/>
      <c r="BN136" s="576"/>
      <c r="BO136" s="576"/>
      <c r="BP136" s="576"/>
      <c r="BQ136" s="576"/>
      <c r="BR136" s="576"/>
      <c r="BS136" s="595"/>
      <c r="BT136" s="576"/>
      <c r="BU136" s="576"/>
      <c r="BV136" s="576"/>
      <c r="BW136" s="576"/>
      <c r="BX136" s="576"/>
      <c r="BY136" s="576"/>
      <c r="BZ136" s="576"/>
      <c r="CA136" s="636"/>
      <c r="CB136" s="651"/>
      <c r="CC136" s="651"/>
      <c r="CD136" s="651"/>
      <c r="CE136" s="651"/>
      <c r="CF136" s="651"/>
      <c r="CG136" s="1186">
        <f t="shared" si="15"/>
        <v>0</v>
      </c>
      <c r="CH136" s="651"/>
      <c r="CI136" s="651"/>
      <c r="CJ136" s="651"/>
      <c r="CK136" s="651"/>
      <c r="CL136" s="651"/>
      <c r="CM136" s="651"/>
      <c r="CN136" s="651"/>
      <c r="CO136" s="651"/>
      <c r="CP136" s="807">
        <f t="shared" si="18"/>
        <v>0</v>
      </c>
      <c r="CQ136" s="807">
        <f t="shared" si="19"/>
        <v>0</v>
      </c>
      <c r="CR136" s="270"/>
      <c r="CS136" s="270"/>
      <c r="CT136" s="270"/>
      <c r="CU136" s="270"/>
      <c r="CV136" s="270"/>
      <c r="CW136" s="270"/>
      <c r="CX136" s="270"/>
      <c r="CY136" s="270"/>
      <c r="CZ136" s="270"/>
      <c r="DA136" s="270"/>
      <c r="DB136" s="270"/>
      <c r="DC136" s="270"/>
      <c r="DD136" s="270"/>
      <c r="DE136" s="270"/>
      <c r="DF136" s="270"/>
      <c r="DG136" s="270"/>
      <c r="DH136" s="270"/>
      <c r="DI136" s="270"/>
      <c r="DJ136" s="270"/>
      <c r="DK136" s="270"/>
      <c r="DL136" s="270"/>
      <c r="DM136" s="270"/>
      <c r="DN136" s="270"/>
      <c r="DO136" s="270"/>
      <c r="DP136" s="270"/>
      <c r="DQ136" s="270"/>
      <c r="DR136" s="270"/>
      <c r="DS136" s="270"/>
      <c r="DT136" s="270"/>
      <c r="DU136" s="270"/>
      <c r="DV136" s="270"/>
      <c r="DW136" s="270"/>
      <c r="DX136" s="270"/>
      <c r="DY136" s="270"/>
      <c r="DZ136" s="270"/>
      <c r="EA136" s="270"/>
      <c r="EB136" s="270"/>
      <c r="EC136" s="270"/>
      <c r="ED136" s="270"/>
      <c r="EE136" s="270"/>
      <c r="EF136" s="270"/>
      <c r="EG136" s="270"/>
      <c r="EH136" s="270"/>
      <c r="EI136" s="270"/>
      <c r="EJ136" s="270"/>
      <c r="EK136" s="270"/>
      <c r="EL136" s="270"/>
      <c r="EM136" s="270"/>
      <c r="EN136" s="270"/>
      <c r="EO136" s="270"/>
      <c r="EP136" s="270"/>
      <c r="EQ136" s="270"/>
      <c r="ER136" s="270"/>
      <c r="ES136" s="270"/>
      <c r="ET136" s="270"/>
      <c r="EU136" s="270"/>
      <c r="EV136" s="270"/>
      <c r="EW136" s="270"/>
      <c r="EX136" s="270"/>
      <c r="EY136" s="270"/>
      <c r="EZ136" s="270"/>
      <c r="FA136" s="270"/>
      <c r="FB136" s="270"/>
      <c r="FC136" s="270"/>
      <c r="FD136" s="270"/>
      <c r="FE136" s="270"/>
      <c r="FF136" s="270"/>
      <c r="FG136" s="270"/>
      <c r="FH136" s="270"/>
      <c r="FI136" s="270"/>
      <c r="FJ136" s="270"/>
      <c r="FK136" s="270"/>
      <c r="FL136" s="270"/>
      <c r="FM136" s="270"/>
      <c r="FN136" s="270"/>
      <c r="FO136" s="270"/>
      <c r="FP136" s="270"/>
      <c r="FQ136" s="270"/>
      <c r="FR136" s="270"/>
      <c r="FS136" s="270"/>
      <c r="FT136" s="270"/>
      <c r="FU136" s="270"/>
      <c r="FV136" s="270"/>
      <c r="FW136" s="270"/>
      <c r="FX136" s="270"/>
      <c r="FY136" s="270"/>
      <c r="FZ136" s="270"/>
      <c r="GA136" s="270"/>
      <c r="GB136" s="270"/>
      <c r="GC136" s="270"/>
      <c r="GD136" s="270"/>
      <c r="GE136" s="270"/>
      <c r="GF136" s="270"/>
      <c r="GG136" s="270"/>
      <c r="GH136" s="270"/>
      <c r="GI136" s="270"/>
      <c r="GJ136" s="270"/>
      <c r="GK136" s="270"/>
      <c r="GL136" s="270"/>
      <c r="GM136" s="270"/>
      <c r="GN136" s="270"/>
      <c r="GO136" s="270"/>
      <c r="GP136" s="270"/>
      <c r="GQ136" s="270"/>
      <c r="GR136" s="270"/>
      <c r="GS136" s="270"/>
      <c r="GT136" s="270"/>
      <c r="GU136" s="270"/>
      <c r="GV136" s="270"/>
      <c r="GW136" s="270"/>
      <c r="GX136" s="270"/>
      <c r="GY136" s="270"/>
      <c r="GZ136" s="270"/>
      <c r="HA136" s="270"/>
      <c r="HB136" s="270"/>
      <c r="HC136" s="270"/>
      <c r="HD136" s="270"/>
      <c r="HE136" s="261"/>
      <c r="HF136" s="261"/>
      <c r="HG136" s="261"/>
      <c r="HH136" s="261"/>
      <c r="HI136" s="261"/>
      <c r="HJ136" s="261"/>
      <c r="HK136" s="261"/>
    </row>
    <row r="137" spans="1:219" ht="31.5" x14ac:dyDescent="0.25">
      <c r="A137" s="790" t="s">
        <v>380</v>
      </c>
      <c r="B137" s="790" t="s">
        <v>394</v>
      </c>
      <c r="C137" s="790" t="s">
        <v>378</v>
      </c>
      <c r="D137" s="790" t="s">
        <v>426</v>
      </c>
      <c r="E137" s="790" t="s">
        <v>693</v>
      </c>
      <c r="F137" s="790" t="s">
        <v>428</v>
      </c>
      <c r="G137" s="620"/>
      <c r="H137" s="620"/>
      <c r="I137" s="1062"/>
      <c r="J137" s="1062"/>
      <c r="K137" s="620"/>
      <c r="L137" s="620"/>
      <c r="M137" s="620"/>
      <c r="N137" s="630"/>
      <c r="O137" s="630"/>
      <c r="P137" s="630"/>
      <c r="Q137" s="806" t="s">
        <v>429</v>
      </c>
      <c r="R137" s="1136"/>
      <c r="S137" s="1136"/>
      <c r="T137" s="1137">
        <f t="shared" si="13"/>
        <v>0</v>
      </c>
      <c r="U137" s="1092">
        <f t="shared" si="14"/>
        <v>0</v>
      </c>
      <c r="V137" s="1087"/>
      <c r="W137" s="269"/>
      <c r="X137" s="269"/>
      <c r="Y137" s="269"/>
      <c r="Z137" s="269"/>
      <c r="AA137" s="595"/>
      <c r="AB137" s="269"/>
      <c r="AC137" s="269"/>
      <c r="AD137" s="269"/>
      <c r="AE137" s="269"/>
      <c r="AF137" s="269"/>
      <c r="AG137" s="269"/>
      <c r="AH137" s="269"/>
      <c r="AI137" s="269"/>
      <c r="AJ137" s="269"/>
      <c r="AK137" s="269"/>
      <c r="AL137" s="269"/>
      <c r="AM137" s="269"/>
      <c r="AN137" s="595"/>
      <c r="AO137" s="595"/>
      <c r="AP137" s="269"/>
      <c r="AQ137" s="269"/>
      <c r="AR137" s="269"/>
      <c r="AS137" s="269"/>
      <c r="AT137" s="269"/>
      <c r="AU137" s="269"/>
      <c r="AV137" s="269"/>
      <c r="AW137" s="269"/>
      <c r="AX137" s="269"/>
      <c r="AY137" s="269"/>
      <c r="AZ137" s="269"/>
      <c r="BA137" s="269"/>
      <c r="BB137" s="269"/>
      <c r="BC137" s="269"/>
      <c r="BD137" s="595"/>
      <c r="BE137" s="269"/>
      <c r="BF137" s="269"/>
      <c r="BG137" s="269"/>
      <c r="BH137" s="269"/>
      <c r="BI137" s="269"/>
      <c r="BJ137" s="269"/>
      <c r="BK137" s="576"/>
      <c r="BL137" s="269"/>
      <c r="BM137" s="269"/>
      <c r="BN137" s="269"/>
      <c r="BO137" s="269"/>
      <c r="BP137" s="269"/>
      <c r="BQ137" s="269"/>
      <c r="BR137" s="269"/>
      <c r="BS137" s="595"/>
      <c r="BT137" s="269"/>
      <c r="BU137" s="269"/>
      <c r="BV137" s="269"/>
      <c r="BW137" s="269"/>
      <c r="BX137" s="269"/>
      <c r="BY137" s="269"/>
      <c r="BZ137" s="269"/>
      <c r="CA137" s="636"/>
      <c r="CB137" s="651"/>
      <c r="CC137" s="651"/>
      <c r="CD137" s="651"/>
      <c r="CE137" s="651"/>
      <c r="CF137" s="651"/>
      <c r="CG137" s="1186">
        <f t="shared" si="15"/>
        <v>0</v>
      </c>
      <c r="CH137" s="651"/>
      <c r="CI137" s="651"/>
      <c r="CJ137" s="651"/>
      <c r="CK137" s="651"/>
      <c r="CL137" s="651"/>
      <c r="CM137" s="651"/>
      <c r="CN137" s="651"/>
      <c r="CO137" s="651"/>
      <c r="CP137" s="807">
        <f t="shared" si="18"/>
        <v>0</v>
      </c>
      <c r="CQ137" s="807">
        <f t="shared" si="19"/>
        <v>0</v>
      </c>
      <c r="CR137" s="270"/>
      <c r="CS137" s="270"/>
      <c r="CT137" s="270"/>
      <c r="CU137" s="270"/>
      <c r="CV137" s="270"/>
      <c r="CW137" s="270"/>
      <c r="CX137" s="270"/>
      <c r="CY137" s="270"/>
      <c r="CZ137" s="270"/>
      <c r="DA137" s="270"/>
      <c r="DB137" s="270"/>
      <c r="DC137" s="270"/>
      <c r="DD137" s="270"/>
      <c r="DE137" s="270"/>
      <c r="DF137" s="270"/>
      <c r="DG137" s="270"/>
      <c r="DH137" s="270"/>
      <c r="DI137" s="270"/>
      <c r="DJ137" s="270"/>
      <c r="DK137" s="270"/>
      <c r="DL137" s="270"/>
      <c r="DM137" s="270"/>
      <c r="DN137" s="270"/>
      <c r="DO137" s="270"/>
      <c r="DP137" s="270"/>
      <c r="DQ137" s="270"/>
      <c r="DR137" s="270"/>
      <c r="DS137" s="270"/>
      <c r="DT137" s="270"/>
      <c r="DU137" s="270"/>
      <c r="DV137" s="270"/>
      <c r="DW137" s="270"/>
      <c r="DX137" s="270"/>
      <c r="DY137" s="270"/>
      <c r="DZ137" s="270"/>
      <c r="EA137" s="270"/>
      <c r="EB137" s="270"/>
      <c r="EC137" s="270"/>
      <c r="ED137" s="270"/>
      <c r="EE137" s="270"/>
      <c r="EF137" s="270"/>
      <c r="EG137" s="270"/>
      <c r="EH137" s="270"/>
      <c r="EI137" s="270"/>
      <c r="EJ137" s="270"/>
      <c r="EK137" s="270"/>
      <c r="EL137" s="270"/>
      <c r="EM137" s="270"/>
      <c r="EN137" s="270"/>
      <c r="EO137" s="270"/>
      <c r="EP137" s="270"/>
      <c r="EQ137" s="270"/>
      <c r="ER137" s="270"/>
      <c r="ES137" s="270"/>
      <c r="ET137" s="270"/>
      <c r="EU137" s="270"/>
      <c r="EV137" s="270"/>
      <c r="EW137" s="270"/>
      <c r="EX137" s="270"/>
      <c r="EY137" s="270"/>
      <c r="EZ137" s="270"/>
      <c r="FA137" s="270"/>
      <c r="FB137" s="270"/>
      <c r="FC137" s="270"/>
      <c r="FD137" s="270"/>
      <c r="FE137" s="270"/>
      <c r="FF137" s="270"/>
      <c r="FG137" s="270"/>
      <c r="FH137" s="270"/>
      <c r="FI137" s="270"/>
      <c r="FJ137" s="270"/>
      <c r="FK137" s="270"/>
      <c r="FL137" s="270"/>
      <c r="FM137" s="270"/>
      <c r="FN137" s="270"/>
      <c r="FO137" s="270"/>
      <c r="FP137" s="270"/>
      <c r="FQ137" s="270"/>
      <c r="FR137" s="270"/>
      <c r="FS137" s="270"/>
      <c r="FT137" s="270"/>
      <c r="FU137" s="270"/>
      <c r="FV137" s="270"/>
      <c r="FW137" s="270"/>
      <c r="FX137" s="270"/>
      <c r="FY137" s="270"/>
      <c r="FZ137" s="270"/>
      <c r="GA137" s="270"/>
      <c r="GB137" s="270"/>
      <c r="GC137" s="270"/>
      <c r="GD137" s="270"/>
      <c r="GE137" s="270"/>
      <c r="GF137" s="270"/>
      <c r="GG137" s="270"/>
      <c r="GH137" s="270"/>
      <c r="GI137" s="270"/>
      <c r="GJ137" s="270"/>
      <c r="GK137" s="270"/>
      <c r="GL137" s="270"/>
      <c r="GM137" s="270"/>
      <c r="GN137" s="270"/>
      <c r="GO137" s="270"/>
      <c r="GP137" s="270"/>
      <c r="GQ137" s="270"/>
      <c r="GR137" s="270"/>
      <c r="GS137" s="270"/>
      <c r="GT137" s="270"/>
      <c r="GU137" s="270"/>
      <c r="GV137" s="270"/>
      <c r="GW137" s="270"/>
      <c r="GX137" s="270"/>
      <c r="GY137" s="270"/>
      <c r="GZ137" s="270"/>
      <c r="HA137" s="270"/>
      <c r="HB137" s="270"/>
      <c r="HC137" s="270"/>
      <c r="HD137" s="270"/>
      <c r="HE137" s="261"/>
      <c r="HF137" s="261"/>
      <c r="HG137" s="261"/>
      <c r="HH137" s="261"/>
      <c r="HI137" s="261"/>
      <c r="HJ137" s="261"/>
      <c r="HK137" s="261"/>
    </row>
    <row r="138" spans="1:219" s="280" customFormat="1" ht="84" customHeight="1" x14ac:dyDescent="0.25">
      <c r="A138" s="1384" t="s">
        <v>380</v>
      </c>
      <c r="B138" s="1384" t="s">
        <v>394</v>
      </c>
      <c r="C138" s="1384" t="s">
        <v>378</v>
      </c>
      <c r="D138" s="1384" t="s">
        <v>426</v>
      </c>
      <c r="E138" s="1384" t="s">
        <v>693</v>
      </c>
      <c r="F138" s="1384" t="s">
        <v>428</v>
      </c>
      <c r="G138" s="1380">
        <v>2021005810164</v>
      </c>
      <c r="H138" s="941"/>
      <c r="I138" s="609" t="s">
        <v>1472</v>
      </c>
      <c r="J138" s="609" t="s">
        <v>1473</v>
      </c>
      <c r="K138" s="609">
        <v>300</v>
      </c>
      <c r="L138" s="1380" t="s">
        <v>735</v>
      </c>
      <c r="M138" s="1380" t="s">
        <v>734</v>
      </c>
      <c r="N138" s="1384" t="s">
        <v>1444</v>
      </c>
      <c r="O138" s="1383" t="s">
        <v>390</v>
      </c>
      <c r="P138" s="1383" t="s">
        <v>736</v>
      </c>
      <c r="Q138" s="1387" t="s">
        <v>976</v>
      </c>
      <c r="R138" s="1388"/>
      <c r="S138" s="1388">
        <v>3501000000</v>
      </c>
      <c r="T138" s="1391">
        <f t="shared" si="13"/>
        <v>3501000000</v>
      </c>
      <c r="U138" s="654">
        <f t="shared" si="14"/>
        <v>3501000000</v>
      </c>
      <c r="V138" s="594"/>
      <c r="W138" s="594"/>
      <c r="X138" s="594"/>
      <c r="Y138" s="594"/>
      <c r="Z138" s="594"/>
      <c r="AA138" s="594"/>
      <c r="AB138" s="594"/>
      <c r="AC138" s="594"/>
      <c r="AD138" s="594"/>
      <c r="AE138" s="594"/>
      <c r="AF138" s="594"/>
      <c r="AG138" s="594"/>
      <c r="AH138" s="594"/>
      <c r="AI138" s="594"/>
      <c r="AJ138" s="594"/>
      <c r="AK138" s="594"/>
      <c r="AL138" s="594"/>
      <c r="AM138" s="594"/>
      <c r="AN138" s="594"/>
      <c r="AO138" s="594"/>
      <c r="AP138" s="594"/>
      <c r="AQ138" s="594"/>
      <c r="AR138" s="594"/>
      <c r="AS138" s="594"/>
      <c r="AT138" s="594"/>
      <c r="AU138" s="594"/>
      <c r="AV138" s="594"/>
      <c r="AW138" s="594"/>
      <c r="AX138" s="594"/>
      <c r="AY138" s="594"/>
      <c r="AZ138" s="594"/>
      <c r="BA138" s="594"/>
      <c r="BB138" s="594"/>
      <c r="BC138" s="594"/>
      <c r="BD138" s="594"/>
      <c r="BE138" s="594"/>
      <c r="BF138" s="594"/>
      <c r="BG138" s="594"/>
      <c r="BH138" s="594"/>
      <c r="BI138" s="594"/>
      <c r="BJ138" s="594"/>
      <c r="BK138" s="594"/>
      <c r="BL138" s="594"/>
      <c r="BM138" s="594"/>
      <c r="BN138" s="594"/>
      <c r="BO138" s="594"/>
      <c r="BP138" s="594">
        <v>1000000</v>
      </c>
      <c r="BQ138" s="594"/>
      <c r="BR138" s="594"/>
      <c r="BS138" s="594"/>
      <c r="BT138" s="594"/>
      <c r="BU138" s="594"/>
      <c r="BV138" s="594"/>
      <c r="BW138" s="594">
        <v>3200000000</v>
      </c>
      <c r="BX138" s="594">
        <v>300000000</v>
      </c>
      <c r="BY138" s="594"/>
      <c r="BZ138" s="594"/>
      <c r="CA138" s="594"/>
      <c r="CB138" s="1394" t="s">
        <v>1329</v>
      </c>
      <c r="CC138" s="1394" t="s">
        <v>1330</v>
      </c>
      <c r="CD138" s="1394">
        <v>40031</v>
      </c>
      <c r="CE138" s="1394" t="s">
        <v>1187</v>
      </c>
      <c r="CF138" s="1383" t="s">
        <v>736</v>
      </c>
      <c r="CG138" s="1397">
        <f t="shared" si="15"/>
        <v>3501000000</v>
      </c>
      <c r="CH138" s="1394">
        <v>53231</v>
      </c>
      <c r="CI138" s="1394" t="s">
        <v>1188</v>
      </c>
      <c r="CJ138" s="1398" t="s">
        <v>1189</v>
      </c>
      <c r="CK138" s="1394" t="s">
        <v>1190</v>
      </c>
      <c r="CL138" s="1394">
        <v>7063</v>
      </c>
      <c r="CM138" s="1394" t="s">
        <v>1191</v>
      </c>
      <c r="CN138" s="1394" t="s">
        <v>735</v>
      </c>
      <c r="CO138" s="1394" t="s">
        <v>1192</v>
      </c>
      <c r="CP138" s="807">
        <f t="shared" si="18"/>
        <v>3501000000</v>
      </c>
      <c r="CQ138" s="807">
        <f t="shared" si="19"/>
        <v>0</v>
      </c>
      <c r="CR138" s="278"/>
      <c r="CS138" s="278"/>
      <c r="CT138" s="278"/>
      <c r="CU138" s="278"/>
      <c r="CV138" s="278"/>
      <c r="CW138" s="278"/>
      <c r="CX138" s="278"/>
      <c r="CY138" s="278"/>
      <c r="CZ138" s="278"/>
      <c r="DA138" s="278"/>
      <c r="DB138" s="278"/>
      <c r="DC138" s="278"/>
      <c r="DD138" s="278"/>
      <c r="DE138" s="278"/>
      <c r="DF138" s="278"/>
      <c r="DG138" s="278"/>
      <c r="DH138" s="278"/>
      <c r="DI138" s="278"/>
      <c r="DJ138" s="278"/>
      <c r="DK138" s="278"/>
      <c r="DL138" s="278"/>
      <c r="DM138" s="278"/>
      <c r="DN138" s="278"/>
      <c r="DO138" s="278"/>
      <c r="DP138" s="278"/>
      <c r="DQ138" s="278"/>
      <c r="DR138" s="278"/>
      <c r="DS138" s="278"/>
      <c r="DT138" s="278"/>
      <c r="DU138" s="278"/>
      <c r="DV138" s="278"/>
      <c r="DW138" s="278"/>
      <c r="DX138" s="278"/>
      <c r="DY138" s="278"/>
      <c r="DZ138" s="278"/>
      <c r="EA138" s="278"/>
      <c r="EB138" s="278"/>
      <c r="EC138" s="278"/>
      <c r="ED138" s="278"/>
      <c r="EE138" s="278"/>
      <c r="EF138" s="278"/>
      <c r="EG138" s="278"/>
      <c r="EH138" s="278"/>
      <c r="EI138" s="278"/>
      <c r="EJ138" s="278"/>
      <c r="EK138" s="278"/>
      <c r="EL138" s="278"/>
      <c r="EM138" s="278"/>
      <c r="EN138" s="278"/>
      <c r="EO138" s="278"/>
      <c r="EP138" s="278"/>
      <c r="EQ138" s="278"/>
      <c r="ER138" s="278"/>
      <c r="ES138" s="278"/>
      <c r="ET138" s="278"/>
      <c r="EU138" s="278"/>
      <c r="EV138" s="278"/>
      <c r="EW138" s="278"/>
      <c r="EX138" s="278"/>
      <c r="EY138" s="278"/>
      <c r="EZ138" s="278"/>
      <c r="FA138" s="278"/>
      <c r="FB138" s="278"/>
      <c r="FC138" s="278"/>
      <c r="FD138" s="278"/>
      <c r="FE138" s="278"/>
      <c r="FF138" s="278"/>
      <c r="FG138" s="278"/>
      <c r="FH138" s="278"/>
      <c r="FI138" s="278"/>
      <c r="FJ138" s="278"/>
      <c r="FK138" s="278"/>
      <c r="FL138" s="278"/>
      <c r="FM138" s="278"/>
      <c r="FN138" s="278"/>
      <c r="FO138" s="278"/>
      <c r="FP138" s="278"/>
      <c r="FQ138" s="278"/>
      <c r="FR138" s="278"/>
      <c r="FS138" s="278"/>
      <c r="FT138" s="278"/>
      <c r="FU138" s="278"/>
      <c r="FV138" s="278"/>
      <c r="FW138" s="278"/>
      <c r="FX138" s="278"/>
      <c r="FY138" s="278"/>
      <c r="FZ138" s="278"/>
      <c r="GA138" s="278"/>
      <c r="GB138" s="278"/>
      <c r="GC138" s="278"/>
      <c r="GD138" s="278"/>
      <c r="GE138" s="278"/>
      <c r="GF138" s="278"/>
      <c r="GG138" s="278"/>
      <c r="GH138" s="278"/>
      <c r="GI138" s="278"/>
      <c r="GJ138" s="278"/>
      <c r="GK138" s="278"/>
      <c r="GL138" s="278"/>
      <c r="GM138" s="278"/>
      <c r="GN138" s="278"/>
      <c r="GO138" s="278"/>
      <c r="GP138" s="278"/>
      <c r="GQ138" s="278"/>
      <c r="GR138" s="278"/>
      <c r="GS138" s="278"/>
      <c r="GT138" s="278"/>
      <c r="GU138" s="278"/>
      <c r="GV138" s="278"/>
      <c r="GW138" s="278"/>
      <c r="GX138" s="278"/>
      <c r="GY138" s="278"/>
      <c r="GZ138" s="278"/>
      <c r="HA138" s="278"/>
      <c r="HB138" s="278"/>
      <c r="HC138" s="278"/>
      <c r="HD138" s="278"/>
      <c r="HE138" s="278"/>
      <c r="HF138" s="278"/>
      <c r="HG138" s="278"/>
      <c r="HH138" s="278"/>
      <c r="HI138" s="278"/>
      <c r="HJ138" s="278"/>
      <c r="HK138" s="278"/>
    </row>
    <row r="139" spans="1:219" s="280" customFormat="1" ht="84" customHeight="1" x14ac:dyDescent="0.25">
      <c r="A139" s="1385"/>
      <c r="B139" s="1385"/>
      <c r="C139" s="1385"/>
      <c r="D139" s="1385"/>
      <c r="E139" s="1385"/>
      <c r="F139" s="1385"/>
      <c r="G139" s="1381"/>
      <c r="H139" s="941"/>
      <c r="I139" s="609" t="s">
        <v>1474</v>
      </c>
      <c r="J139" s="609" t="s">
        <v>1475</v>
      </c>
      <c r="K139" s="609">
        <v>2000</v>
      </c>
      <c r="L139" s="1381"/>
      <c r="M139" s="1381"/>
      <c r="N139" s="1385"/>
      <c r="O139" s="1383"/>
      <c r="P139" s="1383"/>
      <c r="Q139" s="1387"/>
      <c r="R139" s="1388"/>
      <c r="S139" s="1388"/>
      <c r="T139" s="1391"/>
      <c r="U139" s="654"/>
      <c r="V139" s="594"/>
      <c r="W139" s="594"/>
      <c r="X139" s="594"/>
      <c r="Y139" s="594"/>
      <c r="Z139" s="594"/>
      <c r="AA139" s="594"/>
      <c r="AB139" s="594"/>
      <c r="AC139" s="594"/>
      <c r="AD139" s="594"/>
      <c r="AE139" s="594"/>
      <c r="AF139" s="594"/>
      <c r="AG139" s="594"/>
      <c r="AH139" s="594"/>
      <c r="AI139" s="594"/>
      <c r="AJ139" s="594"/>
      <c r="AK139" s="594"/>
      <c r="AL139" s="594"/>
      <c r="AM139" s="594"/>
      <c r="AN139" s="594"/>
      <c r="AO139" s="594"/>
      <c r="AP139" s="594"/>
      <c r="AQ139" s="594"/>
      <c r="AR139" s="594"/>
      <c r="AS139" s="594"/>
      <c r="AT139" s="594"/>
      <c r="AU139" s="594"/>
      <c r="AV139" s="594"/>
      <c r="AW139" s="594"/>
      <c r="AX139" s="594"/>
      <c r="AY139" s="594"/>
      <c r="AZ139" s="594"/>
      <c r="BA139" s="594"/>
      <c r="BB139" s="594"/>
      <c r="BC139" s="594"/>
      <c r="BD139" s="594"/>
      <c r="BE139" s="594"/>
      <c r="BF139" s="594"/>
      <c r="BG139" s="594"/>
      <c r="BH139" s="594"/>
      <c r="BI139" s="594"/>
      <c r="BJ139" s="594"/>
      <c r="BK139" s="594"/>
      <c r="BL139" s="594"/>
      <c r="BM139" s="594"/>
      <c r="BN139" s="594"/>
      <c r="BO139" s="594"/>
      <c r="BP139" s="594"/>
      <c r="BQ139" s="594"/>
      <c r="BR139" s="594"/>
      <c r="BS139" s="594"/>
      <c r="BT139" s="594"/>
      <c r="BU139" s="594"/>
      <c r="BV139" s="594"/>
      <c r="BW139" s="594"/>
      <c r="BX139" s="594"/>
      <c r="BY139" s="594"/>
      <c r="BZ139" s="594"/>
      <c r="CA139" s="594"/>
      <c r="CB139" s="1394"/>
      <c r="CC139" s="1394"/>
      <c r="CD139" s="1394"/>
      <c r="CE139" s="1394"/>
      <c r="CF139" s="1383"/>
      <c r="CG139" s="1397"/>
      <c r="CH139" s="1394"/>
      <c r="CI139" s="1394"/>
      <c r="CJ139" s="1398"/>
      <c r="CK139" s="1394"/>
      <c r="CL139" s="1394"/>
      <c r="CM139" s="1394"/>
      <c r="CN139" s="1394"/>
      <c r="CO139" s="1394"/>
      <c r="CP139" s="807"/>
      <c r="CQ139" s="807"/>
      <c r="CR139" s="278"/>
      <c r="CS139" s="278"/>
      <c r="CT139" s="278"/>
      <c r="CU139" s="278"/>
      <c r="CV139" s="278"/>
      <c r="CW139" s="278"/>
      <c r="CX139" s="278"/>
      <c r="CY139" s="278"/>
      <c r="CZ139" s="278"/>
      <c r="DA139" s="278"/>
      <c r="DB139" s="278"/>
      <c r="DC139" s="278"/>
      <c r="DD139" s="278"/>
      <c r="DE139" s="278"/>
      <c r="DF139" s="278"/>
      <c r="DG139" s="278"/>
      <c r="DH139" s="278"/>
      <c r="DI139" s="278"/>
      <c r="DJ139" s="278"/>
      <c r="DK139" s="278"/>
      <c r="DL139" s="278"/>
      <c r="DM139" s="278"/>
      <c r="DN139" s="278"/>
      <c r="DO139" s="278"/>
      <c r="DP139" s="278"/>
      <c r="DQ139" s="278"/>
      <c r="DR139" s="278"/>
      <c r="DS139" s="278"/>
      <c r="DT139" s="278"/>
      <c r="DU139" s="278"/>
      <c r="DV139" s="278"/>
      <c r="DW139" s="278"/>
      <c r="DX139" s="278"/>
      <c r="DY139" s="278"/>
      <c r="DZ139" s="278"/>
      <c r="EA139" s="278"/>
      <c r="EB139" s="278"/>
      <c r="EC139" s="278"/>
      <c r="ED139" s="278"/>
      <c r="EE139" s="278"/>
      <c r="EF139" s="278"/>
      <c r="EG139" s="278"/>
      <c r="EH139" s="278"/>
      <c r="EI139" s="278"/>
      <c r="EJ139" s="278"/>
      <c r="EK139" s="278"/>
      <c r="EL139" s="278"/>
      <c r="EM139" s="278"/>
      <c r="EN139" s="278"/>
      <c r="EO139" s="278"/>
      <c r="EP139" s="278"/>
      <c r="EQ139" s="278"/>
      <c r="ER139" s="278"/>
      <c r="ES139" s="278"/>
      <c r="ET139" s="278"/>
      <c r="EU139" s="278"/>
      <c r="EV139" s="278"/>
      <c r="EW139" s="278"/>
      <c r="EX139" s="278"/>
      <c r="EY139" s="278"/>
      <c r="EZ139" s="278"/>
      <c r="FA139" s="278"/>
      <c r="FB139" s="278"/>
      <c r="FC139" s="278"/>
      <c r="FD139" s="278"/>
      <c r="FE139" s="278"/>
      <c r="FF139" s="278"/>
      <c r="FG139" s="278"/>
      <c r="FH139" s="278"/>
      <c r="FI139" s="278"/>
      <c r="FJ139" s="278"/>
      <c r="FK139" s="278"/>
      <c r="FL139" s="278"/>
      <c r="FM139" s="278"/>
      <c r="FN139" s="278"/>
      <c r="FO139" s="278"/>
      <c r="FP139" s="278"/>
      <c r="FQ139" s="278"/>
      <c r="FR139" s="278"/>
      <c r="FS139" s="278"/>
      <c r="FT139" s="278"/>
      <c r="FU139" s="278"/>
      <c r="FV139" s="278"/>
      <c r="FW139" s="278"/>
      <c r="FX139" s="278"/>
      <c r="FY139" s="278"/>
      <c r="FZ139" s="278"/>
      <c r="GA139" s="278"/>
      <c r="GB139" s="278"/>
      <c r="GC139" s="278"/>
      <c r="GD139" s="278"/>
      <c r="GE139" s="278"/>
      <c r="GF139" s="278"/>
      <c r="GG139" s="278"/>
      <c r="GH139" s="278"/>
      <c r="GI139" s="278"/>
      <c r="GJ139" s="278"/>
      <c r="GK139" s="278"/>
      <c r="GL139" s="278"/>
      <c r="GM139" s="278"/>
      <c r="GN139" s="278"/>
      <c r="GO139" s="278"/>
      <c r="GP139" s="278"/>
      <c r="GQ139" s="278"/>
      <c r="GR139" s="278"/>
      <c r="GS139" s="278"/>
      <c r="GT139" s="278"/>
      <c r="GU139" s="278"/>
      <c r="GV139" s="278"/>
      <c r="GW139" s="278"/>
      <c r="GX139" s="278"/>
      <c r="GY139" s="278"/>
      <c r="GZ139" s="278"/>
      <c r="HA139" s="278"/>
      <c r="HB139" s="278"/>
      <c r="HC139" s="278"/>
      <c r="HD139" s="278"/>
      <c r="HE139" s="278"/>
      <c r="HF139" s="278"/>
      <c r="HG139" s="278"/>
      <c r="HH139" s="278"/>
      <c r="HI139" s="278"/>
      <c r="HJ139" s="278"/>
      <c r="HK139" s="278"/>
    </row>
    <row r="140" spans="1:219" s="280" customFormat="1" ht="84" customHeight="1" x14ac:dyDescent="0.25">
      <c r="A140" s="1385"/>
      <c r="B140" s="1385"/>
      <c r="C140" s="1385"/>
      <c r="D140" s="1385"/>
      <c r="E140" s="1385"/>
      <c r="F140" s="1385"/>
      <c r="G140" s="1381"/>
      <c r="H140" s="941"/>
      <c r="I140" s="609" t="s">
        <v>1043</v>
      </c>
      <c r="J140" s="609" t="s">
        <v>1044</v>
      </c>
      <c r="K140" s="609">
        <v>1100</v>
      </c>
      <c r="L140" s="1381"/>
      <c r="M140" s="1381"/>
      <c r="N140" s="1385"/>
      <c r="O140" s="1383"/>
      <c r="P140" s="1383"/>
      <c r="Q140" s="1387"/>
      <c r="R140" s="1388"/>
      <c r="S140" s="1388"/>
      <c r="T140" s="1391"/>
      <c r="U140" s="654"/>
      <c r="V140" s="594"/>
      <c r="W140" s="594"/>
      <c r="X140" s="594"/>
      <c r="Y140" s="594"/>
      <c r="Z140" s="594"/>
      <c r="AA140" s="594"/>
      <c r="AB140" s="594"/>
      <c r="AC140" s="594"/>
      <c r="AD140" s="594"/>
      <c r="AE140" s="594"/>
      <c r="AF140" s="594"/>
      <c r="AG140" s="594"/>
      <c r="AH140" s="594"/>
      <c r="AI140" s="594"/>
      <c r="AJ140" s="594"/>
      <c r="AK140" s="594"/>
      <c r="AL140" s="594"/>
      <c r="AM140" s="594"/>
      <c r="AN140" s="594"/>
      <c r="AO140" s="594"/>
      <c r="AP140" s="594"/>
      <c r="AQ140" s="594"/>
      <c r="AR140" s="594"/>
      <c r="AS140" s="594"/>
      <c r="AT140" s="594"/>
      <c r="AU140" s="594"/>
      <c r="AV140" s="594"/>
      <c r="AW140" s="594"/>
      <c r="AX140" s="594"/>
      <c r="AY140" s="594"/>
      <c r="AZ140" s="594"/>
      <c r="BA140" s="594"/>
      <c r="BB140" s="594"/>
      <c r="BC140" s="594"/>
      <c r="BD140" s="594"/>
      <c r="BE140" s="594"/>
      <c r="BF140" s="594"/>
      <c r="BG140" s="594"/>
      <c r="BH140" s="594"/>
      <c r="BI140" s="594"/>
      <c r="BJ140" s="594"/>
      <c r="BK140" s="594"/>
      <c r="BL140" s="594"/>
      <c r="BM140" s="594"/>
      <c r="BN140" s="594"/>
      <c r="BO140" s="594"/>
      <c r="BP140" s="594"/>
      <c r="BQ140" s="594"/>
      <c r="BR140" s="594"/>
      <c r="BS140" s="594"/>
      <c r="BT140" s="594"/>
      <c r="BU140" s="594"/>
      <c r="BV140" s="594"/>
      <c r="BW140" s="594"/>
      <c r="BX140" s="594"/>
      <c r="BY140" s="594"/>
      <c r="BZ140" s="594"/>
      <c r="CA140" s="594"/>
      <c r="CB140" s="1394"/>
      <c r="CC140" s="1394"/>
      <c r="CD140" s="1394"/>
      <c r="CE140" s="1394"/>
      <c r="CF140" s="1383"/>
      <c r="CG140" s="1397"/>
      <c r="CH140" s="1394"/>
      <c r="CI140" s="1394"/>
      <c r="CJ140" s="1398"/>
      <c r="CK140" s="1394"/>
      <c r="CL140" s="1394"/>
      <c r="CM140" s="1394"/>
      <c r="CN140" s="1394"/>
      <c r="CO140" s="1394"/>
      <c r="CP140" s="807"/>
      <c r="CQ140" s="807"/>
      <c r="CR140" s="278"/>
      <c r="CS140" s="278"/>
      <c r="CT140" s="278"/>
      <c r="CU140" s="278"/>
      <c r="CV140" s="278"/>
      <c r="CW140" s="278"/>
      <c r="CX140" s="278"/>
      <c r="CY140" s="278"/>
      <c r="CZ140" s="278"/>
      <c r="DA140" s="278"/>
      <c r="DB140" s="278"/>
      <c r="DC140" s="278"/>
      <c r="DD140" s="278"/>
      <c r="DE140" s="278"/>
      <c r="DF140" s="278"/>
      <c r="DG140" s="278"/>
      <c r="DH140" s="278"/>
      <c r="DI140" s="278"/>
      <c r="DJ140" s="278"/>
      <c r="DK140" s="278"/>
      <c r="DL140" s="278"/>
      <c r="DM140" s="278"/>
      <c r="DN140" s="278"/>
      <c r="DO140" s="278"/>
      <c r="DP140" s="278"/>
      <c r="DQ140" s="278"/>
      <c r="DR140" s="278"/>
      <c r="DS140" s="278"/>
      <c r="DT140" s="278"/>
      <c r="DU140" s="278"/>
      <c r="DV140" s="278"/>
      <c r="DW140" s="278"/>
      <c r="DX140" s="278"/>
      <c r="DY140" s="278"/>
      <c r="DZ140" s="278"/>
      <c r="EA140" s="278"/>
      <c r="EB140" s="278"/>
      <c r="EC140" s="278"/>
      <c r="ED140" s="278"/>
      <c r="EE140" s="278"/>
      <c r="EF140" s="278"/>
      <c r="EG140" s="278"/>
      <c r="EH140" s="278"/>
      <c r="EI140" s="278"/>
      <c r="EJ140" s="278"/>
      <c r="EK140" s="278"/>
      <c r="EL140" s="278"/>
      <c r="EM140" s="278"/>
      <c r="EN140" s="278"/>
      <c r="EO140" s="278"/>
      <c r="EP140" s="278"/>
      <c r="EQ140" s="278"/>
      <c r="ER140" s="278"/>
      <c r="ES140" s="278"/>
      <c r="ET140" s="278"/>
      <c r="EU140" s="278"/>
      <c r="EV140" s="278"/>
      <c r="EW140" s="278"/>
      <c r="EX140" s="278"/>
      <c r="EY140" s="278"/>
      <c r="EZ140" s="278"/>
      <c r="FA140" s="278"/>
      <c r="FB140" s="278"/>
      <c r="FC140" s="278"/>
      <c r="FD140" s="278"/>
      <c r="FE140" s="278"/>
      <c r="FF140" s="278"/>
      <c r="FG140" s="278"/>
      <c r="FH140" s="278"/>
      <c r="FI140" s="278"/>
      <c r="FJ140" s="278"/>
      <c r="FK140" s="278"/>
      <c r="FL140" s="278"/>
      <c r="FM140" s="278"/>
      <c r="FN140" s="278"/>
      <c r="FO140" s="278"/>
      <c r="FP140" s="278"/>
      <c r="FQ140" s="278"/>
      <c r="FR140" s="278"/>
      <c r="FS140" s="278"/>
      <c r="FT140" s="278"/>
      <c r="FU140" s="278"/>
      <c r="FV140" s="278"/>
      <c r="FW140" s="278"/>
      <c r="FX140" s="278"/>
      <c r="FY140" s="278"/>
      <c r="FZ140" s="278"/>
      <c r="GA140" s="278"/>
      <c r="GB140" s="278"/>
      <c r="GC140" s="278"/>
      <c r="GD140" s="278"/>
      <c r="GE140" s="278"/>
      <c r="GF140" s="278"/>
      <c r="GG140" s="278"/>
      <c r="GH140" s="278"/>
      <c r="GI140" s="278"/>
      <c r="GJ140" s="278"/>
      <c r="GK140" s="278"/>
      <c r="GL140" s="278"/>
      <c r="GM140" s="278"/>
      <c r="GN140" s="278"/>
      <c r="GO140" s="278"/>
      <c r="GP140" s="278"/>
      <c r="GQ140" s="278"/>
      <c r="GR140" s="278"/>
      <c r="GS140" s="278"/>
      <c r="GT140" s="278"/>
      <c r="GU140" s="278"/>
      <c r="GV140" s="278"/>
      <c r="GW140" s="278"/>
      <c r="GX140" s="278"/>
      <c r="GY140" s="278"/>
      <c r="GZ140" s="278"/>
      <c r="HA140" s="278"/>
      <c r="HB140" s="278"/>
      <c r="HC140" s="278"/>
      <c r="HD140" s="278"/>
      <c r="HE140" s="278"/>
      <c r="HF140" s="278"/>
      <c r="HG140" s="278"/>
      <c r="HH140" s="278"/>
      <c r="HI140" s="278"/>
      <c r="HJ140" s="278"/>
      <c r="HK140" s="278"/>
    </row>
    <row r="141" spans="1:219" s="280" customFormat="1" ht="84" customHeight="1" x14ac:dyDescent="0.25">
      <c r="A141" s="1385"/>
      <c r="B141" s="1385"/>
      <c r="C141" s="1385"/>
      <c r="D141" s="1385"/>
      <c r="E141" s="1385"/>
      <c r="F141" s="1385"/>
      <c r="G141" s="1381"/>
      <c r="H141" s="941"/>
      <c r="I141" s="609" t="s">
        <v>1476</v>
      </c>
      <c r="J141" s="609" t="s">
        <v>1477</v>
      </c>
      <c r="K141" s="609">
        <v>1000</v>
      </c>
      <c r="L141" s="1381"/>
      <c r="M141" s="1381"/>
      <c r="N141" s="1385"/>
      <c r="O141" s="1383"/>
      <c r="P141" s="1383"/>
      <c r="Q141" s="1387"/>
      <c r="R141" s="1388"/>
      <c r="S141" s="1388"/>
      <c r="T141" s="1391"/>
      <c r="U141" s="654"/>
      <c r="V141" s="594"/>
      <c r="W141" s="594"/>
      <c r="X141" s="594"/>
      <c r="Y141" s="594"/>
      <c r="Z141" s="594"/>
      <c r="AA141" s="594"/>
      <c r="AB141" s="594"/>
      <c r="AC141" s="594"/>
      <c r="AD141" s="594"/>
      <c r="AE141" s="594"/>
      <c r="AF141" s="594"/>
      <c r="AG141" s="594"/>
      <c r="AH141" s="594"/>
      <c r="AI141" s="594"/>
      <c r="AJ141" s="594"/>
      <c r="AK141" s="594"/>
      <c r="AL141" s="594"/>
      <c r="AM141" s="594"/>
      <c r="AN141" s="594"/>
      <c r="AO141" s="594"/>
      <c r="AP141" s="594"/>
      <c r="AQ141" s="594"/>
      <c r="AR141" s="594"/>
      <c r="AS141" s="594"/>
      <c r="AT141" s="594"/>
      <c r="AU141" s="594"/>
      <c r="AV141" s="594"/>
      <c r="AW141" s="594"/>
      <c r="AX141" s="594"/>
      <c r="AY141" s="594"/>
      <c r="AZ141" s="594"/>
      <c r="BA141" s="594"/>
      <c r="BB141" s="594"/>
      <c r="BC141" s="594"/>
      <c r="BD141" s="594"/>
      <c r="BE141" s="594"/>
      <c r="BF141" s="594"/>
      <c r="BG141" s="594"/>
      <c r="BH141" s="594"/>
      <c r="BI141" s="594"/>
      <c r="BJ141" s="594"/>
      <c r="BK141" s="594"/>
      <c r="BL141" s="594"/>
      <c r="BM141" s="594"/>
      <c r="BN141" s="594"/>
      <c r="BO141" s="594"/>
      <c r="BP141" s="594"/>
      <c r="BQ141" s="594"/>
      <c r="BR141" s="594"/>
      <c r="BS141" s="594"/>
      <c r="BT141" s="594"/>
      <c r="BU141" s="594"/>
      <c r="BV141" s="594"/>
      <c r="BW141" s="594"/>
      <c r="BX141" s="594"/>
      <c r="BY141" s="594"/>
      <c r="BZ141" s="594"/>
      <c r="CA141" s="594"/>
      <c r="CB141" s="1394"/>
      <c r="CC141" s="1394"/>
      <c r="CD141" s="1394"/>
      <c r="CE141" s="1394"/>
      <c r="CF141" s="1383"/>
      <c r="CG141" s="1397"/>
      <c r="CH141" s="1394"/>
      <c r="CI141" s="1394"/>
      <c r="CJ141" s="1398"/>
      <c r="CK141" s="1394"/>
      <c r="CL141" s="1394"/>
      <c r="CM141" s="1394"/>
      <c r="CN141" s="1394"/>
      <c r="CO141" s="1394"/>
      <c r="CP141" s="807"/>
      <c r="CQ141" s="807"/>
      <c r="CR141" s="278"/>
      <c r="CS141" s="278"/>
      <c r="CT141" s="278"/>
      <c r="CU141" s="278"/>
      <c r="CV141" s="278"/>
      <c r="CW141" s="278"/>
      <c r="CX141" s="278"/>
      <c r="CY141" s="278"/>
      <c r="CZ141" s="278"/>
      <c r="DA141" s="278"/>
      <c r="DB141" s="278"/>
      <c r="DC141" s="278"/>
      <c r="DD141" s="278"/>
      <c r="DE141" s="278"/>
      <c r="DF141" s="278"/>
      <c r="DG141" s="278"/>
      <c r="DH141" s="278"/>
      <c r="DI141" s="278"/>
      <c r="DJ141" s="278"/>
      <c r="DK141" s="278"/>
      <c r="DL141" s="278"/>
      <c r="DM141" s="278"/>
      <c r="DN141" s="278"/>
      <c r="DO141" s="278"/>
      <c r="DP141" s="278"/>
      <c r="DQ141" s="278"/>
      <c r="DR141" s="278"/>
      <c r="DS141" s="278"/>
      <c r="DT141" s="278"/>
      <c r="DU141" s="278"/>
      <c r="DV141" s="278"/>
      <c r="DW141" s="278"/>
      <c r="DX141" s="278"/>
      <c r="DY141" s="278"/>
      <c r="DZ141" s="278"/>
      <c r="EA141" s="278"/>
      <c r="EB141" s="278"/>
      <c r="EC141" s="278"/>
      <c r="ED141" s="278"/>
      <c r="EE141" s="278"/>
      <c r="EF141" s="278"/>
      <c r="EG141" s="278"/>
      <c r="EH141" s="278"/>
      <c r="EI141" s="278"/>
      <c r="EJ141" s="278"/>
      <c r="EK141" s="278"/>
      <c r="EL141" s="278"/>
      <c r="EM141" s="278"/>
      <c r="EN141" s="278"/>
      <c r="EO141" s="278"/>
      <c r="EP141" s="278"/>
      <c r="EQ141" s="278"/>
      <c r="ER141" s="278"/>
      <c r="ES141" s="278"/>
      <c r="ET141" s="278"/>
      <c r="EU141" s="278"/>
      <c r="EV141" s="278"/>
      <c r="EW141" s="278"/>
      <c r="EX141" s="278"/>
      <c r="EY141" s="278"/>
      <c r="EZ141" s="278"/>
      <c r="FA141" s="278"/>
      <c r="FB141" s="278"/>
      <c r="FC141" s="278"/>
      <c r="FD141" s="278"/>
      <c r="FE141" s="278"/>
      <c r="FF141" s="278"/>
      <c r="FG141" s="278"/>
      <c r="FH141" s="278"/>
      <c r="FI141" s="278"/>
      <c r="FJ141" s="278"/>
      <c r="FK141" s="278"/>
      <c r="FL141" s="278"/>
      <c r="FM141" s="278"/>
      <c r="FN141" s="278"/>
      <c r="FO141" s="278"/>
      <c r="FP141" s="278"/>
      <c r="FQ141" s="278"/>
      <c r="FR141" s="278"/>
      <c r="FS141" s="278"/>
      <c r="FT141" s="278"/>
      <c r="FU141" s="278"/>
      <c r="FV141" s="278"/>
      <c r="FW141" s="278"/>
      <c r="FX141" s="278"/>
      <c r="FY141" s="278"/>
      <c r="FZ141" s="278"/>
      <c r="GA141" s="278"/>
      <c r="GB141" s="278"/>
      <c r="GC141" s="278"/>
      <c r="GD141" s="278"/>
      <c r="GE141" s="278"/>
      <c r="GF141" s="278"/>
      <c r="GG141" s="278"/>
      <c r="GH141" s="278"/>
      <c r="GI141" s="278"/>
      <c r="GJ141" s="278"/>
      <c r="GK141" s="278"/>
      <c r="GL141" s="278"/>
      <c r="GM141" s="278"/>
      <c r="GN141" s="278"/>
      <c r="GO141" s="278"/>
      <c r="GP141" s="278"/>
      <c r="GQ141" s="278"/>
      <c r="GR141" s="278"/>
      <c r="GS141" s="278"/>
      <c r="GT141" s="278"/>
      <c r="GU141" s="278"/>
      <c r="GV141" s="278"/>
      <c r="GW141" s="278"/>
      <c r="GX141" s="278"/>
      <c r="GY141" s="278"/>
      <c r="GZ141" s="278"/>
      <c r="HA141" s="278"/>
      <c r="HB141" s="278"/>
      <c r="HC141" s="278"/>
      <c r="HD141" s="278"/>
      <c r="HE141" s="278"/>
      <c r="HF141" s="278"/>
      <c r="HG141" s="278"/>
      <c r="HH141" s="278"/>
      <c r="HI141" s="278"/>
      <c r="HJ141" s="278"/>
      <c r="HK141" s="278"/>
    </row>
    <row r="142" spans="1:219" s="280" customFormat="1" ht="84" customHeight="1" x14ac:dyDescent="0.25">
      <c r="A142" s="1385"/>
      <c r="B142" s="1385"/>
      <c r="C142" s="1385"/>
      <c r="D142" s="1385"/>
      <c r="E142" s="1385"/>
      <c r="F142" s="1385"/>
      <c r="G142" s="1381"/>
      <c r="H142" s="941"/>
      <c r="I142" s="609" t="s">
        <v>1478</v>
      </c>
      <c r="J142" s="609" t="s">
        <v>1479</v>
      </c>
      <c r="K142" s="609">
        <v>50</v>
      </c>
      <c r="L142" s="1381"/>
      <c r="M142" s="1381"/>
      <c r="N142" s="1385"/>
      <c r="O142" s="1383"/>
      <c r="P142" s="1383"/>
      <c r="Q142" s="1387"/>
      <c r="R142" s="1388"/>
      <c r="S142" s="1388"/>
      <c r="T142" s="1391"/>
      <c r="U142" s="654"/>
      <c r="V142" s="594"/>
      <c r="W142" s="594"/>
      <c r="X142" s="594"/>
      <c r="Y142" s="594"/>
      <c r="Z142" s="594"/>
      <c r="AA142" s="594"/>
      <c r="AB142" s="594"/>
      <c r="AC142" s="594"/>
      <c r="AD142" s="594"/>
      <c r="AE142" s="594"/>
      <c r="AF142" s="594"/>
      <c r="AG142" s="594"/>
      <c r="AH142" s="594"/>
      <c r="AI142" s="594"/>
      <c r="AJ142" s="594"/>
      <c r="AK142" s="594"/>
      <c r="AL142" s="594"/>
      <c r="AM142" s="594"/>
      <c r="AN142" s="594"/>
      <c r="AO142" s="594"/>
      <c r="AP142" s="594"/>
      <c r="AQ142" s="594"/>
      <c r="AR142" s="594"/>
      <c r="AS142" s="594"/>
      <c r="AT142" s="594"/>
      <c r="AU142" s="594"/>
      <c r="AV142" s="594"/>
      <c r="AW142" s="594"/>
      <c r="AX142" s="594"/>
      <c r="AY142" s="594"/>
      <c r="AZ142" s="594"/>
      <c r="BA142" s="594"/>
      <c r="BB142" s="594"/>
      <c r="BC142" s="594"/>
      <c r="BD142" s="594"/>
      <c r="BE142" s="594"/>
      <c r="BF142" s="594"/>
      <c r="BG142" s="594"/>
      <c r="BH142" s="594"/>
      <c r="BI142" s="594"/>
      <c r="BJ142" s="594"/>
      <c r="BK142" s="594"/>
      <c r="BL142" s="594"/>
      <c r="BM142" s="594"/>
      <c r="BN142" s="594"/>
      <c r="BO142" s="594"/>
      <c r="BP142" s="594"/>
      <c r="BQ142" s="594"/>
      <c r="BR142" s="594"/>
      <c r="BS142" s="594"/>
      <c r="BT142" s="594"/>
      <c r="BU142" s="594"/>
      <c r="BV142" s="594"/>
      <c r="BW142" s="594"/>
      <c r="BX142" s="594"/>
      <c r="BY142" s="594"/>
      <c r="BZ142" s="594"/>
      <c r="CA142" s="594"/>
      <c r="CB142" s="1394"/>
      <c r="CC142" s="1394"/>
      <c r="CD142" s="1394"/>
      <c r="CE142" s="1394"/>
      <c r="CF142" s="1383"/>
      <c r="CG142" s="1397"/>
      <c r="CH142" s="1394"/>
      <c r="CI142" s="1394"/>
      <c r="CJ142" s="1398"/>
      <c r="CK142" s="1394"/>
      <c r="CL142" s="1394"/>
      <c r="CM142" s="1394"/>
      <c r="CN142" s="1394"/>
      <c r="CO142" s="1394"/>
      <c r="CP142" s="807"/>
      <c r="CQ142" s="807"/>
      <c r="CR142" s="278"/>
      <c r="CS142" s="278"/>
      <c r="CT142" s="278"/>
      <c r="CU142" s="278"/>
      <c r="CV142" s="278"/>
      <c r="CW142" s="278"/>
      <c r="CX142" s="278"/>
      <c r="CY142" s="278"/>
      <c r="CZ142" s="278"/>
      <c r="DA142" s="278"/>
      <c r="DB142" s="278"/>
      <c r="DC142" s="278"/>
      <c r="DD142" s="278"/>
      <c r="DE142" s="278"/>
      <c r="DF142" s="278"/>
      <c r="DG142" s="278"/>
      <c r="DH142" s="278"/>
      <c r="DI142" s="278"/>
      <c r="DJ142" s="278"/>
      <c r="DK142" s="278"/>
      <c r="DL142" s="278"/>
      <c r="DM142" s="278"/>
      <c r="DN142" s="278"/>
      <c r="DO142" s="278"/>
      <c r="DP142" s="278"/>
      <c r="DQ142" s="278"/>
      <c r="DR142" s="278"/>
      <c r="DS142" s="278"/>
      <c r="DT142" s="278"/>
      <c r="DU142" s="278"/>
      <c r="DV142" s="278"/>
      <c r="DW142" s="278"/>
      <c r="DX142" s="278"/>
      <c r="DY142" s="278"/>
      <c r="DZ142" s="278"/>
      <c r="EA142" s="278"/>
      <c r="EB142" s="278"/>
      <c r="EC142" s="278"/>
      <c r="ED142" s="278"/>
      <c r="EE142" s="278"/>
      <c r="EF142" s="278"/>
      <c r="EG142" s="278"/>
      <c r="EH142" s="278"/>
      <c r="EI142" s="278"/>
      <c r="EJ142" s="278"/>
      <c r="EK142" s="278"/>
      <c r="EL142" s="278"/>
      <c r="EM142" s="278"/>
      <c r="EN142" s="278"/>
      <c r="EO142" s="278"/>
      <c r="EP142" s="278"/>
      <c r="EQ142" s="278"/>
      <c r="ER142" s="278"/>
      <c r="ES142" s="278"/>
      <c r="ET142" s="278"/>
      <c r="EU142" s="278"/>
      <c r="EV142" s="278"/>
      <c r="EW142" s="278"/>
      <c r="EX142" s="278"/>
      <c r="EY142" s="278"/>
      <c r="EZ142" s="278"/>
      <c r="FA142" s="278"/>
      <c r="FB142" s="278"/>
      <c r="FC142" s="278"/>
      <c r="FD142" s="278"/>
      <c r="FE142" s="278"/>
      <c r="FF142" s="278"/>
      <c r="FG142" s="278"/>
      <c r="FH142" s="278"/>
      <c r="FI142" s="278"/>
      <c r="FJ142" s="278"/>
      <c r="FK142" s="278"/>
      <c r="FL142" s="278"/>
      <c r="FM142" s="278"/>
      <c r="FN142" s="278"/>
      <c r="FO142" s="278"/>
      <c r="FP142" s="278"/>
      <c r="FQ142" s="278"/>
      <c r="FR142" s="278"/>
      <c r="FS142" s="278"/>
      <c r="FT142" s="278"/>
      <c r="FU142" s="278"/>
      <c r="FV142" s="278"/>
      <c r="FW142" s="278"/>
      <c r="FX142" s="278"/>
      <c r="FY142" s="278"/>
      <c r="FZ142" s="278"/>
      <c r="GA142" s="278"/>
      <c r="GB142" s="278"/>
      <c r="GC142" s="278"/>
      <c r="GD142" s="278"/>
      <c r="GE142" s="278"/>
      <c r="GF142" s="278"/>
      <c r="GG142" s="278"/>
      <c r="GH142" s="278"/>
      <c r="GI142" s="278"/>
      <c r="GJ142" s="278"/>
      <c r="GK142" s="278"/>
      <c r="GL142" s="278"/>
      <c r="GM142" s="278"/>
      <c r="GN142" s="278"/>
      <c r="GO142" s="278"/>
      <c r="GP142" s="278"/>
      <c r="GQ142" s="278"/>
      <c r="GR142" s="278"/>
      <c r="GS142" s="278"/>
      <c r="GT142" s="278"/>
      <c r="GU142" s="278"/>
      <c r="GV142" s="278"/>
      <c r="GW142" s="278"/>
      <c r="GX142" s="278"/>
      <c r="GY142" s="278"/>
      <c r="GZ142" s="278"/>
      <c r="HA142" s="278"/>
      <c r="HB142" s="278"/>
      <c r="HC142" s="278"/>
      <c r="HD142" s="278"/>
      <c r="HE142" s="278"/>
      <c r="HF142" s="278"/>
      <c r="HG142" s="278"/>
      <c r="HH142" s="278"/>
      <c r="HI142" s="278"/>
      <c r="HJ142" s="278"/>
      <c r="HK142" s="278"/>
    </row>
    <row r="143" spans="1:219" s="280" customFormat="1" ht="84" customHeight="1" x14ac:dyDescent="0.25">
      <c r="A143" s="1386"/>
      <c r="B143" s="1386"/>
      <c r="C143" s="1386"/>
      <c r="D143" s="1386"/>
      <c r="E143" s="1386"/>
      <c r="F143" s="1386"/>
      <c r="G143" s="1382"/>
      <c r="H143" s="941"/>
      <c r="I143" s="609" t="s">
        <v>1480</v>
      </c>
      <c r="J143" s="609" t="s">
        <v>1481</v>
      </c>
      <c r="K143" s="609">
        <v>10</v>
      </c>
      <c r="L143" s="1382"/>
      <c r="M143" s="1382"/>
      <c r="N143" s="1386"/>
      <c r="O143" s="1383"/>
      <c r="P143" s="1383"/>
      <c r="Q143" s="1387"/>
      <c r="R143" s="1388"/>
      <c r="S143" s="1388"/>
      <c r="T143" s="1391"/>
      <c r="U143" s="654"/>
      <c r="V143" s="594"/>
      <c r="W143" s="594"/>
      <c r="X143" s="594"/>
      <c r="Y143" s="594"/>
      <c r="Z143" s="594"/>
      <c r="AA143" s="594"/>
      <c r="AB143" s="594"/>
      <c r="AC143" s="594"/>
      <c r="AD143" s="594"/>
      <c r="AE143" s="594"/>
      <c r="AF143" s="594"/>
      <c r="AG143" s="594"/>
      <c r="AH143" s="594"/>
      <c r="AI143" s="594"/>
      <c r="AJ143" s="594"/>
      <c r="AK143" s="594"/>
      <c r="AL143" s="594"/>
      <c r="AM143" s="594"/>
      <c r="AN143" s="594"/>
      <c r="AO143" s="594"/>
      <c r="AP143" s="594"/>
      <c r="AQ143" s="594"/>
      <c r="AR143" s="594"/>
      <c r="AS143" s="594"/>
      <c r="AT143" s="594"/>
      <c r="AU143" s="594"/>
      <c r="AV143" s="594"/>
      <c r="AW143" s="594"/>
      <c r="AX143" s="594"/>
      <c r="AY143" s="594"/>
      <c r="AZ143" s="594"/>
      <c r="BA143" s="594"/>
      <c r="BB143" s="594"/>
      <c r="BC143" s="594"/>
      <c r="BD143" s="594"/>
      <c r="BE143" s="594"/>
      <c r="BF143" s="594"/>
      <c r="BG143" s="594"/>
      <c r="BH143" s="594"/>
      <c r="BI143" s="594"/>
      <c r="BJ143" s="594"/>
      <c r="BK143" s="594"/>
      <c r="BL143" s="594"/>
      <c r="BM143" s="594"/>
      <c r="BN143" s="594"/>
      <c r="BO143" s="594"/>
      <c r="BP143" s="594"/>
      <c r="BQ143" s="594"/>
      <c r="BR143" s="594"/>
      <c r="BS143" s="594"/>
      <c r="BT143" s="594"/>
      <c r="BU143" s="594"/>
      <c r="BV143" s="594"/>
      <c r="BW143" s="594"/>
      <c r="BX143" s="594"/>
      <c r="BY143" s="594"/>
      <c r="BZ143" s="594"/>
      <c r="CA143" s="594"/>
      <c r="CB143" s="1394"/>
      <c r="CC143" s="1394"/>
      <c r="CD143" s="1394"/>
      <c r="CE143" s="1394"/>
      <c r="CF143" s="1383"/>
      <c r="CG143" s="1397"/>
      <c r="CH143" s="1394"/>
      <c r="CI143" s="1394"/>
      <c r="CJ143" s="1398"/>
      <c r="CK143" s="1394"/>
      <c r="CL143" s="1394"/>
      <c r="CM143" s="1394"/>
      <c r="CN143" s="1394"/>
      <c r="CO143" s="1394"/>
      <c r="CP143" s="807"/>
      <c r="CQ143" s="807"/>
      <c r="CR143" s="278"/>
      <c r="CS143" s="278"/>
      <c r="CT143" s="278"/>
      <c r="CU143" s="278"/>
      <c r="CV143" s="278"/>
      <c r="CW143" s="278"/>
      <c r="CX143" s="278"/>
      <c r="CY143" s="278"/>
      <c r="CZ143" s="278"/>
      <c r="DA143" s="278"/>
      <c r="DB143" s="278"/>
      <c r="DC143" s="278"/>
      <c r="DD143" s="278"/>
      <c r="DE143" s="278"/>
      <c r="DF143" s="278"/>
      <c r="DG143" s="278"/>
      <c r="DH143" s="278"/>
      <c r="DI143" s="278"/>
      <c r="DJ143" s="278"/>
      <c r="DK143" s="278"/>
      <c r="DL143" s="278"/>
      <c r="DM143" s="278"/>
      <c r="DN143" s="278"/>
      <c r="DO143" s="278"/>
      <c r="DP143" s="278"/>
      <c r="DQ143" s="278"/>
      <c r="DR143" s="278"/>
      <c r="DS143" s="278"/>
      <c r="DT143" s="278"/>
      <c r="DU143" s="278"/>
      <c r="DV143" s="278"/>
      <c r="DW143" s="278"/>
      <c r="DX143" s="278"/>
      <c r="DY143" s="278"/>
      <c r="DZ143" s="278"/>
      <c r="EA143" s="278"/>
      <c r="EB143" s="278"/>
      <c r="EC143" s="278"/>
      <c r="ED143" s="278"/>
      <c r="EE143" s="278"/>
      <c r="EF143" s="278"/>
      <c r="EG143" s="278"/>
      <c r="EH143" s="278"/>
      <c r="EI143" s="278"/>
      <c r="EJ143" s="278"/>
      <c r="EK143" s="278"/>
      <c r="EL143" s="278"/>
      <c r="EM143" s="278"/>
      <c r="EN143" s="278"/>
      <c r="EO143" s="278"/>
      <c r="EP143" s="278"/>
      <c r="EQ143" s="278"/>
      <c r="ER143" s="278"/>
      <c r="ES143" s="278"/>
      <c r="ET143" s="278"/>
      <c r="EU143" s="278"/>
      <c r="EV143" s="278"/>
      <c r="EW143" s="278"/>
      <c r="EX143" s="278"/>
      <c r="EY143" s="278"/>
      <c r="EZ143" s="278"/>
      <c r="FA143" s="278"/>
      <c r="FB143" s="278"/>
      <c r="FC143" s="278"/>
      <c r="FD143" s="278"/>
      <c r="FE143" s="278"/>
      <c r="FF143" s="278"/>
      <c r="FG143" s="278"/>
      <c r="FH143" s="278"/>
      <c r="FI143" s="278"/>
      <c r="FJ143" s="278"/>
      <c r="FK143" s="278"/>
      <c r="FL143" s="278"/>
      <c r="FM143" s="278"/>
      <c r="FN143" s="278"/>
      <c r="FO143" s="278"/>
      <c r="FP143" s="278"/>
      <c r="FQ143" s="278"/>
      <c r="FR143" s="278"/>
      <c r="FS143" s="278"/>
      <c r="FT143" s="278"/>
      <c r="FU143" s="278"/>
      <c r="FV143" s="278"/>
      <c r="FW143" s="278"/>
      <c r="FX143" s="278"/>
      <c r="FY143" s="278"/>
      <c r="FZ143" s="278"/>
      <c r="GA143" s="278"/>
      <c r="GB143" s="278"/>
      <c r="GC143" s="278"/>
      <c r="GD143" s="278"/>
      <c r="GE143" s="278"/>
      <c r="GF143" s="278"/>
      <c r="GG143" s="278"/>
      <c r="GH143" s="278"/>
      <c r="GI143" s="278"/>
      <c r="GJ143" s="278"/>
      <c r="GK143" s="278"/>
      <c r="GL143" s="278"/>
      <c r="GM143" s="278"/>
      <c r="GN143" s="278"/>
      <c r="GO143" s="278"/>
      <c r="GP143" s="278"/>
      <c r="GQ143" s="278"/>
      <c r="GR143" s="278"/>
      <c r="GS143" s="278"/>
      <c r="GT143" s="278"/>
      <c r="GU143" s="278"/>
      <c r="GV143" s="278"/>
      <c r="GW143" s="278"/>
      <c r="GX143" s="278"/>
      <c r="GY143" s="278"/>
      <c r="GZ143" s="278"/>
      <c r="HA143" s="278"/>
      <c r="HB143" s="278"/>
      <c r="HC143" s="278"/>
      <c r="HD143" s="278"/>
      <c r="HE143" s="278"/>
      <c r="HF143" s="278"/>
      <c r="HG143" s="278"/>
      <c r="HH143" s="278"/>
      <c r="HI143" s="278"/>
      <c r="HJ143" s="278"/>
      <c r="HK143" s="278"/>
    </row>
    <row r="144" spans="1:219" s="280" customFormat="1" ht="84" customHeight="1" x14ac:dyDescent="0.25">
      <c r="A144" s="619" t="s">
        <v>380</v>
      </c>
      <c r="B144" s="619" t="s">
        <v>394</v>
      </c>
      <c r="C144" s="619" t="s">
        <v>378</v>
      </c>
      <c r="D144" s="619" t="s">
        <v>426</v>
      </c>
      <c r="E144" s="619" t="s">
        <v>693</v>
      </c>
      <c r="F144" s="619" t="s">
        <v>428</v>
      </c>
      <c r="G144" s="609">
        <v>2020005810186</v>
      </c>
      <c r="H144" s="941"/>
      <c r="I144" s="1052" t="s">
        <v>1043</v>
      </c>
      <c r="J144" s="1052" t="s">
        <v>1044</v>
      </c>
      <c r="K144" s="609">
        <v>1100</v>
      </c>
      <c r="L144" s="609" t="s">
        <v>735</v>
      </c>
      <c r="M144" s="609" t="s">
        <v>734</v>
      </c>
      <c r="N144" s="619" t="s">
        <v>1042</v>
      </c>
      <c r="O144" s="1399" t="s">
        <v>390</v>
      </c>
      <c r="P144" s="1412" t="s">
        <v>777</v>
      </c>
      <c r="Q144" s="1400" t="s">
        <v>1041</v>
      </c>
      <c r="R144" s="1401"/>
      <c r="S144" s="1401">
        <v>480800000</v>
      </c>
      <c r="T144" s="1402">
        <f t="shared" si="13"/>
        <v>480800000</v>
      </c>
      <c r="U144" s="1403">
        <f t="shared" si="14"/>
        <v>480800000</v>
      </c>
      <c r="V144" s="1404"/>
      <c r="W144" s="1405"/>
      <c r="X144" s="1405"/>
      <c r="Y144" s="1405"/>
      <c r="Z144" s="1405"/>
      <c r="AA144" s="1405"/>
      <c r="AB144" s="1405"/>
      <c r="AC144" s="1405"/>
      <c r="AD144" s="1405"/>
      <c r="AE144" s="1405"/>
      <c r="AF144" s="1405"/>
      <c r="AG144" s="1405"/>
      <c r="AH144" s="1405"/>
      <c r="AI144" s="1405"/>
      <c r="AJ144" s="1405"/>
      <c r="AK144" s="1405"/>
      <c r="AL144" s="1405"/>
      <c r="AM144" s="1405"/>
      <c r="AN144" s="1405"/>
      <c r="AO144" s="1405"/>
      <c r="AP144" s="1405"/>
      <c r="AQ144" s="1405"/>
      <c r="AR144" s="1405"/>
      <c r="AS144" s="1405">
        <v>316800000</v>
      </c>
      <c r="AT144" s="1405">
        <v>2500000</v>
      </c>
      <c r="AU144" s="1405"/>
      <c r="AV144" s="1405"/>
      <c r="AW144" s="1405"/>
      <c r="AX144" s="1405">
        <v>160000000</v>
      </c>
      <c r="AY144" s="1405">
        <v>1500000</v>
      </c>
      <c r="AZ144" s="1405"/>
      <c r="BA144" s="1405"/>
      <c r="BB144" s="1405"/>
      <c r="BC144" s="1405"/>
      <c r="BD144" s="1405"/>
      <c r="BE144" s="1405"/>
      <c r="BF144" s="1405"/>
      <c r="BG144" s="1405"/>
      <c r="BH144" s="1405"/>
      <c r="BI144" s="1405"/>
      <c r="BJ144" s="1405"/>
      <c r="BK144" s="1405"/>
      <c r="BL144" s="1405"/>
      <c r="BM144" s="1405"/>
      <c r="BN144" s="1405"/>
      <c r="BO144" s="1405"/>
      <c r="BP144" s="1405"/>
      <c r="BQ144" s="1405"/>
      <c r="BR144" s="1405"/>
      <c r="BS144" s="1405"/>
      <c r="BT144" s="1405"/>
      <c r="BU144" s="1405"/>
      <c r="BV144" s="1405"/>
      <c r="BW144" s="1405"/>
      <c r="BX144" s="1405"/>
      <c r="BY144" s="1405"/>
      <c r="BZ144" s="1405"/>
      <c r="CA144" s="1406"/>
      <c r="CB144" s="1407" t="s">
        <v>1331</v>
      </c>
      <c r="CC144" s="1407" t="s">
        <v>1332</v>
      </c>
      <c r="CD144" s="1407">
        <v>40032</v>
      </c>
      <c r="CE144" s="1407" t="s">
        <v>1333</v>
      </c>
      <c r="CF144" s="1200" t="s">
        <v>777</v>
      </c>
      <c r="CG144" s="1408">
        <f t="shared" si="15"/>
        <v>480800000</v>
      </c>
      <c r="CH144" s="1204" t="s">
        <v>1362</v>
      </c>
      <c r="CI144" s="1204" t="s">
        <v>1363</v>
      </c>
      <c r="CJ144" t="s">
        <v>1373</v>
      </c>
      <c r="CK144" t="s">
        <v>1374</v>
      </c>
      <c r="CL144" s="1409" t="s">
        <v>1387</v>
      </c>
      <c r="CM144" s="1409" t="s">
        <v>1388</v>
      </c>
      <c r="CN144" s="1410" t="s">
        <v>1403</v>
      </c>
      <c r="CO144" s="1411" t="s">
        <v>1404</v>
      </c>
      <c r="CP144" s="807"/>
      <c r="CQ144" s="807"/>
      <c r="CR144" s="278"/>
      <c r="CS144" s="278"/>
      <c r="CT144" s="278"/>
      <c r="CU144" s="278"/>
      <c r="CV144" s="278"/>
      <c r="CW144" s="278"/>
      <c r="CX144" s="278"/>
      <c r="CY144" s="278"/>
      <c r="CZ144" s="278"/>
      <c r="DA144" s="278"/>
      <c r="DB144" s="278"/>
      <c r="DC144" s="278"/>
      <c r="DD144" s="278"/>
      <c r="DE144" s="278"/>
      <c r="DF144" s="278"/>
      <c r="DG144" s="278"/>
      <c r="DH144" s="278"/>
      <c r="DI144" s="278"/>
      <c r="DJ144" s="278"/>
      <c r="DK144" s="278"/>
      <c r="DL144" s="278"/>
      <c r="DM144" s="278"/>
      <c r="DN144" s="278"/>
      <c r="DO144" s="278"/>
      <c r="DP144" s="278"/>
      <c r="DQ144" s="278"/>
      <c r="DR144" s="278"/>
      <c r="DS144" s="278"/>
      <c r="DT144" s="278"/>
      <c r="DU144" s="278"/>
      <c r="DV144" s="278"/>
      <c r="DW144" s="278"/>
      <c r="DX144" s="278"/>
      <c r="DY144" s="278"/>
      <c r="DZ144" s="278"/>
      <c r="EA144" s="278"/>
      <c r="EB144" s="278"/>
      <c r="EC144" s="278"/>
      <c r="ED144" s="278"/>
      <c r="EE144" s="278"/>
      <c r="EF144" s="278"/>
      <c r="EG144" s="278"/>
      <c r="EH144" s="278"/>
      <c r="EI144" s="278"/>
      <c r="EJ144" s="278"/>
      <c r="EK144" s="278"/>
      <c r="EL144" s="278"/>
      <c r="EM144" s="278"/>
      <c r="EN144" s="278"/>
      <c r="EO144" s="278"/>
      <c r="EP144" s="278"/>
      <c r="EQ144" s="278"/>
      <c r="ER144" s="278"/>
      <c r="ES144" s="278"/>
      <c r="ET144" s="278"/>
      <c r="EU144" s="278"/>
      <c r="EV144" s="278"/>
      <c r="EW144" s="278"/>
      <c r="EX144" s="278"/>
      <c r="EY144" s="278"/>
      <c r="EZ144" s="278"/>
      <c r="FA144" s="278"/>
      <c r="FB144" s="278"/>
      <c r="FC144" s="278"/>
      <c r="FD144" s="278"/>
      <c r="FE144" s="278"/>
      <c r="FF144" s="278"/>
      <c r="FG144" s="278"/>
      <c r="FH144" s="278"/>
      <c r="FI144" s="278"/>
      <c r="FJ144" s="278"/>
      <c r="FK144" s="278"/>
      <c r="FL144" s="278"/>
      <c r="FM144" s="278"/>
      <c r="FN144" s="278"/>
      <c r="FO144" s="278"/>
      <c r="FP144" s="278"/>
      <c r="FQ144" s="278"/>
      <c r="FR144" s="278"/>
      <c r="FS144" s="278"/>
      <c r="FT144" s="278"/>
      <c r="FU144" s="278"/>
      <c r="FV144" s="278"/>
      <c r="FW144" s="278"/>
      <c r="FX144" s="278"/>
      <c r="FY144" s="278"/>
      <c r="FZ144" s="278"/>
      <c r="GA144" s="278"/>
      <c r="GB144" s="278"/>
      <c r="GC144" s="278"/>
      <c r="GD144" s="278"/>
      <c r="GE144" s="278"/>
      <c r="GF144" s="278"/>
      <c r="GG144" s="278"/>
      <c r="GH144" s="278"/>
      <c r="GI144" s="278"/>
      <c r="GJ144" s="278"/>
      <c r="GK144" s="278"/>
      <c r="GL144" s="278"/>
      <c r="GM144" s="278"/>
      <c r="GN144" s="278"/>
      <c r="GO144" s="278"/>
      <c r="GP144" s="278"/>
      <c r="GQ144" s="278"/>
      <c r="GR144" s="278"/>
      <c r="GS144" s="278"/>
      <c r="GT144" s="278"/>
      <c r="GU144" s="278"/>
      <c r="GV144" s="278"/>
      <c r="GW144" s="278"/>
      <c r="GX144" s="278"/>
      <c r="GY144" s="278"/>
      <c r="GZ144" s="278"/>
      <c r="HA144" s="278"/>
      <c r="HB144" s="278"/>
      <c r="HC144" s="278"/>
      <c r="HD144" s="278"/>
      <c r="HE144" s="278"/>
      <c r="HF144" s="278"/>
      <c r="HG144" s="278"/>
      <c r="HH144" s="278"/>
      <c r="HI144" s="278"/>
      <c r="HJ144" s="278"/>
      <c r="HK144" s="278"/>
    </row>
    <row r="145" spans="1:219" ht="19.5" x14ac:dyDescent="0.25">
      <c r="A145" s="1132" t="s">
        <v>380</v>
      </c>
      <c r="B145" s="1132" t="s">
        <v>394</v>
      </c>
      <c r="C145" s="1132" t="s">
        <v>378</v>
      </c>
      <c r="D145" s="1132" t="s">
        <v>430</v>
      </c>
      <c r="E145" s="1132"/>
      <c r="F145" s="1132"/>
      <c r="G145" s="613"/>
      <c r="H145" s="613"/>
      <c r="I145" s="1054"/>
      <c r="J145" s="1054"/>
      <c r="K145" s="613"/>
      <c r="L145" s="613"/>
      <c r="M145" s="613"/>
      <c r="N145" s="629"/>
      <c r="O145" s="629"/>
      <c r="P145" s="629"/>
      <c r="Q145" s="1138" t="s">
        <v>309</v>
      </c>
      <c r="R145" s="1134"/>
      <c r="S145" s="1134"/>
      <c r="T145" s="1135">
        <f t="shared" si="13"/>
        <v>0</v>
      </c>
      <c r="U145" s="1092">
        <f t="shared" ref="U145:U176" si="21">SUM(V145:CA145)</f>
        <v>0</v>
      </c>
      <c r="V145" s="1087"/>
      <c r="W145" s="269"/>
      <c r="X145" s="269"/>
      <c r="Y145" s="269"/>
      <c r="Z145" s="269"/>
      <c r="AA145" s="595"/>
      <c r="AB145" s="269"/>
      <c r="AC145" s="269"/>
      <c r="AD145" s="269"/>
      <c r="AE145" s="269"/>
      <c r="AF145" s="269"/>
      <c r="AG145" s="269"/>
      <c r="AH145" s="269"/>
      <c r="AI145" s="269"/>
      <c r="AJ145" s="269"/>
      <c r="AK145" s="269"/>
      <c r="AL145" s="269"/>
      <c r="AM145" s="269"/>
      <c r="AN145" s="595"/>
      <c r="AO145" s="595"/>
      <c r="AP145" s="269"/>
      <c r="AQ145" s="269"/>
      <c r="AR145" s="269"/>
      <c r="AS145" s="269"/>
      <c r="AT145" s="269"/>
      <c r="AU145" s="269"/>
      <c r="AV145" s="269"/>
      <c r="AW145" s="269"/>
      <c r="AX145" s="269"/>
      <c r="AY145" s="269"/>
      <c r="AZ145" s="269"/>
      <c r="BA145" s="269"/>
      <c r="BB145" s="269"/>
      <c r="BC145" s="269"/>
      <c r="BD145" s="595"/>
      <c r="BE145" s="269"/>
      <c r="BF145" s="269"/>
      <c r="BG145" s="269"/>
      <c r="BH145" s="269"/>
      <c r="BI145" s="269"/>
      <c r="BJ145" s="269"/>
      <c r="BK145" s="576"/>
      <c r="BL145" s="269"/>
      <c r="BM145" s="269"/>
      <c r="BN145" s="269"/>
      <c r="BO145" s="269"/>
      <c r="BP145" s="269"/>
      <c r="BQ145" s="269"/>
      <c r="BR145" s="269"/>
      <c r="BS145" s="595"/>
      <c r="BT145" s="269"/>
      <c r="BU145" s="269"/>
      <c r="BV145" s="269"/>
      <c r="BW145" s="269"/>
      <c r="BX145" s="269"/>
      <c r="BY145" s="269"/>
      <c r="BZ145" s="269"/>
      <c r="CA145" s="636"/>
      <c r="CB145" s="651"/>
      <c r="CC145" s="651"/>
      <c r="CD145" s="651"/>
      <c r="CE145" s="651"/>
      <c r="CF145" s="651"/>
      <c r="CG145" s="1186">
        <f t="shared" si="15"/>
        <v>0</v>
      </c>
      <c r="CH145" s="651"/>
      <c r="CI145" s="651"/>
      <c r="CJ145" s="651"/>
      <c r="CK145" s="651"/>
      <c r="CL145" s="651"/>
      <c r="CM145" s="651"/>
      <c r="CN145" s="651"/>
      <c r="CO145" s="651"/>
      <c r="CP145" s="807">
        <f t="shared" ref="CP145:CP185" si="22">R145+S145</f>
        <v>0</v>
      </c>
      <c r="CQ145" s="807">
        <f t="shared" ref="CQ145:CQ185" si="23">T145-CP145</f>
        <v>0</v>
      </c>
      <c r="CR145" s="270"/>
      <c r="CS145" s="270"/>
      <c r="CT145" s="270"/>
      <c r="CU145" s="270"/>
      <c r="CV145" s="270"/>
      <c r="CW145" s="270"/>
      <c r="CX145" s="270"/>
      <c r="CY145" s="270"/>
      <c r="CZ145" s="270"/>
      <c r="DA145" s="270"/>
      <c r="DB145" s="270"/>
      <c r="DC145" s="270"/>
      <c r="DD145" s="270"/>
      <c r="DE145" s="270"/>
      <c r="DF145" s="270"/>
      <c r="DG145" s="270"/>
      <c r="DH145" s="270"/>
      <c r="DI145" s="270"/>
      <c r="DJ145" s="270"/>
      <c r="DK145" s="270"/>
      <c r="DL145" s="270"/>
      <c r="DM145" s="270"/>
      <c r="DN145" s="270"/>
      <c r="DO145" s="270"/>
      <c r="DP145" s="270"/>
      <c r="DQ145" s="270"/>
      <c r="DR145" s="270"/>
      <c r="DS145" s="270"/>
      <c r="DT145" s="270"/>
      <c r="DU145" s="270"/>
      <c r="DV145" s="270"/>
      <c r="DW145" s="270"/>
      <c r="DX145" s="270"/>
      <c r="DY145" s="270"/>
      <c r="DZ145" s="270"/>
      <c r="EA145" s="270"/>
      <c r="EB145" s="270"/>
      <c r="EC145" s="270"/>
      <c r="ED145" s="270"/>
      <c r="EE145" s="270"/>
      <c r="EF145" s="270"/>
      <c r="EG145" s="270"/>
      <c r="EH145" s="270"/>
      <c r="EI145" s="270"/>
      <c r="EJ145" s="270"/>
      <c r="EK145" s="270"/>
      <c r="EL145" s="270"/>
      <c r="EM145" s="270"/>
      <c r="EN145" s="270"/>
      <c r="EO145" s="270"/>
      <c r="EP145" s="270"/>
      <c r="EQ145" s="270"/>
      <c r="ER145" s="270"/>
      <c r="ES145" s="270"/>
      <c r="ET145" s="270"/>
      <c r="EU145" s="270"/>
      <c r="EV145" s="270"/>
      <c r="EW145" s="270"/>
      <c r="EX145" s="270"/>
      <c r="EY145" s="270"/>
      <c r="EZ145" s="270"/>
      <c r="FA145" s="270"/>
      <c r="FB145" s="270"/>
      <c r="FC145" s="270"/>
      <c r="FD145" s="270"/>
      <c r="FE145" s="270"/>
      <c r="FF145" s="270"/>
      <c r="FG145" s="270"/>
      <c r="FH145" s="270"/>
      <c r="FI145" s="270"/>
      <c r="FJ145" s="270"/>
      <c r="FK145" s="270"/>
      <c r="FL145" s="270"/>
      <c r="FM145" s="270"/>
      <c r="FN145" s="270"/>
      <c r="FO145" s="270"/>
      <c r="FP145" s="270"/>
      <c r="FQ145" s="270"/>
      <c r="FR145" s="270"/>
      <c r="FS145" s="270"/>
      <c r="FT145" s="270"/>
      <c r="FU145" s="270"/>
      <c r="FV145" s="270"/>
      <c r="FW145" s="270"/>
      <c r="FX145" s="270"/>
      <c r="FY145" s="270"/>
      <c r="FZ145" s="270"/>
      <c r="GA145" s="270"/>
      <c r="GB145" s="270"/>
      <c r="GC145" s="270"/>
      <c r="GD145" s="270"/>
      <c r="GE145" s="270"/>
      <c r="GF145" s="270"/>
      <c r="GG145" s="270"/>
      <c r="GH145" s="270"/>
      <c r="GI145" s="270"/>
      <c r="GJ145" s="270"/>
      <c r="GK145" s="270"/>
      <c r="GL145" s="270"/>
      <c r="GM145" s="270"/>
      <c r="GN145" s="270"/>
      <c r="GO145" s="270"/>
      <c r="GP145" s="270"/>
      <c r="GQ145" s="270"/>
      <c r="GR145" s="270"/>
      <c r="GS145" s="270"/>
      <c r="GT145" s="270"/>
      <c r="GU145" s="270"/>
      <c r="GV145" s="270"/>
      <c r="GW145" s="270"/>
      <c r="GX145" s="270"/>
      <c r="GY145" s="270"/>
      <c r="GZ145" s="270"/>
      <c r="HA145" s="270"/>
      <c r="HB145" s="270"/>
      <c r="HC145" s="270"/>
      <c r="HD145" s="270"/>
      <c r="HE145" s="261"/>
      <c r="HF145" s="261"/>
      <c r="HG145" s="261"/>
      <c r="HH145" s="261"/>
      <c r="HI145" s="261"/>
      <c r="HJ145" s="261"/>
      <c r="HK145" s="261"/>
    </row>
    <row r="146" spans="1:219" ht="19.5" x14ac:dyDescent="0.25">
      <c r="A146" s="1121" t="s">
        <v>380</v>
      </c>
      <c r="B146" s="1121" t="s">
        <v>394</v>
      </c>
      <c r="C146" s="1121" t="s">
        <v>378</v>
      </c>
      <c r="D146" s="1121" t="s">
        <v>430</v>
      </c>
      <c r="E146" s="1121" t="s">
        <v>419</v>
      </c>
      <c r="F146" s="1121"/>
      <c r="G146" s="608"/>
      <c r="H146" s="608"/>
      <c r="I146" s="1050"/>
      <c r="J146" s="1050"/>
      <c r="K146" s="608"/>
      <c r="L146" s="608"/>
      <c r="M146" s="608"/>
      <c r="N146" s="627"/>
      <c r="O146" s="627"/>
      <c r="P146" s="627"/>
      <c r="Q146" s="1122" t="s">
        <v>697</v>
      </c>
      <c r="R146" s="1123"/>
      <c r="S146" s="1123"/>
      <c r="T146" s="1124">
        <f t="shared" si="13"/>
        <v>0</v>
      </c>
      <c r="U146" s="1092">
        <f t="shared" si="21"/>
        <v>0</v>
      </c>
      <c r="V146" s="1087"/>
      <c r="W146" s="576"/>
      <c r="X146" s="576"/>
      <c r="Y146" s="576"/>
      <c r="Z146" s="576"/>
      <c r="AA146" s="595"/>
      <c r="AB146" s="576"/>
      <c r="AC146" s="576"/>
      <c r="AD146" s="576"/>
      <c r="AE146" s="576"/>
      <c r="AF146" s="576"/>
      <c r="AG146" s="576"/>
      <c r="AH146" s="576"/>
      <c r="AI146" s="576"/>
      <c r="AJ146" s="576"/>
      <c r="AK146" s="576"/>
      <c r="AL146" s="576"/>
      <c r="AM146" s="576"/>
      <c r="AN146" s="595"/>
      <c r="AO146" s="595"/>
      <c r="AP146" s="576"/>
      <c r="AQ146" s="576"/>
      <c r="AR146" s="576"/>
      <c r="AS146" s="576"/>
      <c r="AT146" s="576"/>
      <c r="AU146" s="576"/>
      <c r="AV146" s="576"/>
      <c r="AW146" s="576"/>
      <c r="AX146" s="576"/>
      <c r="AY146" s="576"/>
      <c r="AZ146" s="576"/>
      <c r="BA146" s="576"/>
      <c r="BB146" s="576"/>
      <c r="BC146" s="576"/>
      <c r="BD146" s="595"/>
      <c r="BE146" s="576"/>
      <c r="BF146" s="576"/>
      <c r="BG146" s="269"/>
      <c r="BH146" s="269"/>
      <c r="BI146" s="269"/>
      <c r="BJ146" s="576"/>
      <c r="BK146" s="576"/>
      <c r="BL146" s="576"/>
      <c r="BM146" s="576"/>
      <c r="BN146" s="576"/>
      <c r="BO146" s="576"/>
      <c r="BP146" s="576"/>
      <c r="BQ146" s="576"/>
      <c r="BR146" s="576"/>
      <c r="BS146" s="595"/>
      <c r="BT146" s="576"/>
      <c r="BU146" s="576"/>
      <c r="BV146" s="576"/>
      <c r="BW146" s="576"/>
      <c r="BX146" s="576"/>
      <c r="BY146" s="576"/>
      <c r="BZ146" s="576"/>
      <c r="CA146" s="636"/>
      <c r="CB146" s="651"/>
      <c r="CC146" s="651"/>
      <c r="CD146" s="651"/>
      <c r="CE146" s="651"/>
      <c r="CF146" s="651"/>
      <c r="CG146" s="1186">
        <f t="shared" si="15"/>
        <v>0</v>
      </c>
      <c r="CH146" s="651"/>
      <c r="CI146" s="651"/>
      <c r="CJ146" s="651"/>
      <c r="CK146" s="651"/>
      <c r="CL146" s="651"/>
      <c r="CM146" s="651"/>
      <c r="CN146" s="651"/>
      <c r="CO146" s="651"/>
      <c r="CP146" s="807">
        <f t="shared" si="22"/>
        <v>0</v>
      </c>
      <c r="CQ146" s="807">
        <f t="shared" si="23"/>
        <v>0</v>
      </c>
      <c r="CR146" s="270"/>
      <c r="CS146" s="270"/>
      <c r="CT146" s="270"/>
      <c r="CU146" s="270"/>
      <c r="CV146" s="270"/>
      <c r="CW146" s="270"/>
      <c r="CX146" s="270"/>
      <c r="CY146" s="270"/>
      <c r="CZ146" s="270"/>
      <c r="DA146" s="270"/>
      <c r="DB146" s="270"/>
      <c r="DC146" s="270"/>
      <c r="DD146" s="270"/>
      <c r="DE146" s="270"/>
      <c r="DF146" s="270"/>
      <c r="DG146" s="270"/>
      <c r="DH146" s="270"/>
      <c r="DI146" s="270"/>
      <c r="DJ146" s="270"/>
      <c r="DK146" s="270"/>
      <c r="DL146" s="270"/>
      <c r="DM146" s="270"/>
      <c r="DN146" s="270"/>
      <c r="DO146" s="270"/>
      <c r="DP146" s="270"/>
      <c r="DQ146" s="270"/>
      <c r="DR146" s="270"/>
      <c r="DS146" s="270"/>
      <c r="DT146" s="270"/>
      <c r="DU146" s="270"/>
      <c r="DV146" s="270"/>
      <c r="DW146" s="270"/>
      <c r="DX146" s="270"/>
      <c r="DY146" s="270"/>
      <c r="DZ146" s="270"/>
      <c r="EA146" s="270"/>
      <c r="EB146" s="270"/>
      <c r="EC146" s="270"/>
      <c r="ED146" s="270"/>
      <c r="EE146" s="270"/>
      <c r="EF146" s="270"/>
      <c r="EG146" s="270"/>
      <c r="EH146" s="270"/>
      <c r="EI146" s="270"/>
      <c r="EJ146" s="270"/>
      <c r="EK146" s="270"/>
      <c r="EL146" s="270"/>
      <c r="EM146" s="270"/>
      <c r="EN146" s="270"/>
      <c r="EO146" s="270"/>
      <c r="EP146" s="270"/>
      <c r="EQ146" s="270"/>
      <c r="ER146" s="270"/>
      <c r="ES146" s="270"/>
      <c r="ET146" s="270"/>
      <c r="EU146" s="270"/>
      <c r="EV146" s="270"/>
      <c r="EW146" s="270"/>
      <c r="EX146" s="270"/>
      <c r="EY146" s="270"/>
      <c r="EZ146" s="270"/>
      <c r="FA146" s="270"/>
      <c r="FB146" s="270"/>
      <c r="FC146" s="270"/>
      <c r="FD146" s="270"/>
      <c r="FE146" s="270"/>
      <c r="FF146" s="270"/>
      <c r="FG146" s="270"/>
      <c r="FH146" s="270"/>
      <c r="FI146" s="270"/>
      <c r="FJ146" s="270"/>
      <c r="FK146" s="270"/>
      <c r="FL146" s="270"/>
      <c r="FM146" s="270"/>
      <c r="FN146" s="270"/>
      <c r="FO146" s="270"/>
      <c r="FP146" s="270"/>
      <c r="FQ146" s="270"/>
      <c r="FR146" s="270"/>
      <c r="FS146" s="270"/>
      <c r="FT146" s="270"/>
      <c r="FU146" s="270"/>
      <c r="FV146" s="270"/>
      <c r="FW146" s="270"/>
      <c r="FX146" s="270"/>
      <c r="FY146" s="270"/>
      <c r="FZ146" s="270"/>
      <c r="GA146" s="270"/>
      <c r="GB146" s="270"/>
      <c r="GC146" s="270"/>
      <c r="GD146" s="270"/>
      <c r="GE146" s="270"/>
      <c r="GF146" s="270"/>
      <c r="GG146" s="270"/>
      <c r="GH146" s="270"/>
      <c r="GI146" s="270"/>
      <c r="GJ146" s="270"/>
      <c r="GK146" s="270"/>
      <c r="GL146" s="270"/>
      <c r="GM146" s="270"/>
      <c r="GN146" s="270"/>
      <c r="GO146" s="270"/>
      <c r="GP146" s="270"/>
      <c r="GQ146" s="270"/>
      <c r="GR146" s="270"/>
      <c r="GS146" s="270"/>
      <c r="GT146" s="270"/>
      <c r="GU146" s="270"/>
      <c r="GV146" s="270"/>
      <c r="GW146" s="270"/>
      <c r="GX146" s="270"/>
      <c r="GY146" s="270"/>
      <c r="GZ146" s="270"/>
      <c r="HA146" s="270"/>
      <c r="HB146" s="270"/>
      <c r="HC146" s="270"/>
      <c r="HD146" s="270"/>
      <c r="HE146" s="261"/>
      <c r="HF146" s="261"/>
      <c r="HG146" s="261"/>
      <c r="HH146" s="261"/>
      <c r="HI146" s="261"/>
      <c r="HJ146" s="261"/>
      <c r="HK146" s="261"/>
    </row>
    <row r="147" spans="1:219" ht="19.5" x14ac:dyDescent="0.25">
      <c r="A147" s="790" t="s">
        <v>380</v>
      </c>
      <c r="B147" s="790" t="s">
        <v>394</v>
      </c>
      <c r="C147" s="790" t="s">
        <v>378</v>
      </c>
      <c r="D147" s="790" t="s">
        <v>430</v>
      </c>
      <c r="E147" s="790" t="s">
        <v>419</v>
      </c>
      <c r="F147" s="790" t="s">
        <v>431</v>
      </c>
      <c r="G147" s="620"/>
      <c r="H147" s="620"/>
      <c r="I147" s="1062"/>
      <c r="J147" s="1062"/>
      <c r="K147" s="620"/>
      <c r="L147" s="620"/>
      <c r="M147" s="620"/>
      <c r="N147" s="630"/>
      <c r="O147" s="630"/>
      <c r="P147" s="630"/>
      <c r="Q147" s="806" t="s">
        <v>432</v>
      </c>
      <c r="R147" s="1136"/>
      <c r="S147" s="1136"/>
      <c r="T147" s="1137">
        <f t="shared" si="13"/>
        <v>0</v>
      </c>
      <c r="U147" s="1092">
        <f t="shared" si="21"/>
        <v>0</v>
      </c>
      <c r="V147" s="1087"/>
      <c r="W147" s="269"/>
      <c r="X147" s="269"/>
      <c r="Y147" s="269"/>
      <c r="Z147" s="269"/>
      <c r="AA147" s="595"/>
      <c r="AB147" s="269"/>
      <c r="AC147" s="269"/>
      <c r="AD147" s="269"/>
      <c r="AE147" s="269"/>
      <c r="AF147" s="269"/>
      <c r="AG147" s="269"/>
      <c r="AH147" s="269"/>
      <c r="AI147" s="269"/>
      <c r="AJ147" s="269"/>
      <c r="AK147" s="269"/>
      <c r="AL147" s="269"/>
      <c r="AM147" s="269"/>
      <c r="AN147" s="595"/>
      <c r="AO147" s="595"/>
      <c r="AP147" s="269"/>
      <c r="AQ147" s="269"/>
      <c r="AR147" s="269"/>
      <c r="AS147" s="269"/>
      <c r="AT147" s="269"/>
      <c r="AU147" s="269"/>
      <c r="AV147" s="269"/>
      <c r="AW147" s="269"/>
      <c r="AX147" s="269"/>
      <c r="AY147" s="269"/>
      <c r="AZ147" s="269"/>
      <c r="BA147" s="269"/>
      <c r="BB147" s="269"/>
      <c r="BC147" s="269"/>
      <c r="BD147" s="595"/>
      <c r="BE147" s="269"/>
      <c r="BF147" s="269"/>
      <c r="BG147" s="269"/>
      <c r="BH147" s="269"/>
      <c r="BI147" s="269"/>
      <c r="BJ147" s="269"/>
      <c r="BK147" s="576"/>
      <c r="BL147" s="269"/>
      <c r="BM147" s="269"/>
      <c r="BN147" s="269"/>
      <c r="BO147" s="269"/>
      <c r="BP147" s="269"/>
      <c r="BQ147" s="269"/>
      <c r="BR147" s="269"/>
      <c r="BS147" s="595"/>
      <c r="BT147" s="269"/>
      <c r="BU147" s="269"/>
      <c r="BV147" s="269"/>
      <c r="BW147" s="269"/>
      <c r="BX147" s="269"/>
      <c r="BY147" s="269"/>
      <c r="BZ147" s="269"/>
      <c r="CA147" s="636"/>
      <c r="CB147" s="651"/>
      <c r="CC147" s="651"/>
      <c r="CD147" s="651"/>
      <c r="CE147" s="651"/>
      <c r="CF147" s="651"/>
      <c r="CG147" s="1186">
        <f t="shared" si="15"/>
        <v>0</v>
      </c>
      <c r="CH147" s="651"/>
      <c r="CI147" s="651"/>
      <c r="CJ147" s="651"/>
      <c r="CK147" s="651"/>
      <c r="CL147" s="651"/>
      <c r="CM147" s="651"/>
      <c r="CN147" s="651"/>
      <c r="CO147" s="651"/>
      <c r="CP147" s="807">
        <f t="shared" si="22"/>
        <v>0</v>
      </c>
      <c r="CQ147" s="807">
        <f t="shared" si="23"/>
        <v>0</v>
      </c>
      <c r="CR147" s="270"/>
      <c r="CS147" s="270"/>
      <c r="CT147" s="270"/>
      <c r="CU147" s="270"/>
      <c r="CV147" s="270"/>
      <c r="CW147" s="270"/>
      <c r="CX147" s="270"/>
      <c r="CY147" s="270"/>
      <c r="CZ147" s="270"/>
      <c r="DA147" s="270"/>
      <c r="DB147" s="270"/>
      <c r="DC147" s="270"/>
      <c r="DD147" s="270"/>
      <c r="DE147" s="270"/>
      <c r="DF147" s="270"/>
      <c r="DG147" s="270"/>
      <c r="DH147" s="270"/>
      <c r="DI147" s="270"/>
      <c r="DJ147" s="270"/>
      <c r="DK147" s="270"/>
      <c r="DL147" s="270"/>
      <c r="DM147" s="270"/>
      <c r="DN147" s="270"/>
      <c r="DO147" s="270"/>
      <c r="DP147" s="270"/>
      <c r="DQ147" s="270"/>
      <c r="DR147" s="270"/>
      <c r="DS147" s="270"/>
      <c r="DT147" s="270"/>
      <c r="DU147" s="270"/>
      <c r="DV147" s="270"/>
      <c r="DW147" s="270"/>
      <c r="DX147" s="270"/>
      <c r="DY147" s="270"/>
      <c r="DZ147" s="270"/>
      <c r="EA147" s="270"/>
      <c r="EB147" s="270"/>
      <c r="EC147" s="270"/>
      <c r="ED147" s="270"/>
      <c r="EE147" s="270"/>
      <c r="EF147" s="270"/>
      <c r="EG147" s="270"/>
      <c r="EH147" s="270"/>
      <c r="EI147" s="270"/>
      <c r="EJ147" s="270"/>
      <c r="EK147" s="270"/>
      <c r="EL147" s="270"/>
      <c r="EM147" s="270"/>
      <c r="EN147" s="270"/>
      <c r="EO147" s="270"/>
      <c r="EP147" s="270"/>
      <c r="EQ147" s="270"/>
      <c r="ER147" s="270"/>
      <c r="ES147" s="270"/>
      <c r="ET147" s="270"/>
      <c r="EU147" s="270"/>
      <c r="EV147" s="270"/>
      <c r="EW147" s="270"/>
      <c r="EX147" s="270"/>
      <c r="EY147" s="270"/>
      <c r="EZ147" s="270"/>
      <c r="FA147" s="270"/>
      <c r="FB147" s="270"/>
      <c r="FC147" s="270"/>
      <c r="FD147" s="270"/>
      <c r="FE147" s="270"/>
      <c r="FF147" s="270"/>
      <c r="FG147" s="270"/>
      <c r="FH147" s="270"/>
      <c r="FI147" s="270"/>
      <c r="FJ147" s="270"/>
      <c r="FK147" s="270"/>
      <c r="FL147" s="270"/>
      <c r="FM147" s="270"/>
      <c r="FN147" s="270"/>
      <c r="FO147" s="270"/>
      <c r="FP147" s="270"/>
      <c r="FQ147" s="270"/>
      <c r="FR147" s="270"/>
      <c r="FS147" s="270"/>
      <c r="FT147" s="270"/>
      <c r="FU147" s="270"/>
      <c r="FV147" s="270"/>
      <c r="FW147" s="270"/>
      <c r="FX147" s="270"/>
      <c r="FY147" s="270"/>
      <c r="FZ147" s="270"/>
      <c r="GA147" s="270"/>
      <c r="GB147" s="270"/>
      <c r="GC147" s="270"/>
      <c r="GD147" s="270"/>
      <c r="GE147" s="270"/>
      <c r="GF147" s="270"/>
      <c r="GG147" s="270"/>
      <c r="GH147" s="270"/>
      <c r="GI147" s="270"/>
      <c r="GJ147" s="270"/>
      <c r="GK147" s="270"/>
      <c r="GL147" s="270"/>
      <c r="GM147" s="270"/>
      <c r="GN147" s="270"/>
      <c r="GO147" s="270"/>
      <c r="GP147" s="270"/>
      <c r="GQ147" s="270"/>
      <c r="GR147" s="270"/>
      <c r="GS147" s="270"/>
      <c r="GT147" s="270"/>
      <c r="GU147" s="270"/>
      <c r="GV147" s="270"/>
      <c r="GW147" s="270"/>
      <c r="GX147" s="270"/>
      <c r="GY147" s="270"/>
      <c r="GZ147" s="270"/>
      <c r="HA147" s="270"/>
      <c r="HB147" s="270"/>
      <c r="HC147" s="270"/>
      <c r="HD147" s="270"/>
      <c r="HE147" s="254"/>
      <c r="HF147" s="254"/>
      <c r="HG147" s="254"/>
      <c r="HH147" s="254"/>
      <c r="HI147" s="254"/>
      <c r="HJ147" s="254"/>
      <c r="HK147" s="254"/>
    </row>
    <row r="148" spans="1:219" s="280" customFormat="1" ht="108" customHeight="1" x14ac:dyDescent="0.25">
      <c r="A148" s="619" t="s">
        <v>380</v>
      </c>
      <c r="B148" s="619" t="s">
        <v>394</v>
      </c>
      <c r="C148" s="619" t="s">
        <v>378</v>
      </c>
      <c r="D148" s="619" t="s">
        <v>430</v>
      </c>
      <c r="E148" s="619" t="s">
        <v>419</v>
      </c>
      <c r="F148" s="619" t="s">
        <v>431</v>
      </c>
      <c r="G148" s="609">
        <v>2021005810244</v>
      </c>
      <c r="H148" s="941"/>
      <c r="I148" s="1052" t="s">
        <v>769</v>
      </c>
      <c r="J148" s="1052" t="s">
        <v>770</v>
      </c>
      <c r="K148" s="609">
        <v>40</v>
      </c>
      <c r="L148" s="609" t="s">
        <v>772</v>
      </c>
      <c r="M148" s="609" t="s">
        <v>771</v>
      </c>
      <c r="N148" s="619" t="s">
        <v>1445</v>
      </c>
      <c r="O148" s="619" t="s">
        <v>390</v>
      </c>
      <c r="P148" s="619" t="s">
        <v>773</v>
      </c>
      <c r="Q148" s="929" t="s">
        <v>768</v>
      </c>
      <c r="R148" s="853"/>
      <c r="S148" s="853">
        <v>344200000</v>
      </c>
      <c r="T148" s="1024">
        <f t="shared" si="13"/>
        <v>344200000</v>
      </c>
      <c r="U148" s="1092">
        <f t="shared" si="21"/>
        <v>344200000</v>
      </c>
      <c r="V148" s="1088"/>
      <c r="W148" s="277"/>
      <c r="X148" s="277"/>
      <c r="Y148" s="277"/>
      <c r="Z148" s="277"/>
      <c r="AA148" s="594"/>
      <c r="AB148" s="277"/>
      <c r="AC148" s="277"/>
      <c r="AD148" s="277"/>
      <c r="AE148" s="277"/>
      <c r="AF148" s="277"/>
      <c r="AG148" s="277"/>
      <c r="AH148" s="277"/>
      <c r="AI148" s="277"/>
      <c r="AJ148" s="277"/>
      <c r="AK148" s="277"/>
      <c r="AL148" s="277"/>
      <c r="AM148" s="277"/>
      <c r="AN148" s="594"/>
      <c r="AO148" s="594"/>
      <c r="AP148" s="277"/>
      <c r="AQ148" s="277"/>
      <c r="AR148" s="277"/>
      <c r="AS148" s="277"/>
      <c r="AT148" s="277"/>
      <c r="AU148" s="277">
        <v>7200000</v>
      </c>
      <c r="AV148" s="277">
        <v>336000000</v>
      </c>
      <c r="AW148" s="277">
        <v>1000000</v>
      </c>
      <c r="AX148" s="277"/>
      <c r="AY148" s="277"/>
      <c r="AZ148" s="277"/>
      <c r="BA148" s="277"/>
      <c r="BB148" s="277"/>
      <c r="BC148" s="277"/>
      <c r="BD148" s="594"/>
      <c r="BE148" s="277"/>
      <c r="BF148" s="277"/>
      <c r="BG148" s="277"/>
      <c r="BH148" s="277"/>
      <c r="BI148" s="277"/>
      <c r="BJ148" s="277"/>
      <c r="BK148" s="381"/>
      <c r="BL148" s="277"/>
      <c r="BM148" s="277"/>
      <c r="BN148" s="277"/>
      <c r="BO148" s="277"/>
      <c r="BP148" s="277"/>
      <c r="BQ148" s="277"/>
      <c r="BR148" s="277"/>
      <c r="BS148" s="594"/>
      <c r="BT148" s="277"/>
      <c r="BU148" s="277"/>
      <c r="BV148" s="277"/>
      <c r="BW148" s="277"/>
      <c r="BX148" s="277"/>
      <c r="BY148" s="277"/>
      <c r="BZ148" s="277"/>
      <c r="CA148" s="637"/>
      <c r="CB148" s="652">
        <v>2102020</v>
      </c>
      <c r="CC148" s="652" t="s">
        <v>769</v>
      </c>
      <c r="CD148" s="652">
        <v>21021</v>
      </c>
      <c r="CE148" s="652" t="s">
        <v>1193</v>
      </c>
      <c r="CF148" s="652" t="s">
        <v>773</v>
      </c>
      <c r="CG148" s="883">
        <f t="shared" si="15"/>
        <v>344200000</v>
      </c>
      <c r="CH148" s="652">
        <v>17100</v>
      </c>
      <c r="CI148" s="652" t="s">
        <v>1194</v>
      </c>
      <c r="CJ148" s="1207" t="s">
        <v>1195</v>
      </c>
      <c r="CK148" s="652" t="s">
        <v>1196</v>
      </c>
      <c r="CL148" s="652">
        <v>70435</v>
      </c>
      <c r="CM148" s="652" t="s">
        <v>1197</v>
      </c>
      <c r="CN148" s="652" t="s">
        <v>1198</v>
      </c>
      <c r="CO148" s="652" t="s">
        <v>1199</v>
      </c>
      <c r="CP148" s="807">
        <f t="shared" si="22"/>
        <v>344200000</v>
      </c>
      <c r="CQ148" s="807">
        <f t="shared" si="23"/>
        <v>0</v>
      </c>
      <c r="CR148" s="279"/>
      <c r="CS148" s="279"/>
      <c r="CT148" s="279"/>
      <c r="CU148" s="279"/>
      <c r="CV148" s="279"/>
      <c r="CW148" s="279"/>
      <c r="CX148" s="279"/>
      <c r="CY148" s="279"/>
      <c r="CZ148" s="279"/>
      <c r="DA148" s="279"/>
      <c r="DB148" s="279"/>
      <c r="DC148" s="279"/>
      <c r="DD148" s="279"/>
      <c r="DE148" s="279"/>
      <c r="DF148" s="279"/>
      <c r="DG148" s="279"/>
      <c r="DH148" s="279"/>
      <c r="DI148" s="279"/>
      <c r="DJ148" s="279"/>
      <c r="DK148" s="279"/>
      <c r="DL148" s="279"/>
      <c r="DM148" s="279"/>
      <c r="DN148" s="279"/>
      <c r="DO148" s="279"/>
      <c r="DP148" s="279"/>
      <c r="DQ148" s="279"/>
      <c r="DR148" s="279"/>
      <c r="DS148" s="279"/>
      <c r="DT148" s="279"/>
      <c r="DU148" s="279"/>
      <c r="DV148" s="279"/>
      <c r="DW148" s="279"/>
      <c r="DX148" s="279"/>
      <c r="DY148" s="279"/>
      <c r="DZ148" s="279"/>
      <c r="EA148" s="279"/>
      <c r="EB148" s="279"/>
      <c r="EC148" s="279"/>
      <c r="ED148" s="279"/>
      <c r="EE148" s="279"/>
      <c r="EF148" s="279"/>
      <c r="EG148" s="279"/>
      <c r="EH148" s="279"/>
      <c r="EI148" s="279"/>
      <c r="EJ148" s="279"/>
      <c r="EK148" s="279"/>
      <c r="EL148" s="279"/>
      <c r="EM148" s="279"/>
      <c r="EN148" s="279"/>
      <c r="EO148" s="279"/>
      <c r="EP148" s="279"/>
      <c r="EQ148" s="279"/>
      <c r="ER148" s="279"/>
      <c r="ES148" s="279"/>
      <c r="ET148" s="279"/>
      <c r="EU148" s="279"/>
      <c r="EV148" s="279"/>
      <c r="EW148" s="279"/>
      <c r="EX148" s="279"/>
      <c r="EY148" s="279"/>
      <c r="EZ148" s="279"/>
      <c r="FA148" s="279"/>
      <c r="FB148" s="279"/>
      <c r="FC148" s="279"/>
      <c r="FD148" s="279"/>
      <c r="FE148" s="279"/>
      <c r="FF148" s="279"/>
      <c r="FG148" s="279"/>
      <c r="FH148" s="279"/>
      <c r="FI148" s="279"/>
      <c r="FJ148" s="279"/>
      <c r="FK148" s="279"/>
      <c r="FL148" s="279"/>
      <c r="FM148" s="279"/>
      <c r="FN148" s="279"/>
      <c r="FO148" s="279"/>
      <c r="FP148" s="279"/>
      <c r="FQ148" s="279"/>
      <c r="FR148" s="279"/>
      <c r="FS148" s="279"/>
      <c r="FT148" s="279"/>
      <c r="FU148" s="279"/>
      <c r="FV148" s="279"/>
      <c r="FW148" s="279"/>
      <c r="FX148" s="279"/>
      <c r="FY148" s="279"/>
      <c r="FZ148" s="279"/>
      <c r="GA148" s="279"/>
      <c r="GB148" s="279"/>
      <c r="GC148" s="279"/>
      <c r="GD148" s="279"/>
      <c r="GE148" s="279"/>
      <c r="GF148" s="279"/>
      <c r="GG148" s="279"/>
      <c r="GH148" s="279"/>
      <c r="GI148" s="279"/>
      <c r="GJ148" s="279"/>
      <c r="GK148" s="279"/>
      <c r="GL148" s="279"/>
      <c r="GM148" s="279"/>
      <c r="GN148" s="279"/>
      <c r="GO148" s="279"/>
      <c r="GP148" s="279"/>
      <c r="GQ148" s="279"/>
      <c r="GR148" s="279"/>
      <c r="GS148" s="279"/>
      <c r="GT148" s="279"/>
      <c r="GU148" s="279"/>
      <c r="GV148" s="279"/>
      <c r="GW148" s="279"/>
      <c r="GX148" s="279"/>
      <c r="GY148" s="279"/>
      <c r="GZ148" s="279"/>
      <c r="HA148" s="279"/>
      <c r="HB148" s="279"/>
      <c r="HC148" s="279"/>
      <c r="HD148" s="279"/>
      <c r="HE148" s="279"/>
      <c r="HF148" s="279"/>
      <c r="HG148" s="279"/>
      <c r="HH148" s="279"/>
      <c r="HI148" s="279"/>
      <c r="HJ148" s="279"/>
      <c r="HK148" s="279"/>
    </row>
    <row r="149" spans="1:219" s="280" customFormat="1" ht="107.1" customHeight="1" x14ac:dyDescent="0.2">
      <c r="A149" s="619" t="s">
        <v>380</v>
      </c>
      <c r="B149" s="619" t="s">
        <v>394</v>
      </c>
      <c r="C149" s="619" t="s">
        <v>378</v>
      </c>
      <c r="D149" s="619" t="s">
        <v>430</v>
      </c>
      <c r="E149" s="619" t="s">
        <v>419</v>
      </c>
      <c r="F149" s="619" t="s">
        <v>431</v>
      </c>
      <c r="G149" s="609">
        <v>2021005810248</v>
      </c>
      <c r="H149" s="941"/>
      <c r="I149" s="1052" t="s">
        <v>774</v>
      </c>
      <c r="J149" s="1052" t="s">
        <v>775</v>
      </c>
      <c r="K149" s="609">
        <v>150</v>
      </c>
      <c r="L149" s="609" t="s">
        <v>772</v>
      </c>
      <c r="M149" s="609" t="s">
        <v>771</v>
      </c>
      <c r="N149" s="619" t="s">
        <v>1446</v>
      </c>
      <c r="O149" s="619" t="s">
        <v>390</v>
      </c>
      <c r="P149" s="1200" t="s">
        <v>1202</v>
      </c>
      <c r="Q149" s="913" t="s">
        <v>959</v>
      </c>
      <c r="R149" s="845"/>
      <c r="S149" s="845">
        <v>337000000</v>
      </c>
      <c r="T149" s="1022">
        <f t="shared" si="13"/>
        <v>337000000</v>
      </c>
      <c r="U149" s="1092">
        <f t="shared" si="21"/>
        <v>337000000</v>
      </c>
      <c r="V149" s="1088"/>
      <c r="W149" s="277"/>
      <c r="X149" s="277"/>
      <c r="Y149" s="277"/>
      <c r="Z149" s="277"/>
      <c r="AA149" s="594"/>
      <c r="AB149" s="277"/>
      <c r="AC149" s="277"/>
      <c r="AD149" s="277"/>
      <c r="AE149" s="277"/>
      <c r="AF149" s="277"/>
      <c r="AG149" s="277"/>
      <c r="AH149" s="277"/>
      <c r="AI149" s="277"/>
      <c r="AJ149" s="277"/>
      <c r="AK149" s="277"/>
      <c r="AL149" s="277"/>
      <c r="AM149" s="277"/>
      <c r="AN149" s="594"/>
      <c r="AO149" s="594"/>
      <c r="AP149" s="277"/>
      <c r="AQ149" s="277"/>
      <c r="AR149" s="277"/>
      <c r="AS149" s="277"/>
      <c r="AT149" s="277"/>
      <c r="AU149" s="277"/>
      <c r="AV149" s="277">
        <v>336000000</v>
      </c>
      <c r="AW149" s="277">
        <v>1000000</v>
      </c>
      <c r="AX149" s="277"/>
      <c r="AY149" s="277"/>
      <c r="AZ149" s="277"/>
      <c r="BA149" s="277"/>
      <c r="BB149" s="277"/>
      <c r="BC149" s="277"/>
      <c r="BD149" s="594"/>
      <c r="BE149" s="277"/>
      <c r="BF149" s="277"/>
      <c r="BG149" s="277"/>
      <c r="BH149" s="277"/>
      <c r="BI149" s="277"/>
      <c r="BJ149" s="277"/>
      <c r="BK149" s="381"/>
      <c r="BL149" s="277"/>
      <c r="BM149" s="277"/>
      <c r="BN149" s="277"/>
      <c r="BO149" s="277"/>
      <c r="BP149" s="277"/>
      <c r="BQ149" s="277"/>
      <c r="BR149" s="277"/>
      <c r="BS149" s="594"/>
      <c r="BT149" s="277"/>
      <c r="BU149" s="277"/>
      <c r="BV149" s="277"/>
      <c r="BW149" s="277"/>
      <c r="BX149" s="277"/>
      <c r="BY149" s="277"/>
      <c r="BZ149" s="277"/>
      <c r="CA149" s="637"/>
      <c r="CB149" s="652">
        <v>2102058</v>
      </c>
      <c r="CC149" s="652" t="s">
        <v>1200</v>
      </c>
      <c r="CD149" s="652">
        <v>21022</v>
      </c>
      <c r="CE149" s="652" t="s">
        <v>1201</v>
      </c>
      <c r="CF149" s="652" t="s">
        <v>1202</v>
      </c>
      <c r="CG149" s="883">
        <f t="shared" si="15"/>
        <v>337000000</v>
      </c>
      <c r="CH149" s="652">
        <v>17100</v>
      </c>
      <c r="CI149" s="652" t="s">
        <v>1194</v>
      </c>
      <c r="CJ149" s="1207" t="s">
        <v>1203</v>
      </c>
      <c r="CK149" s="652" t="s">
        <v>1204</v>
      </c>
      <c r="CL149" s="652">
        <v>70435</v>
      </c>
      <c r="CM149" s="652" t="s">
        <v>1197</v>
      </c>
      <c r="CN149" s="652" t="s">
        <v>1198</v>
      </c>
      <c r="CO149" s="652" t="s">
        <v>1199</v>
      </c>
      <c r="CP149" s="807">
        <f t="shared" si="22"/>
        <v>337000000</v>
      </c>
      <c r="CQ149" s="807">
        <f t="shared" si="23"/>
        <v>0</v>
      </c>
      <c r="CR149" s="279"/>
      <c r="CS149" s="279"/>
      <c r="CT149" s="279"/>
      <c r="CU149" s="279"/>
      <c r="CV149" s="279"/>
      <c r="CW149" s="279"/>
      <c r="CX149" s="279"/>
      <c r="CY149" s="279"/>
      <c r="CZ149" s="279"/>
      <c r="DA149" s="279"/>
      <c r="DB149" s="279"/>
      <c r="DC149" s="279"/>
      <c r="DD149" s="279"/>
      <c r="DE149" s="279"/>
      <c r="DF149" s="279"/>
      <c r="DG149" s="279"/>
      <c r="DH149" s="279"/>
      <c r="DI149" s="279"/>
      <c r="DJ149" s="279"/>
      <c r="DK149" s="279"/>
      <c r="DL149" s="279"/>
      <c r="DM149" s="279"/>
      <c r="DN149" s="279"/>
      <c r="DO149" s="279"/>
      <c r="DP149" s="279"/>
      <c r="DQ149" s="279"/>
      <c r="DR149" s="279"/>
      <c r="DS149" s="279"/>
      <c r="DT149" s="279"/>
      <c r="DU149" s="279"/>
      <c r="DV149" s="279"/>
      <c r="DW149" s="279"/>
      <c r="DX149" s="279"/>
      <c r="DY149" s="279"/>
      <c r="DZ149" s="279"/>
      <c r="EA149" s="279"/>
      <c r="EB149" s="279"/>
      <c r="EC149" s="279"/>
      <c r="ED149" s="279"/>
      <c r="EE149" s="279"/>
      <c r="EF149" s="279"/>
      <c r="EG149" s="279"/>
      <c r="EH149" s="279"/>
      <c r="EI149" s="279"/>
      <c r="EJ149" s="279"/>
      <c r="EK149" s="279"/>
      <c r="EL149" s="279"/>
      <c r="EM149" s="279"/>
      <c r="EN149" s="279"/>
      <c r="EO149" s="279"/>
      <c r="EP149" s="279"/>
      <c r="EQ149" s="279"/>
      <c r="ER149" s="279"/>
      <c r="ES149" s="279"/>
      <c r="ET149" s="279"/>
      <c r="EU149" s="279"/>
      <c r="EV149" s="279"/>
      <c r="EW149" s="279"/>
      <c r="EX149" s="279"/>
      <c r="EY149" s="279"/>
      <c r="EZ149" s="279"/>
      <c r="FA149" s="279"/>
      <c r="FB149" s="279"/>
      <c r="FC149" s="279"/>
      <c r="FD149" s="279"/>
      <c r="FE149" s="279"/>
      <c r="FF149" s="279"/>
      <c r="FG149" s="279"/>
      <c r="FH149" s="279"/>
      <c r="FI149" s="279"/>
      <c r="FJ149" s="279"/>
      <c r="FK149" s="279"/>
      <c r="FL149" s="279"/>
      <c r="FM149" s="279"/>
      <c r="FN149" s="279"/>
      <c r="FO149" s="279"/>
      <c r="FP149" s="279"/>
      <c r="FQ149" s="279"/>
      <c r="FR149" s="279"/>
      <c r="FS149" s="279"/>
      <c r="FT149" s="279"/>
      <c r="FU149" s="279"/>
      <c r="FV149" s="279"/>
      <c r="FW149" s="279"/>
      <c r="FX149" s="279"/>
      <c r="FY149" s="279"/>
      <c r="FZ149" s="279"/>
      <c r="GA149" s="279"/>
      <c r="GB149" s="279"/>
      <c r="GC149" s="279"/>
      <c r="GD149" s="279"/>
      <c r="GE149" s="279"/>
      <c r="GF149" s="279"/>
      <c r="GG149" s="279"/>
      <c r="GH149" s="279"/>
      <c r="GI149" s="279"/>
      <c r="GJ149" s="279"/>
      <c r="GK149" s="279"/>
      <c r="GL149" s="279"/>
      <c r="GM149" s="279"/>
      <c r="GN149" s="279"/>
      <c r="GO149" s="279"/>
      <c r="GP149" s="279"/>
      <c r="GQ149" s="279"/>
      <c r="GR149" s="279"/>
      <c r="GS149" s="279"/>
      <c r="GT149" s="279"/>
      <c r="GU149" s="279"/>
      <c r="GV149" s="279"/>
      <c r="GW149" s="279"/>
      <c r="GX149" s="279"/>
      <c r="GY149" s="279"/>
      <c r="GZ149" s="279"/>
      <c r="HA149" s="279"/>
      <c r="HB149" s="279"/>
      <c r="HC149" s="279"/>
      <c r="HD149" s="279"/>
      <c r="HE149" s="279"/>
      <c r="HF149" s="279"/>
      <c r="HG149" s="279"/>
      <c r="HH149" s="279"/>
      <c r="HI149" s="279"/>
      <c r="HJ149" s="279"/>
      <c r="HK149" s="279"/>
    </row>
    <row r="150" spans="1:219" ht="31.5" x14ac:dyDescent="0.25">
      <c r="A150" s="790" t="s">
        <v>380</v>
      </c>
      <c r="B150" s="790" t="s">
        <v>394</v>
      </c>
      <c r="C150" s="790" t="s">
        <v>378</v>
      </c>
      <c r="D150" s="790" t="s">
        <v>430</v>
      </c>
      <c r="E150" s="790" t="s">
        <v>419</v>
      </c>
      <c r="F150" s="790" t="s">
        <v>927</v>
      </c>
      <c r="G150" s="620"/>
      <c r="H150" s="620"/>
      <c r="I150" s="1062"/>
      <c r="J150" s="1062"/>
      <c r="K150" s="620"/>
      <c r="L150" s="620"/>
      <c r="M150" s="620"/>
      <c r="N150" s="630"/>
      <c r="O150" s="630"/>
      <c r="P150" s="630"/>
      <c r="Q150" s="806" t="s">
        <v>926</v>
      </c>
      <c r="R150" s="1136"/>
      <c r="S150" s="1136"/>
      <c r="T150" s="1137">
        <f t="shared" si="13"/>
        <v>0</v>
      </c>
      <c r="U150" s="1092">
        <f t="shared" si="21"/>
        <v>0</v>
      </c>
      <c r="V150" s="1087"/>
      <c r="W150" s="269"/>
      <c r="X150" s="269"/>
      <c r="Y150" s="269"/>
      <c r="Z150" s="269"/>
      <c r="AA150" s="595"/>
      <c r="AB150" s="269"/>
      <c r="AC150" s="269"/>
      <c r="AD150" s="269"/>
      <c r="AE150" s="269"/>
      <c r="AF150" s="269"/>
      <c r="AG150" s="269"/>
      <c r="AH150" s="269"/>
      <c r="AI150" s="269"/>
      <c r="AJ150" s="269"/>
      <c r="AK150" s="269"/>
      <c r="AL150" s="269"/>
      <c r="AM150" s="269"/>
      <c r="AN150" s="595"/>
      <c r="AO150" s="595"/>
      <c r="AP150" s="269"/>
      <c r="AQ150" s="269"/>
      <c r="AR150" s="269"/>
      <c r="AS150" s="269"/>
      <c r="AT150" s="269"/>
      <c r="AU150" s="269"/>
      <c r="AV150" s="269"/>
      <c r="AW150" s="269"/>
      <c r="AX150" s="269"/>
      <c r="AY150" s="269"/>
      <c r="AZ150" s="269"/>
      <c r="BA150" s="269"/>
      <c r="BB150" s="269"/>
      <c r="BC150" s="269"/>
      <c r="BD150" s="595"/>
      <c r="BE150" s="269"/>
      <c r="BF150" s="269"/>
      <c r="BG150" s="269"/>
      <c r="BH150" s="269"/>
      <c r="BI150" s="269"/>
      <c r="BJ150" s="269"/>
      <c r="BK150" s="576"/>
      <c r="BL150" s="269"/>
      <c r="BM150" s="269"/>
      <c r="BN150" s="269"/>
      <c r="BO150" s="269"/>
      <c r="BP150" s="269"/>
      <c r="BQ150" s="269"/>
      <c r="BR150" s="269"/>
      <c r="BS150" s="595"/>
      <c r="BT150" s="269"/>
      <c r="BU150" s="269"/>
      <c r="BV150" s="269"/>
      <c r="BW150" s="269"/>
      <c r="BX150" s="269"/>
      <c r="BY150" s="269"/>
      <c r="BZ150" s="269"/>
      <c r="CA150" s="636"/>
      <c r="CB150" s="651"/>
      <c r="CC150" s="651"/>
      <c r="CD150" s="651"/>
      <c r="CE150" s="651"/>
      <c r="CF150" s="651"/>
      <c r="CG150" s="1186">
        <f t="shared" si="15"/>
        <v>0</v>
      </c>
      <c r="CH150" s="651"/>
      <c r="CI150" s="651"/>
      <c r="CJ150" s="651"/>
      <c r="CK150" s="651"/>
      <c r="CL150" s="651"/>
      <c r="CM150" s="651"/>
      <c r="CN150" s="651"/>
      <c r="CO150" s="651"/>
      <c r="CP150" s="807">
        <f t="shared" si="22"/>
        <v>0</v>
      </c>
      <c r="CQ150" s="807">
        <f t="shared" si="23"/>
        <v>0</v>
      </c>
      <c r="CR150" s="270"/>
      <c r="CS150" s="270"/>
      <c r="CT150" s="270"/>
      <c r="CU150" s="270"/>
      <c r="CV150" s="270"/>
      <c r="CW150" s="270"/>
      <c r="CX150" s="270"/>
      <c r="CY150" s="270"/>
      <c r="CZ150" s="270"/>
      <c r="DA150" s="270"/>
      <c r="DB150" s="270"/>
      <c r="DC150" s="270"/>
      <c r="DD150" s="270"/>
      <c r="DE150" s="270"/>
      <c r="DF150" s="270"/>
      <c r="DG150" s="270"/>
      <c r="DH150" s="270"/>
      <c r="DI150" s="270"/>
      <c r="DJ150" s="270"/>
      <c r="DK150" s="270"/>
      <c r="DL150" s="270"/>
      <c r="DM150" s="270"/>
      <c r="DN150" s="270"/>
      <c r="DO150" s="270"/>
      <c r="DP150" s="270"/>
      <c r="DQ150" s="270"/>
      <c r="DR150" s="270"/>
      <c r="DS150" s="270"/>
      <c r="DT150" s="270"/>
      <c r="DU150" s="270"/>
      <c r="DV150" s="270"/>
      <c r="DW150" s="270"/>
      <c r="DX150" s="270"/>
      <c r="DY150" s="270"/>
      <c r="DZ150" s="270"/>
      <c r="EA150" s="270"/>
      <c r="EB150" s="270"/>
      <c r="EC150" s="270"/>
      <c r="ED150" s="270"/>
      <c r="EE150" s="270"/>
      <c r="EF150" s="270"/>
      <c r="EG150" s="270"/>
      <c r="EH150" s="270"/>
      <c r="EI150" s="270"/>
      <c r="EJ150" s="270"/>
      <c r="EK150" s="270"/>
      <c r="EL150" s="270"/>
      <c r="EM150" s="270"/>
      <c r="EN150" s="270"/>
      <c r="EO150" s="270"/>
      <c r="EP150" s="270"/>
      <c r="EQ150" s="270"/>
      <c r="ER150" s="270"/>
      <c r="ES150" s="270"/>
      <c r="ET150" s="270"/>
      <c r="EU150" s="270"/>
      <c r="EV150" s="270"/>
      <c r="EW150" s="270"/>
      <c r="EX150" s="270"/>
      <c r="EY150" s="270"/>
      <c r="EZ150" s="270"/>
      <c r="FA150" s="270"/>
      <c r="FB150" s="270"/>
      <c r="FC150" s="270"/>
      <c r="FD150" s="270"/>
      <c r="FE150" s="270"/>
      <c r="FF150" s="270"/>
      <c r="FG150" s="270"/>
      <c r="FH150" s="270"/>
      <c r="FI150" s="270"/>
      <c r="FJ150" s="270"/>
      <c r="FK150" s="270"/>
      <c r="FL150" s="270"/>
      <c r="FM150" s="270"/>
      <c r="FN150" s="270"/>
      <c r="FO150" s="270"/>
      <c r="FP150" s="270"/>
      <c r="FQ150" s="270"/>
      <c r="FR150" s="270"/>
      <c r="FS150" s="270"/>
      <c r="FT150" s="270"/>
      <c r="FU150" s="270"/>
      <c r="FV150" s="270"/>
      <c r="FW150" s="270"/>
      <c r="FX150" s="270"/>
      <c r="FY150" s="270"/>
      <c r="FZ150" s="270"/>
      <c r="GA150" s="270"/>
      <c r="GB150" s="270"/>
      <c r="GC150" s="270"/>
      <c r="GD150" s="270"/>
      <c r="GE150" s="270"/>
      <c r="GF150" s="270"/>
      <c r="GG150" s="270"/>
      <c r="GH150" s="270"/>
      <c r="GI150" s="270"/>
      <c r="GJ150" s="270"/>
      <c r="GK150" s="270"/>
      <c r="GL150" s="270"/>
      <c r="GM150" s="270"/>
      <c r="GN150" s="270"/>
      <c r="GO150" s="270"/>
      <c r="GP150" s="270"/>
      <c r="GQ150" s="270"/>
      <c r="GR150" s="270"/>
      <c r="GS150" s="270"/>
      <c r="GT150" s="270"/>
      <c r="GU150" s="270"/>
      <c r="GV150" s="270"/>
      <c r="GW150" s="270"/>
      <c r="GX150" s="270"/>
      <c r="GY150" s="270"/>
      <c r="GZ150" s="270"/>
      <c r="HA150" s="270"/>
      <c r="HB150" s="270"/>
      <c r="HC150" s="270"/>
      <c r="HD150" s="270"/>
      <c r="HE150" s="254"/>
      <c r="HF150" s="254"/>
      <c r="HG150" s="254"/>
      <c r="HH150" s="254"/>
      <c r="HI150" s="254"/>
      <c r="HJ150" s="254"/>
      <c r="HK150" s="254"/>
    </row>
    <row r="151" spans="1:219" s="280" customFormat="1" ht="93" customHeight="1" x14ac:dyDescent="0.25">
      <c r="A151" s="619" t="s">
        <v>380</v>
      </c>
      <c r="B151" s="619" t="s">
        <v>394</v>
      </c>
      <c r="C151" s="619" t="s">
        <v>378</v>
      </c>
      <c r="D151" s="619" t="s">
        <v>430</v>
      </c>
      <c r="E151" s="619" t="s">
        <v>419</v>
      </c>
      <c r="F151" s="619" t="s">
        <v>927</v>
      </c>
      <c r="G151" s="609">
        <v>2021005810146</v>
      </c>
      <c r="H151" s="1140" t="s">
        <v>1032</v>
      </c>
      <c r="I151" s="1052" t="s">
        <v>1000</v>
      </c>
      <c r="J151" s="1052" t="s">
        <v>1001</v>
      </c>
      <c r="K151" s="609">
        <v>1</v>
      </c>
      <c r="L151" s="609" t="s">
        <v>772</v>
      </c>
      <c r="M151" s="609" t="s">
        <v>771</v>
      </c>
      <c r="N151" s="619" t="s">
        <v>1008</v>
      </c>
      <c r="O151" s="619" t="s">
        <v>390</v>
      </c>
      <c r="P151" s="1200" t="s">
        <v>1348</v>
      </c>
      <c r="Q151" s="934" t="s">
        <v>977</v>
      </c>
      <c r="R151" s="935">
        <v>492850400</v>
      </c>
      <c r="S151" s="845"/>
      <c r="T151" s="1022">
        <f t="shared" si="13"/>
        <v>492850400</v>
      </c>
      <c r="U151" s="1092">
        <f t="shared" si="21"/>
        <v>492850400</v>
      </c>
      <c r="V151" s="1088"/>
      <c r="W151" s="594"/>
      <c r="X151" s="594"/>
      <c r="Y151" s="594"/>
      <c r="Z151" s="594"/>
      <c r="AA151" s="594"/>
      <c r="AB151" s="594"/>
      <c r="AC151" s="594"/>
      <c r="AD151" s="594"/>
      <c r="AE151" s="594"/>
      <c r="AF151" s="594"/>
      <c r="AG151" s="594"/>
      <c r="AH151" s="594"/>
      <c r="AI151" s="594"/>
      <c r="AJ151" s="594"/>
      <c r="AK151" s="594"/>
      <c r="AL151" s="594"/>
      <c r="AM151" s="594"/>
      <c r="AN151" s="594"/>
      <c r="AO151" s="594">
        <v>492850400</v>
      </c>
      <c r="AP151" s="594"/>
      <c r="AQ151" s="594"/>
      <c r="AR151" s="594"/>
      <c r="AS151" s="594"/>
      <c r="AT151" s="594"/>
      <c r="AU151" s="594"/>
      <c r="AV151" s="594"/>
      <c r="AW151" s="594"/>
      <c r="AX151" s="594"/>
      <c r="AY151" s="594"/>
      <c r="AZ151" s="594"/>
      <c r="BA151" s="594"/>
      <c r="BB151" s="594"/>
      <c r="BC151" s="594"/>
      <c r="BD151" s="594"/>
      <c r="BE151" s="594"/>
      <c r="BF151" s="594"/>
      <c r="BG151" s="594"/>
      <c r="BH151" s="594"/>
      <c r="BI151" s="594"/>
      <c r="BJ151" s="594"/>
      <c r="BK151" s="594"/>
      <c r="BL151" s="594"/>
      <c r="BM151" s="594"/>
      <c r="BN151" s="594"/>
      <c r="BO151" s="594"/>
      <c r="BP151" s="594"/>
      <c r="BQ151" s="594"/>
      <c r="BR151" s="594"/>
      <c r="BS151" s="594"/>
      <c r="BT151" s="594"/>
      <c r="BU151" s="594"/>
      <c r="BV151" s="594"/>
      <c r="BW151" s="594"/>
      <c r="BX151" s="594"/>
      <c r="BY151" s="594"/>
      <c r="BZ151" s="594"/>
      <c r="CA151" s="637"/>
      <c r="CB151" s="652" t="s">
        <v>1334</v>
      </c>
      <c r="CC151" s="652" t="s">
        <v>1335</v>
      </c>
      <c r="CD151" s="652" t="s">
        <v>1336</v>
      </c>
      <c r="CE151" s="652" t="s">
        <v>1337</v>
      </c>
      <c r="CF151" s="1200" t="s">
        <v>1348</v>
      </c>
      <c r="CG151" s="1188">
        <f t="shared" si="15"/>
        <v>492850400</v>
      </c>
      <c r="CH151" s="1204" t="s">
        <v>1353</v>
      </c>
      <c r="CI151" s="1204" t="s">
        <v>1354</v>
      </c>
      <c r="CJ151" t="s">
        <v>1375</v>
      </c>
      <c r="CK151" t="s">
        <v>1376</v>
      </c>
      <c r="CL151" s="1212" t="s">
        <v>1389</v>
      </c>
      <c r="CM151" s="1212" t="s">
        <v>1390</v>
      </c>
      <c r="CN151" s="1199" t="s">
        <v>1408</v>
      </c>
      <c r="CO151" s="1213" t="s">
        <v>1409</v>
      </c>
      <c r="CP151" s="807">
        <f t="shared" si="22"/>
        <v>492850400</v>
      </c>
      <c r="CQ151" s="807">
        <f t="shared" si="23"/>
        <v>0</v>
      </c>
      <c r="CR151" s="279"/>
      <c r="CS151" s="279"/>
      <c r="CT151" s="279"/>
      <c r="CU151" s="279"/>
      <c r="CV151" s="279"/>
      <c r="CW151" s="279"/>
      <c r="CX151" s="279"/>
      <c r="CY151" s="279"/>
      <c r="CZ151" s="279"/>
      <c r="DA151" s="279"/>
      <c r="DB151" s="279"/>
      <c r="DC151" s="279"/>
      <c r="DD151" s="279"/>
      <c r="DE151" s="279"/>
      <c r="DF151" s="279"/>
      <c r="DG151" s="279"/>
      <c r="DH151" s="279"/>
      <c r="DI151" s="279"/>
      <c r="DJ151" s="279"/>
      <c r="DK151" s="279"/>
      <c r="DL151" s="279"/>
      <c r="DM151" s="279"/>
      <c r="DN151" s="279"/>
      <c r="DO151" s="279"/>
      <c r="DP151" s="279"/>
      <c r="DQ151" s="279"/>
      <c r="DR151" s="279"/>
      <c r="DS151" s="279"/>
      <c r="DT151" s="279"/>
      <c r="DU151" s="279"/>
      <c r="DV151" s="279"/>
      <c r="DW151" s="279"/>
      <c r="DX151" s="279"/>
      <c r="DY151" s="279"/>
      <c r="DZ151" s="279"/>
      <c r="EA151" s="279"/>
      <c r="EB151" s="279"/>
      <c r="EC151" s="279"/>
      <c r="ED151" s="279"/>
      <c r="EE151" s="279"/>
      <c r="EF151" s="279"/>
      <c r="EG151" s="279"/>
      <c r="EH151" s="279"/>
      <c r="EI151" s="279"/>
      <c r="EJ151" s="279"/>
      <c r="EK151" s="279"/>
      <c r="EL151" s="279"/>
      <c r="EM151" s="279"/>
      <c r="EN151" s="279"/>
      <c r="EO151" s="279"/>
      <c r="EP151" s="279"/>
      <c r="EQ151" s="279"/>
      <c r="ER151" s="279"/>
      <c r="ES151" s="279"/>
      <c r="ET151" s="279"/>
      <c r="EU151" s="279"/>
      <c r="EV151" s="279"/>
      <c r="EW151" s="279"/>
      <c r="EX151" s="279"/>
      <c r="EY151" s="279"/>
      <c r="EZ151" s="279"/>
      <c r="FA151" s="279"/>
      <c r="FB151" s="279"/>
      <c r="FC151" s="279"/>
      <c r="FD151" s="279"/>
      <c r="FE151" s="279"/>
      <c r="FF151" s="279"/>
      <c r="FG151" s="279"/>
      <c r="FH151" s="279"/>
      <c r="FI151" s="279"/>
      <c r="FJ151" s="279"/>
      <c r="FK151" s="279"/>
      <c r="FL151" s="279"/>
      <c r="FM151" s="279"/>
      <c r="FN151" s="279"/>
      <c r="FO151" s="279"/>
      <c r="FP151" s="279"/>
      <c r="FQ151" s="279"/>
      <c r="FR151" s="279"/>
      <c r="FS151" s="279"/>
      <c r="FT151" s="279"/>
      <c r="FU151" s="279"/>
      <c r="FV151" s="279"/>
      <c r="FW151" s="279"/>
      <c r="FX151" s="279"/>
      <c r="FY151" s="279"/>
      <c r="FZ151" s="279"/>
      <c r="GA151" s="279"/>
      <c r="GB151" s="279"/>
      <c r="GC151" s="279"/>
      <c r="GD151" s="279"/>
      <c r="GE151" s="279"/>
      <c r="GF151" s="279"/>
      <c r="GG151" s="279"/>
      <c r="GH151" s="279"/>
      <c r="GI151" s="279"/>
      <c r="GJ151" s="279"/>
      <c r="GK151" s="279"/>
      <c r="GL151" s="279"/>
      <c r="GM151" s="279"/>
      <c r="GN151" s="279"/>
      <c r="GO151" s="279"/>
      <c r="GP151" s="279"/>
      <c r="GQ151" s="279"/>
      <c r="GR151" s="279"/>
      <c r="GS151" s="279"/>
      <c r="GT151" s="279"/>
      <c r="GU151" s="279"/>
      <c r="GV151" s="279"/>
      <c r="GW151" s="279"/>
      <c r="GX151" s="279"/>
      <c r="GY151" s="279"/>
      <c r="GZ151" s="279"/>
      <c r="HA151" s="279"/>
      <c r="HB151" s="279"/>
      <c r="HC151" s="279"/>
      <c r="HD151" s="279"/>
      <c r="HE151" s="279"/>
      <c r="HF151" s="279"/>
      <c r="HG151" s="279"/>
      <c r="HH151" s="279"/>
      <c r="HI151" s="279"/>
      <c r="HJ151" s="279"/>
      <c r="HK151" s="279"/>
    </row>
    <row r="152" spans="1:219" ht="19.5" x14ac:dyDescent="0.25">
      <c r="A152" s="1105" t="s">
        <v>407</v>
      </c>
      <c r="B152" s="1105"/>
      <c r="C152" s="1105"/>
      <c r="D152" s="1105"/>
      <c r="E152" s="1105"/>
      <c r="F152" s="1105"/>
      <c r="G152" s="604"/>
      <c r="H152" s="604"/>
      <c r="I152" s="1046"/>
      <c r="J152" s="1046"/>
      <c r="K152" s="604"/>
      <c r="L152" s="604"/>
      <c r="M152" s="604"/>
      <c r="N152" s="623"/>
      <c r="O152" s="623"/>
      <c r="P152" s="623"/>
      <c r="Q152" s="1146" t="s">
        <v>433</v>
      </c>
      <c r="R152" s="1107"/>
      <c r="S152" s="1107"/>
      <c r="T152" s="1108">
        <f t="shared" ref="T152:T211" si="24">R152+S152</f>
        <v>0</v>
      </c>
      <c r="U152" s="1092">
        <f t="shared" si="21"/>
        <v>0</v>
      </c>
      <c r="V152" s="1086"/>
      <c r="W152" s="260"/>
      <c r="X152" s="260"/>
      <c r="Y152" s="260"/>
      <c r="Z152" s="260"/>
      <c r="AA152" s="596"/>
      <c r="AB152" s="260"/>
      <c r="AC152" s="260"/>
      <c r="AD152" s="260"/>
      <c r="AE152" s="260"/>
      <c r="AF152" s="260"/>
      <c r="AG152" s="260"/>
      <c r="AH152" s="260"/>
      <c r="AI152" s="260"/>
      <c r="AJ152" s="260"/>
      <c r="AK152" s="260"/>
      <c r="AL152" s="260"/>
      <c r="AM152" s="260"/>
      <c r="AN152" s="596"/>
      <c r="AO152" s="596"/>
      <c r="AP152" s="260"/>
      <c r="AQ152" s="260"/>
      <c r="AR152" s="260"/>
      <c r="AS152" s="260"/>
      <c r="AT152" s="260"/>
      <c r="AU152" s="260"/>
      <c r="AV152" s="260"/>
      <c r="AW152" s="260"/>
      <c r="AX152" s="260"/>
      <c r="AY152" s="260"/>
      <c r="AZ152" s="260"/>
      <c r="BA152" s="260"/>
      <c r="BB152" s="260"/>
      <c r="BC152" s="260"/>
      <c r="BD152" s="596"/>
      <c r="BE152" s="260"/>
      <c r="BF152" s="260"/>
      <c r="BG152" s="260"/>
      <c r="BH152" s="260"/>
      <c r="BI152" s="260"/>
      <c r="BJ152" s="260"/>
      <c r="BK152" s="581"/>
      <c r="BL152" s="260"/>
      <c r="BM152" s="260"/>
      <c r="BN152" s="260"/>
      <c r="BO152" s="260"/>
      <c r="BP152" s="260"/>
      <c r="BQ152" s="260"/>
      <c r="BR152" s="260"/>
      <c r="BS152" s="596"/>
      <c r="BT152" s="260"/>
      <c r="BU152" s="260"/>
      <c r="BV152" s="260"/>
      <c r="BW152" s="260"/>
      <c r="BX152" s="260"/>
      <c r="BY152" s="260"/>
      <c r="BZ152" s="260"/>
      <c r="CA152" s="635"/>
      <c r="CB152" s="650"/>
      <c r="CC152" s="650"/>
      <c r="CD152" s="650"/>
      <c r="CE152" s="650"/>
      <c r="CF152" s="650"/>
      <c r="CG152" s="1185">
        <f t="shared" si="15"/>
        <v>0</v>
      </c>
      <c r="CH152" s="650"/>
      <c r="CI152" s="650"/>
      <c r="CJ152" s="650"/>
      <c r="CK152" s="650"/>
      <c r="CL152" s="650"/>
      <c r="CM152" s="650"/>
      <c r="CN152" s="650"/>
      <c r="CO152" s="650"/>
      <c r="CP152" s="807">
        <f t="shared" si="22"/>
        <v>0</v>
      </c>
      <c r="CQ152" s="807">
        <f t="shared" si="23"/>
        <v>0</v>
      </c>
      <c r="CR152" s="261"/>
      <c r="CS152" s="261"/>
      <c r="CT152" s="261"/>
      <c r="CU152" s="261"/>
      <c r="CV152" s="261"/>
      <c r="CW152" s="261"/>
      <c r="CX152" s="261"/>
      <c r="CY152" s="261"/>
      <c r="CZ152" s="261"/>
      <c r="DA152" s="261"/>
      <c r="DB152" s="261"/>
      <c r="DC152" s="261"/>
      <c r="DD152" s="261"/>
      <c r="DE152" s="261"/>
      <c r="DF152" s="261"/>
      <c r="DG152" s="261"/>
      <c r="DH152" s="261"/>
      <c r="DI152" s="261"/>
      <c r="DJ152" s="261"/>
      <c r="DK152" s="261"/>
      <c r="DL152" s="261"/>
      <c r="DM152" s="261"/>
      <c r="DN152" s="261"/>
      <c r="DO152" s="261"/>
      <c r="DP152" s="261"/>
      <c r="DQ152" s="261"/>
      <c r="DR152" s="261"/>
      <c r="DS152" s="261"/>
      <c r="DT152" s="261"/>
      <c r="DU152" s="261"/>
      <c r="DV152" s="261"/>
      <c r="DW152" s="261"/>
      <c r="DX152" s="261"/>
      <c r="DY152" s="261"/>
      <c r="DZ152" s="261"/>
      <c r="EA152" s="261"/>
      <c r="EB152" s="261"/>
      <c r="EC152" s="261"/>
      <c r="ED152" s="261"/>
      <c r="EE152" s="261"/>
      <c r="EF152" s="261"/>
      <c r="EG152" s="261"/>
      <c r="EH152" s="261"/>
      <c r="EI152" s="261"/>
      <c r="EJ152" s="261"/>
      <c r="EK152" s="261"/>
      <c r="EL152" s="261"/>
      <c r="EM152" s="261"/>
      <c r="EN152" s="261"/>
      <c r="EO152" s="261"/>
      <c r="EP152" s="261"/>
      <c r="EQ152" s="261"/>
      <c r="ER152" s="261"/>
      <c r="ES152" s="261"/>
      <c r="ET152" s="261"/>
      <c r="EU152" s="261"/>
      <c r="EV152" s="261"/>
      <c r="EW152" s="261"/>
      <c r="EX152" s="261"/>
      <c r="EY152" s="261"/>
      <c r="EZ152" s="261"/>
      <c r="FA152" s="261"/>
      <c r="FB152" s="261"/>
      <c r="FC152" s="261"/>
      <c r="FD152" s="261"/>
      <c r="FE152" s="261"/>
      <c r="FF152" s="261"/>
      <c r="FG152" s="261"/>
      <c r="FH152" s="261"/>
      <c r="FI152" s="261"/>
      <c r="FJ152" s="261"/>
      <c r="FK152" s="261"/>
      <c r="FL152" s="261"/>
      <c r="FM152" s="261"/>
      <c r="FN152" s="261"/>
      <c r="FO152" s="261"/>
      <c r="FP152" s="261"/>
      <c r="FQ152" s="261"/>
      <c r="FR152" s="261"/>
      <c r="FS152" s="261"/>
      <c r="FT152" s="261"/>
      <c r="FU152" s="261"/>
      <c r="FV152" s="261"/>
      <c r="FW152" s="261"/>
      <c r="FX152" s="261"/>
      <c r="FY152" s="261"/>
      <c r="FZ152" s="261"/>
      <c r="GA152" s="261"/>
      <c r="GB152" s="261"/>
      <c r="GC152" s="261"/>
      <c r="GD152" s="261"/>
      <c r="GE152" s="261"/>
      <c r="GF152" s="261"/>
      <c r="GG152" s="261"/>
      <c r="GH152" s="261"/>
      <c r="GI152" s="261"/>
      <c r="GJ152" s="261"/>
      <c r="GK152" s="261"/>
      <c r="GL152" s="261"/>
      <c r="GM152" s="261"/>
      <c r="GN152" s="261"/>
      <c r="GO152" s="261"/>
      <c r="GP152" s="261"/>
      <c r="GQ152" s="261"/>
      <c r="GR152" s="261"/>
      <c r="GS152" s="261"/>
      <c r="GT152" s="261"/>
      <c r="GU152" s="261"/>
      <c r="GV152" s="261"/>
      <c r="GW152" s="261"/>
      <c r="GX152" s="261"/>
      <c r="GY152" s="261"/>
      <c r="GZ152" s="261"/>
      <c r="HA152" s="261"/>
      <c r="HB152" s="261"/>
      <c r="HC152" s="261"/>
      <c r="HD152" s="261"/>
      <c r="HE152" s="261"/>
      <c r="HF152" s="261"/>
      <c r="HG152" s="261"/>
      <c r="HH152" s="261"/>
      <c r="HI152" s="261"/>
      <c r="HJ152" s="261"/>
      <c r="HK152" s="261"/>
    </row>
    <row r="153" spans="1:219" ht="19.5" x14ac:dyDescent="0.25">
      <c r="A153" s="792" t="s">
        <v>407</v>
      </c>
      <c r="B153" s="792" t="s">
        <v>375</v>
      </c>
      <c r="C153" s="792"/>
      <c r="D153" s="792"/>
      <c r="E153" s="792"/>
      <c r="F153" s="792"/>
      <c r="G153" s="605"/>
      <c r="H153" s="605"/>
      <c r="I153" s="1047"/>
      <c r="J153" s="1047"/>
      <c r="K153" s="605"/>
      <c r="L153" s="605"/>
      <c r="M153" s="605"/>
      <c r="N153" s="624"/>
      <c r="O153" s="624"/>
      <c r="P153" s="624"/>
      <c r="Q153" s="1130" t="s">
        <v>384</v>
      </c>
      <c r="R153" s="1111"/>
      <c r="S153" s="1111"/>
      <c r="T153" s="1112">
        <f t="shared" si="24"/>
        <v>0</v>
      </c>
      <c r="U153" s="1092">
        <f t="shared" si="21"/>
        <v>0</v>
      </c>
      <c r="V153" s="1086"/>
      <c r="W153" s="260"/>
      <c r="X153" s="260"/>
      <c r="Y153" s="260"/>
      <c r="Z153" s="260"/>
      <c r="AA153" s="596"/>
      <c r="AB153" s="260"/>
      <c r="AC153" s="260"/>
      <c r="AD153" s="260"/>
      <c r="AE153" s="260"/>
      <c r="AF153" s="260"/>
      <c r="AG153" s="260"/>
      <c r="AH153" s="260"/>
      <c r="AI153" s="260"/>
      <c r="AJ153" s="260"/>
      <c r="AK153" s="260"/>
      <c r="AL153" s="260"/>
      <c r="AM153" s="260"/>
      <c r="AN153" s="596"/>
      <c r="AO153" s="596"/>
      <c r="AP153" s="260"/>
      <c r="AQ153" s="260"/>
      <c r="AR153" s="260"/>
      <c r="AS153" s="260"/>
      <c r="AT153" s="260"/>
      <c r="AU153" s="260"/>
      <c r="AV153" s="260"/>
      <c r="AW153" s="260"/>
      <c r="AX153" s="260"/>
      <c r="AY153" s="260"/>
      <c r="AZ153" s="260"/>
      <c r="BA153" s="260"/>
      <c r="BB153" s="260"/>
      <c r="BC153" s="260"/>
      <c r="BD153" s="596"/>
      <c r="BE153" s="260"/>
      <c r="BF153" s="260"/>
      <c r="BG153" s="260"/>
      <c r="BH153" s="260"/>
      <c r="BI153" s="260"/>
      <c r="BJ153" s="260"/>
      <c r="BK153" s="581"/>
      <c r="BL153" s="260"/>
      <c r="BM153" s="260"/>
      <c r="BN153" s="260"/>
      <c r="BO153" s="260"/>
      <c r="BP153" s="260"/>
      <c r="BQ153" s="260"/>
      <c r="BR153" s="260"/>
      <c r="BS153" s="596"/>
      <c r="BT153" s="260"/>
      <c r="BU153" s="260"/>
      <c r="BV153" s="260"/>
      <c r="BW153" s="260"/>
      <c r="BX153" s="260"/>
      <c r="BY153" s="260"/>
      <c r="BZ153" s="260"/>
      <c r="CA153" s="635"/>
      <c r="CB153" s="650"/>
      <c r="CC153" s="650"/>
      <c r="CD153" s="650"/>
      <c r="CE153" s="650"/>
      <c r="CF153" s="650"/>
      <c r="CG153" s="1185">
        <f t="shared" ref="CG153:CG216" si="25">T153</f>
        <v>0</v>
      </c>
      <c r="CH153" s="650"/>
      <c r="CI153" s="650"/>
      <c r="CJ153" s="650"/>
      <c r="CK153" s="650"/>
      <c r="CL153" s="650"/>
      <c r="CM153" s="650"/>
      <c r="CN153" s="650"/>
      <c r="CO153" s="650"/>
      <c r="CP153" s="807">
        <f t="shared" si="22"/>
        <v>0</v>
      </c>
      <c r="CQ153" s="807">
        <f t="shared" si="23"/>
        <v>0</v>
      </c>
      <c r="CR153" s="261"/>
      <c r="CS153" s="261"/>
      <c r="CT153" s="261"/>
      <c r="CU153" s="261"/>
      <c r="CV153" s="261"/>
      <c r="CW153" s="261"/>
      <c r="CX153" s="261"/>
      <c r="CY153" s="261"/>
      <c r="CZ153" s="261"/>
      <c r="DA153" s="261"/>
      <c r="DB153" s="261"/>
      <c r="DC153" s="261"/>
      <c r="DD153" s="261"/>
      <c r="DE153" s="261"/>
      <c r="DF153" s="261"/>
      <c r="DG153" s="261"/>
      <c r="DH153" s="261"/>
      <c r="DI153" s="261"/>
      <c r="DJ153" s="261"/>
      <c r="DK153" s="261"/>
      <c r="DL153" s="261"/>
      <c r="DM153" s="261"/>
      <c r="DN153" s="261"/>
      <c r="DO153" s="261"/>
      <c r="DP153" s="261"/>
      <c r="DQ153" s="261"/>
      <c r="DR153" s="261"/>
      <c r="DS153" s="261"/>
      <c r="DT153" s="261"/>
      <c r="DU153" s="261"/>
      <c r="DV153" s="261"/>
      <c r="DW153" s="261"/>
      <c r="DX153" s="261"/>
      <c r="DY153" s="261"/>
      <c r="DZ153" s="261"/>
      <c r="EA153" s="261"/>
      <c r="EB153" s="261"/>
      <c r="EC153" s="261"/>
      <c r="ED153" s="261"/>
      <c r="EE153" s="261"/>
      <c r="EF153" s="261"/>
      <c r="EG153" s="261"/>
      <c r="EH153" s="261"/>
      <c r="EI153" s="261"/>
      <c r="EJ153" s="261"/>
      <c r="EK153" s="261"/>
      <c r="EL153" s="261"/>
      <c r="EM153" s="261"/>
      <c r="EN153" s="261"/>
      <c r="EO153" s="261"/>
      <c r="EP153" s="261"/>
      <c r="EQ153" s="261"/>
      <c r="ER153" s="261"/>
      <c r="ES153" s="261"/>
      <c r="ET153" s="261"/>
      <c r="EU153" s="261"/>
      <c r="EV153" s="261"/>
      <c r="EW153" s="261"/>
      <c r="EX153" s="261"/>
      <c r="EY153" s="261"/>
      <c r="EZ153" s="261"/>
      <c r="FA153" s="261"/>
      <c r="FB153" s="261"/>
      <c r="FC153" s="261"/>
      <c r="FD153" s="261"/>
      <c r="FE153" s="261"/>
      <c r="FF153" s="261"/>
      <c r="FG153" s="261"/>
      <c r="FH153" s="261"/>
      <c r="FI153" s="261"/>
      <c r="FJ153" s="261"/>
      <c r="FK153" s="261"/>
      <c r="FL153" s="261"/>
      <c r="FM153" s="261"/>
      <c r="FN153" s="261"/>
      <c r="FO153" s="261"/>
      <c r="FP153" s="261"/>
      <c r="FQ153" s="261"/>
      <c r="FR153" s="261"/>
      <c r="FS153" s="261"/>
      <c r="FT153" s="261"/>
      <c r="FU153" s="261"/>
      <c r="FV153" s="261"/>
      <c r="FW153" s="261"/>
      <c r="FX153" s="261"/>
      <c r="FY153" s="261"/>
      <c r="FZ153" s="261"/>
      <c r="GA153" s="261"/>
      <c r="GB153" s="261"/>
      <c r="GC153" s="261"/>
      <c r="GD153" s="261"/>
      <c r="GE153" s="261"/>
      <c r="GF153" s="261"/>
      <c r="GG153" s="261"/>
      <c r="GH153" s="261"/>
      <c r="GI153" s="261"/>
      <c r="GJ153" s="261"/>
      <c r="GK153" s="261"/>
      <c r="GL153" s="261"/>
      <c r="GM153" s="261"/>
      <c r="GN153" s="261"/>
      <c r="GO153" s="261"/>
      <c r="GP153" s="261"/>
      <c r="GQ153" s="261"/>
      <c r="GR153" s="261"/>
      <c r="GS153" s="261"/>
      <c r="GT153" s="261"/>
      <c r="GU153" s="261"/>
      <c r="GV153" s="261"/>
      <c r="GW153" s="261"/>
      <c r="GX153" s="261"/>
      <c r="GY153" s="261"/>
      <c r="GZ153" s="261"/>
      <c r="HA153" s="261"/>
      <c r="HB153" s="261"/>
      <c r="HC153" s="261"/>
      <c r="HD153" s="261"/>
      <c r="HE153" s="261"/>
      <c r="HF153" s="261"/>
      <c r="HG153" s="261"/>
      <c r="HH153" s="261"/>
      <c r="HI153" s="261"/>
      <c r="HJ153" s="261"/>
      <c r="HK153" s="261"/>
    </row>
    <row r="154" spans="1:219" ht="19.5" x14ac:dyDescent="0.25">
      <c r="A154" s="1113" t="s">
        <v>407</v>
      </c>
      <c r="B154" s="1113" t="s">
        <v>375</v>
      </c>
      <c r="C154" s="1113" t="s">
        <v>361</v>
      </c>
      <c r="D154" s="1113"/>
      <c r="E154" s="1113"/>
      <c r="F154" s="1113"/>
      <c r="G154" s="606"/>
      <c r="H154" s="606"/>
      <c r="I154" s="1048"/>
      <c r="J154" s="1048"/>
      <c r="K154" s="606"/>
      <c r="L154" s="606"/>
      <c r="M154" s="606"/>
      <c r="N154" s="1113"/>
      <c r="O154" s="625"/>
      <c r="P154" s="625"/>
      <c r="Q154" s="1131" t="s">
        <v>385</v>
      </c>
      <c r="R154" s="1115"/>
      <c r="S154" s="1115"/>
      <c r="T154" s="1116">
        <f t="shared" si="24"/>
        <v>0</v>
      </c>
      <c r="U154" s="1092">
        <f t="shared" si="21"/>
        <v>0</v>
      </c>
      <c r="V154" s="1086"/>
      <c r="W154" s="260"/>
      <c r="X154" s="260"/>
      <c r="Y154" s="260"/>
      <c r="Z154" s="260"/>
      <c r="AA154" s="596"/>
      <c r="AB154" s="260"/>
      <c r="AC154" s="260"/>
      <c r="AD154" s="260"/>
      <c r="AE154" s="260"/>
      <c r="AF154" s="260"/>
      <c r="AG154" s="260"/>
      <c r="AH154" s="260"/>
      <c r="AI154" s="260"/>
      <c r="AJ154" s="260"/>
      <c r="AK154" s="260"/>
      <c r="AL154" s="260"/>
      <c r="AM154" s="260"/>
      <c r="AN154" s="596"/>
      <c r="AO154" s="596"/>
      <c r="AP154" s="260"/>
      <c r="AQ154" s="260"/>
      <c r="AR154" s="260"/>
      <c r="AS154" s="260"/>
      <c r="AT154" s="260"/>
      <c r="AU154" s="260"/>
      <c r="AV154" s="260"/>
      <c r="AW154" s="260"/>
      <c r="AX154" s="260"/>
      <c r="AY154" s="260"/>
      <c r="AZ154" s="260"/>
      <c r="BA154" s="260"/>
      <c r="BB154" s="260"/>
      <c r="BC154" s="260"/>
      <c r="BD154" s="596"/>
      <c r="BE154" s="260"/>
      <c r="BF154" s="260"/>
      <c r="BG154" s="260"/>
      <c r="BH154" s="260"/>
      <c r="BI154" s="260"/>
      <c r="BJ154" s="260"/>
      <c r="BK154" s="581"/>
      <c r="BL154" s="260"/>
      <c r="BM154" s="260"/>
      <c r="BN154" s="260"/>
      <c r="BO154" s="260"/>
      <c r="BP154" s="260"/>
      <c r="BQ154" s="260"/>
      <c r="BR154" s="260"/>
      <c r="BS154" s="596"/>
      <c r="BT154" s="260"/>
      <c r="BU154" s="260"/>
      <c r="BV154" s="260"/>
      <c r="BW154" s="260"/>
      <c r="BX154" s="260"/>
      <c r="BY154" s="260"/>
      <c r="BZ154" s="260"/>
      <c r="CA154" s="635"/>
      <c r="CB154" s="650"/>
      <c r="CC154" s="650"/>
      <c r="CD154" s="650"/>
      <c r="CE154" s="650"/>
      <c r="CF154" s="650"/>
      <c r="CG154" s="1185">
        <f t="shared" si="25"/>
        <v>0</v>
      </c>
      <c r="CH154" s="650"/>
      <c r="CI154" s="650"/>
      <c r="CJ154" s="650"/>
      <c r="CK154" s="650"/>
      <c r="CL154" s="650"/>
      <c r="CM154" s="650"/>
      <c r="CN154" s="650"/>
      <c r="CO154" s="650"/>
      <c r="CP154" s="807">
        <f t="shared" si="22"/>
        <v>0</v>
      </c>
      <c r="CQ154" s="807">
        <f t="shared" si="23"/>
        <v>0</v>
      </c>
      <c r="CR154" s="261"/>
      <c r="CS154" s="261"/>
      <c r="CT154" s="261"/>
      <c r="CU154" s="261"/>
      <c r="CV154" s="261"/>
      <c r="CW154" s="261"/>
      <c r="CX154" s="261"/>
      <c r="CY154" s="261"/>
      <c r="CZ154" s="261"/>
      <c r="DA154" s="261"/>
      <c r="DB154" s="261"/>
      <c r="DC154" s="261"/>
      <c r="DD154" s="261"/>
      <c r="DE154" s="261"/>
      <c r="DF154" s="261"/>
      <c r="DG154" s="261"/>
      <c r="DH154" s="261"/>
      <c r="DI154" s="261"/>
      <c r="DJ154" s="261"/>
      <c r="DK154" s="261"/>
      <c r="DL154" s="261"/>
      <c r="DM154" s="261"/>
      <c r="DN154" s="261"/>
      <c r="DO154" s="261"/>
      <c r="DP154" s="261"/>
      <c r="DQ154" s="261"/>
      <c r="DR154" s="261"/>
      <c r="DS154" s="261"/>
      <c r="DT154" s="261"/>
      <c r="DU154" s="261"/>
      <c r="DV154" s="261"/>
      <c r="DW154" s="261"/>
      <c r="DX154" s="261"/>
      <c r="DY154" s="261"/>
      <c r="DZ154" s="261"/>
      <c r="EA154" s="261"/>
      <c r="EB154" s="261"/>
      <c r="EC154" s="261"/>
      <c r="ED154" s="261"/>
      <c r="EE154" s="261"/>
      <c r="EF154" s="261"/>
      <c r="EG154" s="261"/>
      <c r="EH154" s="261"/>
      <c r="EI154" s="261"/>
      <c r="EJ154" s="261"/>
      <c r="EK154" s="261"/>
      <c r="EL154" s="261"/>
      <c r="EM154" s="261"/>
      <c r="EN154" s="261"/>
      <c r="EO154" s="261"/>
      <c r="EP154" s="261"/>
      <c r="EQ154" s="261"/>
      <c r="ER154" s="261"/>
      <c r="ES154" s="261"/>
      <c r="ET154" s="261"/>
      <c r="EU154" s="261"/>
      <c r="EV154" s="261"/>
      <c r="EW154" s="261"/>
      <c r="EX154" s="261"/>
      <c r="EY154" s="261"/>
      <c r="EZ154" s="261"/>
      <c r="FA154" s="261"/>
      <c r="FB154" s="261"/>
      <c r="FC154" s="261"/>
      <c r="FD154" s="261"/>
      <c r="FE154" s="261"/>
      <c r="FF154" s="261"/>
      <c r="FG154" s="261"/>
      <c r="FH154" s="261"/>
      <c r="FI154" s="261"/>
      <c r="FJ154" s="261"/>
      <c r="FK154" s="261"/>
      <c r="FL154" s="261"/>
      <c r="FM154" s="261"/>
      <c r="FN154" s="261"/>
      <c r="FO154" s="261"/>
      <c r="FP154" s="261"/>
      <c r="FQ154" s="261"/>
      <c r="FR154" s="261"/>
      <c r="FS154" s="261"/>
      <c r="FT154" s="261"/>
      <c r="FU154" s="261"/>
      <c r="FV154" s="261"/>
      <c r="FW154" s="261"/>
      <c r="FX154" s="261"/>
      <c r="FY154" s="261"/>
      <c r="FZ154" s="261"/>
      <c r="GA154" s="261"/>
      <c r="GB154" s="261"/>
      <c r="GC154" s="261"/>
      <c r="GD154" s="261"/>
      <c r="GE154" s="261"/>
      <c r="GF154" s="261"/>
      <c r="GG154" s="261"/>
      <c r="GH154" s="261"/>
      <c r="GI154" s="261"/>
      <c r="GJ154" s="261"/>
      <c r="GK154" s="261"/>
      <c r="GL154" s="261"/>
      <c r="GM154" s="261"/>
      <c r="GN154" s="261"/>
      <c r="GO154" s="261"/>
      <c r="GP154" s="261"/>
      <c r="GQ154" s="261"/>
      <c r="GR154" s="261"/>
      <c r="GS154" s="261"/>
      <c r="GT154" s="261"/>
      <c r="GU154" s="261"/>
      <c r="GV154" s="261"/>
      <c r="GW154" s="261"/>
      <c r="GX154" s="261"/>
      <c r="GY154" s="261"/>
      <c r="GZ154" s="261"/>
      <c r="HA154" s="261"/>
      <c r="HB154" s="261"/>
      <c r="HC154" s="261"/>
      <c r="HD154" s="261"/>
      <c r="HE154" s="261"/>
      <c r="HF154" s="261"/>
      <c r="HG154" s="261"/>
      <c r="HH154" s="261"/>
      <c r="HI154" s="261"/>
      <c r="HJ154" s="261"/>
      <c r="HK154" s="261"/>
    </row>
    <row r="155" spans="1:219" ht="19.5" x14ac:dyDescent="0.25">
      <c r="A155" s="1132" t="s">
        <v>407</v>
      </c>
      <c r="B155" s="1132" t="s">
        <v>375</v>
      </c>
      <c r="C155" s="1132" t="s">
        <v>361</v>
      </c>
      <c r="D155" s="1132" t="s">
        <v>407</v>
      </c>
      <c r="E155" s="1132"/>
      <c r="F155" s="1132"/>
      <c r="G155" s="617"/>
      <c r="H155" s="617"/>
      <c r="I155" s="1058"/>
      <c r="J155" s="1058"/>
      <c r="K155" s="617"/>
      <c r="L155" s="617"/>
      <c r="M155" s="617"/>
      <c r="N155" s="629"/>
      <c r="O155" s="629"/>
      <c r="P155" s="629"/>
      <c r="Q155" s="1138" t="s">
        <v>295</v>
      </c>
      <c r="R155" s="1134"/>
      <c r="S155" s="1134"/>
      <c r="T155" s="1135">
        <f t="shared" si="24"/>
        <v>0</v>
      </c>
      <c r="U155" s="1092">
        <f t="shared" si="21"/>
        <v>0</v>
      </c>
      <c r="V155" s="1086"/>
      <c r="W155" s="260"/>
      <c r="X155" s="260"/>
      <c r="Y155" s="260"/>
      <c r="Z155" s="260"/>
      <c r="AA155" s="596"/>
      <c r="AB155" s="260"/>
      <c r="AC155" s="260"/>
      <c r="AD155" s="260"/>
      <c r="AE155" s="260"/>
      <c r="AF155" s="260"/>
      <c r="AG155" s="260"/>
      <c r="AH155" s="260"/>
      <c r="AI155" s="260"/>
      <c r="AJ155" s="260"/>
      <c r="AK155" s="260"/>
      <c r="AL155" s="260"/>
      <c r="AM155" s="260"/>
      <c r="AN155" s="596"/>
      <c r="AO155" s="596"/>
      <c r="AP155" s="260"/>
      <c r="AQ155" s="260"/>
      <c r="AR155" s="260"/>
      <c r="AS155" s="260"/>
      <c r="AT155" s="260"/>
      <c r="AU155" s="260"/>
      <c r="AV155" s="260"/>
      <c r="AW155" s="260"/>
      <c r="AX155" s="260"/>
      <c r="AY155" s="260"/>
      <c r="AZ155" s="260"/>
      <c r="BA155" s="260"/>
      <c r="BB155" s="260"/>
      <c r="BC155" s="260"/>
      <c r="BD155" s="596"/>
      <c r="BE155" s="260"/>
      <c r="BF155" s="260"/>
      <c r="BG155" s="260"/>
      <c r="BH155" s="260"/>
      <c r="BI155" s="260"/>
      <c r="BJ155" s="260"/>
      <c r="BK155" s="581"/>
      <c r="BL155" s="260"/>
      <c r="BM155" s="260"/>
      <c r="BN155" s="260"/>
      <c r="BO155" s="260"/>
      <c r="BP155" s="260"/>
      <c r="BQ155" s="260"/>
      <c r="BR155" s="260"/>
      <c r="BS155" s="596"/>
      <c r="BT155" s="260"/>
      <c r="BU155" s="260"/>
      <c r="BV155" s="260"/>
      <c r="BW155" s="260"/>
      <c r="BX155" s="260"/>
      <c r="BY155" s="260"/>
      <c r="BZ155" s="260"/>
      <c r="CA155" s="635"/>
      <c r="CB155" s="650"/>
      <c r="CC155" s="650"/>
      <c r="CD155" s="650"/>
      <c r="CE155" s="650"/>
      <c r="CF155" s="650"/>
      <c r="CG155" s="1185">
        <f t="shared" si="25"/>
        <v>0</v>
      </c>
      <c r="CH155" s="650"/>
      <c r="CI155" s="650"/>
      <c r="CJ155" s="650"/>
      <c r="CK155" s="650"/>
      <c r="CL155" s="650"/>
      <c r="CM155" s="650"/>
      <c r="CN155" s="650"/>
      <c r="CO155" s="650"/>
      <c r="CP155" s="807">
        <f t="shared" si="22"/>
        <v>0</v>
      </c>
      <c r="CQ155" s="807">
        <f t="shared" si="23"/>
        <v>0</v>
      </c>
      <c r="CR155" s="261"/>
      <c r="CS155" s="261"/>
      <c r="CT155" s="261"/>
      <c r="CU155" s="261"/>
      <c r="CV155" s="261"/>
      <c r="CW155" s="261"/>
      <c r="CX155" s="261"/>
      <c r="CY155" s="261"/>
      <c r="CZ155" s="261"/>
      <c r="DA155" s="261"/>
      <c r="DB155" s="261"/>
      <c r="DC155" s="261"/>
      <c r="DD155" s="261"/>
      <c r="DE155" s="261"/>
      <c r="DF155" s="261"/>
      <c r="DG155" s="261"/>
      <c r="DH155" s="261"/>
      <c r="DI155" s="261"/>
      <c r="DJ155" s="261"/>
      <c r="DK155" s="261"/>
      <c r="DL155" s="261"/>
      <c r="DM155" s="261"/>
      <c r="DN155" s="261"/>
      <c r="DO155" s="261"/>
      <c r="DP155" s="261"/>
      <c r="DQ155" s="261"/>
      <c r="DR155" s="261"/>
      <c r="DS155" s="261"/>
      <c r="DT155" s="261"/>
      <c r="DU155" s="261"/>
      <c r="DV155" s="261"/>
      <c r="DW155" s="261"/>
      <c r="DX155" s="261"/>
      <c r="DY155" s="261"/>
      <c r="DZ155" s="261"/>
      <c r="EA155" s="261"/>
      <c r="EB155" s="261"/>
      <c r="EC155" s="261"/>
      <c r="ED155" s="261"/>
      <c r="EE155" s="261"/>
      <c r="EF155" s="261"/>
      <c r="EG155" s="261"/>
      <c r="EH155" s="261"/>
      <c r="EI155" s="261"/>
      <c r="EJ155" s="261"/>
      <c r="EK155" s="261"/>
      <c r="EL155" s="261"/>
      <c r="EM155" s="261"/>
      <c r="EN155" s="261"/>
      <c r="EO155" s="261"/>
      <c r="EP155" s="261"/>
      <c r="EQ155" s="261"/>
      <c r="ER155" s="261"/>
      <c r="ES155" s="261"/>
      <c r="ET155" s="261"/>
      <c r="EU155" s="261"/>
      <c r="EV155" s="261"/>
      <c r="EW155" s="261"/>
      <c r="EX155" s="261"/>
      <c r="EY155" s="261"/>
      <c r="EZ155" s="261"/>
      <c r="FA155" s="261"/>
      <c r="FB155" s="261"/>
      <c r="FC155" s="261"/>
      <c r="FD155" s="261"/>
      <c r="FE155" s="261"/>
      <c r="FF155" s="261"/>
      <c r="FG155" s="261"/>
      <c r="FH155" s="261"/>
      <c r="FI155" s="261"/>
      <c r="FJ155" s="261"/>
      <c r="FK155" s="261"/>
      <c r="FL155" s="261"/>
      <c r="FM155" s="261"/>
      <c r="FN155" s="261"/>
      <c r="FO155" s="261"/>
      <c r="FP155" s="261"/>
      <c r="FQ155" s="261"/>
      <c r="FR155" s="261"/>
      <c r="FS155" s="261"/>
      <c r="FT155" s="261"/>
      <c r="FU155" s="261"/>
      <c r="FV155" s="261"/>
      <c r="FW155" s="261"/>
      <c r="FX155" s="261"/>
      <c r="FY155" s="261"/>
      <c r="FZ155" s="261"/>
      <c r="GA155" s="261"/>
      <c r="GB155" s="261"/>
      <c r="GC155" s="261"/>
      <c r="GD155" s="261"/>
      <c r="GE155" s="261"/>
      <c r="GF155" s="261"/>
      <c r="GG155" s="261"/>
      <c r="GH155" s="261"/>
      <c r="GI155" s="261"/>
      <c r="GJ155" s="261"/>
      <c r="GK155" s="261"/>
      <c r="GL155" s="261"/>
      <c r="GM155" s="261"/>
      <c r="GN155" s="261"/>
      <c r="GO155" s="261"/>
      <c r="GP155" s="261"/>
      <c r="GQ155" s="261"/>
      <c r="GR155" s="261"/>
      <c r="GS155" s="261"/>
      <c r="GT155" s="261"/>
      <c r="GU155" s="261"/>
      <c r="GV155" s="261"/>
      <c r="GW155" s="261"/>
      <c r="GX155" s="261"/>
      <c r="GY155" s="261"/>
      <c r="GZ155" s="261"/>
      <c r="HA155" s="261"/>
      <c r="HB155" s="261"/>
      <c r="HC155" s="261"/>
      <c r="HD155" s="261"/>
      <c r="HE155" s="261"/>
      <c r="HF155" s="261"/>
      <c r="HG155" s="261"/>
      <c r="HH155" s="261"/>
      <c r="HI155" s="261"/>
      <c r="HJ155" s="261"/>
      <c r="HK155" s="261"/>
    </row>
    <row r="156" spans="1:219" ht="19.5" x14ac:dyDescent="0.25">
      <c r="A156" s="1121" t="s">
        <v>407</v>
      </c>
      <c r="B156" s="1121" t="s">
        <v>375</v>
      </c>
      <c r="C156" s="1121" t="s">
        <v>361</v>
      </c>
      <c r="D156" s="1121" t="s">
        <v>407</v>
      </c>
      <c r="E156" s="1121" t="s">
        <v>426</v>
      </c>
      <c r="F156" s="1121"/>
      <c r="G156" s="608"/>
      <c r="H156" s="608"/>
      <c r="I156" s="1050"/>
      <c r="J156" s="1050"/>
      <c r="K156" s="608"/>
      <c r="L156" s="608"/>
      <c r="M156" s="608"/>
      <c r="N156" s="627"/>
      <c r="O156" s="627"/>
      <c r="P156" s="627"/>
      <c r="Q156" s="1122" t="s">
        <v>295</v>
      </c>
      <c r="R156" s="1123"/>
      <c r="S156" s="1123"/>
      <c r="T156" s="1124">
        <f t="shared" si="24"/>
        <v>0</v>
      </c>
      <c r="U156" s="1092">
        <f t="shared" si="21"/>
        <v>0</v>
      </c>
      <c r="V156" s="1086"/>
      <c r="W156" s="581"/>
      <c r="X156" s="581"/>
      <c r="Y156" s="581"/>
      <c r="Z156" s="581"/>
      <c r="AA156" s="596"/>
      <c r="AB156" s="581"/>
      <c r="AC156" s="581"/>
      <c r="AD156" s="581"/>
      <c r="AE156" s="581"/>
      <c r="AF156" s="581"/>
      <c r="AG156" s="581"/>
      <c r="AH156" s="581"/>
      <c r="AI156" s="581"/>
      <c r="AJ156" s="581"/>
      <c r="AK156" s="581"/>
      <c r="AL156" s="581"/>
      <c r="AM156" s="581"/>
      <c r="AN156" s="596"/>
      <c r="AO156" s="596"/>
      <c r="AP156" s="581"/>
      <c r="AQ156" s="581"/>
      <c r="AR156" s="581"/>
      <c r="AS156" s="581"/>
      <c r="AT156" s="581"/>
      <c r="AU156" s="581"/>
      <c r="AV156" s="581"/>
      <c r="AW156" s="581"/>
      <c r="AX156" s="581"/>
      <c r="AY156" s="581"/>
      <c r="AZ156" s="581"/>
      <c r="BA156" s="581"/>
      <c r="BB156" s="581"/>
      <c r="BC156" s="581"/>
      <c r="BD156" s="596"/>
      <c r="BE156" s="581"/>
      <c r="BF156" s="581"/>
      <c r="BG156" s="260"/>
      <c r="BH156" s="260"/>
      <c r="BI156" s="260"/>
      <c r="BJ156" s="581"/>
      <c r="BK156" s="581"/>
      <c r="BL156" s="581"/>
      <c r="BM156" s="581"/>
      <c r="BN156" s="581"/>
      <c r="BO156" s="581"/>
      <c r="BP156" s="581"/>
      <c r="BQ156" s="581"/>
      <c r="BR156" s="581"/>
      <c r="BS156" s="596"/>
      <c r="BT156" s="581"/>
      <c r="BU156" s="581"/>
      <c r="BV156" s="581"/>
      <c r="BW156" s="581"/>
      <c r="BX156" s="581"/>
      <c r="BY156" s="581"/>
      <c r="BZ156" s="581"/>
      <c r="CA156" s="635"/>
      <c r="CB156" s="650"/>
      <c r="CC156" s="650"/>
      <c r="CD156" s="650"/>
      <c r="CE156" s="650"/>
      <c r="CF156" s="650"/>
      <c r="CG156" s="1185">
        <f t="shared" si="25"/>
        <v>0</v>
      </c>
      <c r="CH156" s="650"/>
      <c r="CI156" s="650"/>
      <c r="CJ156" s="650"/>
      <c r="CK156" s="650"/>
      <c r="CL156" s="650"/>
      <c r="CM156" s="650"/>
      <c r="CN156" s="650"/>
      <c r="CO156" s="650"/>
      <c r="CP156" s="807">
        <f t="shared" si="22"/>
        <v>0</v>
      </c>
      <c r="CQ156" s="807">
        <f t="shared" si="23"/>
        <v>0</v>
      </c>
      <c r="CR156" s="261"/>
      <c r="CS156" s="261"/>
      <c r="CT156" s="261"/>
      <c r="CU156" s="261"/>
      <c r="CV156" s="261"/>
      <c r="CW156" s="261"/>
      <c r="CX156" s="261"/>
      <c r="CY156" s="261"/>
      <c r="CZ156" s="261"/>
      <c r="DA156" s="261"/>
      <c r="DB156" s="261"/>
      <c r="DC156" s="261"/>
      <c r="DD156" s="261"/>
      <c r="DE156" s="261"/>
      <c r="DF156" s="261"/>
      <c r="DG156" s="261"/>
      <c r="DH156" s="261"/>
      <c r="DI156" s="261"/>
      <c r="DJ156" s="261"/>
      <c r="DK156" s="261"/>
      <c r="DL156" s="261"/>
      <c r="DM156" s="261"/>
      <c r="DN156" s="261"/>
      <c r="DO156" s="261"/>
      <c r="DP156" s="261"/>
      <c r="DQ156" s="261"/>
      <c r="DR156" s="261"/>
      <c r="DS156" s="261"/>
      <c r="DT156" s="261"/>
      <c r="DU156" s="261"/>
      <c r="DV156" s="261"/>
      <c r="DW156" s="261"/>
      <c r="DX156" s="261"/>
      <c r="DY156" s="261"/>
      <c r="DZ156" s="261"/>
      <c r="EA156" s="261"/>
      <c r="EB156" s="261"/>
      <c r="EC156" s="261"/>
      <c r="ED156" s="261"/>
      <c r="EE156" s="261"/>
      <c r="EF156" s="261"/>
      <c r="EG156" s="261"/>
      <c r="EH156" s="261"/>
      <c r="EI156" s="261"/>
      <c r="EJ156" s="261"/>
      <c r="EK156" s="261"/>
      <c r="EL156" s="261"/>
      <c r="EM156" s="261"/>
      <c r="EN156" s="261"/>
      <c r="EO156" s="261"/>
      <c r="EP156" s="261"/>
      <c r="EQ156" s="261"/>
      <c r="ER156" s="261"/>
      <c r="ES156" s="261"/>
      <c r="ET156" s="261"/>
      <c r="EU156" s="261"/>
      <c r="EV156" s="261"/>
      <c r="EW156" s="261"/>
      <c r="EX156" s="261"/>
      <c r="EY156" s="261"/>
      <c r="EZ156" s="261"/>
      <c r="FA156" s="261"/>
      <c r="FB156" s="261"/>
      <c r="FC156" s="261"/>
      <c r="FD156" s="261"/>
      <c r="FE156" s="261"/>
      <c r="FF156" s="261"/>
      <c r="FG156" s="261"/>
      <c r="FH156" s="261"/>
      <c r="FI156" s="261"/>
      <c r="FJ156" s="261"/>
      <c r="FK156" s="261"/>
      <c r="FL156" s="261"/>
      <c r="FM156" s="261"/>
      <c r="FN156" s="261"/>
      <c r="FO156" s="261"/>
      <c r="FP156" s="261"/>
      <c r="FQ156" s="261"/>
      <c r="FR156" s="261"/>
      <c r="FS156" s="261"/>
      <c r="FT156" s="261"/>
      <c r="FU156" s="261"/>
      <c r="FV156" s="261"/>
      <c r="FW156" s="261"/>
      <c r="FX156" s="261"/>
      <c r="FY156" s="261"/>
      <c r="FZ156" s="261"/>
      <c r="GA156" s="261"/>
      <c r="GB156" s="261"/>
      <c r="GC156" s="261"/>
      <c r="GD156" s="261"/>
      <c r="GE156" s="261"/>
      <c r="GF156" s="261"/>
      <c r="GG156" s="261"/>
      <c r="GH156" s="261"/>
      <c r="GI156" s="261"/>
      <c r="GJ156" s="261"/>
      <c r="GK156" s="261"/>
      <c r="GL156" s="261"/>
      <c r="GM156" s="261"/>
      <c r="GN156" s="261"/>
      <c r="GO156" s="261"/>
      <c r="GP156" s="261"/>
      <c r="GQ156" s="261"/>
      <c r="GR156" s="261"/>
      <c r="GS156" s="261"/>
      <c r="GT156" s="261"/>
      <c r="GU156" s="261"/>
      <c r="GV156" s="261"/>
      <c r="GW156" s="261"/>
      <c r="GX156" s="261"/>
      <c r="GY156" s="261"/>
      <c r="GZ156" s="261"/>
      <c r="HA156" s="261"/>
      <c r="HB156" s="261"/>
      <c r="HC156" s="261"/>
      <c r="HD156" s="261"/>
      <c r="HE156" s="261"/>
      <c r="HF156" s="261"/>
      <c r="HG156" s="261"/>
      <c r="HH156" s="261"/>
      <c r="HI156" s="261"/>
      <c r="HJ156" s="261"/>
      <c r="HK156" s="261"/>
    </row>
    <row r="157" spans="1:219" ht="31.5" x14ac:dyDescent="0.25">
      <c r="A157" s="790" t="s">
        <v>407</v>
      </c>
      <c r="B157" s="790" t="s">
        <v>375</v>
      </c>
      <c r="C157" s="790" t="s">
        <v>361</v>
      </c>
      <c r="D157" s="790" t="s">
        <v>407</v>
      </c>
      <c r="E157" s="790" t="s">
        <v>426</v>
      </c>
      <c r="F157" s="790" t="s">
        <v>408</v>
      </c>
      <c r="G157" s="620"/>
      <c r="H157" s="620"/>
      <c r="I157" s="1062"/>
      <c r="J157" s="1062"/>
      <c r="K157" s="620"/>
      <c r="L157" s="620"/>
      <c r="M157" s="620"/>
      <c r="N157" s="630"/>
      <c r="O157" s="630"/>
      <c r="P157" s="630"/>
      <c r="Q157" s="806" t="s">
        <v>928</v>
      </c>
      <c r="R157" s="1136"/>
      <c r="S157" s="1136"/>
      <c r="T157" s="1137">
        <f t="shared" si="24"/>
        <v>0</v>
      </c>
      <c r="U157" s="1092">
        <f t="shared" si="21"/>
        <v>0</v>
      </c>
      <c r="V157" s="1086"/>
      <c r="W157" s="260"/>
      <c r="X157" s="260"/>
      <c r="Y157" s="260"/>
      <c r="Z157" s="260"/>
      <c r="AA157" s="596"/>
      <c r="AB157" s="260"/>
      <c r="AC157" s="260"/>
      <c r="AD157" s="260"/>
      <c r="AE157" s="260"/>
      <c r="AF157" s="260"/>
      <c r="AG157" s="260"/>
      <c r="AH157" s="260"/>
      <c r="AI157" s="260"/>
      <c r="AJ157" s="260"/>
      <c r="AK157" s="260"/>
      <c r="AL157" s="260"/>
      <c r="AM157" s="260"/>
      <c r="AN157" s="596"/>
      <c r="AO157" s="596"/>
      <c r="AP157" s="260"/>
      <c r="AQ157" s="260"/>
      <c r="AR157" s="260"/>
      <c r="AS157" s="260"/>
      <c r="AT157" s="260"/>
      <c r="AU157" s="260"/>
      <c r="AV157" s="260"/>
      <c r="AW157" s="260"/>
      <c r="AX157" s="260"/>
      <c r="AY157" s="260"/>
      <c r="AZ157" s="260"/>
      <c r="BA157" s="260"/>
      <c r="BB157" s="260"/>
      <c r="BC157" s="260"/>
      <c r="BD157" s="596"/>
      <c r="BE157" s="260"/>
      <c r="BF157" s="260"/>
      <c r="BG157" s="260"/>
      <c r="BH157" s="260"/>
      <c r="BI157" s="260"/>
      <c r="BJ157" s="260"/>
      <c r="BK157" s="581"/>
      <c r="BL157" s="260"/>
      <c r="BM157" s="260"/>
      <c r="BN157" s="260"/>
      <c r="BO157" s="260"/>
      <c r="BP157" s="260"/>
      <c r="BQ157" s="260"/>
      <c r="BR157" s="260"/>
      <c r="BS157" s="596"/>
      <c r="BT157" s="260"/>
      <c r="BU157" s="260"/>
      <c r="BV157" s="260"/>
      <c r="BW157" s="260"/>
      <c r="BX157" s="260"/>
      <c r="BY157" s="260"/>
      <c r="BZ157" s="260"/>
      <c r="CA157" s="635"/>
      <c r="CB157" s="650"/>
      <c r="CC157" s="650"/>
      <c r="CD157" s="650"/>
      <c r="CE157" s="650"/>
      <c r="CF157" s="650"/>
      <c r="CG157" s="1185">
        <f t="shared" si="25"/>
        <v>0</v>
      </c>
      <c r="CH157" s="650"/>
      <c r="CI157" s="650"/>
      <c r="CJ157" s="650"/>
      <c r="CK157" s="650"/>
      <c r="CL157" s="650"/>
      <c r="CM157" s="650"/>
      <c r="CN157" s="650"/>
      <c r="CO157" s="650"/>
      <c r="CP157" s="807">
        <f t="shared" si="22"/>
        <v>0</v>
      </c>
      <c r="CQ157" s="807">
        <f t="shared" si="23"/>
        <v>0</v>
      </c>
      <c r="CR157" s="261"/>
      <c r="CS157" s="261"/>
      <c r="CT157" s="261"/>
      <c r="CU157" s="261"/>
      <c r="CV157" s="261"/>
      <c r="CW157" s="261"/>
      <c r="CX157" s="261"/>
      <c r="CY157" s="261"/>
      <c r="CZ157" s="261"/>
      <c r="DA157" s="261"/>
      <c r="DB157" s="261"/>
      <c r="DC157" s="261"/>
      <c r="DD157" s="261"/>
      <c r="DE157" s="261"/>
      <c r="DF157" s="261"/>
      <c r="DG157" s="261"/>
      <c r="DH157" s="261"/>
      <c r="DI157" s="261"/>
      <c r="DJ157" s="261"/>
      <c r="DK157" s="261"/>
      <c r="DL157" s="261"/>
      <c r="DM157" s="261"/>
      <c r="DN157" s="261"/>
      <c r="DO157" s="261"/>
      <c r="DP157" s="261"/>
      <c r="DQ157" s="261"/>
      <c r="DR157" s="261"/>
      <c r="DS157" s="261"/>
      <c r="DT157" s="261"/>
      <c r="DU157" s="261"/>
      <c r="DV157" s="261"/>
      <c r="DW157" s="261"/>
      <c r="DX157" s="261"/>
      <c r="DY157" s="261"/>
      <c r="DZ157" s="261"/>
      <c r="EA157" s="261"/>
      <c r="EB157" s="261"/>
      <c r="EC157" s="261"/>
      <c r="ED157" s="261"/>
      <c r="EE157" s="261"/>
      <c r="EF157" s="261"/>
      <c r="EG157" s="261"/>
      <c r="EH157" s="261"/>
      <c r="EI157" s="261"/>
      <c r="EJ157" s="261"/>
      <c r="EK157" s="261"/>
      <c r="EL157" s="261"/>
      <c r="EM157" s="261"/>
      <c r="EN157" s="261"/>
      <c r="EO157" s="261"/>
      <c r="EP157" s="261"/>
      <c r="EQ157" s="261"/>
      <c r="ER157" s="261"/>
      <c r="ES157" s="261"/>
      <c r="ET157" s="261"/>
      <c r="EU157" s="261"/>
      <c r="EV157" s="261"/>
      <c r="EW157" s="261"/>
      <c r="EX157" s="261"/>
      <c r="EY157" s="261"/>
      <c r="EZ157" s="261"/>
      <c r="FA157" s="261"/>
      <c r="FB157" s="261"/>
      <c r="FC157" s="261"/>
      <c r="FD157" s="261"/>
      <c r="FE157" s="261"/>
      <c r="FF157" s="261"/>
      <c r="FG157" s="261"/>
      <c r="FH157" s="261"/>
      <c r="FI157" s="261"/>
      <c r="FJ157" s="261"/>
      <c r="FK157" s="261"/>
      <c r="FL157" s="261"/>
      <c r="FM157" s="261"/>
      <c r="FN157" s="261"/>
      <c r="FO157" s="261"/>
      <c r="FP157" s="261"/>
      <c r="FQ157" s="261"/>
      <c r="FR157" s="261"/>
      <c r="FS157" s="261"/>
      <c r="FT157" s="261"/>
      <c r="FU157" s="261"/>
      <c r="FV157" s="261"/>
      <c r="FW157" s="261"/>
      <c r="FX157" s="261"/>
      <c r="FY157" s="261"/>
      <c r="FZ157" s="261"/>
      <c r="GA157" s="261"/>
      <c r="GB157" s="261"/>
      <c r="GC157" s="261"/>
      <c r="GD157" s="261"/>
      <c r="GE157" s="261"/>
      <c r="GF157" s="261"/>
      <c r="GG157" s="261"/>
      <c r="GH157" s="261"/>
      <c r="GI157" s="261"/>
      <c r="GJ157" s="261"/>
      <c r="GK157" s="261"/>
      <c r="GL157" s="261"/>
      <c r="GM157" s="261"/>
      <c r="GN157" s="261"/>
      <c r="GO157" s="261"/>
      <c r="GP157" s="261"/>
      <c r="GQ157" s="261"/>
      <c r="GR157" s="261"/>
      <c r="GS157" s="261"/>
      <c r="GT157" s="261"/>
      <c r="GU157" s="261"/>
      <c r="GV157" s="261"/>
      <c r="GW157" s="261"/>
      <c r="GX157" s="261"/>
      <c r="GY157" s="261"/>
      <c r="GZ157" s="261"/>
      <c r="HA157" s="261"/>
      <c r="HB157" s="261"/>
      <c r="HC157" s="261"/>
      <c r="HD157" s="261"/>
      <c r="HE157" s="261"/>
      <c r="HF157" s="261"/>
      <c r="HG157" s="261"/>
      <c r="HH157" s="261"/>
      <c r="HI157" s="261"/>
      <c r="HJ157" s="261"/>
      <c r="HK157" s="261"/>
    </row>
    <row r="158" spans="1:219" s="280" customFormat="1" ht="90" x14ac:dyDescent="0.25">
      <c r="A158" s="619" t="s">
        <v>407</v>
      </c>
      <c r="B158" s="619" t="s">
        <v>375</v>
      </c>
      <c r="C158" s="619" t="s">
        <v>361</v>
      </c>
      <c r="D158" s="619" t="s">
        <v>407</v>
      </c>
      <c r="E158" s="619" t="s">
        <v>426</v>
      </c>
      <c r="F158" s="619" t="s">
        <v>408</v>
      </c>
      <c r="G158" s="796">
        <v>2021005810188</v>
      </c>
      <c r="H158" s="619"/>
      <c r="I158" s="1061" t="s">
        <v>765</v>
      </c>
      <c r="J158" s="1061" t="s">
        <v>766</v>
      </c>
      <c r="K158" s="619">
        <v>1</v>
      </c>
      <c r="L158" s="619" t="s">
        <v>762</v>
      </c>
      <c r="M158" s="619" t="s">
        <v>761</v>
      </c>
      <c r="N158" s="787" t="s">
        <v>1447</v>
      </c>
      <c r="O158" s="787" t="s">
        <v>390</v>
      </c>
      <c r="P158" s="1200" t="s">
        <v>1233</v>
      </c>
      <c r="Q158" s="936" t="s">
        <v>978</v>
      </c>
      <c r="R158" s="857"/>
      <c r="S158" s="857">
        <v>11948264657</v>
      </c>
      <c r="T158" s="1026">
        <f t="shared" si="24"/>
        <v>11948264657</v>
      </c>
      <c r="U158" s="1092">
        <f t="shared" si="21"/>
        <v>11948264657</v>
      </c>
      <c r="V158" s="1088"/>
      <c r="W158" s="594"/>
      <c r="X158" s="594"/>
      <c r="Y158" s="594"/>
      <c r="Z158" s="594"/>
      <c r="AA158" s="594"/>
      <c r="AB158" s="594"/>
      <c r="AC158" s="594"/>
      <c r="AD158" s="594"/>
      <c r="AE158" s="594"/>
      <c r="AF158" s="594"/>
      <c r="AG158" s="594"/>
      <c r="AH158" s="594"/>
      <c r="AI158" s="594"/>
      <c r="AJ158" s="594"/>
      <c r="AK158" s="594"/>
      <c r="AL158" s="594"/>
      <c r="AM158" s="594"/>
      <c r="AN158" s="594"/>
      <c r="AO158" s="594"/>
      <c r="AP158" s="594"/>
      <c r="AQ158" s="594"/>
      <c r="AR158" s="594"/>
      <c r="AS158" s="594"/>
      <c r="AT158" s="594"/>
      <c r="AU158" s="594"/>
      <c r="AV158" s="594"/>
      <c r="AW158" s="594"/>
      <c r="AX158" s="594"/>
      <c r="AY158" s="594"/>
      <c r="AZ158" s="594"/>
      <c r="BA158" s="594"/>
      <c r="BB158" s="594"/>
      <c r="BC158" s="594"/>
      <c r="BD158" s="594"/>
      <c r="BE158" s="594"/>
      <c r="BF158" s="594"/>
      <c r="BG158" s="594"/>
      <c r="BH158" s="594"/>
      <c r="BI158" s="594"/>
      <c r="BJ158" s="594">
        <v>11948264657</v>
      </c>
      <c r="BK158" s="594"/>
      <c r="BL158" s="594"/>
      <c r="BM158" s="594"/>
      <c r="BN158" s="594"/>
      <c r="BO158" s="594"/>
      <c r="BP158" s="594"/>
      <c r="BQ158" s="594"/>
      <c r="BR158" s="594"/>
      <c r="BS158" s="594"/>
      <c r="BT158" s="594"/>
      <c r="BU158" s="594"/>
      <c r="BV158" s="594"/>
      <c r="BW158" s="594"/>
      <c r="BX158" s="594"/>
      <c r="BY158" s="594"/>
      <c r="BZ158" s="594"/>
      <c r="CA158" s="637"/>
      <c r="CB158" s="652" t="s">
        <v>1338</v>
      </c>
      <c r="CC158" s="652" t="s">
        <v>1339</v>
      </c>
      <c r="CD158" s="652">
        <v>22012</v>
      </c>
      <c r="CE158" s="652" t="s">
        <v>1205</v>
      </c>
      <c r="CF158" s="1200" t="s">
        <v>1233</v>
      </c>
      <c r="CG158" s="1188">
        <f t="shared" si="25"/>
        <v>11948264657</v>
      </c>
      <c r="CH158" s="1204" t="s">
        <v>1358</v>
      </c>
      <c r="CI158" s="1204" t="s">
        <v>1359</v>
      </c>
      <c r="CJ158" t="s">
        <v>1224</v>
      </c>
      <c r="CK158" t="s">
        <v>1213</v>
      </c>
      <c r="CL158" s="1212" t="s">
        <v>1386</v>
      </c>
      <c r="CM158" s="1212" t="s">
        <v>1208</v>
      </c>
      <c r="CN158" s="1199" t="s">
        <v>1391</v>
      </c>
      <c r="CO158" s="1213" t="s">
        <v>1392</v>
      </c>
      <c r="CP158" s="807">
        <f t="shared" si="22"/>
        <v>11948264657</v>
      </c>
      <c r="CQ158" s="807">
        <f t="shared" si="23"/>
        <v>0</v>
      </c>
      <c r="CR158" s="278"/>
      <c r="CS158" s="278"/>
      <c r="CT158" s="278"/>
      <c r="CU158" s="278"/>
      <c r="CV158" s="278"/>
      <c r="CW158" s="278"/>
      <c r="CX158" s="278"/>
      <c r="CY158" s="278"/>
      <c r="CZ158" s="278"/>
      <c r="DA158" s="278"/>
      <c r="DB158" s="278"/>
      <c r="DC158" s="278"/>
      <c r="DD158" s="278"/>
      <c r="DE158" s="278"/>
      <c r="DF158" s="278"/>
      <c r="DG158" s="278"/>
      <c r="DH158" s="278"/>
      <c r="DI158" s="278"/>
      <c r="DJ158" s="278"/>
      <c r="DK158" s="278"/>
      <c r="DL158" s="278"/>
      <c r="DM158" s="278"/>
      <c r="DN158" s="278"/>
      <c r="DO158" s="278"/>
      <c r="DP158" s="278"/>
      <c r="DQ158" s="278"/>
      <c r="DR158" s="278"/>
      <c r="DS158" s="278"/>
      <c r="DT158" s="278"/>
      <c r="DU158" s="278"/>
      <c r="DV158" s="278"/>
      <c r="DW158" s="278"/>
      <c r="DX158" s="278"/>
      <c r="DY158" s="278"/>
      <c r="DZ158" s="278"/>
      <c r="EA158" s="278"/>
      <c r="EB158" s="278"/>
      <c r="EC158" s="278"/>
      <c r="ED158" s="278"/>
      <c r="EE158" s="278"/>
      <c r="EF158" s="278"/>
      <c r="EG158" s="278"/>
      <c r="EH158" s="278"/>
      <c r="EI158" s="278"/>
      <c r="EJ158" s="278"/>
      <c r="EK158" s="278"/>
      <c r="EL158" s="278"/>
      <c r="EM158" s="278"/>
      <c r="EN158" s="278"/>
      <c r="EO158" s="278"/>
      <c r="EP158" s="278"/>
      <c r="EQ158" s="278"/>
      <c r="ER158" s="278"/>
      <c r="ES158" s="278"/>
      <c r="ET158" s="278"/>
      <c r="EU158" s="278"/>
      <c r="EV158" s="278"/>
      <c r="EW158" s="278"/>
      <c r="EX158" s="278"/>
      <c r="EY158" s="278"/>
      <c r="EZ158" s="278"/>
      <c r="FA158" s="278"/>
      <c r="FB158" s="278"/>
      <c r="FC158" s="278"/>
      <c r="FD158" s="278"/>
      <c r="FE158" s="278"/>
      <c r="FF158" s="278"/>
      <c r="FG158" s="278"/>
      <c r="FH158" s="278"/>
      <c r="FI158" s="278"/>
      <c r="FJ158" s="278"/>
      <c r="FK158" s="278"/>
      <c r="FL158" s="278"/>
      <c r="FM158" s="278"/>
      <c r="FN158" s="278"/>
      <c r="FO158" s="278"/>
      <c r="FP158" s="278"/>
      <c r="FQ158" s="278"/>
      <c r="FR158" s="278"/>
      <c r="FS158" s="278"/>
      <c r="FT158" s="278"/>
      <c r="FU158" s="278"/>
      <c r="FV158" s="278"/>
      <c r="FW158" s="278"/>
      <c r="FX158" s="278"/>
      <c r="FY158" s="278"/>
      <c r="FZ158" s="278"/>
      <c r="GA158" s="278"/>
      <c r="GB158" s="278"/>
      <c r="GC158" s="278"/>
      <c r="GD158" s="278"/>
      <c r="GE158" s="278"/>
      <c r="GF158" s="278"/>
      <c r="GG158" s="278"/>
      <c r="GH158" s="278"/>
      <c r="GI158" s="278"/>
      <c r="GJ158" s="278"/>
      <c r="GK158" s="278"/>
      <c r="GL158" s="278"/>
      <c r="GM158" s="278"/>
      <c r="GN158" s="278"/>
      <c r="GO158" s="278"/>
      <c r="GP158" s="278"/>
      <c r="GQ158" s="278"/>
      <c r="GR158" s="278"/>
      <c r="GS158" s="278"/>
      <c r="GT158" s="278"/>
      <c r="GU158" s="278"/>
      <c r="GV158" s="278"/>
      <c r="GW158" s="278"/>
      <c r="GX158" s="278"/>
      <c r="GY158" s="278"/>
      <c r="GZ158" s="278"/>
      <c r="HA158" s="278"/>
      <c r="HB158" s="278"/>
      <c r="HC158" s="278"/>
      <c r="HD158" s="278"/>
      <c r="HE158" s="278"/>
      <c r="HF158" s="278"/>
      <c r="HG158" s="278"/>
      <c r="HH158" s="278"/>
      <c r="HI158" s="278"/>
      <c r="HJ158" s="278"/>
      <c r="HK158" s="278"/>
    </row>
    <row r="159" spans="1:219" s="280" customFormat="1" ht="60" x14ac:dyDescent="0.25">
      <c r="A159" s="619" t="s">
        <v>407</v>
      </c>
      <c r="B159" s="619" t="s">
        <v>375</v>
      </c>
      <c r="C159" s="619" t="s">
        <v>361</v>
      </c>
      <c r="D159" s="619" t="s">
        <v>407</v>
      </c>
      <c r="E159" s="619" t="s">
        <v>426</v>
      </c>
      <c r="F159" s="619" t="s">
        <v>408</v>
      </c>
      <c r="G159" s="796">
        <v>2021005810188</v>
      </c>
      <c r="H159" s="619"/>
      <c r="I159" s="1061" t="s">
        <v>765</v>
      </c>
      <c r="J159" s="1061" t="s">
        <v>766</v>
      </c>
      <c r="K159" s="619">
        <v>1</v>
      </c>
      <c r="L159" s="619" t="s">
        <v>762</v>
      </c>
      <c r="M159" s="619" t="s">
        <v>761</v>
      </c>
      <c r="N159" s="787" t="s">
        <v>1448</v>
      </c>
      <c r="O159" s="787" t="s">
        <v>390</v>
      </c>
      <c r="P159" s="1200" t="s">
        <v>1233</v>
      </c>
      <c r="Q159" s="936" t="s">
        <v>979</v>
      </c>
      <c r="R159" s="857"/>
      <c r="S159" s="857">
        <v>174663266851</v>
      </c>
      <c r="T159" s="1026">
        <f t="shared" si="24"/>
        <v>174663266851</v>
      </c>
      <c r="U159" s="1092">
        <f t="shared" si="21"/>
        <v>174663266851</v>
      </c>
      <c r="V159" s="1088"/>
      <c r="W159" s="594"/>
      <c r="X159" s="594"/>
      <c r="Y159" s="594"/>
      <c r="Z159" s="594"/>
      <c r="AA159" s="594"/>
      <c r="AB159" s="594"/>
      <c r="AC159" s="594"/>
      <c r="AD159" s="594"/>
      <c r="AE159" s="594"/>
      <c r="AF159" s="594"/>
      <c r="AG159" s="594"/>
      <c r="AH159" s="594"/>
      <c r="AI159" s="594"/>
      <c r="AJ159" s="594"/>
      <c r="AK159" s="594"/>
      <c r="AL159" s="594"/>
      <c r="AM159" s="594"/>
      <c r="AN159" s="594"/>
      <c r="AO159" s="594"/>
      <c r="AP159" s="594"/>
      <c r="AQ159" s="594"/>
      <c r="AR159" s="594"/>
      <c r="AS159" s="594"/>
      <c r="AT159" s="594"/>
      <c r="AU159" s="594"/>
      <c r="AV159" s="594"/>
      <c r="AW159" s="594"/>
      <c r="AX159" s="594"/>
      <c r="AY159" s="594"/>
      <c r="AZ159" s="594"/>
      <c r="BA159" s="594"/>
      <c r="BB159" s="594"/>
      <c r="BC159" s="594"/>
      <c r="BD159" s="594"/>
      <c r="BE159" s="594"/>
      <c r="BF159" s="594"/>
      <c r="BG159" s="594"/>
      <c r="BH159" s="594">
        <v>9168971769</v>
      </c>
      <c r="BI159" s="594">
        <v>21113411046</v>
      </c>
      <c r="BJ159" s="594">
        <v>144380884036</v>
      </c>
      <c r="BK159" s="594"/>
      <c r="BL159" s="594"/>
      <c r="BM159" s="594"/>
      <c r="BN159" s="594"/>
      <c r="BO159" s="594"/>
      <c r="BP159" s="594"/>
      <c r="BQ159" s="594"/>
      <c r="BR159" s="594"/>
      <c r="BS159" s="594"/>
      <c r="BT159" s="594"/>
      <c r="BU159" s="594"/>
      <c r="BV159" s="594"/>
      <c r="BW159" s="594"/>
      <c r="BX159" s="594"/>
      <c r="BY159" s="594"/>
      <c r="BZ159" s="594"/>
      <c r="CA159" s="637"/>
      <c r="CB159" s="652" t="s">
        <v>1338</v>
      </c>
      <c r="CC159" s="652" t="s">
        <v>1339</v>
      </c>
      <c r="CD159" s="652">
        <v>22012</v>
      </c>
      <c r="CE159" s="652" t="s">
        <v>1205</v>
      </c>
      <c r="CF159" s="1200" t="s">
        <v>1233</v>
      </c>
      <c r="CG159" s="1188">
        <f t="shared" si="25"/>
        <v>174663266851</v>
      </c>
      <c r="CH159" s="1204" t="s">
        <v>1358</v>
      </c>
      <c r="CI159" s="1204" t="s">
        <v>1359</v>
      </c>
      <c r="CJ159" t="s">
        <v>1224</v>
      </c>
      <c r="CK159" t="s">
        <v>1213</v>
      </c>
      <c r="CL159" s="1212" t="s">
        <v>1386</v>
      </c>
      <c r="CM159" s="1212" t="s">
        <v>1208</v>
      </c>
      <c r="CN159" s="1199" t="s">
        <v>1391</v>
      </c>
      <c r="CO159" s="1213" t="s">
        <v>1392</v>
      </c>
      <c r="CP159" s="807">
        <f t="shared" si="22"/>
        <v>174663266851</v>
      </c>
      <c r="CQ159" s="807">
        <f t="shared" si="23"/>
        <v>0</v>
      </c>
      <c r="CR159" s="278"/>
      <c r="CS159" s="278"/>
      <c r="CT159" s="278"/>
      <c r="CU159" s="278"/>
      <c r="CV159" s="278"/>
      <c r="CW159" s="278"/>
      <c r="CX159" s="278"/>
      <c r="CY159" s="278"/>
      <c r="CZ159" s="278"/>
      <c r="DA159" s="278"/>
      <c r="DB159" s="278"/>
      <c r="DC159" s="278"/>
      <c r="DD159" s="278"/>
      <c r="DE159" s="278"/>
      <c r="DF159" s="278"/>
      <c r="DG159" s="278"/>
      <c r="DH159" s="278"/>
      <c r="DI159" s="278"/>
      <c r="DJ159" s="278"/>
      <c r="DK159" s="278"/>
      <c r="DL159" s="278"/>
      <c r="DM159" s="278"/>
      <c r="DN159" s="278"/>
      <c r="DO159" s="278"/>
      <c r="DP159" s="278"/>
      <c r="DQ159" s="278"/>
      <c r="DR159" s="278"/>
      <c r="DS159" s="278"/>
      <c r="DT159" s="278"/>
      <c r="DU159" s="278"/>
      <c r="DV159" s="278"/>
      <c r="DW159" s="278"/>
      <c r="DX159" s="278"/>
      <c r="DY159" s="278"/>
      <c r="DZ159" s="278"/>
      <c r="EA159" s="278"/>
      <c r="EB159" s="278"/>
      <c r="EC159" s="278"/>
      <c r="ED159" s="278"/>
      <c r="EE159" s="278"/>
      <c r="EF159" s="278"/>
      <c r="EG159" s="278"/>
      <c r="EH159" s="278"/>
      <c r="EI159" s="278"/>
      <c r="EJ159" s="278"/>
      <c r="EK159" s="278"/>
      <c r="EL159" s="278"/>
      <c r="EM159" s="278"/>
      <c r="EN159" s="278"/>
      <c r="EO159" s="278"/>
      <c r="EP159" s="278"/>
      <c r="EQ159" s="278"/>
      <c r="ER159" s="278"/>
      <c r="ES159" s="278"/>
      <c r="ET159" s="278"/>
      <c r="EU159" s="278"/>
      <c r="EV159" s="278"/>
      <c r="EW159" s="278"/>
      <c r="EX159" s="278"/>
      <c r="EY159" s="278"/>
      <c r="EZ159" s="278"/>
      <c r="FA159" s="278"/>
      <c r="FB159" s="278"/>
      <c r="FC159" s="278"/>
      <c r="FD159" s="278"/>
      <c r="FE159" s="278"/>
      <c r="FF159" s="278"/>
      <c r="FG159" s="278"/>
      <c r="FH159" s="278"/>
      <c r="FI159" s="278"/>
      <c r="FJ159" s="278"/>
      <c r="FK159" s="278"/>
      <c r="FL159" s="278"/>
      <c r="FM159" s="278"/>
      <c r="FN159" s="278"/>
      <c r="FO159" s="278"/>
      <c r="FP159" s="278"/>
      <c r="FQ159" s="278"/>
      <c r="FR159" s="278"/>
      <c r="FS159" s="278"/>
      <c r="FT159" s="278"/>
      <c r="FU159" s="278"/>
      <c r="FV159" s="278"/>
      <c r="FW159" s="278"/>
      <c r="FX159" s="278"/>
      <c r="FY159" s="278"/>
      <c r="FZ159" s="278"/>
      <c r="GA159" s="278"/>
      <c r="GB159" s="278"/>
      <c r="GC159" s="278"/>
      <c r="GD159" s="278"/>
      <c r="GE159" s="278"/>
      <c r="GF159" s="278"/>
      <c r="GG159" s="278"/>
      <c r="GH159" s="278"/>
      <c r="GI159" s="278"/>
      <c r="GJ159" s="278"/>
      <c r="GK159" s="278"/>
      <c r="GL159" s="278"/>
      <c r="GM159" s="278"/>
      <c r="GN159" s="278"/>
      <c r="GO159" s="278"/>
      <c r="GP159" s="278"/>
      <c r="GQ159" s="278"/>
      <c r="GR159" s="278"/>
      <c r="GS159" s="278"/>
      <c r="GT159" s="278"/>
      <c r="GU159" s="278"/>
      <c r="GV159" s="278"/>
      <c r="GW159" s="278"/>
      <c r="GX159" s="278"/>
      <c r="GY159" s="278"/>
      <c r="GZ159" s="278"/>
      <c r="HA159" s="278"/>
      <c r="HB159" s="278"/>
      <c r="HC159" s="278"/>
      <c r="HD159" s="278"/>
      <c r="HE159" s="278"/>
      <c r="HF159" s="278"/>
      <c r="HG159" s="278"/>
      <c r="HH159" s="278"/>
      <c r="HI159" s="278"/>
      <c r="HJ159" s="278"/>
      <c r="HK159" s="278"/>
    </row>
    <row r="160" spans="1:219" s="280" customFormat="1" ht="60" x14ac:dyDescent="0.25">
      <c r="A160" s="619" t="s">
        <v>407</v>
      </c>
      <c r="B160" s="619" t="s">
        <v>375</v>
      </c>
      <c r="C160" s="619" t="s">
        <v>361</v>
      </c>
      <c r="D160" s="619" t="s">
        <v>407</v>
      </c>
      <c r="E160" s="619" t="s">
        <v>426</v>
      </c>
      <c r="F160" s="619" t="s">
        <v>408</v>
      </c>
      <c r="G160" s="796">
        <v>2021005810188</v>
      </c>
      <c r="H160" s="619"/>
      <c r="I160" s="1061" t="s">
        <v>765</v>
      </c>
      <c r="J160" s="1061" t="s">
        <v>766</v>
      </c>
      <c r="K160" s="619">
        <v>1</v>
      </c>
      <c r="L160" s="619" t="s">
        <v>762</v>
      </c>
      <c r="M160" s="619" t="s">
        <v>761</v>
      </c>
      <c r="N160" s="787" t="s">
        <v>1449</v>
      </c>
      <c r="O160" s="787" t="s">
        <v>390</v>
      </c>
      <c r="P160" s="1200" t="s">
        <v>1233</v>
      </c>
      <c r="Q160" s="936" t="s">
        <v>980</v>
      </c>
      <c r="R160" s="857"/>
      <c r="S160" s="857">
        <v>14345510855</v>
      </c>
      <c r="T160" s="1026">
        <f t="shared" si="24"/>
        <v>14345510855</v>
      </c>
      <c r="U160" s="1092">
        <f t="shared" si="21"/>
        <v>14345510855</v>
      </c>
      <c r="V160" s="1088"/>
      <c r="W160" s="594"/>
      <c r="X160" s="594"/>
      <c r="Y160" s="594"/>
      <c r="Z160" s="594"/>
      <c r="AA160" s="594"/>
      <c r="AB160" s="594"/>
      <c r="AC160" s="594"/>
      <c r="AD160" s="594"/>
      <c r="AE160" s="594"/>
      <c r="AF160" s="594"/>
      <c r="AG160" s="594"/>
      <c r="AH160" s="594"/>
      <c r="AI160" s="594"/>
      <c r="AJ160" s="594"/>
      <c r="AK160" s="594"/>
      <c r="AL160" s="594"/>
      <c r="AM160" s="594"/>
      <c r="AN160" s="594"/>
      <c r="AO160" s="594"/>
      <c r="AP160" s="594"/>
      <c r="AQ160" s="594"/>
      <c r="AR160" s="594"/>
      <c r="AS160" s="594"/>
      <c r="AT160" s="594"/>
      <c r="AU160" s="594"/>
      <c r="AV160" s="594"/>
      <c r="AW160" s="594"/>
      <c r="AX160" s="594"/>
      <c r="AY160" s="594"/>
      <c r="AZ160" s="594"/>
      <c r="BA160" s="594"/>
      <c r="BB160" s="594"/>
      <c r="BC160" s="594"/>
      <c r="BD160" s="594"/>
      <c r="BE160" s="594"/>
      <c r="BF160" s="594"/>
      <c r="BG160" s="594"/>
      <c r="BH160" s="594">
        <v>755514952</v>
      </c>
      <c r="BI160" s="594">
        <v>1738544540</v>
      </c>
      <c r="BJ160" s="594">
        <v>11851451363</v>
      </c>
      <c r="BK160" s="594"/>
      <c r="BL160" s="594"/>
      <c r="BM160" s="594"/>
      <c r="BN160" s="594"/>
      <c r="BO160" s="594"/>
      <c r="BP160" s="594"/>
      <c r="BQ160" s="594"/>
      <c r="BR160" s="594"/>
      <c r="BS160" s="594"/>
      <c r="BT160" s="594"/>
      <c r="BU160" s="594"/>
      <c r="BV160" s="594"/>
      <c r="BW160" s="594"/>
      <c r="BX160" s="594"/>
      <c r="BY160" s="594"/>
      <c r="BZ160" s="594"/>
      <c r="CA160" s="637"/>
      <c r="CB160" s="652" t="s">
        <v>1338</v>
      </c>
      <c r="CC160" s="652" t="s">
        <v>1339</v>
      </c>
      <c r="CD160" s="652">
        <v>22012</v>
      </c>
      <c r="CE160" s="652" t="s">
        <v>1205</v>
      </c>
      <c r="CF160" s="1200" t="s">
        <v>1233</v>
      </c>
      <c r="CG160" s="1188">
        <f t="shared" si="25"/>
        <v>14345510855</v>
      </c>
      <c r="CH160" s="1204" t="s">
        <v>1358</v>
      </c>
      <c r="CI160" s="1204" t="s">
        <v>1359</v>
      </c>
      <c r="CJ160" t="s">
        <v>1224</v>
      </c>
      <c r="CK160" t="s">
        <v>1213</v>
      </c>
      <c r="CL160" s="1212" t="s">
        <v>1386</v>
      </c>
      <c r="CM160" s="1212" t="s">
        <v>1208</v>
      </c>
      <c r="CN160" s="1199" t="s">
        <v>1391</v>
      </c>
      <c r="CO160" s="1213" t="s">
        <v>1392</v>
      </c>
      <c r="CP160" s="807">
        <f t="shared" si="22"/>
        <v>14345510855</v>
      </c>
      <c r="CQ160" s="807">
        <f t="shared" si="23"/>
        <v>0</v>
      </c>
      <c r="CR160" s="278"/>
      <c r="CS160" s="278"/>
      <c r="CT160" s="278"/>
      <c r="CU160" s="278"/>
      <c r="CV160" s="278"/>
      <c r="CW160" s="278"/>
      <c r="CX160" s="278"/>
      <c r="CY160" s="278"/>
      <c r="CZ160" s="278"/>
      <c r="DA160" s="278"/>
      <c r="DB160" s="278"/>
      <c r="DC160" s="278"/>
      <c r="DD160" s="278"/>
      <c r="DE160" s="278"/>
      <c r="DF160" s="278"/>
      <c r="DG160" s="278"/>
      <c r="DH160" s="278"/>
      <c r="DI160" s="278"/>
      <c r="DJ160" s="278"/>
      <c r="DK160" s="278"/>
      <c r="DL160" s="278"/>
      <c r="DM160" s="278"/>
      <c r="DN160" s="278"/>
      <c r="DO160" s="278"/>
      <c r="DP160" s="278"/>
      <c r="DQ160" s="278"/>
      <c r="DR160" s="278"/>
      <c r="DS160" s="278"/>
      <c r="DT160" s="278"/>
      <c r="DU160" s="278"/>
      <c r="DV160" s="278"/>
      <c r="DW160" s="278"/>
      <c r="DX160" s="278"/>
      <c r="DY160" s="278"/>
      <c r="DZ160" s="278"/>
      <c r="EA160" s="278"/>
      <c r="EB160" s="278"/>
      <c r="EC160" s="278"/>
      <c r="ED160" s="278"/>
      <c r="EE160" s="278"/>
      <c r="EF160" s="278"/>
      <c r="EG160" s="278"/>
      <c r="EH160" s="278"/>
      <c r="EI160" s="278"/>
      <c r="EJ160" s="278"/>
      <c r="EK160" s="278"/>
      <c r="EL160" s="278"/>
      <c r="EM160" s="278"/>
      <c r="EN160" s="278"/>
      <c r="EO160" s="278"/>
      <c r="EP160" s="278"/>
      <c r="EQ160" s="278"/>
      <c r="ER160" s="278"/>
      <c r="ES160" s="278"/>
      <c r="ET160" s="278"/>
      <c r="EU160" s="278"/>
      <c r="EV160" s="278"/>
      <c r="EW160" s="278"/>
      <c r="EX160" s="278"/>
      <c r="EY160" s="278"/>
      <c r="EZ160" s="278"/>
      <c r="FA160" s="278"/>
      <c r="FB160" s="278"/>
      <c r="FC160" s="278"/>
      <c r="FD160" s="278"/>
      <c r="FE160" s="278"/>
      <c r="FF160" s="278"/>
      <c r="FG160" s="278"/>
      <c r="FH160" s="278"/>
      <c r="FI160" s="278"/>
      <c r="FJ160" s="278"/>
      <c r="FK160" s="278"/>
      <c r="FL160" s="278"/>
      <c r="FM160" s="278"/>
      <c r="FN160" s="278"/>
      <c r="FO160" s="278"/>
      <c r="FP160" s="278"/>
      <c r="FQ160" s="278"/>
      <c r="FR160" s="278"/>
      <c r="FS160" s="278"/>
      <c r="FT160" s="278"/>
      <c r="FU160" s="278"/>
      <c r="FV160" s="278"/>
      <c r="FW160" s="278"/>
      <c r="FX160" s="278"/>
      <c r="FY160" s="278"/>
      <c r="FZ160" s="278"/>
      <c r="GA160" s="278"/>
      <c r="GB160" s="278"/>
      <c r="GC160" s="278"/>
      <c r="GD160" s="278"/>
      <c r="GE160" s="278"/>
      <c r="GF160" s="278"/>
      <c r="GG160" s="278"/>
      <c r="GH160" s="278"/>
      <c r="GI160" s="278"/>
      <c r="GJ160" s="278"/>
      <c r="GK160" s="278"/>
      <c r="GL160" s="278"/>
      <c r="GM160" s="278"/>
      <c r="GN160" s="278"/>
      <c r="GO160" s="278"/>
      <c r="GP160" s="278"/>
      <c r="GQ160" s="278"/>
      <c r="GR160" s="278"/>
      <c r="GS160" s="278"/>
      <c r="GT160" s="278"/>
      <c r="GU160" s="278"/>
      <c r="GV160" s="278"/>
      <c r="GW160" s="278"/>
      <c r="GX160" s="278"/>
      <c r="GY160" s="278"/>
      <c r="GZ160" s="278"/>
      <c r="HA160" s="278"/>
      <c r="HB160" s="278"/>
      <c r="HC160" s="278"/>
      <c r="HD160" s="278"/>
      <c r="HE160" s="278"/>
      <c r="HF160" s="278"/>
      <c r="HG160" s="278"/>
      <c r="HH160" s="278"/>
      <c r="HI160" s="278"/>
      <c r="HJ160" s="278"/>
      <c r="HK160" s="278"/>
    </row>
    <row r="161" spans="1:219" s="280" customFormat="1" ht="120" x14ac:dyDescent="0.2">
      <c r="A161" s="619" t="s">
        <v>407</v>
      </c>
      <c r="B161" s="619" t="s">
        <v>375</v>
      </c>
      <c r="C161" s="619" t="s">
        <v>361</v>
      </c>
      <c r="D161" s="619" t="s">
        <v>407</v>
      </c>
      <c r="E161" s="619" t="s">
        <v>426</v>
      </c>
      <c r="F161" s="619" t="s">
        <v>408</v>
      </c>
      <c r="G161" s="796">
        <v>2021005810178</v>
      </c>
      <c r="H161" s="619"/>
      <c r="I161" s="1061" t="s">
        <v>765</v>
      </c>
      <c r="J161" s="1061" t="s">
        <v>766</v>
      </c>
      <c r="K161" s="619">
        <v>1</v>
      </c>
      <c r="L161" s="619" t="s">
        <v>762</v>
      </c>
      <c r="M161" s="619" t="s">
        <v>761</v>
      </c>
      <c r="N161" s="787" t="s">
        <v>1450</v>
      </c>
      <c r="O161" s="787" t="s">
        <v>390</v>
      </c>
      <c r="P161" s="1200" t="s">
        <v>1349</v>
      </c>
      <c r="Q161" s="917" t="s">
        <v>981</v>
      </c>
      <c r="R161" s="857"/>
      <c r="S161" s="857">
        <v>101064432</v>
      </c>
      <c r="T161" s="1026">
        <f t="shared" si="24"/>
        <v>101064432</v>
      </c>
      <c r="U161" s="1092">
        <f t="shared" si="21"/>
        <v>101064432</v>
      </c>
      <c r="V161" s="1088"/>
      <c r="W161" s="594"/>
      <c r="X161" s="594"/>
      <c r="Y161" s="594"/>
      <c r="Z161" s="594"/>
      <c r="AA161" s="594"/>
      <c r="AB161" s="594"/>
      <c r="AC161" s="594"/>
      <c r="AD161" s="594"/>
      <c r="AE161" s="594"/>
      <c r="AF161" s="594"/>
      <c r="AG161" s="594"/>
      <c r="AH161" s="594"/>
      <c r="AI161" s="594"/>
      <c r="AJ161" s="594"/>
      <c r="AK161" s="594"/>
      <c r="AL161" s="594"/>
      <c r="AM161" s="594"/>
      <c r="AN161" s="594"/>
      <c r="AO161" s="594"/>
      <c r="AP161" s="594"/>
      <c r="AQ161" s="594"/>
      <c r="AR161" s="594"/>
      <c r="AS161" s="594"/>
      <c r="AT161" s="594"/>
      <c r="AU161" s="594"/>
      <c r="AV161" s="594"/>
      <c r="AW161" s="594"/>
      <c r="AX161" s="594"/>
      <c r="AY161" s="594"/>
      <c r="AZ161" s="594"/>
      <c r="BA161" s="594"/>
      <c r="BB161" s="594"/>
      <c r="BC161" s="594"/>
      <c r="BD161" s="594"/>
      <c r="BE161" s="594"/>
      <c r="BF161" s="594"/>
      <c r="BG161" s="594"/>
      <c r="BH161" s="594"/>
      <c r="BI161" s="594"/>
      <c r="BJ161" s="594">
        <v>101064432</v>
      </c>
      <c r="BK161" s="594"/>
      <c r="BL161" s="594"/>
      <c r="BM161" s="594"/>
      <c r="BN161" s="594"/>
      <c r="BO161" s="594"/>
      <c r="BP161" s="594"/>
      <c r="BQ161" s="594"/>
      <c r="BR161" s="594"/>
      <c r="BS161" s="594"/>
      <c r="BT161" s="594"/>
      <c r="BU161" s="594"/>
      <c r="BV161" s="594"/>
      <c r="BW161" s="594"/>
      <c r="BX161" s="594"/>
      <c r="BY161" s="594"/>
      <c r="BZ161" s="594"/>
      <c r="CA161" s="637"/>
      <c r="CB161" s="652" t="s">
        <v>1338</v>
      </c>
      <c r="CC161" s="652" t="s">
        <v>1339</v>
      </c>
      <c r="CD161" s="652">
        <v>22012</v>
      </c>
      <c r="CE161" s="652" t="s">
        <v>1205</v>
      </c>
      <c r="CF161" s="1200" t="s">
        <v>1349</v>
      </c>
      <c r="CG161" s="1188">
        <f t="shared" si="25"/>
        <v>101064432</v>
      </c>
      <c r="CH161" s="652">
        <v>61133</v>
      </c>
      <c r="CI161" s="652" t="s">
        <v>1206</v>
      </c>
      <c r="CJ161" s="1206">
        <v>2</v>
      </c>
      <c r="CK161" s="652" t="s">
        <v>1207</v>
      </c>
      <c r="CL161" s="652">
        <v>7098</v>
      </c>
      <c r="CM161" s="652" t="s">
        <v>1208</v>
      </c>
      <c r="CN161" s="652" t="s">
        <v>1209</v>
      </c>
      <c r="CO161" s="652" t="s">
        <v>1210</v>
      </c>
      <c r="CP161" s="807">
        <f t="shared" si="22"/>
        <v>101064432</v>
      </c>
      <c r="CQ161" s="807">
        <f t="shared" si="23"/>
        <v>0</v>
      </c>
      <c r="CR161" s="278"/>
      <c r="CS161" s="278"/>
      <c r="CT161" s="278"/>
      <c r="CU161" s="278"/>
      <c r="CV161" s="278"/>
      <c r="CW161" s="278"/>
      <c r="CX161" s="278"/>
      <c r="CY161" s="278"/>
      <c r="CZ161" s="278"/>
      <c r="DA161" s="278"/>
      <c r="DB161" s="278"/>
      <c r="DC161" s="278"/>
      <c r="DD161" s="278"/>
      <c r="DE161" s="278"/>
      <c r="DF161" s="278"/>
      <c r="DG161" s="278"/>
      <c r="DH161" s="278"/>
      <c r="DI161" s="278"/>
      <c r="DJ161" s="278"/>
      <c r="DK161" s="278"/>
      <c r="DL161" s="278"/>
      <c r="DM161" s="278"/>
      <c r="DN161" s="278"/>
      <c r="DO161" s="278"/>
      <c r="DP161" s="278"/>
      <c r="DQ161" s="278"/>
      <c r="DR161" s="278"/>
      <c r="DS161" s="278"/>
      <c r="DT161" s="278"/>
      <c r="DU161" s="278"/>
      <c r="DV161" s="278"/>
      <c r="DW161" s="278"/>
      <c r="DX161" s="278"/>
      <c r="DY161" s="278"/>
      <c r="DZ161" s="278"/>
      <c r="EA161" s="278"/>
      <c r="EB161" s="278"/>
      <c r="EC161" s="278"/>
      <c r="ED161" s="278"/>
      <c r="EE161" s="278"/>
      <c r="EF161" s="278"/>
      <c r="EG161" s="278"/>
      <c r="EH161" s="278"/>
      <c r="EI161" s="278"/>
      <c r="EJ161" s="278"/>
      <c r="EK161" s="278"/>
      <c r="EL161" s="278"/>
      <c r="EM161" s="278"/>
      <c r="EN161" s="278"/>
      <c r="EO161" s="278"/>
      <c r="EP161" s="278"/>
      <c r="EQ161" s="278"/>
      <c r="ER161" s="278"/>
      <c r="ES161" s="278"/>
      <c r="ET161" s="278"/>
      <c r="EU161" s="278"/>
      <c r="EV161" s="278"/>
      <c r="EW161" s="278"/>
      <c r="EX161" s="278"/>
      <c r="EY161" s="278"/>
      <c r="EZ161" s="278"/>
      <c r="FA161" s="278"/>
      <c r="FB161" s="278"/>
      <c r="FC161" s="278"/>
      <c r="FD161" s="278"/>
      <c r="FE161" s="278"/>
      <c r="FF161" s="278"/>
      <c r="FG161" s="278"/>
      <c r="FH161" s="278"/>
      <c r="FI161" s="278"/>
      <c r="FJ161" s="278"/>
      <c r="FK161" s="278"/>
      <c r="FL161" s="278"/>
      <c r="FM161" s="278"/>
      <c r="FN161" s="278"/>
      <c r="FO161" s="278"/>
      <c r="FP161" s="278"/>
      <c r="FQ161" s="278"/>
      <c r="FR161" s="278"/>
      <c r="FS161" s="278"/>
      <c r="FT161" s="278"/>
      <c r="FU161" s="278"/>
      <c r="FV161" s="278"/>
      <c r="FW161" s="278"/>
      <c r="FX161" s="278"/>
      <c r="FY161" s="278"/>
      <c r="FZ161" s="278"/>
      <c r="GA161" s="278"/>
      <c r="GB161" s="278"/>
      <c r="GC161" s="278"/>
      <c r="GD161" s="278"/>
      <c r="GE161" s="278"/>
      <c r="GF161" s="278"/>
      <c r="GG161" s="278"/>
      <c r="GH161" s="278"/>
      <c r="GI161" s="278"/>
      <c r="GJ161" s="278"/>
      <c r="GK161" s="278"/>
      <c r="GL161" s="278"/>
      <c r="GM161" s="278"/>
      <c r="GN161" s="278"/>
      <c r="GO161" s="278"/>
      <c r="GP161" s="278"/>
      <c r="GQ161" s="278"/>
      <c r="GR161" s="278"/>
      <c r="GS161" s="278"/>
      <c r="GT161" s="278"/>
      <c r="GU161" s="278"/>
      <c r="GV161" s="278"/>
      <c r="GW161" s="278"/>
      <c r="GX161" s="278"/>
      <c r="GY161" s="278"/>
      <c r="GZ161" s="278"/>
      <c r="HA161" s="278"/>
      <c r="HB161" s="278"/>
      <c r="HC161" s="278"/>
      <c r="HD161" s="278"/>
      <c r="HE161" s="278"/>
      <c r="HF161" s="278"/>
      <c r="HG161" s="278"/>
      <c r="HH161" s="278"/>
      <c r="HI161" s="278"/>
      <c r="HJ161" s="278"/>
      <c r="HK161" s="278"/>
    </row>
    <row r="162" spans="1:219" s="280" customFormat="1" ht="120" x14ac:dyDescent="0.2">
      <c r="A162" s="619" t="s">
        <v>407</v>
      </c>
      <c r="B162" s="619" t="s">
        <v>375</v>
      </c>
      <c r="C162" s="619" t="s">
        <v>361</v>
      </c>
      <c r="D162" s="619" t="s">
        <v>407</v>
      </c>
      <c r="E162" s="619" t="s">
        <v>426</v>
      </c>
      <c r="F162" s="619" t="s">
        <v>408</v>
      </c>
      <c r="G162" s="796">
        <v>2021005810177</v>
      </c>
      <c r="H162" s="619"/>
      <c r="I162" s="1061" t="s">
        <v>765</v>
      </c>
      <c r="J162" s="1061" t="s">
        <v>766</v>
      </c>
      <c r="K162" s="619">
        <v>1</v>
      </c>
      <c r="L162" s="619" t="s">
        <v>762</v>
      </c>
      <c r="M162" s="619" t="s">
        <v>761</v>
      </c>
      <c r="N162" s="787" t="s">
        <v>1451</v>
      </c>
      <c r="O162" s="787" t="s">
        <v>390</v>
      </c>
      <c r="P162" s="1200" t="s">
        <v>1349</v>
      </c>
      <c r="Q162" s="917" t="s">
        <v>982</v>
      </c>
      <c r="R162" s="857"/>
      <c r="S162" s="857">
        <v>1752870</v>
      </c>
      <c r="T162" s="1026">
        <f t="shared" si="24"/>
        <v>1752870</v>
      </c>
      <c r="U162" s="1092">
        <f t="shared" si="21"/>
        <v>1752870</v>
      </c>
      <c r="V162" s="1088"/>
      <c r="W162" s="594"/>
      <c r="X162" s="594"/>
      <c r="Y162" s="594"/>
      <c r="Z162" s="594"/>
      <c r="AA162" s="594"/>
      <c r="AB162" s="594"/>
      <c r="AC162" s="594"/>
      <c r="AD162" s="594"/>
      <c r="AE162" s="594"/>
      <c r="AF162" s="594"/>
      <c r="AG162" s="594"/>
      <c r="AH162" s="594"/>
      <c r="AI162" s="594"/>
      <c r="AJ162" s="594"/>
      <c r="AK162" s="594"/>
      <c r="AL162" s="594"/>
      <c r="AM162" s="594"/>
      <c r="AN162" s="594"/>
      <c r="AO162" s="594"/>
      <c r="AP162" s="594"/>
      <c r="AQ162" s="594"/>
      <c r="AR162" s="594"/>
      <c r="AS162" s="594"/>
      <c r="AT162" s="594"/>
      <c r="AU162" s="594"/>
      <c r="AV162" s="594"/>
      <c r="AW162" s="594"/>
      <c r="AX162" s="594"/>
      <c r="AY162" s="594"/>
      <c r="AZ162" s="594"/>
      <c r="BA162" s="594"/>
      <c r="BB162" s="594"/>
      <c r="BC162" s="594"/>
      <c r="BD162" s="594"/>
      <c r="BE162" s="594"/>
      <c r="BF162" s="594"/>
      <c r="BG162" s="594"/>
      <c r="BH162" s="594"/>
      <c r="BI162" s="594"/>
      <c r="BJ162" s="594">
        <v>1752870</v>
      </c>
      <c r="BK162" s="594"/>
      <c r="BL162" s="594"/>
      <c r="BM162" s="594"/>
      <c r="BN162" s="594"/>
      <c r="BO162" s="594"/>
      <c r="BP162" s="594"/>
      <c r="BQ162" s="594"/>
      <c r="BR162" s="594"/>
      <c r="BS162" s="594"/>
      <c r="BT162" s="594"/>
      <c r="BU162" s="594"/>
      <c r="BV162" s="594"/>
      <c r="BW162" s="594"/>
      <c r="BX162" s="594"/>
      <c r="BY162" s="594"/>
      <c r="BZ162" s="594"/>
      <c r="CA162" s="637"/>
      <c r="CB162" s="652" t="s">
        <v>1338</v>
      </c>
      <c r="CC162" s="652" t="s">
        <v>1339</v>
      </c>
      <c r="CD162" s="652">
        <v>22012</v>
      </c>
      <c r="CE162" s="652" t="s">
        <v>1205</v>
      </c>
      <c r="CF162" s="1200" t="s">
        <v>1349</v>
      </c>
      <c r="CG162" s="1188">
        <f t="shared" si="25"/>
        <v>1752870</v>
      </c>
      <c r="CH162" s="652">
        <v>61133</v>
      </c>
      <c r="CI162" s="652" t="s">
        <v>1206</v>
      </c>
      <c r="CJ162" s="1206">
        <v>2</v>
      </c>
      <c r="CK162" s="652" t="s">
        <v>1207</v>
      </c>
      <c r="CL162" s="652">
        <v>7098</v>
      </c>
      <c r="CM162" s="652" t="s">
        <v>1208</v>
      </c>
      <c r="CN162" s="652" t="s">
        <v>1209</v>
      </c>
      <c r="CO162" s="652" t="s">
        <v>1210</v>
      </c>
      <c r="CP162" s="807">
        <f t="shared" si="22"/>
        <v>1752870</v>
      </c>
      <c r="CQ162" s="807">
        <f t="shared" si="23"/>
        <v>0</v>
      </c>
      <c r="CR162" s="278"/>
      <c r="CS162" s="278"/>
      <c r="CT162" s="278"/>
      <c r="CU162" s="278"/>
      <c r="CV162" s="278"/>
      <c r="CW162" s="278"/>
      <c r="CX162" s="278"/>
      <c r="CY162" s="278"/>
      <c r="CZ162" s="278"/>
      <c r="DA162" s="278"/>
      <c r="DB162" s="278"/>
      <c r="DC162" s="278"/>
      <c r="DD162" s="278"/>
      <c r="DE162" s="278"/>
      <c r="DF162" s="278"/>
      <c r="DG162" s="278"/>
      <c r="DH162" s="278"/>
      <c r="DI162" s="278"/>
      <c r="DJ162" s="278"/>
      <c r="DK162" s="278"/>
      <c r="DL162" s="278"/>
      <c r="DM162" s="278"/>
      <c r="DN162" s="278"/>
      <c r="DO162" s="278"/>
      <c r="DP162" s="278"/>
      <c r="DQ162" s="278"/>
      <c r="DR162" s="278"/>
      <c r="DS162" s="278"/>
      <c r="DT162" s="278"/>
      <c r="DU162" s="278"/>
      <c r="DV162" s="278"/>
      <c r="DW162" s="278"/>
      <c r="DX162" s="278"/>
      <c r="DY162" s="278"/>
      <c r="DZ162" s="278"/>
      <c r="EA162" s="278"/>
      <c r="EB162" s="278"/>
      <c r="EC162" s="278"/>
      <c r="ED162" s="278"/>
      <c r="EE162" s="278"/>
      <c r="EF162" s="278"/>
      <c r="EG162" s="278"/>
      <c r="EH162" s="278"/>
      <c r="EI162" s="278"/>
      <c r="EJ162" s="278"/>
      <c r="EK162" s="278"/>
      <c r="EL162" s="278"/>
      <c r="EM162" s="278"/>
      <c r="EN162" s="278"/>
      <c r="EO162" s="278"/>
      <c r="EP162" s="278"/>
      <c r="EQ162" s="278"/>
      <c r="ER162" s="278"/>
      <c r="ES162" s="278"/>
      <c r="ET162" s="278"/>
      <c r="EU162" s="278"/>
      <c r="EV162" s="278"/>
      <c r="EW162" s="278"/>
      <c r="EX162" s="278"/>
      <c r="EY162" s="278"/>
      <c r="EZ162" s="278"/>
      <c r="FA162" s="278"/>
      <c r="FB162" s="278"/>
      <c r="FC162" s="278"/>
      <c r="FD162" s="278"/>
      <c r="FE162" s="278"/>
      <c r="FF162" s="278"/>
      <c r="FG162" s="278"/>
      <c r="FH162" s="278"/>
      <c r="FI162" s="278"/>
      <c r="FJ162" s="278"/>
      <c r="FK162" s="278"/>
      <c r="FL162" s="278"/>
      <c r="FM162" s="278"/>
      <c r="FN162" s="278"/>
      <c r="FO162" s="278"/>
      <c r="FP162" s="278"/>
      <c r="FQ162" s="278"/>
      <c r="FR162" s="278"/>
      <c r="FS162" s="278"/>
      <c r="FT162" s="278"/>
      <c r="FU162" s="278"/>
      <c r="FV162" s="278"/>
      <c r="FW162" s="278"/>
      <c r="FX162" s="278"/>
      <c r="FY162" s="278"/>
      <c r="FZ162" s="278"/>
      <c r="GA162" s="278"/>
      <c r="GB162" s="278"/>
      <c r="GC162" s="278"/>
      <c r="GD162" s="278"/>
      <c r="GE162" s="278"/>
      <c r="GF162" s="278"/>
      <c r="GG162" s="278"/>
      <c r="GH162" s="278"/>
      <c r="GI162" s="278"/>
      <c r="GJ162" s="278"/>
      <c r="GK162" s="278"/>
      <c r="GL162" s="278"/>
      <c r="GM162" s="278"/>
      <c r="GN162" s="278"/>
      <c r="GO162" s="278"/>
      <c r="GP162" s="278"/>
      <c r="GQ162" s="278"/>
      <c r="GR162" s="278"/>
      <c r="GS162" s="278"/>
      <c r="GT162" s="278"/>
      <c r="GU162" s="278"/>
      <c r="GV162" s="278"/>
      <c r="GW162" s="278"/>
      <c r="GX162" s="278"/>
      <c r="GY162" s="278"/>
      <c r="GZ162" s="278"/>
      <c r="HA162" s="278"/>
      <c r="HB162" s="278"/>
      <c r="HC162" s="278"/>
      <c r="HD162" s="278"/>
      <c r="HE162" s="278"/>
      <c r="HF162" s="278"/>
      <c r="HG162" s="278"/>
      <c r="HH162" s="278"/>
      <c r="HI162" s="278"/>
      <c r="HJ162" s="278"/>
      <c r="HK162" s="278"/>
    </row>
    <row r="163" spans="1:219" s="280" customFormat="1" ht="180" x14ac:dyDescent="0.2">
      <c r="A163" s="619" t="s">
        <v>407</v>
      </c>
      <c r="B163" s="619" t="s">
        <v>375</v>
      </c>
      <c r="C163" s="619" t="s">
        <v>361</v>
      </c>
      <c r="D163" s="619" t="s">
        <v>407</v>
      </c>
      <c r="E163" s="619" t="s">
        <v>426</v>
      </c>
      <c r="F163" s="619" t="s">
        <v>408</v>
      </c>
      <c r="G163" s="796">
        <v>2021005810187</v>
      </c>
      <c r="H163" s="619"/>
      <c r="I163" s="1061" t="s">
        <v>765</v>
      </c>
      <c r="J163" s="1061" t="s">
        <v>766</v>
      </c>
      <c r="K163" s="619">
        <v>1</v>
      </c>
      <c r="L163" s="619" t="s">
        <v>762</v>
      </c>
      <c r="M163" s="619" t="s">
        <v>761</v>
      </c>
      <c r="N163" s="787" t="s">
        <v>1452</v>
      </c>
      <c r="O163" s="787" t="s">
        <v>390</v>
      </c>
      <c r="P163" s="1200" t="s">
        <v>763</v>
      </c>
      <c r="Q163" s="917" t="s">
        <v>983</v>
      </c>
      <c r="R163" s="857"/>
      <c r="S163" s="857">
        <v>788418687</v>
      </c>
      <c r="T163" s="1026">
        <f t="shared" si="24"/>
        <v>788418687</v>
      </c>
      <c r="U163" s="1092">
        <f t="shared" si="21"/>
        <v>788418687</v>
      </c>
      <c r="V163" s="1088"/>
      <c r="W163" s="594"/>
      <c r="X163" s="594"/>
      <c r="Y163" s="594"/>
      <c r="Z163" s="594"/>
      <c r="AA163" s="594"/>
      <c r="AB163" s="594"/>
      <c r="AC163" s="594"/>
      <c r="AD163" s="594"/>
      <c r="AE163" s="594"/>
      <c r="AF163" s="594"/>
      <c r="AG163" s="594"/>
      <c r="AH163" s="594"/>
      <c r="AI163" s="594"/>
      <c r="AJ163" s="594"/>
      <c r="AK163" s="594"/>
      <c r="AL163" s="594"/>
      <c r="AM163" s="594"/>
      <c r="AN163" s="594"/>
      <c r="AO163" s="594"/>
      <c r="AP163" s="594"/>
      <c r="AQ163" s="594"/>
      <c r="AR163" s="594"/>
      <c r="AS163" s="594"/>
      <c r="AT163" s="594"/>
      <c r="AU163" s="594"/>
      <c r="AV163" s="594"/>
      <c r="AW163" s="594"/>
      <c r="AX163" s="594"/>
      <c r="AY163" s="594"/>
      <c r="AZ163" s="594"/>
      <c r="BA163" s="594"/>
      <c r="BB163" s="594"/>
      <c r="BC163" s="594"/>
      <c r="BD163" s="594"/>
      <c r="BE163" s="594"/>
      <c r="BF163" s="594"/>
      <c r="BG163" s="594"/>
      <c r="BH163" s="594"/>
      <c r="BI163" s="594"/>
      <c r="BJ163" s="594">
        <v>788418687</v>
      </c>
      <c r="BK163" s="594"/>
      <c r="BL163" s="594"/>
      <c r="BM163" s="594"/>
      <c r="BN163" s="594"/>
      <c r="BO163" s="594"/>
      <c r="BP163" s="594"/>
      <c r="BQ163" s="594"/>
      <c r="BR163" s="594"/>
      <c r="BS163" s="594"/>
      <c r="BT163" s="594"/>
      <c r="BU163" s="594"/>
      <c r="BV163" s="594"/>
      <c r="BW163" s="594"/>
      <c r="BX163" s="594"/>
      <c r="BY163" s="594"/>
      <c r="BZ163" s="594"/>
      <c r="CA163" s="637"/>
      <c r="CB163" s="652">
        <v>2201015</v>
      </c>
      <c r="CC163" s="652" t="s">
        <v>765</v>
      </c>
      <c r="CD163" s="652">
        <v>22012</v>
      </c>
      <c r="CE163" s="652" t="s">
        <v>1211</v>
      </c>
      <c r="CF163" s="1200" t="s">
        <v>763</v>
      </c>
      <c r="CG163" s="883">
        <f t="shared" si="25"/>
        <v>788418687</v>
      </c>
      <c r="CH163" s="652">
        <v>54129</v>
      </c>
      <c r="CI163" s="652" t="s">
        <v>1212</v>
      </c>
      <c r="CJ163" s="1206">
        <v>2</v>
      </c>
      <c r="CK163" s="652" t="s">
        <v>1213</v>
      </c>
      <c r="CL163" s="652">
        <v>70443</v>
      </c>
      <c r="CM163" s="652" t="s">
        <v>1142</v>
      </c>
      <c r="CN163" s="652" t="s">
        <v>1214</v>
      </c>
      <c r="CO163" s="652" t="s">
        <v>1215</v>
      </c>
      <c r="CP163" s="807">
        <f t="shared" si="22"/>
        <v>788418687</v>
      </c>
      <c r="CQ163" s="807">
        <f t="shared" si="23"/>
        <v>0</v>
      </c>
      <c r="CR163" s="278"/>
      <c r="CS163" s="278"/>
      <c r="CT163" s="278"/>
      <c r="CU163" s="278"/>
      <c r="CV163" s="278"/>
      <c r="CW163" s="278"/>
      <c r="CX163" s="278"/>
      <c r="CY163" s="278"/>
      <c r="CZ163" s="278"/>
      <c r="DA163" s="278"/>
      <c r="DB163" s="278"/>
      <c r="DC163" s="278"/>
      <c r="DD163" s="278"/>
      <c r="DE163" s="278"/>
      <c r="DF163" s="278"/>
      <c r="DG163" s="278"/>
      <c r="DH163" s="278"/>
      <c r="DI163" s="278"/>
      <c r="DJ163" s="278"/>
      <c r="DK163" s="278"/>
      <c r="DL163" s="278"/>
      <c r="DM163" s="278"/>
      <c r="DN163" s="278"/>
      <c r="DO163" s="278"/>
      <c r="DP163" s="278"/>
      <c r="DQ163" s="278"/>
      <c r="DR163" s="278"/>
      <c r="DS163" s="278"/>
      <c r="DT163" s="278"/>
      <c r="DU163" s="278"/>
      <c r="DV163" s="278"/>
      <c r="DW163" s="278"/>
      <c r="DX163" s="278"/>
      <c r="DY163" s="278"/>
      <c r="DZ163" s="278"/>
      <c r="EA163" s="278"/>
      <c r="EB163" s="278"/>
      <c r="EC163" s="278"/>
      <c r="ED163" s="278"/>
      <c r="EE163" s="278"/>
      <c r="EF163" s="278"/>
      <c r="EG163" s="278"/>
      <c r="EH163" s="278"/>
      <c r="EI163" s="278"/>
      <c r="EJ163" s="278"/>
      <c r="EK163" s="278"/>
      <c r="EL163" s="278"/>
      <c r="EM163" s="278"/>
      <c r="EN163" s="278"/>
      <c r="EO163" s="278"/>
      <c r="EP163" s="278"/>
      <c r="EQ163" s="278"/>
      <c r="ER163" s="278"/>
      <c r="ES163" s="278"/>
      <c r="ET163" s="278"/>
      <c r="EU163" s="278"/>
      <c r="EV163" s="278"/>
      <c r="EW163" s="278"/>
      <c r="EX163" s="278"/>
      <c r="EY163" s="278"/>
      <c r="EZ163" s="278"/>
      <c r="FA163" s="278"/>
      <c r="FB163" s="278"/>
      <c r="FC163" s="278"/>
      <c r="FD163" s="278"/>
      <c r="FE163" s="278"/>
      <c r="FF163" s="278"/>
      <c r="FG163" s="278"/>
      <c r="FH163" s="278"/>
      <c r="FI163" s="278"/>
      <c r="FJ163" s="278"/>
      <c r="FK163" s="278"/>
      <c r="FL163" s="278"/>
      <c r="FM163" s="278"/>
      <c r="FN163" s="278"/>
      <c r="FO163" s="278"/>
      <c r="FP163" s="278"/>
      <c r="FQ163" s="278"/>
      <c r="FR163" s="278"/>
      <c r="FS163" s="278"/>
      <c r="FT163" s="278"/>
      <c r="FU163" s="278"/>
      <c r="FV163" s="278"/>
      <c r="FW163" s="278"/>
      <c r="FX163" s="278"/>
      <c r="FY163" s="278"/>
      <c r="FZ163" s="278"/>
      <c r="GA163" s="278"/>
      <c r="GB163" s="278"/>
      <c r="GC163" s="278"/>
      <c r="GD163" s="278"/>
      <c r="GE163" s="278"/>
      <c r="GF163" s="278"/>
      <c r="GG163" s="278"/>
      <c r="GH163" s="278"/>
      <c r="GI163" s="278"/>
      <c r="GJ163" s="278"/>
      <c r="GK163" s="278"/>
      <c r="GL163" s="278"/>
      <c r="GM163" s="278"/>
      <c r="GN163" s="278"/>
      <c r="GO163" s="278"/>
      <c r="GP163" s="278"/>
      <c r="GQ163" s="278"/>
      <c r="GR163" s="278"/>
      <c r="GS163" s="278"/>
      <c r="GT163" s="278"/>
      <c r="GU163" s="278"/>
      <c r="GV163" s="278"/>
      <c r="GW163" s="278"/>
      <c r="GX163" s="278"/>
      <c r="GY163" s="278"/>
      <c r="GZ163" s="278"/>
      <c r="HA163" s="278"/>
      <c r="HB163" s="278"/>
      <c r="HC163" s="278"/>
      <c r="HD163" s="278"/>
      <c r="HE163" s="278"/>
      <c r="HF163" s="278"/>
      <c r="HG163" s="278"/>
      <c r="HH163" s="278"/>
      <c r="HI163" s="278"/>
      <c r="HJ163" s="278"/>
      <c r="HK163" s="278"/>
    </row>
    <row r="164" spans="1:219" s="280" customFormat="1" ht="105" x14ac:dyDescent="0.25">
      <c r="A164" s="619" t="s">
        <v>407</v>
      </c>
      <c r="B164" s="619" t="s">
        <v>375</v>
      </c>
      <c r="C164" s="619" t="s">
        <v>361</v>
      </c>
      <c r="D164" s="619" t="s">
        <v>407</v>
      </c>
      <c r="E164" s="619" t="s">
        <v>426</v>
      </c>
      <c r="F164" s="619" t="s">
        <v>408</v>
      </c>
      <c r="G164" s="796">
        <v>2021005810161</v>
      </c>
      <c r="H164" s="619"/>
      <c r="I164" s="1061" t="s">
        <v>765</v>
      </c>
      <c r="J164" s="1061" t="s">
        <v>766</v>
      </c>
      <c r="K164" s="619">
        <v>1</v>
      </c>
      <c r="L164" s="619" t="s">
        <v>762</v>
      </c>
      <c r="M164" s="619" t="s">
        <v>761</v>
      </c>
      <c r="N164" s="787" t="s">
        <v>1453</v>
      </c>
      <c r="O164" s="787" t="s">
        <v>390</v>
      </c>
      <c r="P164" s="943" t="s">
        <v>701</v>
      </c>
      <c r="Q164" s="917" t="s">
        <v>984</v>
      </c>
      <c r="R164" s="857"/>
      <c r="S164" s="857">
        <v>968492868</v>
      </c>
      <c r="T164" s="1026">
        <f t="shared" si="24"/>
        <v>968492868</v>
      </c>
      <c r="U164" s="1092">
        <f t="shared" si="21"/>
        <v>968492868</v>
      </c>
      <c r="V164" s="1088"/>
      <c r="W164" s="594"/>
      <c r="X164" s="594"/>
      <c r="Y164" s="594"/>
      <c r="Z164" s="594"/>
      <c r="AA164" s="594"/>
      <c r="AB164" s="594"/>
      <c r="AC164" s="594"/>
      <c r="AD164" s="594"/>
      <c r="AE164" s="594"/>
      <c r="AF164" s="594"/>
      <c r="AG164" s="594"/>
      <c r="AH164" s="594"/>
      <c r="AI164" s="594"/>
      <c r="AJ164" s="594"/>
      <c r="AK164" s="594"/>
      <c r="AL164" s="594"/>
      <c r="AM164" s="594"/>
      <c r="AN164" s="594"/>
      <c r="AO164" s="594"/>
      <c r="AP164" s="594"/>
      <c r="AQ164" s="594"/>
      <c r="AR164" s="594"/>
      <c r="AS164" s="594"/>
      <c r="AT164" s="594"/>
      <c r="AU164" s="594"/>
      <c r="AV164" s="594"/>
      <c r="AW164" s="594"/>
      <c r="AX164" s="594"/>
      <c r="AY164" s="594"/>
      <c r="AZ164" s="594"/>
      <c r="BA164" s="594"/>
      <c r="BB164" s="594"/>
      <c r="BC164" s="594"/>
      <c r="BD164" s="594"/>
      <c r="BE164" s="594"/>
      <c r="BF164" s="594"/>
      <c r="BG164" s="594"/>
      <c r="BH164" s="594"/>
      <c r="BI164" s="594"/>
      <c r="BJ164" s="594">
        <v>968492868</v>
      </c>
      <c r="BK164" s="594"/>
      <c r="BL164" s="594"/>
      <c r="BM164" s="594"/>
      <c r="BN164" s="594"/>
      <c r="BO164" s="594"/>
      <c r="BP164" s="594"/>
      <c r="BQ164" s="594"/>
      <c r="BR164" s="594"/>
      <c r="BS164" s="594"/>
      <c r="BT164" s="594"/>
      <c r="BU164" s="594"/>
      <c r="BV164" s="594"/>
      <c r="BW164" s="594"/>
      <c r="BX164" s="594"/>
      <c r="BY164" s="594"/>
      <c r="BZ164" s="594"/>
      <c r="CA164" s="637"/>
      <c r="CB164" s="652" t="s">
        <v>1338</v>
      </c>
      <c r="CC164" s="652" t="s">
        <v>1339</v>
      </c>
      <c r="CD164" s="652">
        <v>22012</v>
      </c>
      <c r="CE164" s="652" t="s">
        <v>1205</v>
      </c>
      <c r="CF164" s="943" t="s">
        <v>701</v>
      </c>
      <c r="CG164" s="1188">
        <f t="shared" si="25"/>
        <v>968492868</v>
      </c>
      <c r="CH164" s="652">
        <v>84222</v>
      </c>
      <c r="CI164" s="652" t="s">
        <v>1216</v>
      </c>
      <c r="CJ164" s="1206">
        <v>2</v>
      </c>
      <c r="CK164" s="652" t="s">
        <v>1207</v>
      </c>
      <c r="CL164" s="652">
        <v>7095</v>
      </c>
      <c r="CM164" s="652" t="s">
        <v>1217</v>
      </c>
      <c r="CN164" s="652" t="s">
        <v>1218</v>
      </c>
      <c r="CO164" s="652" t="s">
        <v>1219</v>
      </c>
      <c r="CP164" s="807">
        <f t="shared" si="22"/>
        <v>968492868</v>
      </c>
      <c r="CQ164" s="807">
        <f t="shared" si="23"/>
        <v>0</v>
      </c>
      <c r="CR164" s="278"/>
      <c r="CS164" s="278"/>
      <c r="CT164" s="278"/>
      <c r="CU164" s="278"/>
      <c r="CV164" s="278"/>
      <c r="CW164" s="278"/>
      <c r="CX164" s="278"/>
      <c r="CY164" s="278"/>
      <c r="CZ164" s="278"/>
      <c r="DA164" s="278"/>
      <c r="DB164" s="278"/>
      <c r="DC164" s="278"/>
      <c r="DD164" s="278"/>
      <c r="DE164" s="278"/>
      <c r="DF164" s="278"/>
      <c r="DG164" s="278"/>
      <c r="DH164" s="278"/>
      <c r="DI164" s="278"/>
      <c r="DJ164" s="278"/>
      <c r="DK164" s="278"/>
      <c r="DL164" s="278"/>
      <c r="DM164" s="278"/>
      <c r="DN164" s="278"/>
      <c r="DO164" s="278"/>
      <c r="DP164" s="278"/>
      <c r="DQ164" s="278"/>
      <c r="DR164" s="278"/>
      <c r="DS164" s="278"/>
      <c r="DT164" s="278"/>
      <c r="DU164" s="278"/>
      <c r="DV164" s="278"/>
      <c r="DW164" s="278"/>
      <c r="DX164" s="278"/>
      <c r="DY164" s="278"/>
      <c r="DZ164" s="278"/>
      <c r="EA164" s="278"/>
      <c r="EB164" s="278"/>
      <c r="EC164" s="278"/>
      <c r="ED164" s="278"/>
      <c r="EE164" s="278"/>
      <c r="EF164" s="278"/>
      <c r="EG164" s="278"/>
      <c r="EH164" s="278"/>
      <c r="EI164" s="278"/>
      <c r="EJ164" s="278"/>
      <c r="EK164" s="278"/>
      <c r="EL164" s="278"/>
      <c r="EM164" s="278"/>
      <c r="EN164" s="278"/>
      <c r="EO164" s="278"/>
      <c r="EP164" s="278"/>
      <c r="EQ164" s="278"/>
      <c r="ER164" s="278"/>
      <c r="ES164" s="278"/>
      <c r="ET164" s="278"/>
      <c r="EU164" s="278"/>
      <c r="EV164" s="278"/>
      <c r="EW164" s="278"/>
      <c r="EX164" s="278"/>
      <c r="EY164" s="278"/>
      <c r="EZ164" s="278"/>
      <c r="FA164" s="278"/>
      <c r="FB164" s="278"/>
      <c r="FC164" s="278"/>
      <c r="FD164" s="278"/>
      <c r="FE164" s="278"/>
      <c r="FF164" s="278"/>
      <c r="FG164" s="278"/>
      <c r="FH164" s="278"/>
      <c r="FI164" s="278"/>
      <c r="FJ164" s="278"/>
      <c r="FK164" s="278"/>
      <c r="FL164" s="278"/>
      <c r="FM164" s="278"/>
      <c r="FN164" s="278"/>
      <c r="FO164" s="278"/>
      <c r="FP164" s="278"/>
      <c r="FQ164" s="278"/>
      <c r="FR164" s="278"/>
      <c r="FS164" s="278"/>
      <c r="FT164" s="278"/>
      <c r="FU164" s="278"/>
      <c r="FV164" s="278"/>
      <c r="FW164" s="278"/>
      <c r="FX164" s="278"/>
      <c r="FY164" s="278"/>
      <c r="FZ164" s="278"/>
      <c r="GA164" s="278"/>
      <c r="GB164" s="278"/>
      <c r="GC164" s="278"/>
      <c r="GD164" s="278"/>
      <c r="GE164" s="278"/>
      <c r="GF164" s="278"/>
      <c r="GG164" s="278"/>
      <c r="GH164" s="278"/>
      <c r="GI164" s="278"/>
      <c r="GJ164" s="278"/>
      <c r="GK164" s="278"/>
      <c r="GL164" s="278"/>
      <c r="GM164" s="278"/>
      <c r="GN164" s="278"/>
      <c r="GO164" s="278"/>
      <c r="GP164" s="278"/>
      <c r="GQ164" s="278"/>
      <c r="GR164" s="278"/>
      <c r="GS164" s="278"/>
      <c r="GT164" s="278"/>
      <c r="GU164" s="278"/>
      <c r="GV164" s="278"/>
      <c r="GW164" s="278"/>
      <c r="GX164" s="278"/>
      <c r="GY164" s="278"/>
      <c r="GZ164" s="278"/>
      <c r="HA164" s="278"/>
      <c r="HB164" s="278"/>
      <c r="HC164" s="278"/>
      <c r="HD164" s="278"/>
      <c r="HE164" s="278"/>
      <c r="HF164" s="278"/>
      <c r="HG164" s="278"/>
      <c r="HH164" s="278"/>
      <c r="HI164" s="278"/>
      <c r="HJ164" s="278"/>
      <c r="HK164" s="278"/>
    </row>
    <row r="165" spans="1:219" s="280" customFormat="1" ht="195" x14ac:dyDescent="0.2">
      <c r="A165" s="619" t="s">
        <v>407</v>
      </c>
      <c r="B165" s="619" t="s">
        <v>375</v>
      </c>
      <c r="C165" s="619" t="s">
        <v>361</v>
      </c>
      <c r="D165" s="619" t="s">
        <v>407</v>
      </c>
      <c r="E165" s="619" t="s">
        <v>426</v>
      </c>
      <c r="F165" s="619" t="s">
        <v>408</v>
      </c>
      <c r="G165" s="796">
        <v>2021005810249</v>
      </c>
      <c r="H165" s="619"/>
      <c r="I165" s="1061" t="s">
        <v>765</v>
      </c>
      <c r="J165" s="1061" t="s">
        <v>766</v>
      </c>
      <c r="K165" s="619">
        <v>1</v>
      </c>
      <c r="L165" s="619" t="s">
        <v>762</v>
      </c>
      <c r="M165" s="619" t="s">
        <v>761</v>
      </c>
      <c r="N165" s="787" t="s">
        <v>1454</v>
      </c>
      <c r="O165" s="787" t="s">
        <v>390</v>
      </c>
      <c r="P165" s="1200" t="s">
        <v>1350</v>
      </c>
      <c r="Q165" s="936" t="s">
        <v>985</v>
      </c>
      <c r="R165" s="857"/>
      <c r="S165" s="857">
        <v>306818867</v>
      </c>
      <c r="T165" s="1026">
        <f t="shared" si="24"/>
        <v>306818867</v>
      </c>
      <c r="U165" s="1092">
        <f t="shared" si="21"/>
        <v>306818867</v>
      </c>
      <c r="V165" s="1088"/>
      <c r="W165" s="594"/>
      <c r="X165" s="594"/>
      <c r="Y165" s="594"/>
      <c r="Z165" s="594"/>
      <c r="AA165" s="594"/>
      <c r="AB165" s="594"/>
      <c r="AC165" s="594"/>
      <c r="AD165" s="594"/>
      <c r="AE165" s="594"/>
      <c r="AF165" s="594"/>
      <c r="AG165" s="594"/>
      <c r="AH165" s="594"/>
      <c r="AI165" s="594"/>
      <c r="AJ165" s="594"/>
      <c r="AK165" s="594"/>
      <c r="AL165" s="594"/>
      <c r="AM165" s="594"/>
      <c r="AN165" s="594"/>
      <c r="AO165" s="594"/>
      <c r="AP165" s="594"/>
      <c r="AQ165" s="594"/>
      <c r="AR165" s="594"/>
      <c r="AS165" s="594"/>
      <c r="AT165" s="594"/>
      <c r="AU165" s="594"/>
      <c r="AV165" s="594"/>
      <c r="AW165" s="594"/>
      <c r="AX165" s="594"/>
      <c r="AY165" s="594"/>
      <c r="AZ165" s="594"/>
      <c r="BA165" s="594"/>
      <c r="BB165" s="594"/>
      <c r="BC165" s="594"/>
      <c r="BD165" s="594"/>
      <c r="BE165" s="594"/>
      <c r="BF165" s="594"/>
      <c r="BG165" s="594"/>
      <c r="BH165" s="594"/>
      <c r="BI165" s="594"/>
      <c r="BJ165" s="594">
        <v>306818867</v>
      </c>
      <c r="BK165" s="594"/>
      <c r="BL165" s="594"/>
      <c r="BM165" s="594"/>
      <c r="BN165" s="594"/>
      <c r="BO165" s="594"/>
      <c r="BP165" s="594"/>
      <c r="BQ165" s="594"/>
      <c r="BR165" s="594"/>
      <c r="BS165" s="594"/>
      <c r="BT165" s="594"/>
      <c r="BU165" s="594"/>
      <c r="BV165" s="594"/>
      <c r="BW165" s="594"/>
      <c r="BX165" s="594"/>
      <c r="BY165" s="594"/>
      <c r="BZ165" s="594"/>
      <c r="CA165" s="637"/>
      <c r="CB165" s="652">
        <v>2201015</v>
      </c>
      <c r="CC165" s="652" t="s">
        <v>765</v>
      </c>
      <c r="CD165" s="652">
        <v>22012</v>
      </c>
      <c r="CE165" s="652" t="s">
        <v>1211</v>
      </c>
      <c r="CF165" s="1200" t="s">
        <v>1350</v>
      </c>
      <c r="CG165" s="883">
        <f t="shared" si="25"/>
        <v>306818867</v>
      </c>
      <c r="CH165" s="652">
        <v>91121</v>
      </c>
      <c r="CI165" s="652" t="s">
        <v>1220</v>
      </c>
      <c r="CJ165" s="1206">
        <v>2</v>
      </c>
      <c r="CK165" s="652" t="s">
        <v>1207</v>
      </c>
      <c r="CL165" s="652">
        <v>7098</v>
      </c>
      <c r="CM165" s="652" t="s">
        <v>1208</v>
      </c>
      <c r="CN165" s="652" t="s">
        <v>1221</v>
      </c>
      <c r="CO165" s="652" t="s">
        <v>1222</v>
      </c>
      <c r="CP165" s="807">
        <f t="shared" si="22"/>
        <v>306818867</v>
      </c>
      <c r="CQ165" s="807">
        <f t="shared" si="23"/>
        <v>0</v>
      </c>
      <c r="CR165" s="278"/>
      <c r="CS165" s="278"/>
      <c r="CT165" s="278"/>
      <c r="CU165" s="278"/>
      <c r="CV165" s="278"/>
      <c r="CW165" s="278"/>
      <c r="CX165" s="278"/>
      <c r="CY165" s="278"/>
      <c r="CZ165" s="278"/>
      <c r="DA165" s="278"/>
      <c r="DB165" s="278"/>
      <c r="DC165" s="278"/>
      <c r="DD165" s="278"/>
      <c r="DE165" s="278"/>
      <c r="DF165" s="278"/>
      <c r="DG165" s="278"/>
      <c r="DH165" s="278"/>
      <c r="DI165" s="278"/>
      <c r="DJ165" s="278"/>
      <c r="DK165" s="278"/>
      <c r="DL165" s="278"/>
      <c r="DM165" s="278"/>
      <c r="DN165" s="278"/>
      <c r="DO165" s="278"/>
      <c r="DP165" s="278"/>
      <c r="DQ165" s="278"/>
      <c r="DR165" s="278"/>
      <c r="DS165" s="278"/>
      <c r="DT165" s="278"/>
      <c r="DU165" s="278"/>
      <c r="DV165" s="278"/>
      <c r="DW165" s="278"/>
      <c r="DX165" s="278"/>
      <c r="DY165" s="278"/>
      <c r="DZ165" s="278"/>
      <c r="EA165" s="278"/>
      <c r="EB165" s="278"/>
      <c r="EC165" s="278"/>
      <c r="ED165" s="278"/>
      <c r="EE165" s="278"/>
      <c r="EF165" s="278"/>
      <c r="EG165" s="278"/>
      <c r="EH165" s="278"/>
      <c r="EI165" s="278"/>
      <c r="EJ165" s="278"/>
      <c r="EK165" s="278"/>
      <c r="EL165" s="278"/>
      <c r="EM165" s="278"/>
      <c r="EN165" s="278"/>
      <c r="EO165" s="278"/>
      <c r="EP165" s="278"/>
      <c r="EQ165" s="278"/>
      <c r="ER165" s="278"/>
      <c r="ES165" s="278"/>
      <c r="ET165" s="278"/>
      <c r="EU165" s="278"/>
      <c r="EV165" s="278"/>
      <c r="EW165" s="278"/>
      <c r="EX165" s="278"/>
      <c r="EY165" s="278"/>
      <c r="EZ165" s="278"/>
      <c r="FA165" s="278"/>
      <c r="FB165" s="278"/>
      <c r="FC165" s="278"/>
      <c r="FD165" s="278"/>
      <c r="FE165" s="278"/>
      <c r="FF165" s="278"/>
      <c r="FG165" s="278"/>
      <c r="FH165" s="278"/>
      <c r="FI165" s="278"/>
      <c r="FJ165" s="278"/>
      <c r="FK165" s="278"/>
      <c r="FL165" s="278"/>
      <c r="FM165" s="278"/>
      <c r="FN165" s="278"/>
      <c r="FO165" s="278"/>
      <c r="FP165" s="278"/>
      <c r="FQ165" s="278"/>
      <c r="FR165" s="278"/>
      <c r="FS165" s="278"/>
      <c r="FT165" s="278"/>
      <c r="FU165" s="278"/>
      <c r="FV165" s="278"/>
      <c r="FW165" s="278"/>
      <c r="FX165" s="278"/>
      <c r="FY165" s="278"/>
      <c r="FZ165" s="278"/>
      <c r="GA165" s="278"/>
      <c r="GB165" s="278"/>
      <c r="GC165" s="278"/>
      <c r="GD165" s="278"/>
      <c r="GE165" s="278"/>
      <c r="GF165" s="278"/>
      <c r="GG165" s="278"/>
      <c r="GH165" s="278"/>
      <c r="GI165" s="278"/>
      <c r="GJ165" s="278"/>
      <c r="GK165" s="278"/>
      <c r="GL165" s="278"/>
      <c r="GM165" s="278"/>
      <c r="GN165" s="278"/>
      <c r="GO165" s="278"/>
      <c r="GP165" s="278"/>
      <c r="GQ165" s="278"/>
      <c r="GR165" s="278"/>
      <c r="GS165" s="278"/>
      <c r="GT165" s="278"/>
      <c r="GU165" s="278"/>
      <c r="GV165" s="278"/>
      <c r="GW165" s="278"/>
      <c r="GX165" s="278"/>
      <c r="GY165" s="278"/>
      <c r="GZ165" s="278"/>
      <c r="HA165" s="278"/>
      <c r="HB165" s="278"/>
      <c r="HC165" s="278"/>
      <c r="HD165" s="278"/>
      <c r="HE165" s="278"/>
      <c r="HF165" s="278"/>
      <c r="HG165" s="278"/>
      <c r="HH165" s="278"/>
      <c r="HI165" s="278"/>
      <c r="HJ165" s="278"/>
      <c r="HK165" s="278"/>
    </row>
    <row r="166" spans="1:219" s="280" customFormat="1" ht="75" x14ac:dyDescent="0.25">
      <c r="A166" s="619" t="s">
        <v>407</v>
      </c>
      <c r="B166" s="619" t="s">
        <v>375</v>
      </c>
      <c r="C166" s="619" t="s">
        <v>361</v>
      </c>
      <c r="D166" s="619" t="s">
        <v>407</v>
      </c>
      <c r="E166" s="619" t="s">
        <v>426</v>
      </c>
      <c r="F166" s="619" t="s">
        <v>408</v>
      </c>
      <c r="G166" s="796">
        <v>2021005810188</v>
      </c>
      <c r="H166" s="619"/>
      <c r="I166" s="1061" t="s">
        <v>765</v>
      </c>
      <c r="J166" s="1061" t="s">
        <v>766</v>
      </c>
      <c r="K166" s="619">
        <v>1</v>
      </c>
      <c r="L166" s="619" t="s">
        <v>762</v>
      </c>
      <c r="M166" s="619" t="s">
        <v>761</v>
      </c>
      <c r="N166" s="787" t="s">
        <v>1455</v>
      </c>
      <c r="O166" s="787" t="s">
        <v>390</v>
      </c>
      <c r="P166" s="1200" t="s">
        <v>701</v>
      </c>
      <c r="Q166" s="936" t="s">
        <v>986</v>
      </c>
      <c r="R166" s="857"/>
      <c r="S166" s="857">
        <v>7112187</v>
      </c>
      <c r="T166" s="1026">
        <f t="shared" si="24"/>
        <v>7112187</v>
      </c>
      <c r="U166" s="1092">
        <f t="shared" si="21"/>
        <v>7112187</v>
      </c>
      <c r="V166" s="1088"/>
      <c r="W166" s="594"/>
      <c r="X166" s="594"/>
      <c r="Y166" s="594"/>
      <c r="Z166" s="594"/>
      <c r="AA166" s="594"/>
      <c r="AB166" s="594"/>
      <c r="AC166" s="594"/>
      <c r="AD166" s="594"/>
      <c r="AE166" s="594"/>
      <c r="AF166" s="594"/>
      <c r="AG166" s="594"/>
      <c r="AH166" s="594"/>
      <c r="AI166" s="594"/>
      <c r="AJ166" s="594"/>
      <c r="AK166" s="594"/>
      <c r="AL166" s="594"/>
      <c r="AM166" s="594"/>
      <c r="AN166" s="594"/>
      <c r="AO166" s="594"/>
      <c r="AP166" s="594"/>
      <c r="AQ166" s="594"/>
      <c r="AR166" s="594"/>
      <c r="AS166" s="594"/>
      <c r="AT166" s="594"/>
      <c r="AU166" s="594"/>
      <c r="AV166" s="594"/>
      <c r="AW166" s="594"/>
      <c r="AX166" s="594"/>
      <c r="AY166" s="594"/>
      <c r="AZ166" s="594"/>
      <c r="BA166" s="594"/>
      <c r="BB166" s="594"/>
      <c r="BC166" s="594"/>
      <c r="BD166" s="594"/>
      <c r="BE166" s="594"/>
      <c r="BF166" s="594"/>
      <c r="BG166" s="594"/>
      <c r="BH166" s="594"/>
      <c r="BI166" s="594"/>
      <c r="BJ166" s="594">
        <v>7112187</v>
      </c>
      <c r="BK166" s="594"/>
      <c r="BL166" s="594"/>
      <c r="BM166" s="594"/>
      <c r="BN166" s="594"/>
      <c r="BO166" s="594"/>
      <c r="BP166" s="594"/>
      <c r="BQ166" s="594"/>
      <c r="BR166" s="594"/>
      <c r="BS166" s="594"/>
      <c r="BT166" s="594"/>
      <c r="BU166" s="594"/>
      <c r="BV166" s="594"/>
      <c r="BW166" s="594"/>
      <c r="BX166" s="594"/>
      <c r="BY166" s="594"/>
      <c r="BZ166" s="594"/>
      <c r="CA166" s="637"/>
      <c r="CB166" s="652" t="s">
        <v>1338</v>
      </c>
      <c r="CC166" s="652" t="s">
        <v>1339</v>
      </c>
      <c r="CD166" s="652">
        <v>22012</v>
      </c>
      <c r="CE166" s="652" t="s">
        <v>1205</v>
      </c>
      <c r="CF166" s="1200" t="s">
        <v>701</v>
      </c>
      <c r="CG166" s="1188">
        <f t="shared" si="25"/>
        <v>7112187</v>
      </c>
      <c r="CH166" s="1204" t="s">
        <v>1358</v>
      </c>
      <c r="CI166" s="1204" t="s">
        <v>1359</v>
      </c>
      <c r="CJ166" t="s">
        <v>1224</v>
      </c>
      <c r="CK166" t="s">
        <v>1213</v>
      </c>
      <c r="CL166" s="1212" t="s">
        <v>1386</v>
      </c>
      <c r="CM166" s="1212" t="s">
        <v>1208</v>
      </c>
      <c r="CN166" s="1199" t="s">
        <v>1393</v>
      </c>
      <c r="CO166" s="1213" t="s">
        <v>1394</v>
      </c>
      <c r="CP166" s="807">
        <f t="shared" si="22"/>
        <v>7112187</v>
      </c>
      <c r="CQ166" s="807">
        <f t="shared" si="23"/>
        <v>0</v>
      </c>
      <c r="CR166" s="278"/>
      <c r="CS166" s="278"/>
      <c r="CT166" s="278"/>
      <c r="CU166" s="278"/>
      <c r="CV166" s="278"/>
      <c r="CW166" s="278"/>
      <c r="CX166" s="278"/>
      <c r="CY166" s="278"/>
      <c r="CZ166" s="278"/>
      <c r="DA166" s="278"/>
      <c r="DB166" s="278"/>
      <c r="DC166" s="278"/>
      <c r="DD166" s="278"/>
      <c r="DE166" s="278"/>
      <c r="DF166" s="278"/>
      <c r="DG166" s="278"/>
      <c r="DH166" s="278"/>
      <c r="DI166" s="278"/>
      <c r="DJ166" s="278"/>
      <c r="DK166" s="278"/>
      <c r="DL166" s="278"/>
      <c r="DM166" s="278"/>
      <c r="DN166" s="278"/>
      <c r="DO166" s="278"/>
      <c r="DP166" s="278"/>
      <c r="DQ166" s="278"/>
      <c r="DR166" s="278"/>
      <c r="DS166" s="278"/>
      <c r="DT166" s="278"/>
      <c r="DU166" s="278"/>
      <c r="DV166" s="278"/>
      <c r="DW166" s="278"/>
      <c r="DX166" s="278"/>
      <c r="DY166" s="278"/>
      <c r="DZ166" s="278"/>
      <c r="EA166" s="278"/>
      <c r="EB166" s="278"/>
      <c r="EC166" s="278"/>
      <c r="ED166" s="278"/>
      <c r="EE166" s="278"/>
      <c r="EF166" s="278"/>
      <c r="EG166" s="278"/>
      <c r="EH166" s="278"/>
      <c r="EI166" s="278"/>
      <c r="EJ166" s="278"/>
      <c r="EK166" s="278"/>
      <c r="EL166" s="278"/>
      <c r="EM166" s="278"/>
      <c r="EN166" s="278"/>
      <c r="EO166" s="278"/>
      <c r="EP166" s="278"/>
      <c r="EQ166" s="278"/>
      <c r="ER166" s="278"/>
      <c r="ES166" s="278"/>
      <c r="ET166" s="278"/>
      <c r="EU166" s="278"/>
      <c r="EV166" s="278"/>
      <c r="EW166" s="278"/>
      <c r="EX166" s="278"/>
      <c r="EY166" s="278"/>
      <c r="EZ166" s="278"/>
      <c r="FA166" s="278"/>
      <c r="FB166" s="278"/>
      <c r="FC166" s="278"/>
      <c r="FD166" s="278"/>
      <c r="FE166" s="278"/>
      <c r="FF166" s="278"/>
      <c r="FG166" s="278"/>
      <c r="FH166" s="278"/>
      <c r="FI166" s="278"/>
      <c r="FJ166" s="278"/>
      <c r="FK166" s="278"/>
      <c r="FL166" s="278"/>
      <c r="FM166" s="278"/>
      <c r="FN166" s="278"/>
      <c r="FO166" s="278"/>
      <c r="FP166" s="278"/>
      <c r="FQ166" s="278"/>
      <c r="FR166" s="278"/>
      <c r="FS166" s="278"/>
      <c r="FT166" s="278"/>
      <c r="FU166" s="278"/>
      <c r="FV166" s="278"/>
      <c r="FW166" s="278"/>
      <c r="FX166" s="278"/>
      <c r="FY166" s="278"/>
      <c r="FZ166" s="278"/>
      <c r="GA166" s="278"/>
      <c r="GB166" s="278"/>
      <c r="GC166" s="278"/>
      <c r="GD166" s="278"/>
      <c r="GE166" s="278"/>
      <c r="GF166" s="278"/>
      <c r="GG166" s="278"/>
      <c r="GH166" s="278"/>
      <c r="GI166" s="278"/>
      <c r="GJ166" s="278"/>
      <c r="GK166" s="278"/>
      <c r="GL166" s="278"/>
      <c r="GM166" s="278"/>
      <c r="GN166" s="278"/>
      <c r="GO166" s="278"/>
      <c r="GP166" s="278"/>
      <c r="GQ166" s="278"/>
      <c r="GR166" s="278"/>
      <c r="GS166" s="278"/>
      <c r="GT166" s="278"/>
      <c r="GU166" s="278"/>
      <c r="GV166" s="278"/>
      <c r="GW166" s="278"/>
      <c r="GX166" s="278"/>
      <c r="GY166" s="278"/>
      <c r="GZ166" s="278"/>
      <c r="HA166" s="278"/>
      <c r="HB166" s="278"/>
      <c r="HC166" s="278"/>
      <c r="HD166" s="278"/>
      <c r="HE166" s="278"/>
      <c r="HF166" s="278"/>
      <c r="HG166" s="278"/>
      <c r="HH166" s="278"/>
      <c r="HI166" s="278"/>
      <c r="HJ166" s="278"/>
      <c r="HK166" s="278"/>
    </row>
    <row r="167" spans="1:219" s="280" customFormat="1" ht="105" x14ac:dyDescent="0.25">
      <c r="A167" s="619" t="s">
        <v>407</v>
      </c>
      <c r="B167" s="619" t="s">
        <v>375</v>
      </c>
      <c r="C167" s="619" t="s">
        <v>361</v>
      </c>
      <c r="D167" s="619" t="s">
        <v>407</v>
      </c>
      <c r="E167" s="619" t="s">
        <v>426</v>
      </c>
      <c r="F167" s="619" t="s">
        <v>408</v>
      </c>
      <c r="G167" s="796">
        <v>2021005810188</v>
      </c>
      <c r="H167" s="619"/>
      <c r="I167" s="1061" t="s">
        <v>765</v>
      </c>
      <c r="J167" s="1061" t="s">
        <v>766</v>
      </c>
      <c r="K167" s="619">
        <v>1</v>
      </c>
      <c r="L167" s="619" t="s">
        <v>762</v>
      </c>
      <c r="M167" s="619" t="s">
        <v>761</v>
      </c>
      <c r="N167" s="787" t="s">
        <v>1456</v>
      </c>
      <c r="O167" s="787" t="s">
        <v>390</v>
      </c>
      <c r="P167" s="1200" t="s">
        <v>701</v>
      </c>
      <c r="Q167" s="936" t="s">
        <v>987</v>
      </c>
      <c r="R167" s="857"/>
      <c r="S167" s="857">
        <v>200000000</v>
      </c>
      <c r="T167" s="1026">
        <f t="shared" si="24"/>
        <v>200000000</v>
      </c>
      <c r="U167" s="1092">
        <f t="shared" si="21"/>
        <v>200000000</v>
      </c>
      <c r="V167" s="1088"/>
      <c r="W167" s="594"/>
      <c r="X167" s="594"/>
      <c r="Y167" s="594"/>
      <c r="Z167" s="594"/>
      <c r="AA167" s="594"/>
      <c r="AB167" s="594"/>
      <c r="AC167" s="594"/>
      <c r="AD167" s="594"/>
      <c r="AE167" s="594"/>
      <c r="AF167" s="594"/>
      <c r="AG167" s="594"/>
      <c r="AH167" s="594"/>
      <c r="AI167" s="594"/>
      <c r="AJ167" s="594"/>
      <c r="AK167" s="594"/>
      <c r="AL167" s="594"/>
      <c r="AM167" s="594"/>
      <c r="AN167" s="594"/>
      <c r="AO167" s="594"/>
      <c r="AP167" s="594"/>
      <c r="AQ167" s="594"/>
      <c r="AR167" s="594"/>
      <c r="AS167" s="594"/>
      <c r="AT167" s="594"/>
      <c r="AU167" s="594"/>
      <c r="AV167" s="594"/>
      <c r="AW167" s="594"/>
      <c r="AX167" s="594"/>
      <c r="AY167" s="594"/>
      <c r="AZ167" s="594"/>
      <c r="BA167" s="594"/>
      <c r="BB167" s="594"/>
      <c r="BC167" s="594"/>
      <c r="BD167" s="594"/>
      <c r="BE167" s="594"/>
      <c r="BF167" s="594"/>
      <c r="BG167" s="594"/>
      <c r="BH167" s="594"/>
      <c r="BI167" s="594"/>
      <c r="BJ167" s="594">
        <v>200000000</v>
      </c>
      <c r="BK167" s="594"/>
      <c r="BL167" s="594"/>
      <c r="BM167" s="594"/>
      <c r="BN167" s="594"/>
      <c r="BO167" s="594"/>
      <c r="BP167" s="594"/>
      <c r="BQ167" s="594"/>
      <c r="BR167" s="594"/>
      <c r="BS167" s="594"/>
      <c r="BT167" s="594"/>
      <c r="BU167" s="594"/>
      <c r="BV167" s="594"/>
      <c r="BW167" s="594"/>
      <c r="BX167" s="594"/>
      <c r="BY167" s="594"/>
      <c r="BZ167" s="594"/>
      <c r="CA167" s="637"/>
      <c r="CB167" s="652" t="s">
        <v>1338</v>
      </c>
      <c r="CC167" s="652" t="s">
        <v>1339</v>
      </c>
      <c r="CD167" s="652">
        <v>22012</v>
      </c>
      <c r="CE167" s="652" t="s">
        <v>1205</v>
      </c>
      <c r="CF167" s="1200" t="s">
        <v>701</v>
      </c>
      <c r="CG167" s="1188">
        <f t="shared" si="25"/>
        <v>200000000</v>
      </c>
      <c r="CH167" s="1204" t="s">
        <v>1358</v>
      </c>
      <c r="CI167" s="1204" t="s">
        <v>1359</v>
      </c>
      <c r="CJ167" t="s">
        <v>1224</v>
      </c>
      <c r="CK167" t="s">
        <v>1213</v>
      </c>
      <c r="CL167" s="1212" t="s">
        <v>1386</v>
      </c>
      <c r="CM167" s="1212" t="s">
        <v>1208</v>
      </c>
      <c r="CN167" s="1199" t="s">
        <v>1393</v>
      </c>
      <c r="CO167" s="1213" t="s">
        <v>1394</v>
      </c>
      <c r="CP167" s="807">
        <f t="shared" si="22"/>
        <v>200000000</v>
      </c>
      <c r="CQ167" s="807">
        <f t="shared" si="23"/>
        <v>0</v>
      </c>
      <c r="CR167" s="278"/>
      <c r="CS167" s="278"/>
      <c r="CT167" s="278"/>
      <c r="CU167" s="278"/>
      <c r="CV167" s="278"/>
      <c r="CW167" s="278"/>
      <c r="CX167" s="278"/>
      <c r="CY167" s="278"/>
      <c r="CZ167" s="278"/>
      <c r="DA167" s="278"/>
      <c r="DB167" s="278"/>
      <c r="DC167" s="278"/>
      <c r="DD167" s="278"/>
      <c r="DE167" s="278"/>
      <c r="DF167" s="278"/>
      <c r="DG167" s="278"/>
      <c r="DH167" s="278"/>
      <c r="DI167" s="278"/>
      <c r="DJ167" s="278"/>
      <c r="DK167" s="278"/>
      <c r="DL167" s="278"/>
      <c r="DM167" s="278"/>
      <c r="DN167" s="278"/>
      <c r="DO167" s="278"/>
      <c r="DP167" s="278"/>
      <c r="DQ167" s="278"/>
      <c r="DR167" s="278"/>
      <c r="DS167" s="278"/>
      <c r="DT167" s="278"/>
      <c r="DU167" s="278"/>
      <c r="DV167" s="278"/>
      <c r="DW167" s="278"/>
      <c r="DX167" s="278"/>
      <c r="DY167" s="278"/>
      <c r="DZ167" s="278"/>
      <c r="EA167" s="278"/>
      <c r="EB167" s="278"/>
      <c r="EC167" s="278"/>
      <c r="ED167" s="278"/>
      <c r="EE167" s="278"/>
      <c r="EF167" s="278"/>
      <c r="EG167" s="278"/>
      <c r="EH167" s="278"/>
      <c r="EI167" s="278"/>
      <c r="EJ167" s="278"/>
      <c r="EK167" s="278"/>
      <c r="EL167" s="278"/>
      <c r="EM167" s="278"/>
      <c r="EN167" s="278"/>
      <c r="EO167" s="278"/>
      <c r="EP167" s="278"/>
      <c r="EQ167" s="278"/>
      <c r="ER167" s="278"/>
      <c r="ES167" s="278"/>
      <c r="ET167" s="278"/>
      <c r="EU167" s="278"/>
      <c r="EV167" s="278"/>
      <c r="EW167" s="278"/>
      <c r="EX167" s="278"/>
      <c r="EY167" s="278"/>
      <c r="EZ167" s="278"/>
      <c r="FA167" s="278"/>
      <c r="FB167" s="278"/>
      <c r="FC167" s="278"/>
      <c r="FD167" s="278"/>
      <c r="FE167" s="278"/>
      <c r="FF167" s="278"/>
      <c r="FG167" s="278"/>
      <c r="FH167" s="278"/>
      <c r="FI167" s="278"/>
      <c r="FJ167" s="278"/>
      <c r="FK167" s="278"/>
      <c r="FL167" s="278"/>
      <c r="FM167" s="278"/>
      <c r="FN167" s="278"/>
      <c r="FO167" s="278"/>
      <c r="FP167" s="278"/>
      <c r="FQ167" s="278"/>
      <c r="FR167" s="278"/>
      <c r="FS167" s="278"/>
      <c r="FT167" s="278"/>
      <c r="FU167" s="278"/>
      <c r="FV167" s="278"/>
      <c r="FW167" s="278"/>
      <c r="FX167" s="278"/>
      <c r="FY167" s="278"/>
      <c r="FZ167" s="278"/>
      <c r="GA167" s="278"/>
      <c r="GB167" s="278"/>
      <c r="GC167" s="278"/>
      <c r="GD167" s="278"/>
      <c r="GE167" s="278"/>
      <c r="GF167" s="278"/>
      <c r="GG167" s="278"/>
      <c r="GH167" s="278"/>
      <c r="GI167" s="278"/>
      <c r="GJ167" s="278"/>
      <c r="GK167" s="278"/>
      <c r="GL167" s="278"/>
      <c r="GM167" s="278"/>
      <c r="GN167" s="278"/>
      <c r="GO167" s="278"/>
      <c r="GP167" s="278"/>
      <c r="GQ167" s="278"/>
      <c r="GR167" s="278"/>
      <c r="GS167" s="278"/>
      <c r="GT167" s="278"/>
      <c r="GU167" s="278"/>
      <c r="GV167" s="278"/>
      <c r="GW167" s="278"/>
      <c r="GX167" s="278"/>
      <c r="GY167" s="278"/>
      <c r="GZ167" s="278"/>
      <c r="HA167" s="278"/>
      <c r="HB167" s="278"/>
      <c r="HC167" s="278"/>
      <c r="HD167" s="278"/>
      <c r="HE167" s="278"/>
      <c r="HF167" s="278"/>
      <c r="HG167" s="278"/>
      <c r="HH167" s="278"/>
      <c r="HI167" s="278"/>
      <c r="HJ167" s="278"/>
      <c r="HK167" s="278"/>
    </row>
    <row r="168" spans="1:219" s="280" customFormat="1" ht="120" x14ac:dyDescent="0.25">
      <c r="A168" s="619" t="s">
        <v>407</v>
      </c>
      <c r="B168" s="619" t="s">
        <v>375</v>
      </c>
      <c r="C168" s="619" t="s">
        <v>361</v>
      </c>
      <c r="D168" s="619" t="s">
        <v>407</v>
      </c>
      <c r="E168" s="619" t="s">
        <v>426</v>
      </c>
      <c r="F168" s="619" t="s">
        <v>408</v>
      </c>
      <c r="G168" s="796">
        <v>2021005810173</v>
      </c>
      <c r="H168" s="619"/>
      <c r="I168" s="1061" t="s">
        <v>765</v>
      </c>
      <c r="J168" s="1061" t="s">
        <v>766</v>
      </c>
      <c r="K168" s="619">
        <v>1</v>
      </c>
      <c r="L168" s="619" t="s">
        <v>762</v>
      </c>
      <c r="M168" s="619" t="s">
        <v>761</v>
      </c>
      <c r="N168" s="787" t="s">
        <v>1457</v>
      </c>
      <c r="O168" s="787" t="s">
        <v>390</v>
      </c>
      <c r="P168" s="631" t="s">
        <v>701</v>
      </c>
      <c r="Q168" s="936" t="s">
        <v>988</v>
      </c>
      <c r="R168" s="857"/>
      <c r="S168" s="857">
        <v>2004125440</v>
      </c>
      <c r="T168" s="1026">
        <f t="shared" si="24"/>
        <v>2004125440</v>
      </c>
      <c r="U168" s="1092">
        <f t="shared" si="21"/>
        <v>2004125440</v>
      </c>
      <c r="V168" s="1088"/>
      <c r="W168" s="277"/>
      <c r="X168" s="277"/>
      <c r="Y168" s="277"/>
      <c r="Z168" s="277"/>
      <c r="AA168" s="594"/>
      <c r="AB168" s="277"/>
      <c r="AC168" s="277"/>
      <c r="AD168" s="277"/>
      <c r="AE168" s="277"/>
      <c r="AF168" s="277"/>
      <c r="AG168" s="277"/>
      <c r="AH168" s="277"/>
      <c r="AI168" s="277"/>
      <c r="AJ168" s="277"/>
      <c r="AK168" s="277"/>
      <c r="AL168" s="277"/>
      <c r="AM168" s="277"/>
      <c r="AN168" s="594"/>
      <c r="AO168" s="594"/>
      <c r="AP168" s="277"/>
      <c r="AQ168" s="277"/>
      <c r="AR168" s="277"/>
      <c r="AS168" s="277"/>
      <c r="AT168" s="277"/>
      <c r="AU168" s="277"/>
      <c r="AV168" s="277"/>
      <c r="AW168" s="277"/>
      <c r="AX168" s="277"/>
      <c r="AY168" s="277"/>
      <c r="AZ168" s="277"/>
      <c r="BA168" s="277"/>
      <c r="BB168" s="277"/>
      <c r="BC168" s="277"/>
      <c r="BD168" s="594"/>
      <c r="BE168" s="277"/>
      <c r="BF168" s="277"/>
      <c r="BG168" s="277"/>
      <c r="BH168" s="277"/>
      <c r="BI168" s="277"/>
      <c r="BJ168" s="277">
        <v>2004125440</v>
      </c>
      <c r="BK168" s="381"/>
      <c r="BL168" s="277"/>
      <c r="BM168" s="277"/>
      <c r="BN168" s="277"/>
      <c r="BO168" s="277"/>
      <c r="BP168" s="277"/>
      <c r="BQ168" s="277"/>
      <c r="BR168" s="277"/>
      <c r="BS168" s="594"/>
      <c r="BT168" s="277"/>
      <c r="BU168" s="277"/>
      <c r="BV168" s="277"/>
      <c r="BW168" s="277"/>
      <c r="BX168" s="277"/>
      <c r="BY168" s="277"/>
      <c r="BZ168" s="277"/>
      <c r="CA168" s="637"/>
      <c r="CB168" s="652" t="s">
        <v>1338</v>
      </c>
      <c r="CC168" s="652" t="s">
        <v>1339</v>
      </c>
      <c r="CD168" s="652">
        <v>22012</v>
      </c>
      <c r="CE168" s="652" t="s">
        <v>1205</v>
      </c>
      <c r="CF168" s="652" t="s">
        <v>701</v>
      </c>
      <c r="CG168" s="883">
        <f t="shared" si="25"/>
        <v>2004125440</v>
      </c>
      <c r="CH168" s="652">
        <v>85330</v>
      </c>
      <c r="CI168" s="652" t="s">
        <v>1223</v>
      </c>
      <c r="CJ168" s="1207" t="s">
        <v>1224</v>
      </c>
      <c r="CK168" s="652" t="s">
        <v>1213</v>
      </c>
      <c r="CL168" s="652">
        <v>7098</v>
      </c>
      <c r="CM168" s="652" t="s">
        <v>1225</v>
      </c>
      <c r="CN168" s="652" t="s">
        <v>1226</v>
      </c>
      <c r="CO168" s="652" t="s">
        <v>1227</v>
      </c>
      <c r="CP168" s="807">
        <f t="shared" si="22"/>
        <v>2004125440</v>
      </c>
      <c r="CQ168" s="807">
        <f t="shared" si="23"/>
        <v>0</v>
      </c>
      <c r="CR168" s="278"/>
      <c r="CS168" s="278"/>
      <c r="CT168" s="278"/>
      <c r="CU168" s="278"/>
      <c r="CV168" s="278"/>
      <c r="CW168" s="278"/>
      <c r="CX168" s="278"/>
      <c r="CY168" s="278"/>
      <c r="CZ168" s="278"/>
      <c r="DA168" s="278"/>
      <c r="DB168" s="278"/>
      <c r="DC168" s="278"/>
      <c r="DD168" s="278"/>
      <c r="DE168" s="278"/>
      <c r="DF168" s="278"/>
      <c r="DG168" s="278"/>
      <c r="DH168" s="278"/>
      <c r="DI168" s="278"/>
      <c r="DJ168" s="278"/>
      <c r="DK168" s="278"/>
      <c r="DL168" s="278"/>
      <c r="DM168" s="278"/>
      <c r="DN168" s="278"/>
      <c r="DO168" s="278"/>
      <c r="DP168" s="278"/>
      <c r="DQ168" s="278"/>
      <c r="DR168" s="278"/>
      <c r="DS168" s="278"/>
      <c r="DT168" s="278"/>
      <c r="DU168" s="278"/>
      <c r="DV168" s="278"/>
      <c r="DW168" s="278"/>
      <c r="DX168" s="278"/>
      <c r="DY168" s="278"/>
      <c r="DZ168" s="278"/>
      <c r="EA168" s="278"/>
      <c r="EB168" s="278"/>
      <c r="EC168" s="278"/>
      <c r="ED168" s="278"/>
      <c r="EE168" s="278"/>
      <c r="EF168" s="278"/>
      <c r="EG168" s="278"/>
      <c r="EH168" s="278"/>
      <c r="EI168" s="278"/>
      <c r="EJ168" s="278"/>
      <c r="EK168" s="278"/>
      <c r="EL168" s="278"/>
      <c r="EM168" s="278"/>
      <c r="EN168" s="278"/>
      <c r="EO168" s="278"/>
      <c r="EP168" s="278"/>
      <c r="EQ168" s="278"/>
      <c r="ER168" s="278"/>
      <c r="ES168" s="278"/>
      <c r="ET168" s="278"/>
      <c r="EU168" s="278"/>
      <c r="EV168" s="278"/>
      <c r="EW168" s="278"/>
      <c r="EX168" s="278"/>
      <c r="EY168" s="278"/>
      <c r="EZ168" s="278"/>
      <c r="FA168" s="278"/>
      <c r="FB168" s="278"/>
      <c r="FC168" s="278"/>
      <c r="FD168" s="278"/>
      <c r="FE168" s="278"/>
      <c r="FF168" s="278"/>
      <c r="FG168" s="278"/>
      <c r="FH168" s="278"/>
      <c r="FI168" s="278"/>
      <c r="FJ168" s="278"/>
      <c r="FK168" s="278"/>
      <c r="FL168" s="278"/>
      <c r="FM168" s="278"/>
      <c r="FN168" s="278"/>
      <c r="FO168" s="278"/>
      <c r="FP168" s="278"/>
      <c r="FQ168" s="278"/>
      <c r="FR168" s="278"/>
      <c r="FS168" s="278"/>
      <c r="FT168" s="278"/>
      <c r="FU168" s="278"/>
      <c r="FV168" s="278"/>
      <c r="FW168" s="278"/>
      <c r="FX168" s="278"/>
      <c r="FY168" s="278"/>
      <c r="FZ168" s="278"/>
      <c r="GA168" s="278"/>
      <c r="GB168" s="278"/>
      <c r="GC168" s="278"/>
      <c r="GD168" s="278"/>
      <c r="GE168" s="278"/>
      <c r="GF168" s="278"/>
      <c r="GG168" s="278"/>
      <c r="GH168" s="278"/>
      <c r="GI168" s="278"/>
      <c r="GJ168" s="278"/>
      <c r="GK168" s="278"/>
      <c r="GL168" s="278"/>
      <c r="GM168" s="278"/>
      <c r="GN168" s="278"/>
      <c r="GO168" s="278"/>
      <c r="GP168" s="278"/>
      <c r="GQ168" s="278"/>
      <c r="GR168" s="278"/>
      <c r="GS168" s="278"/>
      <c r="GT168" s="278"/>
      <c r="GU168" s="278"/>
      <c r="GV168" s="278"/>
      <c r="GW168" s="278"/>
      <c r="GX168" s="278"/>
      <c r="GY168" s="278"/>
      <c r="GZ168" s="278"/>
      <c r="HA168" s="278"/>
      <c r="HB168" s="278"/>
      <c r="HC168" s="278"/>
      <c r="HD168" s="278"/>
      <c r="HE168" s="278"/>
      <c r="HF168" s="278"/>
      <c r="HG168" s="278"/>
      <c r="HH168" s="278"/>
      <c r="HI168" s="278"/>
      <c r="HJ168" s="278"/>
      <c r="HK168" s="278"/>
    </row>
    <row r="169" spans="1:219" s="280" customFormat="1" ht="120" x14ac:dyDescent="0.2">
      <c r="A169" s="619" t="s">
        <v>407</v>
      </c>
      <c r="B169" s="619" t="s">
        <v>375</v>
      </c>
      <c r="C169" s="619" t="s">
        <v>361</v>
      </c>
      <c r="D169" s="619" t="s">
        <v>407</v>
      </c>
      <c r="E169" s="619" t="s">
        <v>426</v>
      </c>
      <c r="F169" s="619" t="s">
        <v>408</v>
      </c>
      <c r="G169" s="796">
        <v>2021005810174</v>
      </c>
      <c r="H169" s="619"/>
      <c r="I169" s="1061" t="s">
        <v>765</v>
      </c>
      <c r="J169" s="1061" t="s">
        <v>766</v>
      </c>
      <c r="K169" s="619">
        <v>1</v>
      </c>
      <c r="L169" s="619" t="s">
        <v>762</v>
      </c>
      <c r="M169" s="619" t="s">
        <v>761</v>
      </c>
      <c r="N169" s="787" t="s">
        <v>1458</v>
      </c>
      <c r="O169" s="787" t="s">
        <v>390</v>
      </c>
      <c r="P169" s="1200" t="s">
        <v>701</v>
      </c>
      <c r="Q169" s="936" t="s">
        <v>989</v>
      </c>
      <c r="R169" s="857"/>
      <c r="S169" s="857">
        <v>2026149437</v>
      </c>
      <c r="T169" s="1026">
        <f t="shared" si="24"/>
        <v>2026149437</v>
      </c>
      <c r="U169" s="1092">
        <f t="shared" si="21"/>
        <v>2026149437</v>
      </c>
      <c r="V169" s="1088"/>
      <c r="W169" s="594"/>
      <c r="X169" s="594"/>
      <c r="Y169" s="594"/>
      <c r="Z169" s="594"/>
      <c r="AA169" s="594"/>
      <c r="AB169" s="594"/>
      <c r="AC169" s="594"/>
      <c r="AD169" s="594"/>
      <c r="AE169" s="594"/>
      <c r="AF169" s="594"/>
      <c r="AG169" s="594"/>
      <c r="AH169" s="594"/>
      <c r="AI169" s="594"/>
      <c r="AJ169" s="594"/>
      <c r="AK169" s="594"/>
      <c r="AL169" s="594"/>
      <c r="AM169" s="594"/>
      <c r="AN169" s="594"/>
      <c r="AO169" s="594"/>
      <c r="AP169" s="594"/>
      <c r="AQ169" s="594"/>
      <c r="AR169" s="594"/>
      <c r="AS169" s="594"/>
      <c r="AT169" s="594"/>
      <c r="AU169" s="594"/>
      <c r="AV169" s="594"/>
      <c r="AW169" s="594"/>
      <c r="AX169" s="594"/>
      <c r="AY169" s="594"/>
      <c r="AZ169" s="594"/>
      <c r="BA169" s="594"/>
      <c r="BB169" s="594"/>
      <c r="BC169" s="594"/>
      <c r="BD169" s="594"/>
      <c r="BE169" s="594"/>
      <c r="BF169" s="594"/>
      <c r="BG169" s="594"/>
      <c r="BH169" s="594"/>
      <c r="BI169" s="594"/>
      <c r="BJ169" s="594">
        <v>2026149437</v>
      </c>
      <c r="BK169" s="594"/>
      <c r="BL169" s="594"/>
      <c r="BM169" s="594"/>
      <c r="BN169" s="594"/>
      <c r="BO169" s="594"/>
      <c r="BP169" s="594"/>
      <c r="BQ169" s="594"/>
      <c r="BR169" s="594"/>
      <c r="BS169" s="594"/>
      <c r="BT169" s="594"/>
      <c r="BU169" s="594"/>
      <c r="BV169" s="594"/>
      <c r="BW169" s="594"/>
      <c r="BX169" s="594"/>
      <c r="BY169" s="594"/>
      <c r="BZ169" s="594"/>
      <c r="CA169" s="637"/>
      <c r="CB169" s="652" t="s">
        <v>1338</v>
      </c>
      <c r="CC169" s="652" t="s">
        <v>1339</v>
      </c>
      <c r="CD169" s="652">
        <v>22012</v>
      </c>
      <c r="CE169" s="652" t="s">
        <v>1205</v>
      </c>
      <c r="CF169" s="1200" t="s">
        <v>701</v>
      </c>
      <c r="CG169" s="1188">
        <f t="shared" si="25"/>
        <v>2026149437</v>
      </c>
      <c r="CH169" s="652">
        <v>85250</v>
      </c>
      <c r="CI169" s="652" t="s">
        <v>1228</v>
      </c>
      <c r="CJ169" s="1207" t="s">
        <v>1224</v>
      </c>
      <c r="CK169" s="652" t="s">
        <v>1207</v>
      </c>
      <c r="CL169" s="652">
        <v>7098</v>
      </c>
      <c r="CM169" s="652" t="s">
        <v>1208</v>
      </c>
      <c r="CN169" s="652" t="s">
        <v>1229</v>
      </c>
      <c r="CO169" s="652" t="s">
        <v>1230</v>
      </c>
      <c r="CP169" s="807">
        <f t="shared" si="22"/>
        <v>2026149437</v>
      </c>
      <c r="CQ169" s="807">
        <f t="shared" si="23"/>
        <v>0</v>
      </c>
      <c r="CR169" s="278"/>
      <c r="CS169" s="278"/>
      <c r="CT169" s="278"/>
      <c r="CU169" s="278"/>
      <c r="CV169" s="278"/>
      <c r="CW169" s="278"/>
      <c r="CX169" s="278"/>
      <c r="CY169" s="278"/>
      <c r="CZ169" s="278"/>
      <c r="DA169" s="278"/>
      <c r="DB169" s="278"/>
      <c r="DC169" s="278"/>
      <c r="DD169" s="278"/>
      <c r="DE169" s="278"/>
      <c r="DF169" s="278"/>
      <c r="DG169" s="278"/>
      <c r="DH169" s="278"/>
      <c r="DI169" s="278"/>
      <c r="DJ169" s="278"/>
      <c r="DK169" s="278"/>
      <c r="DL169" s="278"/>
      <c r="DM169" s="278"/>
      <c r="DN169" s="278"/>
      <c r="DO169" s="278"/>
      <c r="DP169" s="278"/>
      <c r="DQ169" s="278"/>
      <c r="DR169" s="278"/>
      <c r="DS169" s="278"/>
      <c r="DT169" s="278"/>
      <c r="DU169" s="278"/>
      <c r="DV169" s="278"/>
      <c r="DW169" s="278"/>
      <c r="DX169" s="278"/>
      <c r="DY169" s="278"/>
      <c r="DZ169" s="278"/>
      <c r="EA169" s="278"/>
      <c r="EB169" s="278"/>
      <c r="EC169" s="278"/>
      <c r="ED169" s="278"/>
      <c r="EE169" s="278"/>
      <c r="EF169" s="278"/>
      <c r="EG169" s="278"/>
      <c r="EH169" s="278"/>
      <c r="EI169" s="278"/>
      <c r="EJ169" s="278"/>
      <c r="EK169" s="278"/>
      <c r="EL169" s="278"/>
      <c r="EM169" s="278"/>
      <c r="EN169" s="278"/>
      <c r="EO169" s="278"/>
      <c r="EP169" s="278"/>
      <c r="EQ169" s="278"/>
      <c r="ER169" s="278"/>
      <c r="ES169" s="278"/>
      <c r="ET169" s="278"/>
      <c r="EU169" s="278"/>
      <c r="EV169" s="278"/>
      <c r="EW169" s="278"/>
      <c r="EX169" s="278"/>
      <c r="EY169" s="278"/>
      <c r="EZ169" s="278"/>
      <c r="FA169" s="278"/>
      <c r="FB169" s="278"/>
      <c r="FC169" s="278"/>
      <c r="FD169" s="278"/>
      <c r="FE169" s="278"/>
      <c r="FF169" s="278"/>
      <c r="FG169" s="278"/>
      <c r="FH169" s="278"/>
      <c r="FI169" s="278"/>
      <c r="FJ169" s="278"/>
      <c r="FK169" s="278"/>
      <c r="FL169" s="278"/>
      <c r="FM169" s="278"/>
      <c r="FN169" s="278"/>
      <c r="FO169" s="278"/>
      <c r="FP169" s="278"/>
      <c r="FQ169" s="278"/>
      <c r="FR169" s="278"/>
      <c r="FS169" s="278"/>
      <c r="FT169" s="278"/>
      <c r="FU169" s="278"/>
      <c r="FV169" s="278"/>
      <c r="FW169" s="278"/>
      <c r="FX169" s="278"/>
      <c r="FY169" s="278"/>
      <c r="FZ169" s="278"/>
      <c r="GA169" s="278"/>
      <c r="GB169" s="278"/>
      <c r="GC169" s="278"/>
      <c r="GD169" s="278"/>
      <c r="GE169" s="278"/>
      <c r="GF169" s="278"/>
      <c r="GG169" s="278"/>
      <c r="GH169" s="278"/>
      <c r="GI169" s="278"/>
      <c r="GJ169" s="278"/>
      <c r="GK169" s="278"/>
      <c r="GL169" s="278"/>
      <c r="GM169" s="278"/>
      <c r="GN169" s="278"/>
      <c r="GO169" s="278"/>
      <c r="GP169" s="278"/>
      <c r="GQ169" s="278"/>
      <c r="GR169" s="278"/>
      <c r="GS169" s="278"/>
      <c r="GT169" s="278"/>
      <c r="GU169" s="278"/>
      <c r="GV169" s="278"/>
      <c r="GW169" s="278"/>
      <c r="GX169" s="278"/>
      <c r="GY169" s="278"/>
      <c r="GZ169" s="278"/>
      <c r="HA169" s="278"/>
      <c r="HB169" s="278"/>
      <c r="HC169" s="278"/>
      <c r="HD169" s="278"/>
      <c r="HE169" s="278"/>
      <c r="HF169" s="278"/>
      <c r="HG169" s="278"/>
      <c r="HH169" s="278"/>
      <c r="HI169" s="278"/>
      <c r="HJ169" s="278"/>
      <c r="HK169" s="278"/>
    </row>
    <row r="170" spans="1:219" s="280" customFormat="1" ht="210" x14ac:dyDescent="0.25">
      <c r="A170" s="619" t="s">
        <v>407</v>
      </c>
      <c r="B170" s="619" t="s">
        <v>375</v>
      </c>
      <c r="C170" s="619" t="s">
        <v>361</v>
      </c>
      <c r="D170" s="619" t="s">
        <v>407</v>
      </c>
      <c r="E170" s="619" t="s">
        <v>426</v>
      </c>
      <c r="F170" s="619" t="s">
        <v>408</v>
      </c>
      <c r="G170" s="796">
        <v>2021005810179</v>
      </c>
      <c r="H170" s="619"/>
      <c r="I170" s="1061" t="s">
        <v>765</v>
      </c>
      <c r="J170" s="1061" t="s">
        <v>766</v>
      </c>
      <c r="K170" s="619">
        <v>1</v>
      </c>
      <c r="L170" s="619" t="s">
        <v>762</v>
      </c>
      <c r="M170" s="619" t="s">
        <v>761</v>
      </c>
      <c r="N170" s="787" t="s">
        <v>1459</v>
      </c>
      <c r="O170" s="787" t="s">
        <v>390</v>
      </c>
      <c r="P170" s="631" t="s">
        <v>701</v>
      </c>
      <c r="Q170" s="936" t="s">
        <v>990</v>
      </c>
      <c r="R170" s="857"/>
      <c r="S170" s="857">
        <v>20150000</v>
      </c>
      <c r="T170" s="1026">
        <f t="shared" si="24"/>
        <v>20150000</v>
      </c>
      <c r="U170" s="1092">
        <f t="shared" si="21"/>
        <v>20150000</v>
      </c>
      <c r="V170" s="1088"/>
      <c r="W170" s="277"/>
      <c r="X170" s="277"/>
      <c r="Y170" s="277"/>
      <c r="Z170" s="277"/>
      <c r="AA170" s="594"/>
      <c r="AB170" s="277"/>
      <c r="AC170" s="277"/>
      <c r="AD170" s="277"/>
      <c r="AE170" s="277"/>
      <c r="AF170" s="277"/>
      <c r="AG170" s="277"/>
      <c r="AH170" s="277"/>
      <c r="AI170" s="277"/>
      <c r="AJ170" s="277"/>
      <c r="AK170" s="277"/>
      <c r="AL170" s="277"/>
      <c r="AM170" s="277"/>
      <c r="AN170" s="594"/>
      <c r="AO170" s="594"/>
      <c r="AP170" s="277"/>
      <c r="AQ170" s="277"/>
      <c r="AR170" s="277"/>
      <c r="AS170" s="277"/>
      <c r="AT170" s="277"/>
      <c r="AU170" s="277"/>
      <c r="AV170" s="277"/>
      <c r="AW170" s="277"/>
      <c r="AX170" s="277"/>
      <c r="AY170" s="277"/>
      <c r="AZ170" s="277"/>
      <c r="BA170" s="277"/>
      <c r="BB170" s="277"/>
      <c r="BC170" s="277"/>
      <c r="BD170" s="594"/>
      <c r="BE170" s="277"/>
      <c r="BF170" s="277"/>
      <c r="BG170" s="277"/>
      <c r="BH170" s="277"/>
      <c r="BI170" s="277"/>
      <c r="BJ170" s="277"/>
      <c r="BK170" s="381">
        <v>20000000</v>
      </c>
      <c r="BL170" s="277">
        <v>150000</v>
      </c>
      <c r="BM170" s="277"/>
      <c r="BN170" s="277"/>
      <c r="BO170" s="277"/>
      <c r="BP170" s="277"/>
      <c r="BQ170" s="277"/>
      <c r="BR170" s="277"/>
      <c r="BS170" s="594"/>
      <c r="BT170" s="277"/>
      <c r="BU170" s="277"/>
      <c r="BV170" s="277"/>
      <c r="BW170" s="277"/>
      <c r="BX170" s="277"/>
      <c r="BY170" s="277"/>
      <c r="BZ170" s="277"/>
      <c r="CA170" s="637"/>
      <c r="CB170" s="652">
        <v>2201015</v>
      </c>
      <c r="CC170" s="652" t="s">
        <v>765</v>
      </c>
      <c r="CD170" s="652">
        <v>22012</v>
      </c>
      <c r="CE170" s="652" t="s">
        <v>1205</v>
      </c>
      <c r="CF170" s="652" t="s">
        <v>763</v>
      </c>
      <c r="CG170" s="883">
        <f t="shared" si="25"/>
        <v>20150000</v>
      </c>
      <c r="CH170" s="652">
        <v>54129</v>
      </c>
      <c r="CI170" s="652" t="s">
        <v>1140</v>
      </c>
      <c r="CJ170" s="1207" t="s">
        <v>1224</v>
      </c>
      <c r="CK170" s="652" t="s">
        <v>1207</v>
      </c>
      <c r="CL170" s="652">
        <v>70443</v>
      </c>
      <c r="CM170" s="652" t="s">
        <v>1142</v>
      </c>
      <c r="CN170" s="652" t="s">
        <v>1231</v>
      </c>
      <c r="CO170" s="652" t="s">
        <v>1232</v>
      </c>
      <c r="CP170" s="807">
        <f t="shared" si="22"/>
        <v>20150000</v>
      </c>
      <c r="CQ170" s="807">
        <f t="shared" si="23"/>
        <v>0</v>
      </c>
      <c r="CR170" s="278"/>
      <c r="CS170" s="278"/>
      <c r="CT170" s="278"/>
      <c r="CU170" s="278"/>
      <c r="CV170" s="278"/>
      <c r="CW170" s="278"/>
      <c r="CX170" s="278"/>
      <c r="CY170" s="278"/>
      <c r="CZ170" s="278"/>
      <c r="DA170" s="278"/>
      <c r="DB170" s="278"/>
      <c r="DC170" s="278"/>
      <c r="DD170" s="278"/>
      <c r="DE170" s="278"/>
      <c r="DF170" s="278"/>
      <c r="DG170" s="278"/>
      <c r="DH170" s="278"/>
      <c r="DI170" s="278"/>
      <c r="DJ170" s="278"/>
      <c r="DK170" s="278"/>
      <c r="DL170" s="278"/>
      <c r="DM170" s="278"/>
      <c r="DN170" s="278"/>
      <c r="DO170" s="278"/>
      <c r="DP170" s="278"/>
      <c r="DQ170" s="278"/>
      <c r="DR170" s="278"/>
      <c r="DS170" s="278"/>
      <c r="DT170" s="278"/>
      <c r="DU170" s="278"/>
      <c r="DV170" s="278"/>
      <c r="DW170" s="278"/>
      <c r="DX170" s="278"/>
      <c r="DY170" s="278"/>
      <c r="DZ170" s="278"/>
      <c r="EA170" s="278"/>
      <c r="EB170" s="278"/>
      <c r="EC170" s="278"/>
      <c r="ED170" s="278"/>
      <c r="EE170" s="278"/>
      <c r="EF170" s="278"/>
      <c r="EG170" s="278"/>
      <c r="EH170" s="278"/>
      <c r="EI170" s="278"/>
      <c r="EJ170" s="278"/>
      <c r="EK170" s="278"/>
      <c r="EL170" s="278"/>
      <c r="EM170" s="278"/>
      <c r="EN170" s="278"/>
      <c r="EO170" s="278"/>
      <c r="EP170" s="278"/>
      <c r="EQ170" s="278"/>
      <c r="ER170" s="278"/>
      <c r="ES170" s="278"/>
      <c r="ET170" s="278"/>
      <c r="EU170" s="278"/>
      <c r="EV170" s="278"/>
      <c r="EW170" s="278"/>
      <c r="EX170" s="278"/>
      <c r="EY170" s="278"/>
      <c r="EZ170" s="278"/>
      <c r="FA170" s="278"/>
      <c r="FB170" s="278"/>
      <c r="FC170" s="278"/>
      <c r="FD170" s="278"/>
      <c r="FE170" s="278"/>
      <c r="FF170" s="278"/>
      <c r="FG170" s="278"/>
      <c r="FH170" s="278"/>
      <c r="FI170" s="278"/>
      <c r="FJ170" s="278"/>
      <c r="FK170" s="278"/>
      <c r="FL170" s="278"/>
      <c r="FM170" s="278"/>
      <c r="FN170" s="278"/>
      <c r="FO170" s="278"/>
      <c r="FP170" s="278"/>
      <c r="FQ170" s="278"/>
      <c r="FR170" s="278"/>
      <c r="FS170" s="278"/>
      <c r="FT170" s="278"/>
      <c r="FU170" s="278"/>
      <c r="FV170" s="278"/>
      <c r="FW170" s="278"/>
      <c r="FX170" s="278"/>
      <c r="FY170" s="278"/>
      <c r="FZ170" s="278"/>
      <c r="GA170" s="278"/>
      <c r="GB170" s="278"/>
      <c r="GC170" s="278"/>
      <c r="GD170" s="278"/>
      <c r="GE170" s="278"/>
      <c r="GF170" s="278"/>
      <c r="GG170" s="278"/>
      <c r="GH170" s="278"/>
      <c r="GI170" s="278"/>
      <c r="GJ170" s="278"/>
      <c r="GK170" s="278"/>
      <c r="GL170" s="278"/>
      <c r="GM170" s="278"/>
      <c r="GN170" s="278"/>
      <c r="GO170" s="278"/>
      <c r="GP170" s="278"/>
      <c r="GQ170" s="278"/>
      <c r="GR170" s="278"/>
      <c r="GS170" s="278"/>
      <c r="GT170" s="278"/>
      <c r="GU170" s="278"/>
      <c r="GV170" s="278"/>
      <c r="GW170" s="278"/>
      <c r="GX170" s="278"/>
      <c r="GY170" s="278"/>
      <c r="GZ170" s="278"/>
      <c r="HA170" s="278"/>
      <c r="HB170" s="278"/>
      <c r="HC170" s="278"/>
      <c r="HD170" s="278"/>
      <c r="HE170" s="278"/>
      <c r="HF170" s="278"/>
      <c r="HG170" s="278"/>
      <c r="HH170" s="278"/>
      <c r="HI170" s="278"/>
      <c r="HJ170" s="278"/>
      <c r="HK170" s="278"/>
    </row>
    <row r="171" spans="1:219" s="280" customFormat="1" ht="120" x14ac:dyDescent="0.2">
      <c r="A171" s="619" t="s">
        <v>407</v>
      </c>
      <c r="B171" s="619" t="s">
        <v>375</v>
      </c>
      <c r="C171" s="619" t="s">
        <v>361</v>
      </c>
      <c r="D171" s="619" t="s">
        <v>407</v>
      </c>
      <c r="E171" s="619" t="s">
        <v>426</v>
      </c>
      <c r="F171" s="619" t="s">
        <v>408</v>
      </c>
      <c r="G171" s="796">
        <v>2021005810190</v>
      </c>
      <c r="H171" s="619"/>
      <c r="I171" s="1061" t="s">
        <v>765</v>
      </c>
      <c r="J171" s="1061" t="s">
        <v>766</v>
      </c>
      <c r="K171" s="619">
        <v>1</v>
      </c>
      <c r="L171" s="619" t="s">
        <v>762</v>
      </c>
      <c r="M171" s="619" t="s">
        <v>761</v>
      </c>
      <c r="N171" s="787" t="s">
        <v>1460</v>
      </c>
      <c r="O171" s="787" t="s">
        <v>390</v>
      </c>
      <c r="P171" s="1200" t="s">
        <v>1233</v>
      </c>
      <c r="Q171" s="917" t="s">
        <v>991</v>
      </c>
      <c r="R171" s="857"/>
      <c r="S171" s="857">
        <v>482566728</v>
      </c>
      <c r="T171" s="1026">
        <f t="shared" si="24"/>
        <v>482566728</v>
      </c>
      <c r="U171" s="1092">
        <f t="shared" si="21"/>
        <v>482566728</v>
      </c>
      <c r="V171" s="1088"/>
      <c r="W171" s="594"/>
      <c r="X171" s="594"/>
      <c r="Y171" s="594"/>
      <c r="Z171" s="594"/>
      <c r="AA171" s="594"/>
      <c r="AB171" s="594"/>
      <c r="AC171" s="594"/>
      <c r="AD171" s="594"/>
      <c r="AE171" s="594"/>
      <c r="AF171" s="594"/>
      <c r="AG171" s="594"/>
      <c r="AH171" s="594"/>
      <c r="AI171" s="594"/>
      <c r="AJ171" s="594"/>
      <c r="AK171" s="594"/>
      <c r="AL171" s="594"/>
      <c r="AM171" s="594"/>
      <c r="AN171" s="594"/>
      <c r="AO171" s="594"/>
      <c r="AP171" s="594"/>
      <c r="AQ171" s="594"/>
      <c r="AR171" s="594"/>
      <c r="AS171" s="594"/>
      <c r="AT171" s="594"/>
      <c r="AU171" s="594"/>
      <c r="AV171" s="594"/>
      <c r="AW171" s="594"/>
      <c r="AX171" s="594"/>
      <c r="AY171" s="594"/>
      <c r="AZ171" s="594"/>
      <c r="BA171" s="594"/>
      <c r="BB171" s="594"/>
      <c r="BC171" s="594"/>
      <c r="BD171" s="594"/>
      <c r="BE171" s="594"/>
      <c r="BF171" s="594"/>
      <c r="BG171" s="594">
        <v>482566728</v>
      </c>
      <c r="BH171" s="594"/>
      <c r="BI171" s="594"/>
      <c r="BJ171" s="594"/>
      <c r="BK171" s="594"/>
      <c r="BL171" s="594"/>
      <c r="BM171" s="594"/>
      <c r="BN171" s="594"/>
      <c r="BO171" s="594"/>
      <c r="BP171" s="594"/>
      <c r="BQ171" s="594"/>
      <c r="BR171" s="594"/>
      <c r="BS171" s="594"/>
      <c r="BT171" s="594"/>
      <c r="BU171" s="594"/>
      <c r="BV171" s="594"/>
      <c r="BW171" s="594"/>
      <c r="BX171" s="594"/>
      <c r="BY171" s="594"/>
      <c r="BZ171" s="594"/>
      <c r="CA171" s="637"/>
      <c r="CB171" s="652">
        <v>2201015</v>
      </c>
      <c r="CC171" s="652" t="s">
        <v>765</v>
      </c>
      <c r="CD171" s="652">
        <v>22012</v>
      </c>
      <c r="CE171" s="652" t="s">
        <v>1205</v>
      </c>
      <c r="CF171" s="652" t="s">
        <v>1233</v>
      </c>
      <c r="CG171" s="883">
        <f t="shared" si="25"/>
        <v>482566728</v>
      </c>
      <c r="CH171" s="652">
        <v>91121</v>
      </c>
      <c r="CI171" s="652" t="s">
        <v>1234</v>
      </c>
      <c r="CJ171" s="1207" t="s">
        <v>1224</v>
      </c>
      <c r="CK171" s="652" t="s">
        <v>1207</v>
      </c>
      <c r="CL171" s="652">
        <v>7098</v>
      </c>
      <c r="CM171" s="652" t="s">
        <v>1208</v>
      </c>
      <c r="CN171" s="652" t="s">
        <v>762</v>
      </c>
      <c r="CO171" s="652" t="s">
        <v>1235</v>
      </c>
      <c r="CP171" s="807">
        <f t="shared" si="22"/>
        <v>482566728</v>
      </c>
      <c r="CQ171" s="807">
        <f t="shared" si="23"/>
        <v>0</v>
      </c>
      <c r="CR171" s="278"/>
      <c r="CS171" s="278"/>
      <c r="CT171" s="278"/>
      <c r="CU171" s="278"/>
      <c r="CV171" s="278"/>
      <c r="CW171" s="278"/>
      <c r="CX171" s="278"/>
      <c r="CY171" s="278"/>
      <c r="CZ171" s="278"/>
      <c r="DA171" s="278"/>
      <c r="DB171" s="278"/>
      <c r="DC171" s="278"/>
      <c r="DD171" s="278"/>
      <c r="DE171" s="278"/>
      <c r="DF171" s="278"/>
      <c r="DG171" s="278"/>
      <c r="DH171" s="278"/>
      <c r="DI171" s="278"/>
      <c r="DJ171" s="278"/>
      <c r="DK171" s="278"/>
      <c r="DL171" s="278"/>
      <c r="DM171" s="278"/>
      <c r="DN171" s="278"/>
      <c r="DO171" s="278"/>
      <c r="DP171" s="278"/>
      <c r="DQ171" s="278"/>
      <c r="DR171" s="278"/>
      <c r="DS171" s="278"/>
      <c r="DT171" s="278"/>
      <c r="DU171" s="278"/>
      <c r="DV171" s="278"/>
      <c r="DW171" s="278"/>
      <c r="DX171" s="278"/>
      <c r="DY171" s="278"/>
      <c r="DZ171" s="278"/>
      <c r="EA171" s="278"/>
      <c r="EB171" s="278"/>
      <c r="EC171" s="278"/>
      <c r="ED171" s="278"/>
      <c r="EE171" s="278"/>
      <c r="EF171" s="278"/>
      <c r="EG171" s="278"/>
      <c r="EH171" s="278"/>
      <c r="EI171" s="278"/>
      <c r="EJ171" s="278"/>
      <c r="EK171" s="278"/>
      <c r="EL171" s="278"/>
      <c r="EM171" s="278"/>
      <c r="EN171" s="278"/>
      <c r="EO171" s="278"/>
      <c r="EP171" s="278"/>
      <c r="EQ171" s="278"/>
      <c r="ER171" s="278"/>
      <c r="ES171" s="278"/>
      <c r="ET171" s="278"/>
      <c r="EU171" s="278"/>
      <c r="EV171" s="278"/>
      <c r="EW171" s="278"/>
      <c r="EX171" s="278"/>
      <c r="EY171" s="278"/>
      <c r="EZ171" s="278"/>
      <c r="FA171" s="278"/>
      <c r="FB171" s="278"/>
      <c r="FC171" s="278"/>
      <c r="FD171" s="278"/>
      <c r="FE171" s="278"/>
      <c r="FF171" s="278"/>
      <c r="FG171" s="278"/>
      <c r="FH171" s="278"/>
      <c r="FI171" s="278"/>
      <c r="FJ171" s="278"/>
      <c r="FK171" s="278"/>
      <c r="FL171" s="278"/>
      <c r="FM171" s="278"/>
      <c r="FN171" s="278"/>
      <c r="FO171" s="278"/>
      <c r="FP171" s="278"/>
      <c r="FQ171" s="278"/>
      <c r="FR171" s="278"/>
      <c r="FS171" s="278"/>
      <c r="FT171" s="278"/>
      <c r="FU171" s="278"/>
      <c r="FV171" s="278"/>
      <c r="FW171" s="278"/>
      <c r="FX171" s="278"/>
      <c r="FY171" s="278"/>
      <c r="FZ171" s="278"/>
      <c r="GA171" s="278"/>
      <c r="GB171" s="278"/>
      <c r="GC171" s="278"/>
      <c r="GD171" s="278"/>
      <c r="GE171" s="278"/>
      <c r="GF171" s="278"/>
      <c r="GG171" s="278"/>
      <c r="GH171" s="278"/>
      <c r="GI171" s="278"/>
      <c r="GJ171" s="278"/>
      <c r="GK171" s="278"/>
      <c r="GL171" s="278"/>
      <c r="GM171" s="278"/>
      <c r="GN171" s="278"/>
      <c r="GO171" s="278"/>
      <c r="GP171" s="278"/>
      <c r="GQ171" s="278"/>
      <c r="GR171" s="278"/>
      <c r="GS171" s="278"/>
      <c r="GT171" s="278"/>
      <c r="GU171" s="278"/>
      <c r="GV171" s="278"/>
      <c r="GW171" s="278"/>
      <c r="GX171" s="278"/>
      <c r="GY171" s="278"/>
      <c r="GZ171" s="278"/>
      <c r="HA171" s="278"/>
      <c r="HB171" s="278"/>
      <c r="HC171" s="278"/>
      <c r="HD171" s="278"/>
      <c r="HE171" s="278"/>
      <c r="HF171" s="278"/>
      <c r="HG171" s="278"/>
      <c r="HH171" s="278"/>
      <c r="HI171" s="278"/>
      <c r="HJ171" s="278"/>
      <c r="HK171" s="278"/>
    </row>
    <row r="172" spans="1:219" ht="19.5" x14ac:dyDescent="0.25">
      <c r="A172" s="1105" t="s">
        <v>386</v>
      </c>
      <c r="B172" s="1105"/>
      <c r="C172" s="1105"/>
      <c r="D172" s="1105"/>
      <c r="E172" s="1105"/>
      <c r="F172" s="1105"/>
      <c r="G172" s="604"/>
      <c r="H172" s="604"/>
      <c r="I172" s="1046"/>
      <c r="J172" s="1046"/>
      <c r="K172" s="604"/>
      <c r="L172" s="604"/>
      <c r="M172" s="604"/>
      <c r="N172" s="623"/>
      <c r="O172" s="623"/>
      <c r="P172" s="623"/>
      <c r="Q172" s="1146" t="s">
        <v>434</v>
      </c>
      <c r="R172" s="1107"/>
      <c r="S172" s="1107"/>
      <c r="T172" s="1108">
        <f t="shared" si="24"/>
        <v>0</v>
      </c>
      <c r="U172" s="1092">
        <f t="shared" si="21"/>
        <v>0</v>
      </c>
      <c r="V172" s="1089"/>
      <c r="W172" s="252"/>
      <c r="X172" s="252"/>
      <c r="Y172" s="252"/>
      <c r="Z172" s="252"/>
      <c r="AA172" s="597"/>
      <c r="AB172" s="252"/>
      <c r="AC172" s="252"/>
      <c r="AD172" s="252"/>
      <c r="AE172" s="252"/>
      <c r="AF172" s="252"/>
      <c r="AG172" s="252"/>
      <c r="AH172" s="252"/>
      <c r="AI172" s="314"/>
      <c r="AJ172" s="314"/>
      <c r="AK172" s="314"/>
      <c r="AL172" s="314"/>
      <c r="AM172" s="314"/>
      <c r="AN172" s="599"/>
      <c r="AO172" s="599"/>
      <c r="AP172" s="314"/>
      <c r="AQ172" s="314"/>
      <c r="AR172" s="314"/>
      <c r="AS172" s="314"/>
      <c r="AT172" s="314"/>
      <c r="AU172" s="314"/>
      <c r="AV172" s="314"/>
      <c r="AW172" s="314"/>
      <c r="AX172" s="314"/>
      <c r="AY172" s="314"/>
      <c r="AZ172" s="314"/>
      <c r="BA172" s="314"/>
      <c r="BB172" s="314"/>
      <c r="BC172" s="314"/>
      <c r="BD172" s="599"/>
      <c r="BE172" s="314"/>
      <c r="BF172" s="314"/>
      <c r="BG172" s="314"/>
      <c r="BH172" s="314"/>
      <c r="BI172" s="314"/>
      <c r="BJ172" s="314"/>
      <c r="BK172" s="590"/>
      <c r="BL172" s="314"/>
      <c r="BM172" s="314"/>
      <c r="BN172" s="314"/>
      <c r="BO172" s="314"/>
      <c r="BP172" s="314"/>
      <c r="BQ172" s="314"/>
      <c r="BR172" s="314"/>
      <c r="BS172" s="599"/>
      <c r="BT172" s="314"/>
      <c r="BU172" s="314"/>
      <c r="BV172" s="314"/>
      <c r="BW172" s="314"/>
      <c r="BX172" s="314"/>
      <c r="BY172" s="314"/>
      <c r="BZ172" s="314"/>
      <c r="CA172" s="641"/>
      <c r="CB172" s="669"/>
      <c r="CC172" s="669"/>
      <c r="CD172" s="669"/>
      <c r="CE172" s="669"/>
      <c r="CF172" s="669"/>
      <c r="CG172" s="1191">
        <f t="shared" si="25"/>
        <v>0</v>
      </c>
      <c r="CH172" s="669"/>
      <c r="CI172" s="669"/>
      <c r="CJ172" s="669"/>
      <c r="CK172" s="669"/>
      <c r="CL172" s="669"/>
      <c r="CM172" s="669"/>
      <c r="CN172" s="669"/>
      <c r="CO172" s="669"/>
      <c r="CP172" s="807">
        <f t="shared" si="22"/>
        <v>0</v>
      </c>
      <c r="CQ172" s="807">
        <f t="shared" si="23"/>
        <v>0</v>
      </c>
      <c r="CR172" s="315"/>
      <c r="CS172" s="315"/>
      <c r="CT172" s="315"/>
      <c r="CU172" s="315"/>
      <c r="CV172" s="315"/>
      <c r="CW172" s="315"/>
      <c r="CX172" s="315"/>
      <c r="CY172" s="315"/>
      <c r="CZ172" s="315"/>
      <c r="DA172" s="315"/>
      <c r="DB172" s="315"/>
      <c r="DC172" s="315"/>
      <c r="DD172" s="315"/>
      <c r="DE172" s="315"/>
      <c r="DF172" s="315"/>
      <c r="DG172" s="315"/>
      <c r="DH172" s="315"/>
      <c r="DI172" s="315"/>
      <c r="DJ172" s="315"/>
      <c r="DK172" s="315"/>
      <c r="DL172" s="315"/>
      <c r="DM172" s="315"/>
      <c r="DN172" s="315"/>
      <c r="DO172" s="315"/>
      <c r="DP172" s="315"/>
      <c r="DQ172" s="315"/>
      <c r="DR172" s="315"/>
      <c r="DS172" s="315"/>
      <c r="DT172" s="315"/>
      <c r="DU172" s="315"/>
      <c r="DV172" s="315"/>
      <c r="DW172" s="315"/>
      <c r="DX172" s="315"/>
      <c r="DY172" s="315"/>
      <c r="DZ172" s="315"/>
      <c r="EA172" s="315"/>
      <c r="EB172" s="315"/>
      <c r="EC172" s="315"/>
      <c r="ED172" s="315"/>
      <c r="EE172" s="315"/>
      <c r="EF172" s="315"/>
      <c r="EG172" s="315"/>
      <c r="EH172" s="315"/>
      <c r="EI172" s="315"/>
      <c r="EJ172" s="315"/>
      <c r="EK172" s="315"/>
      <c r="EL172" s="315"/>
      <c r="EM172" s="315"/>
      <c r="EN172" s="315"/>
      <c r="EO172" s="315"/>
      <c r="EP172" s="315"/>
      <c r="EQ172" s="315"/>
      <c r="ER172" s="315"/>
      <c r="ES172" s="315"/>
      <c r="ET172" s="315"/>
      <c r="EU172" s="315"/>
      <c r="EV172" s="315"/>
      <c r="EW172" s="315"/>
      <c r="EX172" s="315"/>
      <c r="EY172" s="315"/>
      <c r="EZ172" s="315"/>
      <c r="FA172" s="315"/>
      <c r="FB172" s="315"/>
      <c r="FC172" s="315"/>
      <c r="FD172" s="315"/>
      <c r="FE172" s="315"/>
      <c r="FF172" s="315"/>
      <c r="FG172" s="315"/>
      <c r="FH172" s="315"/>
      <c r="FI172" s="315"/>
      <c r="FJ172" s="315"/>
      <c r="FK172" s="315"/>
      <c r="FL172" s="315"/>
      <c r="FM172" s="315"/>
      <c r="FN172" s="315"/>
      <c r="FO172" s="315"/>
      <c r="FP172" s="315"/>
      <c r="FQ172" s="315"/>
      <c r="FR172" s="315"/>
      <c r="FS172" s="315"/>
      <c r="FT172" s="315"/>
      <c r="FU172" s="315"/>
      <c r="FV172" s="315"/>
      <c r="FW172" s="315"/>
      <c r="FX172" s="315"/>
      <c r="FY172" s="315"/>
      <c r="FZ172" s="315"/>
      <c r="GA172" s="315"/>
      <c r="GB172" s="315"/>
      <c r="GC172" s="315"/>
      <c r="GD172" s="315"/>
      <c r="GE172" s="315"/>
      <c r="GF172" s="315"/>
      <c r="GG172" s="315"/>
      <c r="GH172" s="315"/>
      <c r="GI172" s="315"/>
      <c r="GJ172" s="315"/>
      <c r="GK172" s="315"/>
      <c r="GL172" s="315"/>
      <c r="GM172" s="315"/>
      <c r="GN172" s="315"/>
      <c r="GO172" s="315"/>
      <c r="GP172" s="315"/>
      <c r="GQ172" s="315"/>
      <c r="GR172" s="315"/>
      <c r="GS172" s="315"/>
      <c r="GT172" s="315"/>
      <c r="GU172" s="315"/>
      <c r="GV172" s="315"/>
      <c r="GW172" s="315"/>
      <c r="GX172" s="315"/>
      <c r="GY172" s="315"/>
      <c r="GZ172" s="315"/>
      <c r="HA172" s="315"/>
      <c r="HB172" s="315"/>
      <c r="HC172" s="315"/>
      <c r="HD172" s="315"/>
      <c r="HE172" s="315"/>
      <c r="HF172" s="315"/>
      <c r="HG172" s="315"/>
      <c r="HH172" s="315"/>
      <c r="HI172" s="315"/>
      <c r="HJ172" s="315"/>
      <c r="HK172" s="315"/>
    </row>
    <row r="173" spans="1:219" ht="19.5" x14ac:dyDescent="0.25">
      <c r="A173" s="792" t="s">
        <v>386</v>
      </c>
      <c r="B173" s="792" t="s">
        <v>361</v>
      </c>
      <c r="C173" s="792"/>
      <c r="D173" s="792"/>
      <c r="E173" s="792"/>
      <c r="F173" s="792"/>
      <c r="G173" s="605"/>
      <c r="H173" s="605"/>
      <c r="I173" s="1047"/>
      <c r="J173" s="1047"/>
      <c r="K173" s="605"/>
      <c r="L173" s="605"/>
      <c r="M173" s="605"/>
      <c r="N173" s="624"/>
      <c r="O173" s="624"/>
      <c r="P173" s="624"/>
      <c r="Q173" s="1130" t="s">
        <v>362</v>
      </c>
      <c r="R173" s="1111"/>
      <c r="S173" s="1111"/>
      <c r="T173" s="1112">
        <f t="shared" si="24"/>
        <v>0</v>
      </c>
      <c r="U173" s="1092">
        <f t="shared" si="21"/>
        <v>0</v>
      </c>
      <c r="V173" s="1086"/>
      <c r="W173" s="260"/>
      <c r="X173" s="260"/>
      <c r="Y173" s="260"/>
      <c r="Z173" s="260"/>
      <c r="AA173" s="596"/>
      <c r="AB173" s="260"/>
      <c r="AC173" s="260"/>
      <c r="AD173" s="260"/>
      <c r="AE173" s="260"/>
      <c r="AF173" s="260"/>
      <c r="AG173" s="260"/>
      <c r="AH173" s="260"/>
      <c r="AI173" s="316"/>
      <c r="AJ173" s="316"/>
      <c r="AK173" s="316"/>
      <c r="AL173" s="316"/>
      <c r="AM173" s="316"/>
      <c r="AN173" s="600"/>
      <c r="AO173" s="600"/>
      <c r="AP173" s="316"/>
      <c r="AQ173" s="316"/>
      <c r="AR173" s="316"/>
      <c r="AS173" s="316"/>
      <c r="AT173" s="316"/>
      <c r="AU173" s="316"/>
      <c r="AV173" s="316"/>
      <c r="AW173" s="316"/>
      <c r="AX173" s="316"/>
      <c r="AY173" s="316"/>
      <c r="AZ173" s="316"/>
      <c r="BA173" s="316"/>
      <c r="BB173" s="316"/>
      <c r="BC173" s="316"/>
      <c r="BD173" s="600"/>
      <c r="BE173" s="316"/>
      <c r="BF173" s="316"/>
      <c r="BG173" s="316"/>
      <c r="BH173" s="316"/>
      <c r="BI173" s="316"/>
      <c r="BJ173" s="316"/>
      <c r="BK173" s="584"/>
      <c r="BL173" s="316"/>
      <c r="BM173" s="316"/>
      <c r="BN173" s="316"/>
      <c r="BO173" s="316"/>
      <c r="BP173" s="316"/>
      <c r="BQ173" s="316"/>
      <c r="BR173" s="316"/>
      <c r="BS173" s="600"/>
      <c r="BT173" s="316"/>
      <c r="BU173" s="316"/>
      <c r="BV173" s="316"/>
      <c r="BW173" s="316"/>
      <c r="BX173" s="316"/>
      <c r="BY173" s="316"/>
      <c r="BZ173" s="316"/>
      <c r="CA173" s="642"/>
      <c r="CB173" s="670"/>
      <c r="CC173" s="670"/>
      <c r="CD173" s="670"/>
      <c r="CE173" s="670"/>
      <c r="CF173" s="670"/>
      <c r="CG173" s="1192">
        <f t="shared" si="25"/>
        <v>0</v>
      </c>
      <c r="CH173" s="670"/>
      <c r="CI173" s="670"/>
      <c r="CJ173" s="670"/>
      <c r="CK173" s="670"/>
      <c r="CL173" s="670"/>
      <c r="CM173" s="670"/>
      <c r="CN173" s="670"/>
      <c r="CO173" s="670"/>
      <c r="CP173" s="807">
        <f t="shared" si="22"/>
        <v>0</v>
      </c>
      <c r="CQ173" s="807">
        <f t="shared" si="23"/>
        <v>0</v>
      </c>
    </row>
    <row r="174" spans="1:219" ht="19.5" x14ac:dyDescent="0.25">
      <c r="A174" s="1113" t="s">
        <v>386</v>
      </c>
      <c r="B174" s="1113" t="s">
        <v>361</v>
      </c>
      <c r="C174" s="1113" t="s">
        <v>363</v>
      </c>
      <c r="D174" s="1113"/>
      <c r="E174" s="1113"/>
      <c r="F174" s="1113"/>
      <c r="G174" s="606"/>
      <c r="H174" s="606"/>
      <c r="I174" s="1048"/>
      <c r="J174" s="1048"/>
      <c r="K174" s="606"/>
      <c r="L174" s="606"/>
      <c r="M174" s="606"/>
      <c r="N174" s="1113"/>
      <c r="O174" s="625"/>
      <c r="P174" s="625"/>
      <c r="Q174" s="1131" t="s">
        <v>364</v>
      </c>
      <c r="R174" s="1115"/>
      <c r="S174" s="1115"/>
      <c r="T174" s="1116">
        <f t="shared" si="24"/>
        <v>0</v>
      </c>
      <c r="U174" s="1092">
        <f t="shared" si="21"/>
        <v>0</v>
      </c>
      <c r="V174" s="1086"/>
      <c r="W174" s="260"/>
      <c r="X174" s="260"/>
      <c r="Y174" s="260"/>
      <c r="Z174" s="260"/>
      <c r="AA174" s="596"/>
      <c r="AB174" s="260"/>
      <c r="AC174" s="260"/>
      <c r="AD174" s="260"/>
      <c r="AE174" s="260"/>
      <c r="AF174" s="260"/>
      <c r="AG174" s="260"/>
      <c r="AH174" s="260"/>
      <c r="AI174" s="316"/>
      <c r="AJ174" s="316"/>
      <c r="AK174" s="316"/>
      <c r="AL174" s="316"/>
      <c r="AM174" s="316"/>
      <c r="AN174" s="600"/>
      <c r="AO174" s="600"/>
      <c r="AP174" s="316"/>
      <c r="AQ174" s="316"/>
      <c r="AR174" s="316"/>
      <c r="AS174" s="316"/>
      <c r="AT174" s="316"/>
      <c r="AU174" s="316"/>
      <c r="AV174" s="316"/>
      <c r="AW174" s="316"/>
      <c r="AX174" s="316"/>
      <c r="AY174" s="316"/>
      <c r="AZ174" s="316"/>
      <c r="BA174" s="316"/>
      <c r="BB174" s="316"/>
      <c r="BC174" s="316"/>
      <c r="BD174" s="600"/>
      <c r="BE174" s="316"/>
      <c r="BF174" s="316"/>
      <c r="BG174" s="316"/>
      <c r="BH174" s="316"/>
      <c r="BI174" s="316"/>
      <c r="BJ174" s="316"/>
      <c r="BK174" s="584"/>
      <c r="BL174" s="316"/>
      <c r="BM174" s="316"/>
      <c r="BN174" s="316"/>
      <c r="BO174" s="316"/>
      <c r="BP174" s="316"/>
      <c r="BQ174" s="316"/>
      <c r="BR174" s="316"/>
      <c r="BS174" s="600"/>
      <c r="BT174" s="316"/>
      <c r="BU174" s="316"/>
      <c r="BV174" s="316"/>
      <c r="BW174" s="316"/>
      <c r="BX174" s="316"/>
      <c r="BY174" s="316"/>
      <c r="BZ174" s="316"/>
      <c r="CA174" s="642"/>
      <c r="CB174" s="670"/>
      <c r="CC174" s="670"/>
      <c r="CD174" s="670"/>
      <c r="CE174" s="670"/>
      <c r="CF174" s="670"/>
      <c r="CG174" s="1192">
        <f t="shared" si="25"/>
        <v>0</v>
      </c>
      <c r="CH174" s="670"/>
      <c r="CI174" s="670"/>
      <c r="CJ174" s="670"/>
      <c r="CK174" s="670"/>
      <c r="CL174" s="670"/>
      <c r="CM174" s="670"/>
      <c r="CN174" s="670"/>
      <c r="CO174" s="670"/>
      <c r="CP174" s="807">
        <f t="shared" si="22"/>
        <v>0</v>
      </c>
      <c r="CQ174" s="807">
        <f t="shared" si="23"/>
        <v>0</v>
      </c>
    </row>
    <row r="175" spans="1:219" ht="19.5" x14ac:dyDescent="0.25">
      <c r="A175" s="1132" t="s">
        <v>386</v>
      </c>
      <c r="B175" s="1132" t="s">
        <v>361</v>
      </c>
      <c r="C175" s="1132" t="s">
        <v>363</v>
      </c>
      <c r="D175" s="1132" t="s">
        <v>435</v>
      </c>
      <c r="E175" s="1132"/>
      <c r="F175" s="1132"/>
      <c r="G175" s="617"/>
      <c r="H175" s="617"/>
      <c r="I175" s="1058"/>
      <c r="J175" s="1058"/>
      <c r="K175" s="617"/>
      <c r="L175" s="617"/>
      <c r="M175" s="617"/>
      <c r="N175" s="629"/>
      <c r="O175" s="629"/>
      <c r="P175" s="629"/>
      <c r="Q175" s="1138" t="s">
        <v>436</v>
      </c>
      <c r="R175" s="1134"/>
      <c r="S175" s="1134"/>
      <c r="T175" s="1135">
        <f t="shared" si="24"/>
        <v>0</v>
      </c>
      <c r="U175" s="1092">
        <f t="shared" si="21"/>
        <v>0</v>
      </c>
      <c r="V175" s="1086"/>
      <c r="W175" s="260"/>
      <c r="X175" s="260"/>
      <c r="Y175" s="260"/>
      <c r="Z175" s="260"/>
      <c r="AA175" s="596"/>
      <c r="AB175" s="260"/>
      <c r="AC175" s="260"/>
      <c r="AD175" s="260"/>
      <c r="AE175" s="260"/>
      <c r="AF175" s="260"/>
      <c r="AG175" s="260"/>
      <c r="AH175" s="260"/>
      <c r="AI175" s="316"/>
      <c r="AJ175" s="316"/>
      <c r="AK175" s="316"/>
      <c r="AL175" s="316"/>
      <c r="AM175" s="316"/>
      <c r="AN175" s="600"/>
      <c r="AO175" s="600"/>
      <c r="AP175" s="316"/>
      <c r="AQ175" s="316"/>
      <c r="AR175" s="316"/>
      <c r="AS175" s="316"/>
      <c r="AT175" s="316"/>
      <c r="AU175" s="316"/>
      <c r="AV175" s="316"/>
      <c r="AW175" s="316"/>
      <c r="AX175" s="316"/>
      <c r="AY175" s="316"/>
      <c r="AZ175" s="316"/>
      <c r="BA175" s="316"/>
      <c r="BB175" s="316"/>
      <c r="BC175" s="316"/>
      <c r="BD175" s="600"/>
      <c r="BE175" s="316"/>
      <c r="BF175" s="316"/>
      <c r="BG175" s="316"/>
      <c r="BH175" s="316"/>
      <c r="BI175" s="316"/>
      <c r="BJ175" s="316"/>
      <c r="BK175" s="584"/>
      <c r="BL175" s="316"/>
      <c r="BM175" s="316"/>
      <c r="BN175" s="316"/>
      <c r="BO175" s="316"/>
      <c r="BP175" s="316"/>
      <c r="BQ175" s="316"/>
      <c r="BR175" s="316"/>
      <c r="BS175" s="600"/>
      <c r="BT175" s="316"/>
      <c r="BU175" s="316"/>
      <c r="BV175" s="316"/>
      <c r="BW175" s="316"/>
      <c r="BX175" s="316"/>
      <c r="BY175" s="316"/>
      <c r="BZ175" s="316"/>
      <c r="CA175" s="642"/>
      <c r="CB175" s="670"/>
      <c r="CC175" s="670"/>
      <c r="CD175" s="670"/>
      <c r="CE175" s="670"/>
      <c r="CF175" s="670"/>
      <c r="CG175" s="1192">
        <f t="shared" si="25"/>
        <v>0</v>
      </c>
      <c r="CH175" s="670"/>
      <c r="CI175" s="670"/>
      <c r="CJ175" s="670"/>
      <c r="CK175" s="670"/>
      <c r="CL175" s="670"/>
      <c r="CM175" s="670"/>
      <c r="CN175" s="670"/>
      <c r="CO175" s="670"/>
      <c r="CP175" s="807">
        <f t="shared" si="22"/>
        <v>0</v>
      </c>
      <c r="CQ175" s="807">
        <f t="shared" si="23"/>
        <v>0</v>
      </c>
    </row>
    <row r="176" spans="1:219" ht="19.5" x14ac:dyDescent="0.25">
      <c r="A176" s="1121" t="s">
        <v>386</v>
      </c>
      <c r="B176" s="1121" t="s">
        <v>361</v>
      </c>
      <c r="C176" s="1121" t="s">
        <v>363</v>
      </c>
      <c r="D176" s="1121" t="s">
        <v>435</v>
      </c>
      <c r="E176" s="1121" t="s">
        <v>428</v>
      </c>
      <c r="F176" s="1121"/>
      <c r="G176" s="608"/>
      <c r="H176" s="608"/>
      <c r="I176" s="1050"/>
      <c r="J176" s="1050"/>
      <c r="K176" s="608"/>
      <c r="L176" s="608"/>
      <c r="M176" s="608"/>
      <c r="N176" s="627"/>
      <c r="O176" s="627"/>
      <c r="P176" s="627"/>
      <c r="Q176" s="1122" t="s">
        <v>690</v>
      </c>
      <c r="R176" s="1123"/>
      <c r="S176" s="1123"/>
      <c r="T176" s="1124">
        <f t="shared" si="24"/>
        <v>0</v>
      </c>
      <c r="U176" s="1092">
        <f t="shared" si="21"/>
        <v>0</v>
      </c>
      <c r="V176" s="1086"/>
      <c r="W176" s="581"/>
      <c r="X176" s="581"/>
      <c r="Y176" s="581"/>
      <c r="Z176" s="581"/>
      <c r="AA176" s="596"/>
      <c r="AB176" s="581"/>
      <c r="AC176" s="581"/>
      <c r="AD176" s="581"/>
      <c r="AE176" s="581"/>
      <c r="AF176" s="581"/>
      <c r="AG176" s="581"/>
      <c r="AH176" s="581"/>
      <c r="AI176" s="584"/>
      <c r="AJ176" s="584"/>
      <c r="AK176" s="584"/>
      <c r="AL176" s="584"/>
      <c r="AM176" s="584"/>
      <c r="AN176" s="600"/>
      <c r="AO176" s="600"/>
      <c r="AP176" s="584"/>
      <c r="AQ176" s="584"/>
      <c r="AR176" s="584"/>
      <c r="AS176" s="584"/>
      <c r="AT176" s="584"/>
      <c r="AU176" s="584"/>
      <c r="AV176" s="584"/>
      <c r="AW176" s="584"/>
      <c r="AX176" s="584"/>
      <c r="AY176" s="584"/>
      <c r="AZ176" s="584"/>
      <c r="BA176" s="584"/>
      <c r="BB176" s="584"/>
      <c r="BC176" s="584"/>
      <c r="BD176" s="600"/>
      <c r="BE176" s="584"/>
      <c r="BF176" s="584"/>
      <c r="BG176" s="316"/>
      <c r="BH176" s="316"/>
      <c r="BI176" s="316"/>
      <c r="BJ176" s="584"/>
      <c r="BK176" s="584"/>
      <c r="BL176" s="584"/>
      <c r="BM176" s="584"/>
      <c r="BN176" s="584"/>
      <c r="BO176" s="584"/>
      <c r="BP176" s="584"/>
      <c r="BQ176" s="584"/>
      <c r="BR176" s="584"/>
      <c r="BS176" s="600"/>
      <c r="BT176" s="584"/>
      <c r="BU176" s="584"/>
      <c r="BV176" s="584"/>
      <c r="BW176" s="584"/>
      <c r="BX176" s="584"/>
      <c r="BY176" s="584"/>
      <c r="BZ176" s="584"/>
      <c r="CA176" s="642"/>
      <c r="CB176" s="670"/>
      <c r="CC176" s="670"/>
      <c r="CD176" s="670"/>
      <c r="CE176" s="670"/>
      <c r="CF176" s="670"/>
      <c r="CG176" s="1192">
        <f t="shared" si="25"/>
        <v>0</v>
      </c>
      <c r="CH176" s="670"/>
      <c r="CI176" s="670"/>
      <c r="CJ176" s="670"/>
      <c r="CK176" s="670"/>
      <c r="CL176" s="670"/>
      <c r="CM176" s="670"/>
      <c r="CN176" s="670"/>
      <c r="CO176" s="670"/>
      <c r="CP176" s="807">
        <f t="shared" si="22"/>
        <v>0</v>
      </c>
      <c r="CQ176" s="807">
        <f t="shared" si="23"/>
        <v>0</v>
      </c>
    </row>
    <row r="177" spans="1:220" ht="31.5" x14ac:dyDescent="0.25">
      <c r="A177" s="790" t="s">
        <v>386</v>
      </c>
      <c r="B177" s="790" t="s">
        <v>361</v>
      </c>
      <c r="C177" s="790" t="s">
        <v>363</v>
      </c>
      <c r="D177" s="790" t="s">
        <v>435</v>
      </c>
      <c r="E177" s="790" t="s">
        <v>428</v>
      </c>
      <c r="F177" s="790" t="s">
        <v>369</v>
      </c>
      <c r="G177" s="620"/>
      <c r="H177" s="620"/>
      <c r="I177" s="1062"/>
      <c r="J177" s="1062"/>
      <c r="K177" s="620"/>
      <c r="L177" s="620"/>
      <c r="M177" s="620"/>
      <c r="N177" s="630"/>
      <c r="O177" s="630"/>
      <c r="P177" s="630"/>
      <c r="Q177" s="806" t="s">
        <v>370</v>
      </c>
      <c r="R177" s="1136"/>
      <c r="S177" s="1136"/>
      <c r="T177" s="1137">
        <f t="shared" si="24"/>
        <v>0</v>
      </c>
      <c r="U177" s="1092">
        <f t="shared" ref="U177:U208" si="26">SUM(V177:CA177)</f>
        <v>0</v>
      </c>
      <c r="V177" s="1086"/>
      <c r="W177" s="260"/>
      <c r="X177" s="260"/>
      <c r="Y177" s="260"/>
      <c r="Z177" s="260"/>
      <c r="AA177" s="596"/>
      <c r="AB177" s="260"/>
      <c r="AC177" s="260"/>
      <c r="AD177" s="260"/>
      <c r="AE177" s="260"/>
      <c r="AF177" s="260"/>
      <c r="AG177" s="260"/>
      <c r="AH177" s="260"/>
      <c r="AI177" s="316"/>
      <c r="AJ177" s="316"/>
      <c r="AK177" s="316"/>
      <c r="AL177" s="316"/>
      <c r="AM177" s="316"/>
      <c r="AN177" s="600"/>
      <c r="AO177" s="600"/>
      <c r="AP177" s="316"/>
      <c r="AQ177" s="316"/>
      <c r="AR177" s="316"/>
      <c r="AS177" s="316"/>
      <c r="AT177" s="316"/>
      <c r="AU177" s="316"/>
      <c r="AV177" s="316"/>
      <c r="AW177" s="316"/>
      <c r="AX177" s="316"/>
      <c r="AY177" s="316"/>
      <c r="AZ177" s="316"/>
      <c r="BA177" s="316"/>
      <c r="BB177" s="316"/>
      <c r="BC177" s="316"/>
      <c r="BD177" s="600"/>
      <c r="BE177" s="316"/>
      <c r="BF177" s="316"/>
      <c r="BG177" s="316"/>
      <c r="BH177" s="316"/>
      <c r="BI177" s="316"/>
      <c r="BJ177" s="316"/>
      <c r="BK177" s="584"/>
      <c r="BL177" s="316"/>
      <c r="BM177" s="316"/>
      <c r="BN177" s="316"/>
      <c r="BO177" s="316"/>
      <c r="BP177" s="316"/>
      <c r="BQ177" s="316"/>
      <c r="BR177" s="316"/>
      <c r="BS177" s="600"/>
      <c r="BT177" s="316"/>
      <c r="BU177" s="316"/>
      <c r="BV177" s="316"/>
      <c r="BW177" s="316"/>
      <c r="BX177" s="316"/>
      <c r="BY177" s="316"/>
      <c r="BZ177" s="316"/>
      <c r="CA177" s="642"/>
      <c r="CB177" s="670"/>
      <c r="CC177" s="670"/>
      <c r="CD177" s="670"/>
      <c r="CE177" s="670"/>
      <c r="CF177" s="670"/>
      <c r="CG177" s="1192">
        <f t="shared" si="25"/>
        <v>0</v>
      </c>
      <c r="CH177" s="670"/>
      <c r="CI177" s="670"/>
      <c r="CJ177" s="670"/>
      <c r="CK177" s="670"/>
      <c r="CL177" s="670"/>
      <c r="CM177" s="670"/>
      <c r="CN177" s="670"/>
      <c r="CO177" s="670"/>
      <c r="CP177" s="807">
        <f t="shared" si="22"/>
        <v>0</v>
      </c>
      <c r="CQ177" s="807">
        <f t="shared" si="23"/>
        <v>0</v>
      </c>
      <c r="CR177" s="317"/>
      <c r="CS177" s="317"/>
      <c r="CT177" s="317"/>
      <c r="CU177" s="317"/>
      <c r="CV177" s="317"/>
      <c r="CW177" s="317"/>
      <c r="CX177" s="317"/>
      <c r="CY177" s="317"/>
      <c r="CZ177" s="317"/>
      <c r="DA177" s="317"/>
      <c r="DB177" s="317"/>
      <c r="DC177" s="317"/>
      <c r="DD177" s="317"/>
      <c r="DE177" s="317"/>
      <c r="DF177" s="317"/>
      <c r="DG177" s="317"/>
      <c r="DH177" s="317"/>
      <c r="DI177" s="317"/>
      <c r="DJ177" s="317"/>
      <c r="DK177" s="317"/>
      <c r="DL177" s="317"/>
      <c r="DM177" s="317"/>
      <c r="DN177" s="317"/>
      <c r="DO177" s="317"/>
      <c r="DP177" s="317"/>
      <c r="DQ177" s="317"/>
      <c r="DR177" s="317"/>
      <c r="DS177" s="317"/>
      <c r="DT177" s="317"/>
      <c r="DU177" s="317"/>
      <c r="DV177" s="317"/>
      <c r="DW177" s="317"/>
      <c r="DX177" s="317"/>
      <c r="DY177" s="317"/>
      <c r="DZ177" s="317"/>
      <c r="EA177" s="317"/>
      <c r="EB177" s="317"/>
      <c r="EC177" s="317"/>
      <c r="ED177" s="317"/>
      <c r="EE177" s="317"/>
      <c r="EF177" s="317"/>
      <c r="EG177" s="317"/>
      <c r="EH177" s="317"/>
      <c r="EI177" s="317"/>
      <c r="EJ177" s="317"/>
      <c r="EK177" s="317"/>
      <c r="EL177" s="317"/>
      <c r="EM177" s="317"/>
      <c r="EN177" s="317"/>
      <c r="EO177" s="317"/>
      <c r="EP177" s="317"/>
      <c r="EQ177" s="317"/>
      <c r="ER177" s="317"/>
      <c r="ES177" s="317"/>
      <c r="ET177" s="317"/>
      <c r="EU177" s="317"/>
      <c r="EV177" s="317"/>
      <c r="EW177" s="317"/>
      <c r="EX177" s="317"/>
      <c r="EY177" s="317"/>
      <c r="EZ177" s="317"/>
      <c r="FA177" s="317"/>
      <c r="FB177" s="317"/>
      <c r="FC177" s="317"/>
      <c r="FD177" s="317"/>
      <c r="FE177" s="317"/>
      <c r="FF177" s="317"/>
      <c r="FG177" s="317"/>
      <c r="FH177" s="317"/>
      <c r="FI177" s="317"/>
      <c r="FJ177" s="317"/>
      <c r="FK177" s="317"/>
      <c r="FL177" s="317"/>
      <c r="FM177" s="317"/>
      <c r="FN177" s="317"/>
      <c r="FO177" s="317"/>
      <c r="FP177" s="317"/>
      <c r="FQ177" s="317"/>
      <c r="FR177" s="317"/>
      <c r="FS177" s="317"/>
      <c r="FT177" s="317"/>
      <c r="FU177" s="317"/>
      <c r="FV177" s="317"/>
      <c r="FW177" s="317"/>
      <c r="FX177" s="317"/>
      <c r="FY177" s="317"/>
      <c r="FZ177" s="317"/>
      <c r="GA177" s="317"/>
      <c r="GB177" s="317"/>
      <c r="GC177" s="317"/>
      <c r="GD177" s="317"/>
      <c r="GE177" s="317"/>
      <c r="GF177" s="317"/>
      <c r="GG177" s="317"/>
      <c r="GH177" s="317"/>
      <c r="GI177" s="317"/>
      <c r="GJ177" s="317"/>
      <c r="GK177" s="317"/>
      <c r="GL177" s="317"/>
      <c r="GM177" s="317"/>
      <c r="GN177" s="317"/>
      <c r="GO177" s="317"/>
      <c r="GP177" s="317"/>
      <c r="GQ177" s="317"/>
      <c r="GR177" s="317"/>
      <c r="GS177" s="317"/>
      <c r="GT177" s="317"/>
      <c r="GU177" s="317"/>
      <c r="GV177" s="317"/>
      <c r="GW177" s="317"/>
      <c r="GX177" s="317"/>
      <c r="GY177" s="317"/>
      <c r="GZ177" s="317"/>
      <c r="HA177" s="317"/>
      <c r="HB177" s="317"/>
      <c r="HC177" s="317"/>
      <c r="HD177" s="317"/>
      <c r="HE177" s="317"/>
      <c r="HF177" s="317"/>
      <c r="HG177" s="317"/>
      <c r="HH177" s="317"/>
      <c r="HI177" s="317"/>
      <c r="HJ177" s="317"/>
      <c r="HK177" s="317"/>
    </row>
    <row r="178" spans="1:220" s="280" customFormat="1" ht="89.25" customHeight="1" x14ac:dyDescent="0.25">
      <c r="A178" s="619" t="s">
        <v>386</v>
      </c>
      <c r="B178" s="619" t="s">
        <v>361</v>
      </c>
      <c r="C178" s="619" t="s">
        <v>363</v>
      </c>
      <c r="D178" s="619" t="s">
        <v>435</v>
      </c>
      <c r="E178" s="619" t="s">
        <v>428</v>
      </c>
      <c r="F178" s="619" t="s">
        <v>369</v>
      </c>
      <c r="G178" s="609">
        <v>2021005810234</v>
      </c>
      <c r="H178" s="609"/>
      <c r="I178" s="1052" t="s">
        <v>806</v>
      </c>
      <c r="J178" s="1052" t="s">
        <v>807</v>
      </c>
      <c r="K178" s="609">
        <v>1</v>
      </c>
      <c r="L178" s="609" t="s">
        <v>805</v>
      </c>
      <c r="M178" s="609" t="s">
        <v>808</v>
      </c>
      <c r="N178" s="619" t="s">
        <v>1387</v>
      </c>
      <c r="O178" s="619" t="s">
        <v>366</v>
      </c>
      <c r="P178" s="619" t="s">
        <v>701</v>
      </c>
      <c r="Q178" s="934" t="s">
        <v>612</v>
      </c>
      <c r="R178" s="845"/>
      <c r="S178" s="845">
        <v>2920000000</v>
      </c>
      <c r="T178" s="1022">
        <f t="shared" si="24"/>
        <v>2920000000</v>
      </c>
      <c r="U178" s="1092">
        <f t="shared" si="26"/>
        <v>2920000000</v>
      </c>
      <c r="V178" s="1088"/>
      <c r="W178" s="277"/>
      <c r="X178" s="277"/>
      <c r="Y178" s="277"/>
      <c r="Z178" s="277"/>
      <c r="AA178" s="594"/>
      <c r="AB178" s="277"/>
      <c r="AC178" s="277"/>
      <c r="AD178" s="277"/>
      <c r="AE178" s="277"/>
      <c r="AF178" s="277"/>
      <c r="AG178" s="277"/>
      <c r="AH178" s="277"/>
      <c r="AI178" s="277"/>
      <c r="AJ178" s="277"/>
      <c r="AK178" s="277"/>
      <c r="AL178" s="277"/>
      <c r="AM178" s="277"/>
      <c r="AN178" s="594"/>
      <c r="AO178" s="594"/>
      <c r="AP178" s="277"/>
      <c r="AQ178" s="277"/>
      <c r="AR178" s="277"/>
      <c r="AS178" s="277"/>
      <c r="AT178" s="277"/>
      <c r="AU178" s="277"/>
      <c r="AV178" s="277"/>
      <c r="AW178" s="277"/>
      <c r="AX178" s="277"/>
      <c r="AY178" s="277"/>
      <c r="AZ178" s="277"/>
      <c r="BA178" s="277"/>
      <c r="BB178" s="277"/>
      <c r="BC178" s="277"/>
      <c r="BD178" s="594"/>
      <c r="BE178" s="277"/>
      <c r="BF178" s="277"/>
      <c r="BG178" s="277"/>
      <c r="BH178" s="277"/>
      <c r="BI178" s="277"/>
      <c r="BJ178" s="277"/>
      <c r="BK178" s="381"/>
      <c r="BL178" s="277"/>
      <c r="BM178" s="277">
        <v>70000000</v>
      </c>
      <c r="BN178" s="277"/>
      <c r="BO178" s="277"/>
      <c r="BP178" s="277"/>
      <c r="BQ178" s="277"/>
      <c r="BR178" s="277"/>
      <c r="BS178" s="594"/>
      <c r="BT178" s="277"/>
      <c r="BU178" s="277"/>
      <c r="BV178" s="277">
        <v>2850000000</v>
      </c>
      <c r="BW178" s="277"/>
      <c r="BX178" s="277"/>
      <c r="BY178" s="277"/>
      <c r="BZ178" s="277"/>
      <c r="CA178" s="637"/>
      <c r="CB178" s="652">
        <v>4501029</v>
      </c>
      <c r="CC178" s="652" t="s">
        <v>1236</v>
      </c>
      <c r="CD178" s="652">
        <v>45012</v>
      </c>
      <c r="CE178" s="652" t="s">
        <v>1237</v>
      </c>
      <c r="CF178" s="619" t="s">
        <v>701</v>
      </c>
      <c r="CG178" s="1185">
        <f t="shared" si="25"/>
        <v>2920000000</v>
      </c>
      <c r="CH178" s="652">
        <v>91290</v>
      </c>
      <c r="CI178" s="652" t="s">
        <v>1238</v>
      </c>
      <c r="CJ178" s="1206">
        <v>74</v>
      </c>
      <c r="CK178" s="652" t="s">
        <v>1239</v>
      </c>
      <c r="CL178" s="652">
        <v>7036</v>
      </c>
      <c r="CM178" s="652" t="s">
        <v>1239</v>
      </c>
      <c r="CN178" s="652" t="s">
        <v>1240</v>
      </c>
      <c r="CO178" s="652" t="s">
        <v>1241</v>
      </c>
      <c r="CP178" s="807">
        <f t="shared" si="22"/>
        <v>2920000000</v>
      </c>
      <c r="CQ178" s="807">
        <f t="shared" si="23"/>
        <v>0</v>
      </c>
      <c r="CR178" s="279"/>
      <c r="CS178" s="279"/>
      <c r="CT178" s="279"/>
      <c r="CU178" s="279"/>
      <c r="CV178" s="279"/>
      <c r="CW178" s="279"/>
      <c r="CX178" s="279"/>
      <c r="CY178" s="279"/>
      <c r="CZ178" s="279"/>
      <c r="DA178" s="279"/>
      <c r="DB178" s="279"/>
      <c r="DC178" s="279"/>
      <c r="DD178" s="279"/>
      <c r="DE178" s="279"/>
      <c r="DF178" s="279"/>
      <c r="DG178" s="279"/>
      <c r="DH178" s="279"/>
      <c r="DI178" s="279"/>
      <c r="DJ178" s="279"/>
      <c r="DK178" s="279"/>
      <c r="DL178" s="279"/>
      <c r="DM178" s="279"/>
      <c r="DN178" s="279"/>
      <c r="DO178" s="279"/>
      <c r="DP178" s="279"/>
      <c r="DQ178" s="279"/>
      <c r="DR178" s="279"/>
      <c r="DS178" s="279"/>
      <c r="DT178" s="279"/>
      <c r="DU178" s="279"/>
      <c r="DV178" s="279"/>
      <c r="DW178" s="279"/>
      <c r="DX178" s="279"/>
      <c r="DY178" s="279"/>
      <c r="DZ178" s="279"/>
      <c r="EA178" s="279"/>
      <c r="EB178" s="279"/>
      <c r="EC178" s="279"/>
      <c r="ED178" s="279"/>
      <c r="EE178" s="279"/>
      <c r="EF178" s="279"/>
      <c r="EG178" s="279"/>
      <c r="EH178" s="279"/>
      <c r="EI178" s="279"/>
      <c r="EJ178" s="279"/>
      <c r="EK178" s="279"/>
      <c r="EL178" s="279"/>
      <c r="EM178" s="279"/>
      <c r="EN178" s="279"/>
      <c r="EO178" s="279"/>
      <c r="EP178" s="279"/>
      <c r="EQ178" s="279"/>
      <c r="ER178" s="279"/>
      <c r="ES178" s="279"/>
      <c r="ET178" s="279"/>
      <c r="EU178" s="279"/>
      <c r="EV178" s="279"/>
      <c r="EW178" s="279"/>
      <c r="EX178" s="279"/>
      <c r="EY178" s="279"/>
      <c r="EZ178" s="279"/>
      <c r="FA178" s="279"/>
      <c r="FB178" s="279"/>
      <c r="FC178" s="279"/>
      <c r="FD178" s="279"/>
      <c r="FE178" s="279"/>
      <c r="FF178" s="279"/>
      <c r="FG178" s="279"/>
      <c r="FH178" s="279"/>
      <c r="FI178" s="279"/>
      <c r="FJ178" s="279"/>
      <c r="FK178" s="279"/>
      <c r="FL178" s="279"/>
      <c r="FM178" s="279"/>
      <c r="FN178" s="279"/>
      <c r="FO178" s="279"/>
      <c r="FP178" s="279"/>
      <c r="FQ178" s="279"/>
      <c r="FR178" s="279"/>
      <c r="FS178" s="279"/>
      <c r="FT178" s="279"/>
      <c r="FU178" s="279"/>
      <c r="FV178" s="279"/>
      <c r="FW178" s="279"/>
      <c r="FX178" s="279"/>
      <c r="FY178" s="279"/>
      <c r="FZ178" s="279"/>
      <c r="GA178" s="279"/>
      <c r="GB178" s="279"/>
      <c r="GC178" s="279"/>
      <c r="GD178" s="279"/>
      <c r="GE178" s="279"/>
      <c r="GF178" s="279"/>
      <c r="GG178" s="279"/>
      <c r="GH178" s="279"/>
      <c r="GI178" s="279"/>
      <c r="GJ178" s="279"/>
      <c r="GK178" s="279"/>
      <c r="GL178" s="279"/>
      <c r="GM178" s="279"/>
      <c r="GN178" s="279"/>
      <c r="GO178" s="279"/>
      <c r="GP178" s="279"/>
      <c r="GQ178" s="279"/>
      <c r="GR178" s="279"/>
      <c r="GS178" s="279"/>
      <c r="GT178" s="279"/>
      <c r="GU178" s="279"/>
      <c r="GV178" s="279"/>
      <c r="GW178" s="279"/>
      <c r="GX178" s="279"/>
      <c r="GY178" s="279"/>
      <c r="GZ178" s="279"/>
      <c r="HA178" s="279"/>
      <c r="HB178" s="279"/>
      <c r="HC178" s="279"/>
      <c r="HD178" s="279"/>
      <c r="HE178" s="279"/>
      <c r="HF178" s="279"/>
      <c r="HG178" s="279"/>
      <c r="HH178" s="279"/>
      <c r="HI178" s="279"/>
      <c r="HJ178" s="279"/>
      <c r="HK178" s="279"/>
    </row>
    <row r="179" spans="1:220" ht="19.5" x14ac:dyDescent="0.25">
      <c r="A179" s="1105" t="s">
        <v>437</v>
      </c>
      <c r="B179" s="1105"/>
      <c r="C179" s="1105"/>
      <c r="D179" s="1105"/>
      <c r="E179" s="1105"/>
      <c r="F179" s="1105"/>
      <c r="G179" s="604"/>
      <c r="H179" s="604"/>
      <c r="I179" s="1046"/>
      <c r="J179" s="1046"/>
      <c r="K179" s="604"/>
      <c r="L179" s="604"/>
      <c r="M179" s="604"/>
      <c r="N179" s="623"/>
      <c r="O179" s="623"/>
      <c r="P179" s="623"/>
      <c r="Q179" s="1146" t="s">
        <v>438</v>
      </c>
      <c r="R179" s="1107"/>
      <c r="S179" s="1107"/>
      <c r="T179" s="1108">
        <f t="shared" si="24"/>
        <v>0</v>
      </c>
      <c r="U179" s="1092">
        <f t="shared" si="26"/>
        <v>0</v>
      </c>
      <c r="V179" s="1087"/>
      <c r="W179" s="269"/>
      <c r="X179" s="269"/>
      <c r="Y179" s="269"/>
      <c r="Z179" s="269"/>
      <c r="AA179" s="595"/>
      <c r="AB179" s="269"/>
      <c r="AC179" s="269"/>
      <c r="AD179" s="269"/>
      <c r="AE179" s="269"/>
      <c r="AF179" s="269"/>
      <c r="AG179" s="269"/>
      <c r="AH179" s="269"/>
      <c r="AI179" s="269"/>
      <c r="AJ179" s="269"/>
      <c r="AK179" s="269"/>
      <c r="AL179" s="269"/>
      <c r="AM179" s="269"/>
      <c r="AN179" s="595"/>
      <c r="AO179" s="595"/>
      <c r="AP179" s="269"/>
      <c r="AQ179" s="269"/>
      <c r="AR179" s="269"/>
      <c r="AS179" s="269"/>
      <c r="AT179" s="269"/>
      <c r="AU179" s="269"/>
      <c r="AV179" s="269"/>
      <c r="AW179" s="269"/>
      <c r="AX179" s="269"/>
      <c r="AY179" s="269"/>
      <c r="AZ179" s="269"/>
      <c r="BA179" s="269"/>
      <c r="BB179" s="269"/>
      <c r="BC179" s="269"/>
      <c r="BD179" s="595"/>
      <c r="BE179" s="269"/>
      <c r="BF179" s="269"/>
      <c r="BG179" s="269"/>
      <c r="BH179" s="269"/>
      <c r="BI179" s="269"/>
      <c r="BJ179" s="269"/>
      <c r="BK179" s="576"/>
      <c r="BL179" s="269"/>
      <c r="BM179" s="269"/>
      <c r="BN179" s="269"/>
      <c r="BO179" s="269"/>
      <c r="BP179" s="269"/>
      <c r="BQ179" s="269"/>
      <c r="BR179" s="269"/>
      <c r="BS179" s="595"/>
      <c r="BT179" s="269"/>
      <c r="BU179" s="269"/>
      <c r="BV179" s="269"/>
      <c r="BW179" s="269"/>
      <c r="BX179" s="269"/>
      <c r="BY179" s="269"/>
      <c r="BZ179" s="269"/>
      <c r="CA179" s="636"/>
      <c r="CB179" s="651"/>
      <c r="CC179" s="651"/>
      <c r="CD179" s="651"/>
      <c r="CE179" s="651"/>
      <c r="CF179" s="651"/>
      <c r="CG179" s="1186">
        <f t="shared" si="25"/>
        <v>0</v>
      </c>
      <c r="CH179" s="651"/>
      <c r="CI179" s="651"/>
      <c r="CJ179" s="651"/>
      <c r="CK179" s="651"/>
      <c r="CL179" s="651"/>
      <c r="CM179" s="651"/>
      <c r="CN179" s="651"/>
      <c r="CO179" s="651"/>
      <c r="CP179" s="807">
        <f t="shared" si="22"/>
        <v>0</v>
      </c>
      <c r="CQ179" s="807">
        <f t="shared" si="23"/>
        <v>0</v>
      </c>
      <c r="CR179" s="270"/>
      <c r="CS179" s="270"/>
      <c r="CT179" s="270"/>
      <c r="CU179" s="270"/>
      <c r="CV179" s="270"/>
      <c r="CW179" s="270"/>
      <c r="CX179" s="270"/>
      <c r="CY179" s="270"/>
      <c r="CZ179" s="270"/>
      <c r="DA179" s="270"/>
      <c r="DB179" s="270"/>
      <c r="DC179" s="270"/>
      <c r="DD179" s="270"/>
      <c r="DE179" s="270"/>
      <c r="DF179" s="270"/>
      <c r="DG179" s="270"/>
      <c r="DH179" s="270"/>
      <c r="DI179" s="270"/>
      <c r="DJ179" s="270"/>
      <c r="DK179" s="270"/>
      <c r="DL179" s="270"/>
      <c r="DM179" s="270"/>
      <c r="DN179" s="270"/>
      <c r="DO179" s="270"/>
      <c r="DP179" s="270"/>
      <c r="DQ179" s="270"/>
      <c r="DR179" s="270"/>
      <c r="DS179" s="270"/>
      <c r="DT179" s="270"/>
      <c r="DU179" s="270"/>
      <c r="DV179" s="270"/>
      <c r="DW179" s="270"/>
      <c r="DX179" s="270"/>
      <c r="DY179" s="270"/>
      <c r="DZ179" s="270"/>
      <c r="EA179" s="270"/>
      <c r="EB179" s="270"/>
      <c r="EC179" s="270"/>
      <c r="ED179" s="270"/>
      <c r="EE179" s="270"/>
      <c r="EF179" s="270"/>
      <c r="EG179" s="270"/>
      <c r="EH179" s="270"/>
      <c r="EI179" s="270"/>
      <c r="EJ179" s="270"/>
      <c r="EK179" s="270"/>
      <c r="EL179" s="270"/>
      <c r="EM179" s="270"/>
      <c r="EN179" s="270"/>
      <c r="EO179" s="270"/>
      <c r="EP179" s="270"/>
      <c r="EQ179" s="270"/>
      <c r="ER179" s="270"/>
      <c r="ES179" s="270"/>
      <c r="ET179" s="270"/>
      <c r="EU179" s="270"/>
      <c r="EV179" s="270"/>
      <c r="EW179" s="270"/>
      <c r="EX179" s="270"/>
      <c r="EY179" s="270"/>
      <c r="EZ179" s="270"/>
      <c r="FA179" s="270"/>
      <c r="FB179" s="270"/>
      <c r="FC179" s="270"/>
      <c r="FD179" s="270"/>
      <c r="FE179" s="270"/>
      <c r="FF179" s="270"/>
      <c r="FG179" s="270"/>
      <c r="FH179" s="270"/>
      <c r="FI179" s="270"/>
      <c r="FJ179" s="270"/>
      <c r="FK179" s="270"/>
      <c r="FL179" s="270"/>
      <c r="FM179" s="270"/>
      <c r="FN179" s="270"/>
      <c r="FO179" s="270"/>
      <c r="FP179" s="270"/>
      <c r="FQ179" s="270"/>
      <c r="FR179" s="270"/>
      <c r="FS179" s="270"/>
      <c r="FT179" s="270"/>
      <c r="FU179" s="270"/>
      <c r="FV179" s="270"/>
      <c r="FW179" s="270"/>
      <c r="FX179" s="270"/>
      <c r="FY179" s="270"/>
      <c r="FZ179" s="270"/>
      <c r="GA179" s="270"/>
      <c r="GB179" s="270"/>
      <c r="GC179" s="270"/>
      <c r="GD179" s="270"/>
      <c r="GE179" s="270"/>
      <c r="GF179" s="270"/>
      <c r="GG179" s="270"/>
      <c r="GH179" s="270"/>
      <c r="GI179" s="270"/>
      <c r="GJ179" s="270"/>
      <c r="GK179" s="270"/>
      <c r="GL179" s="270"/>
      <c r="GM179" s="270"/>
      <c r="GN179" s="270"/>
      <c r="GO179" s="270"/>
      <c r="GP179" s="270"/>
      <c r="GQ179" s="270"/>
      <c r="GR179" s="270"/>
      <c r="GS179" s="270"/>
      <c r="GT179" s="270"/>
      <c r="GU179" s="270"/>
      <c r="GV179" s="270"/>
      <c r="GW179" s="270"/>
      <c r="GX179" s="270"/>
      <c r="GY179" s="270"/>
      <c r="GZ179" s="270"/>
      <c r="HA179" s="270"/>
      <c r="HB179" s="270"/>
      <c r="HC179" s="270"/>
      <c r="HD179" s="270"/>
      <c r="HE179" s="254"/>
      <c r="HF179" s="254"/>
      <c r="HG179" s="254"/>
      <c r="HH179" s="254"/>
      <c r="HI179" s="254"/>
      <c r="HJ179" s="254"/>
      <c r="HK179" s="254"/>
    </row>
    <row r="180" spans="1:220" ht="19.5" x14ac:dyDescent="0.25">
      <c r="A180" s="792" t="s">
        <v>437</v>
      </c>
      <c r="B180" s="792" t="s">
        <v>375</v>
      </c>
      <c r="C180" s="792"/>
      <c r="D180" s="792"/>
      <c r="E180" s="792"/>
      <c r="F180" s="792"/>
      <c r="G180" s="605"/>
      <c r="H180" s="605"/>
      <c r="I180" s="1047"/>
      <c r="J180" s="1047"/>
      <c r="K180" s="605"/>
      <c r="L180" s="605"/>
      <c r="M180" s="605"/>
      <c r="N180" s="624"/>
      <c r="O180" s="624"/>
      <c r="P180" s="624"/>
      <c r="Q180" s="1130" t="s">
        <v>384</v>
      </c>
      <c r="R180" s="1111"/>
      <c r="S180" s="1111"/>
      <c r="T180" s="1112">
        <f t="shared" si="24"/>
        <v>0</v>
      </c>
      <c r="U180" s="1092">
        <f t="shared" si="26"/>
        <v>0</v>
      </c>
      <c r="V180" s="1086"/>
      <c r="W180" s="260"/>
      <c r="X180" s="260"/>
      <c r="Y180" s="260"/>
      <c r="Z180" s="260"/>
      <c r="AA180" s="596"/>
      <c r="AB180" s="260"/>
      <c r="AC180" s="260"/>
      <c r="AD180" s="260"/>
      <c r="AE180" s="260"/>
      <c r="AF180" s="260"/>
      <c r="AG180" s="260"/>
      <c r="AH180" s="260"/>
      <c r="AI180" s="260"/>
      <c r="AJ180" s="260"/>
      <c r="AK180" s="260"/>
      <c r="AL180" s="260"/>
      <c r="AM180" s="260"/>
      <c r="AN180" s="596"/>
      <c r="AO180" s="596"/>
      <c r="AP180" s="260"/>
      <c r="AQ180" s="260"/>
      <c r="AR180" s="260"/>
      <c r="AS180" s="260"/>
      <c r="AT180" s="260"/>
      <c r="AU180" s="260"/>
      <c r="AV180" s="260"/>
      <c r="AW180" s="260"/>
      <c r="AX180" s="260"/>
      <c r="AY180" s="260"/>
      <c r="AZ180" s="260"/>
      <c r="BA180" s="260"/>
      <c r="BB180" s="260"/>
      <c r="BC180" s="260"/>
      <c r="BD180" s="596"/>
      <c r="BE180" s="260"/>
      <c r="BF180" s="260"/>
      <c r="BG180" s="260"/>
      <c r="BH180" s="260"/>
      <c r="BI180" s="260"/>
      <c r="BJ180" s="260"/>
      <c r="BK180" s="581"/>
      <c r="BL180" s="260"/>
      <c r="BM180" s="260"/>
      <c r="BN180" s="260"/>
      <c r="BO180" s="260"/>
      <c r="BP180" s="260"/>
      <c r="BQ180" s="260"/>
      <c r="BR180" s="260"/>
      <c r="BS180" s="596"/>
      <c r="BT180" s="260"/>
      <c r="BU180" s="260"/>
      <c r="BV180" s="260"/>
      <c r="BW180" s="260"/>
      <c r="BX180" s="260"/>
      <c r="BY180" s="260"/>
      <c r="BZ180" s="260"/>
      <c r="CA180" s="635"/>
      <c r="CB180" s="654"/>
      <c r="CC180" s="654"/>
      <c r="CD180" s="654"/>
      <c r="CE180" s="654"/>
      <c r="CF180" s="654"/>
      <c r="CG180" s="1185">
        <f t="shared" si="25"/>
        <v>0</v>
      </c>
      <c r="CH180" s="654"/>
      <c r="CI180" s="654"/>
      <c r="CJ180" s="654"/>
      <c r="CK180" s="654"/>
      <c r="CL180" s="654"/>
      <c r="CM180" s="654"/>
      <c r="CN180" s="654"/>
      <c r="CO180" s="654"/>
      <c r="CP180" s="807">
        <f t="shared" si="22"/>
        <v>0</v>
      </c>
      <c r="CQ180" s="807">
        <f t="shared" si="23"/>
        <v>0</v>
      </c>
      <c r="CR180" s="318"/>
      <c r="CS180" s="318"/>
      <c r="CT180" s="318"/>
      <c r="CU180" s="318"/>
      <c r="CV180" s="318"/>
      <c r="CW180" s="318"/>
      <c r="CX180" s="318"/>
      <c r="CY180" s="318"/>
      <c r="CZ180" s="318"/>
      <c r="DA180" s="318"/>
      <c r="DB180" s="318"/>
      <c r="DC180" s="318"/>
      <c r="DD180" s="318"/>
      <c r="DE180" s="318"/>
      <c r="DF180" s="318"/>
      <c r="DG180" s="318"/>
      <c r="DH180" s="318"/>
      <c r="DI180" s="318"/>
      <c r="DJ180" s="318"/>
      <c r="DK180" s="318"/>
      <c r="DL180" s="318"/>
      <c r="DM180" s="318"/>
      <c r="DN180" s="318"/>
      <c r="DO180" s="318"/>
      <c r="DP180" s="318"/>
      <c r="DQ180" s="318"/>
      <c r="DR180" s="318"/>
      <c r="DS180" s="318"/>
      <c r="DT180" s="318"/>
      <c r="DU180" s="318"/>
      <c r="DV180" s="318"/>
      <c r="DW180" s="318"/>
      <c r="DX180" s="318"/>
      <c r="DY180" s="318"/>
      <c r="DZ180" s="318"/>
      <c r="EA180" s="318"/>
      <c r="EB180" s="318"/>
      <c r="EC180" s="318"/>
      <c r="ED180" s="318"/>
      <c r="EE180" s="318"/>
      <c r="EF180" s="318"/>
      <c r="EG180" s="318"/>
      <c r="EH180" s="318"/>
      <c r="EI180" s="318"/>
      <c r="EJ180" s="318"/>
      <c r="EK180" s="318"/>
      <c r="EL180" s="318"/>
      <c r="EM180" s="318"/>
      <c r="EN180" s="318"/>
      <c r="EO180" s="318"/>
      <c r="EP180" s="318"/>
      <c r="EQ180" s="298"/>
      <c r="ER180" s="318"/>
      <c r="ES180" s="318"/>
      <c r="ET180" s="318"/>
      <c r="EU180" s="318"/>
      <c r="EV180" s="318"/>
      <c r="EW180" s="318"/>
      <c r="EX180" s="318"/>
      <c r="EY180" s="318"/>
      <c r="EZ180" s="318"/>
      <c r="FA180" s="318"/>
      <c r="FB180" s="318"/>
      <c r="FC180" s="318"/>
      <c r="FD180" s="318"/>
      <c r="FE180" s="318"/>
      <c r="FF180" s="318"/>
      <c r="FG180" s="318"/>
      <c r="FH180" s="318"/>
      <c r="FI180" s="319"/>
      <c r="FJ180" s="318"/>
      <c r="FK180" s="318"/>
      <c r="FL180" s="318"/>
      <c r="FM180" s="318"/>
      <c r="FN180" s="318"/>
      <c r="FO180" s="318"/>
      <c r="FP180" s="318"/>
      <c r="FQ180" s="318"/>
      <c r="FR180" s="318"/>
      <c r="FS180" s="318"/>
      <c r="FT180" s="318"/>
      <c r="FU180" s="318"/>
      <c r="FV180" s="318"/>
      <c r="FW180" s="318"/>
      <c r="FX180" s="318"/>
      <c r="FY180" s="318"/>
      <c r="FZ180" s="318"/>
      <c r="GA180" s="318"/>
      <c r="GB180" s="318"/>
      <c r="GC180" s="318"/>
      <c r="GD180" s="318"/>
      <c r="GE180" s="318"/>
      <c r="GF180" s="318"/>
      <c r="GG180" s="318"/>
      <c r="GH180" s="318"/>
      <c r="GI180" s="318"/>
      <c r="GJ180" s="318"/>
      <c r="GK180" s="318"/>
      <c r="GL180" s="318"/>
      <c r="GM180" s="318"/>
      <c r="GN180" s="318"/>
      <c r="GO180" s="318"/>
      <c r="GP180" s="318"/>
      <c r="GQ180" s="254"/>
      <c r="GR180" s="318"/>
      <c r="GS180" s="318"/>
      <c r="GT180" s="318"/>
      <c r="GU180" s="318"/>
      <c r="GV180" s="318"/>
      <c r="GW180" s="318"/>
      <c r="GX180" s="254"/>
      <c r="GY180" s="254"/>
      <c r="GZ180" s="254"/>
      <c r="HA180" s="254"/>
      <c r="HB180" s="254"/>
      <c r="HC180" s="254"/>
      <c r="HD180" s="254"/>
      <c r="HE180" s="254"/>
      <c r="HF180" s="254"/>
      <c r="HG180" s="254"/>
      <c r="HH180" s="254"/>
      <c r="HI180" s="254"/>
      <c r="HJ180" s="254"/>
      <c r="HK180" s="254"/>
    </row>
    <row r="181" spans="1:220" ht="19.5" x14ac:dyDescent="0.25">
      <c r="A181" s="1113" t="s">
        <v>437</v>
      </c>
      <c r="B181" s="1113" t="s">
        <v>375</v>
      </c>
      <c r="C181" s="1113" t="s">
        <v>375</v>
      </c>
      <c r="D181" s="1113"/>
      <c r="E181" s="1113"/>
      <c r="F181" s="1113"/>
      <c r="G181" s="606"/>
      <c r="H181" s="606"/>
      <c r="I181" s="1048"/>
      <c r="J181" s="1048"/>
      <c r="K181" s="606"/>
      <c r="L181" s="606"/>
      <c r="M181" s="606"/>
      <c r="N181" s="1113"/>
      <c r="O181" s="625"/>
      <c r="P181" s="625"/>
      <c r="Q181" s="1131" t="s">
        <v>439</v>
      </c>
      <c r="R181" s="1115"/>
      <c r="S181" s="1115"/>
      <c r="T181" s="1116">
        <f t="shared" si="24"/>
        <v>0</v>
      </c>
      <c r="U181" s="1092">
        <f t="shared" si="26"/>
        <v>0</v>
      </c>
      <c r="V181" s="1086"/>
      <c r="W181" s="260"/>
      <c r="X181" s="260"/>
      <c r="Y181" s="260"/>
      <c r="Z181" s="260"/>
      <c r="AA181" s="596"/>
      <c r="AB181" s="260"/>
      <c r="AC181" s="260"/>
      <c r="AD181" s="260"/>
      <c r="AE181" s="260"/>
      <c r="AF181" s="260"/>
      <c r="AG181" s="260"/>
      <c r="AH181" s="260"/>
      <c r="AI181" s="260"/>
      <c r="AJ181" s="260"/>
      <c r="AK181" s="260"/>
      <c r="AL181" s="260"/>
      <c r="AM181" s="260"/>
      <c r="AN181" s="596"/>
      <c r="AO181" s="596"/>
      <c r="AP181" s="260"/>
      <c r="AQ181" s="260"/>
      <c r="AR181" s="260"/>
      <c r="AS181" s="260"/>
      <c r="AT181" s="260"/>
      <c r="AU181" s="260"/>
      <c r="AV181" s="260"/>
      <c r="AW181" s="260"/>
      <c r="AX181" s="260"/>
      <c r="AY181" s="260"/>
      <c r="AZ181" s="260"/>
      <c r="BA181" s="260"/>
      <c r="BB181" s="260"/>
      <c r="BC181" s="260"/>
      <c r="BD181" s="596"/>
      <c r="BE181" s="260"/>
      <c r="BF181" s="260"/>
      <c r="BG181" s="260"/>
      <c r="BH181" s="260"/>
      <c r="BI181" s="260"/>
      <c r="BJ181" s="260"/>
      <c r="BK181" s="581"/>
      <c r="BL181" s="260"/>
      <c r="BM181" s="260"/>
      <c r="BN181" s="260"/>
      <c r="BO181" s="260"/>
      <c r="BP181" s="260"/>
      <c r="BQ181" s="260"/>
      <c r="BR181" s="260"/>
      <c r="BS181" s="596"/>
      <c r="BT181" s="260"/>
      <c r="BU181" s="260"/>
      <c r="BV181" s="260"/>
      <c r="BW181" s="260"/>
      <c r="BX181" s="260"/>
      <c r="BY181" s="260"/>
      <c r="BZ181" s="260"/>
      <c r="CA181" s="635"/>
      <c r="CB181" s="654"/>
      <c r="CC181" s="654"/>
      <c r="CD181" s="654"/>
      <c r="CE181" s="654"/>
      <c r="CF181" s="654"/>
      <c r="CG181" s="1185">
        <f t="shared" si="25"/>
        <v>0</v>
      </c>
      <c r="CH181" s="654"/>
      <c r="CI181" s="654"/>
      <c r="CJ181" s="654"/>
      <c r="CK181" s="654"/>
      <c r="CL181" s="654"/>
      <c r="CM181" s="654"/>
      <c r="CN181" s="654"/>
      <c r="CO181" s="654"/>
      <c r="CP181" s="807">
        <f t="shared" si="22"/>
        <v>0</v>
      </c>
      <c r="CQ181" s="807">
        <f t="shared" si="23"/>
        <v>0</v>
      </c>
      <c r="CR181" s="318"/>
      <c r="CS181" s="318"/>
      <c r="CT181" s="318"/>
      <c r="CU181" s="318"/>
      <c r="CV181" s="318"/>
      <c r="CW181" s="318"/>
      <c r="CX181" s="318"/>
      <c r="CY181" s="318"/>
      <c r="CZ181" s="318"/>
      <c r="DA181" s="318"/>
      <c r="DB181" s="318"/>
      <c r="DC181" s="318"/>
      <c r="DD181" s="318"/>
      <c r="DE181" s="318"/>
      <c r="DF181" s="318"/>
      <c r="DG181" s="318"/>
      <c r="DH181" s="318"/>
      <c r="DI181" s="318"/>
      <c r="DJ181" s="318"/>
      <c r="DK181" s="318"/>
      <c r="DL181" s="318"/>
      <c r="DM181" s="318"/>
      <c r="DN181" s="318"/>
      <c r="DO181" s="318"/>
      <c r="DP181" s="318"/>
      <c r="DQ181" s="318"/>
      <c r="DR181" s="318"/>
      <c r="DS181" s="318"/>
      <c r="DT181" s="318"/>
      <c r="DU181" s="318"/>
      <c r="DV181" s="318"/>
      <c r="DW181" s="318"/>
      <c r="DX181" s="318"/>
      <c r="DY181" s="318"/>
      <c r="DZ181" s="318"/>
      <c r="EA181" s="318"/>
      <c r="EB181" s="318"/>
      <c r="EC181" s="318"/>
      <c r="ED181" s="318"/>
      <c r="EE181" s="318"/>
      <c r="EF181" s="318"/>
      <c r="EG181" s="318"/>
      <c r="EH181" s="318"/>
      <c r="EI181" s="318"/>
      <c r="EJ181" s="318"/>
      <c r="EK181" s="318"/>
      <c r="EL181" s="318"/>
      <c r="EM181" s="318"/>
      <c r="EN181" s="318"/>
      <c r="EO181" s="318"/>
      <c r="EP181" s="318"/>
      <c r="EQ181" s="298"/>
      <c r="ER181" s="318"/>
      <c r="ES181" s="318"/>
      <c r="ET181" s="318"/>
      <c r="EU181" s="318"/>
      <c r="EV181" s="318"/>
      <c r="EW181" s="297"/>
      <c r="EX181" s="297"/>
      <c r="EY181" s="297"/>
      <c r="EZ181" s="297"/>
      <c r="FA181" s="297"/>
      <c r="FB181" s="297"/>
      <c r="FC181" s="297"/>
      <c r="FD181" s="297"/>
      <c r="FE181" s="297"/>
      <c r="FF181" s="297"/>
      <c r="FG181" s="297"/>
      <c r="FH181" s="297"/>
      <c r="FI181" s="299"/>
      <c r="FJ181" s="297"/>
      <c r="FK181" s="297"/>
      <c r="FL181" s="297"/>
      <c r="FM181" s="297"/>
      <c r="FN181" s="297"/>
      <c r="FO181" s="297"/>
      <c r="FP181" s="297"/>
      <c r="FQ181" s="297"/>
      <c r="FR181" s="297"/>
      <c r="FS181" s="297"/>
      <c r="FT181" s="297"/>
      <c r="FU181" s="297"/>
      <c r="FV181" s="297"/>
      <c r="FW181" s="297"/>
      <c r="FX181" s="297"/>
      <c r="FY181" s="297"/>
      <c r="FZ181" s="297"/>
      <c r="GA181" s="297"/>
      <c r="GB181" s="297"/>
      <c r="GC181" s="297"/>
      <c r="GD181" s="297"/>
      <c r="GE181" s="297"/>
      <c r="GF181" s="297"/>
      <c r="GG181" s="297"/>
      <c r="GH181" s="297"/>
      <c r="GI181" s="297"/>
      <c r="GJ181" s="297"/>
      <c r="GK181" s="297"/>
      <c r="GL181" s="297"/>
      <c r="GM181" s="297"/>
      <c r="GN181" s="297"/>
      <c r="GO181" s="297"/>
      <c r="GP181" s="297"/>
      <c r="GQ181" s="261"/>
      <c r="GR181" s="297"/>
      <c r="GS181" s="297"/>
      <c r="GT181" s="297"/>
      <c r="GU181" s="297"/>
      <c r="GV181" s="297"/>
      <c r="GW181" s="297"/>
      <c r="GX181" s="261"/>
      <c r="GY181" s="261"/>
      <c r="GZ181" s="261"/>
      <c r="HA181" s="261"/>
      <c r="HB181" s="261"/>
      <c r="HC181" s="261"/>
      <c r="HD181" s="261"/>
      <c r="HE181" s="254"/>
      <c r="HF181" s="254"/>
      <c r="HG181" s="254"/>
      <c r="HH181" s="254"/>
      <c r="HI181" s="254"/>
      <c r="HJ181" s="254"/>
      <c r="HK181" s="254"/>
    </row>
    <row r="182" spans="1:220" ht="19.5" x14ac:dyDescent="0.25">
      <c r="A182" s="1132" t="s">
        <v>437</v>
      </c>
      <c r="B182" s="1132" t="s">
        <v>375</v>
      </c>
      <c r="C182" s="1132" t="s">
        <v>375</v>
      </c>
      <c r="D182" s="1132" t="s">
        <v>380</v>
      </c>
      <c r="E182" s="1132"/>
      <c r="F182" s="1132"/>
      <c r="G182" s="617"/>
      <c r="H182" s="617"/>
      <c r="I182" s="1058"/>
      <c r="J182" s="1058"/>
      <c r="K182" s="617"/>
      <c r="L182" s="617"/>
      <c r="M182" s="617"/>
      <c r="N182" s="629"/>
      <c r="O182" s="629"/>
      <c r="P182" s="629"/>
      <c r="Q182" s="1138" t="s">
        <v>294</v>
      </c>
      <c r="R182" s="1134"/>
      <c r="S182" s="1134"/>
      <c r="T182" s="1135">
        <f t="shared" si="24"/>
        <v>0</v>
      </c>
      <c r="U182" s="1092">
        <f t="shared" si="26"/>
        <v>0</v>
      </c>
      <c r="V182" s="1086"/>
      <c r="W182" s="260"/>
      <c r="X182" s="260"/>
      <c r="Y182" s="260"/>
      <c r="Z182" s="260"/>
      <c r="AA182" s="596"/>
      <c r="AB182" s="260"/>
      <c r="AC182" s="260"/>
      <c r="AD182" s="260"/>
      <c r="AE182" s="260"/>
      <c r="AF182" s="260"/>
      <c r="AG182" s="260"/>
      <c r="AH182" s="260"/>
      <c r="AI182" s="260"/>
      <c r="AJ182" s="260"/>
      <c r="AK182" s="260"/>
      <c r="AL182" s="260"/>
      <c r="AM182" s="260"/>
      <c r="AN182" s="596"/>
      <c r="AO182" s="596"/>
      <c r="AP182" s="260"/>
      <c r="AQ182" s="260"/>
      <c r="AR182" s="260"/>
      <c r="AS182" s="260"/>
      <c r="AT182" s="260"/>
      <c r="AU182" s="260"/>
      <c r="AV182" s="260"/>
      <c r="AW182" s="260"/>
      <c r="AX182" s="260"/>
      <c r="AY182" s="260"/>
      <c r="AZ182" s="260"/>
      <c r="BA182" s="260"/>
      <c r="BB182" s="260"/>
      <c r="BC182" s="260"/>
      <c r="BD182" s="596"/>
      <c r="BE182" s="260"/>
      <c r="BF182" s="260"/>
      <c r="BG182" s="260"/>
      <c r="BH182" s="260"/>
      <c r="BI182" s="260"/>
      <c r="BJ182" s="260"/>
      <c r="BK182" s="581"/>
      <c r="BL182" s="260"/>
      <c r="BM182" s="260"/>
      <c r="BN182" s="260"/>
      <c r="BO182" s="260"/>
      <c r="BP182" s="260"/>
      <c r="BQ182" s="260"/>
      <c r="BR182" s="260"/>
      <c r="BS182" s="596"/>
      <c r="BT182" s="260"/>
      <c r="BU182" s="260"/>
      <c r="BV182" s="260"/>
      <c r="BW182" s="260"/>
      <c r="BX182" s="260"/>
      <c r="BY182" s="260"/>
      <c r="BZ182" s="260"/>
      <c r="CA182" s="635"/>
      <c r="CB182" s="654"/>
      <c r="CC182" s="654"/>
      <c r="CD182" s="654"/>
      <c r="CE182" s="654"/>
      <c r="CF182" s="654"/>
      <c r="CG182" s="1185">
        <f t="shared" si="25"/>
        <v>0</v>
      </c>
      <c r="CH182" s="654"/>
      <c r="CI182" s="654"/>
      <c r="CJ182" s="654"/>
      <c r="CK182" s="654"/>
      <c r="CL182" s="654"/>
      <c r="CM182" s="654"/>
      <c r="CN182" s="654"/>
      <c r="CO182" s="654"/>
      <c r="CP182" s="807">
        <f t="shared" si="22"/>
        <v>0</v>
      </c>
      <c r="CQ182" s="807">
        <f t="shared" si="23"/>
        <v>0</v>
      </c>
      <c r="CR182" s="297"/>
      <c r="CS182" s="297"/>
      <c r="CT182" s="297"/>
      <c r="CU182" s="297"/>
      <c r="CV182" s="297"/>
      <c r="CW182" s="297"/>
      <c r="CX182" s="297"/>
      <c r="CY182" s="297"/>
      <c r="CZ182" s="297"/>
      <c r="DA182" s="297"/>
      <c r="DB182" s="297"/>
      <c r="DC182" s="297"/>
      <c r="DD182" s="297"/>
      <c r="DE182" s="297"/>
      <c r="DF182" s="297"/>
      <c r="DG182" s="297"/>
      <c r="DH182" s="297"/>
      <c r="DI182" s="297"/>
      <c r="DJ182" s="297"/>
      <c r="DK182" s="297"/>
      <c r="DL182" s="297"/>
      <c r="DM182" s="297"/>
      <c r="DN182" s="297"/>
      <c r="DO182" s="297"/>
      <c r="DP182" s="297"/>
      <c r="DQ182" s="297"/>
      <c r="DR182" s="297"/>
      <c r="DS182" s="297"/>
      <c r="DT182" s="297"/>
      <c r="DU182" s="297"/>
      <c r="DV182" s="297"/>
      <c r="DW182" s="297"/>
      <c r="DX182" s="297"/>
      <c r="DY182" s="297"/>
      <c r="DZ182" s="297"/>
      <c r="EA182" s="297"/>
      <c r="EB182" s="297"/>
      <c r="EC182" s="297"/>
      <c r="ED182" s="297"/>
      <c r="EE182" s="297"/>
      <c r="EF182" s="297"/>
      <c r="EG182" s="297"/>
      <c r="EH182" s="297"/>
      <c r="EI182" s="297"/>
      <c r="EJ182" s="297"/>
      <c r="EK182" s="297"/>
      <c r="EL182" s="297"/>
      <c r="EM182" s="297"/>
      <c r="EN182" s="297"/>
      <c r="EO182" s="297"/>
      <c r="EP182" s="297"/>
      <c r="EQ182" s="298"/>
      <c r="ER182" s="297"/>
      <c r="ES182" s="297"/>
      <c r="ET182" s="297"/>
      <c r="EU182" s="297"/>
      <c r="EV182" s="297"/>
      <c r="EW182" s="297"/>
      <c r="EX182" s="297"/>
      <c r="EY182" s="297"/>
      <c r="EZ182" s="297"/>
      <c r="FA182" s="297"/>
      <c r="FB182" s="297"/>
      <c r="FC182" s="297"/>
      <c r="FD182" s="297"/>
      <c r="FE182" s="297"/>
      <c r="FF182" s="297"/>
      <c r="FG182" s="297"/>
      <c r="FH182" s="297"/>
      <c r="FI182" s="299"/>
      <c r="FJ182" s="297"/>
      <c r="FK182" s="297"/>
      <c r="FL182" s="297"/>
      <c r="FM182" s="297"/>
      <c r="FN182" s="297"/>
      <c r="FO182" s="297"/>
      <c r="FP182" s="297"/>
      <c r="FQ182" s="297"/>
      <c r="FR182" s="297"/>
      <c r="FS182" s="297"/>
      <c r="FT182" s="297"/>
      <c r="FU182" s="297"/>
      <c r="FV182" s="297"/>
      <c r="FW182" s="297"/>
      <c r="FX182" s="297"/>
      <c r="FY182" s="297"/>
      <c r="FZ182" s="297"/>
      <c r="GA182" s="297"/>
      <c r="GB182" s="297"/>
      <c r="GC182" s="297"/>
      <c r="GD182" s="297"/>
      <c r="GE182" s="297"/>
      <c r="GF182" s="297"/>
      <c r="GG182" s="297"/>
      <c r="GH182" s="297"/>
      <c r="GI182" s="297"/>
      <c r="GJ182" s="297"/>
      <c r="GK182" s="297"/>
      <c r="GL182" s="297"/>
      <c r="GM182" s="297"/>
      <c r="GN182" s="297"/>
      <c r="GO182" s="297"/>
      <c r="GP182" s="297"/>
      <c r="GQ182" s="261"/>
      <c r="GR182" s="297"/>
      <c r="GS182" s="297"/>
      <c r="GT182" s="297"/>
      <c r="GU182" s="297"/>
      <c r="GV182" s="297"/>
      <c r="GW182" s="297"/>
      <c r="GX182" s="261"/>
      <c r="GY182" s="261"/>
      <c r="GZ182" s="261"/>
      <c r="HA182" s="261"/>
      <c r="HB182" s="261"/>
      <c r="HC182" s="261"/>
      <c r="HD182" s="261"/>
      <c r="HE182" s="261"/>
      <c r="HF182" s="261"/>
      <c r="HG182" s="261"/>
      <c r="HH182" s="261"/>
      <c r="HI182" s="261"/>
      <c r="HJ182" s="261"/>
      <c r="HK182" s="261"/>
    </row>
    <row r="183" spans="1:220" ht="19.5" x14ac:dyDescent="0.25">
      <c r="A183" s="1121" t="s">
        <v>437</v>
      </c>
      <c r="B183" s="1121" t="s">
        <v>375</v>
      </c>
      <c r="C183" s="1121" t="s">
        <v>375</v>
      </c>
      <c r="D183" s="1121" t="s">
        <v>380</v>
      </c>
      <c r="E183" s="1121" t="s">
        <v>418</v>
      </c>
      <c r="F183" s="1121"/>
      <c r="G183" s="608"/>
      <c r="H183" s="608"/>
      <c r="I183" s="1050"/>
      <c r="J183" s="1050"/>
      <c r="K183" s="608"/>
      <c r="L183" s="608"/>
      <c r="M183" s="608"/>
      <c r="N183" s="627"/>
      <c r="O183" s="627"/>
      <c r="P183" s="627"/>
      <c r="Q183" s="1122" t="s">
        <v>698</v>
      </c>
      <c r="R183" s="1123"/>
      <c r="S183" s="1123"/>
      <c r="T183" s="1124">
        <f t="shared" si="24"/>
        <v>0</v>
      </c>
      <c r="U183" s="1092">
        <f t="shared" si="26"/>
        <v>0</v>
      </c>
      <c r="V183" s="1086"/>
      <c r="W183" s="581"/>
      <c r="X183" s="581"/>
      <c r="Y183" s="581"/>
      <c r="Z183" s="581"/>
      <c r="AA183" s="596"/>
      <c r="AB183" s="581"/>
      <c r="AC183" s="581"/>
      <c r="AD183" s="581"/>
      <c r="AE183" s="581"/>
      <c r="AF183" s="581"/>
      <c r="AG183" s="581"/>
      <c r="AH183" s="581"/>
      <c r="AI183" s="581"/>
      <c r="AJ183" s="581"/>
      <c r="AK183" s="581"/>
      <c r="AL183" s="581"/>
      <c r="AM183" s="581"/>
      <c r="AN183" s="596"/>
      <c r="AO183" s="596"/>
      <c r="AP183" s="581"/>
      <c r="AQ183" s="581"/>
      <c r="AR183" s="581"/>
      <c r="AS183" s="581"/>
      <c r="AT183" s="581"/>
      <c r="AU183" s="581"/>
      <c r="AV183" s="581"/>
      <c r="AW183" s="581"/>
      <c r="AX183" s="581"/>
      <c r="AY183" s="581"/>
      <c r="AZ183" s="581"/>
      <c r="BA183" s="581"/>
      <c r="BB183" s="581"/>
      <c r="BC183" s="581"/>
      <c r="BD183" s="596"/>
      <c r="BE183" s="581"/>
      <c r="BF183" s="581"/>
      <c r="BG183" s="260"/>
      <c r="BH183" s="260"/>
      <c r="BI183" s="260"/>
      <c r="BJ183" s="581"/>
      <c r="BK183" s="581"/>
      <c r="BL183" s="581"/>
      <c r="BM183" s="581"/>
      <c r="BN183" s="581"/>
      <c r="BO183" s="581"/>
      <c r="BP183" s="581"/>
      <c r="BQ183" s="581"/>
      <c r="BR183" s="581"/>
      <c r="BS183" s="596"/>
      <c r="BT183" s="581"/>
      <c r="BU183" s="581"/>
      <c r="BV183" s="581"/>
      <c r="BW183" s="581"/>
      <c r="BX183" s="581"/>
      <c r="BY183" s="581"/>
      <c r="BZ183" s="581"/>
      <c r="CA183" s="635"/>
      <c r="CB183" s="654"/>
      <c r="CC183" s="654"/>
      <c r="CD183" s="654"/>
      <c r="CE183" s="654"/>
      <c r="CF183" s="654"/>
      <c r="CG183" s="1185">
        <f t="shared" si="25"/>
        <v>0</v>
      </c>
      <c r="CH183" s="654"/>
      <c r="CI183" s="654"/>
      <c r="CJ183" s="654"/>
      <c r="CK183" s="654"/>
      <c r="CL183" s="654"/>
      <c r="CM183" s="654"/>
      <c r="CN183" s="654"/>
      <c r="CO183" s="654"/>
      <c r="CP183" s="807">
        <f t="shared" si="22"/>
        <v>0</v>
      </c>
      <c r="CQ183" s="807">
        <f t="shared" si="23"/>
        <v>0</v>
      </c>
      <c r="CR183" s="297"/>
      <c r="CS183" s="297"/>
      <c r="CT183" s="297"/>
      <c r="CU183" s="297"/>
      <c r="CV183" s="297"/>
      <c r="CW183" s="297"/>
      <c r="CX183" s="297"/>
      <c r="CY183" s="297"/>
      <c r="CZ183" s="297"/>
      <c r="DA183" s="297"/>
      <c r="DB183" s="297"/>
      <c r="DC183" s="297"/>
      <c r="DD183" s="297"/>
      <c r="DE183" s="297"/>
      <c r="DF183" s="297"/>
      <c r="DG183" s="297"/>
      <c r="DH183" s="297"/>
      <c r="DI183" s="297"/>
      <c r="DJ183" s="297"/>
      <c r="DK183" s="297"/>
      <c r="DL183" s="297"/>
      <c r="DM183" s="297"/>
      <c r="DN183" s="297"/>
      <c r="DO183" s="297"/>
      <c r="DP183" s="297"/>
      <c r="DQ183" s="297"/>
      <c r="DR183" s="297"/>
      <c r="DS183" s="297"/>
      <c r="DT183" s="297"/>
      <c r="DU183" s="297"/>
      <c r="DV183" s="297"/>
      <c r="DW183" s="297"/>
      <c r="DX183" s="297"/>
      <c r="DY183" s="297"/>
      <c r="DZ183" s="297"/>
      <c r="EA183" s="297"/>
      <c r="EB183" s="297"/>
      <c r="EC183" s="297"/>
      <c r="ED183" s="297"/>
      <c r="EE183" s="297"/>
      <c r="EF183" s="297"/>
      <c r="EG183" s="297"/>
      <c r="EH183" s="297"/>
      <c r="EI183" s="297"/>
      <c r="EJ183" s="297"/>
      <c r="EK183" s="297"/>
      <c r="EL183" s="297"/>
      <c r="EM183" s="297"/>
      <c r="EN183" s="297"/>
      <c r="EO183" s="297"/>
      <c r="EP183" s="297"/>
      <c r="EQ183" s="298"/>
      <c r="ER183" s="297"/>
      <c r="ES183" s="297"/>
      <c r="ET183" s="297"/>
      <c r="EU183" s="297"/>
      <c r="EV183" s="297"/>
      <c r="EW183" s="297"/>
      <c r="EX183" s="297"/>
      <c r="EY183" s="297"/>
      <c r="EZ183" s="297"/>
      <c r="FA183" s="297"/>
      <c r="FB183" s="297"/>
      <c r="FC183" s="297"/>
      <c r="FD183" s="297"/>
      <c r="FE183" s="297"/>
      <c r="FF183" s="297"/>
      <c r="FG183" s="297"/>
      <c r="FH183" s="297"/>
      <c r="FI183" s="299"/>
      <c r="FJ183" s="297"/>
      <c r="FK183" s="297"/>
      <c r="FL183" s="297"/>
      <c r="FM183" s="297"/>
      <c r="FN183" s="297"/>
      <c r="FO183" s="297"/>
      <c r="FP183" s="297"/>
      <c r="FQ183" s="297"/>
      <c r="FR183" s="297"/>
      <c r="FS183" s="297"/>
      <c r="FT183" s="297"/>
      <c r="FU183" s="297"/>
      <c r="FV183" s="297"/>
      <c r="FW183" s="297"/>
      <c r="FX183" s="297"/>
      <c r="FY183" s="297"/>
      <c r="FZ183" s="297"/>
      <c r="GA183" s="297"/>
      <c r="GB183" s="297"/>
      <c r="GC183" s="297"/>
      <c r="GD183" s="297"/>
      <c r="GE183" s="297"/>
      <c r="GF183" s="297"/>
      <c r="GG183" s="297"/>
      <c r="GH183" s="297"/>
      <c r="GI183" s="297"/>
      <c r="GJ183" s="297"/>
      <c r="GK183" s="297"/>
      <c r="GL183" s="297"/>
      <c r="GM183" s="297"/>
      <c r="GN183" s="297"/>
      <c r="GO183" s="297"/>
      <c r="GP183" s="297"/>
      <c r="GQ183" s="261"/>
      <c r="GR183" s="297"/>
      <c r="GS183" s="297"/>
      <c r="GT183" s="297"/>
      <c r="GU183" s="297"/>
      <c r="GV183" s="297"/>
      <c r="GW183" s="297"/>
      <c r="GX183" s="261"/>
      <c r="GY183" s="261"/>
      <c r="GZ183" s="261"/>
      <c r="HA183" s="261"/>
      <c r="HB183" s="261"/>
      <c r="HC183" s="261"/>
      <c r="HD183" s="261"/>
      <c r="HE183" s="261"/>
      <c r="HF183" s="261"/>
      <c r="HG183" s="261"/>
      <c r="HH183" s="261"/>
      <c r="HI183" s="261"/>
      <c r="HJ183" s="261"/>
      <c r="HK183" s="261"/>
    </row>
    <row r="184" spans="1:220" ht="19.5" x14ac:dyDescent="0.25">
      <c r="A184" s="790" t="s">
        <v>437</v>
      </c>
      <c r="B184" s="790" t="s">
        <v>375</v>
      </c>
      <c r="C184" s="790" t="s">
        <v>375</v>
      </c>
      <c r="D184" s="790" t="s">
        <v>380</v>
      </c>
      <c r="E184" s="790" t="s">
        <v>418</v>
      </c>
      <c r="F184" s="790" t="s">
        <v>365</v>
      </c>
      <c r="G184" s="620"/>
      <c r="H184" s="620"/>
      <c r="I184" s="1062"/>
      <c r="J184" s="1062"/>
      <c r="K184" s="620"/>
      <c r="L184" s="620"/>
      <c r="M184" s="620"/>
      <c r="N184" s="630"/>
      <c r="O184" s="630"/>
      <c r="P184" s="630"/>
      <c r="Q184" s="806" t="s">
        <v>440</v>
      </c>
      <c r="R184" s="1136"/>
      <c r="S184" s="1136"/>
      <c r="T184" s="1137">
        <f t="shared" si="24"/>
        <v>0</v>
      </c>
      <c r="U184" s="1092">
        <f t="shared" si="26"/>
        <v>0</v>
      </c>
      <c r="V184" s="1087"/>
      <c r="W184" s="269"/>
      <c r="X184" s="269"/>
      <c r="Y184" s="269"/>
      <c r="Z184" s="269"/>
      <c r="AA184" s="595"/>
      <c r="AB184" s="269"/>
      <c r="AC184" s="269"/>
      <c r="AD184" s="269"/>
      <c r="AE184" s="269"/>
      <c r="AF184" s="269"/>
      <c r="AG184" s="269"/>
      <c r="AH184" s="269"/>
      <c r="AI184" s="269"/>
      <c r="AJ184" s="269"/>
      <c r="AK184" s="269"/>
      <c r="AL184" s="269"/>
      <c r="AM184" s="269"/>
      <c r="AN184" s="595"/>
      <c r="AO184" s="595"/>
      <c r="AP184" s="269"/>
      <c r="AQ184" s="269"/>
      <c r="AR184" s="269"/>
      <c r="AS184" s="269"/>
      <c r="AT184" s="269"/>
      <c r="AU184" s="269"/>
      <c r="AV184" s="269"/>
      <c r="AW184" s="269"/>
      <c r="AX184" s="269"/>
      <c r="AY184" s="269"/>
      <c r="AZ184" s="269"/>
      <c r="BA184" s="269"/>
      <c r="BB184" s="269"/>
      <c r="BC184" s="269"/>
      <c r="BD184" s="595"/>
      <c r="BE184" s="269"/>
      <c r="BF184" s="269"/>
      <c r="BG184" s="269"/>
      <c r="BH184" s="269"/>
      <c r="BI184" s="269"/>
      <c r="BJ184" s="269"/>
      <c r="BK184" s="576"/>
      <c r="BL184" s="269"/>
      <c r="BM184" s="269"/>
      <c r="BN184" s="269"/>
      <c r="BO184" s="269"/>
      <c r="BP184" s="269"/>
      <c r="BQ184" s="269"/>
      <c r="BR184" s="269"/>
      <c r="BS184" s="595"/>
      <c r="BT184" s="269"/>
      <c r="BU184" s="269"/>
      <c r="BV184" s="269"/>
      <c r="BW184" s="269"/>
      <c r="BX184" s="269"/>
      <c r="BY184" s="269"/>
      <c r="BZ184" s="269"/>
      <c r="CA184" s="636"/>
      <c r="CB184" s="654"/>
      <c r="CC184" s="654"/>
      <c r="CD184" s="654"/>
      <c r="CE184" s="654"/>
      <c r="CF184" s="654"/>
      <c r="CG184" s="1185">
        <f t="shared" si="25"/>
        <v>0</v>
      </c>
      <c r="CH184" s="654"/>
      <c r="CI184" s="654"/>
      <c r="CJ184" s="654"/>
      <c r="CK184" s="654"/>
      <c r="CL184" s="654"/>
      <c r="CM184" s="654"/>
      <c r="CN184" s="654"/>
      <c r="CO184" s="654"/>
      <c r="CP184" s="807">
        <f t="shared" si="22"/>
        <v>0</v>
      </c>
      <c r="CQ184" s="807">
        <f t="shared" si="23"/>
        <v>0</v>
      </c>
      <c r="CR184" s="318"/>
      <c r="CS184" s="318"/>
      <c r="CT184" s="318"/>
      <c r="CU184" s="318"/>
      <c r="CV184" s="318"/>
      <c r="CW184" s="318"/>
      <c r="CX184" s="318"/>
      <c r="CY184" s="318"/>
      <c r="CZ184" s="318"/>
      <c r="DA184" s="318"/>
      <c r="DB184" s="318"/>
      <c r="DC184" s="318"/>
      <c r="DD184" s="318"/>
      <c r="DE184" s="318"/>
      <c r="DF184" s="318"/>
      <c r="DG184" s="318"/>
      <c r="DH184" s="318"/>
      <c r="DI184" s="318"/>
      <c r="DJ184" s="318"/>
      <c r="DK184" s="318"/>
      <c r="DL184" s="318"/>
      <c r="DM184" s="318"/>
      <c r="DN184" s="318"/>
      <c r="DO184" s="318"/>
      <c r="DP184" s="318"/>
      <c r="DQ184" s="318"/>
      <c r="DR184" s="318"/>
      <c r="DS184" s="318"/>
      <c r="DT184" s="318"/>
      <c r="DU184" s="318"/>
      <c r="DV184" s="318"/>
      <c r="DW184" s="318"/>
      <c r="DX184" s="318"/>
      <c r="DY184" s="318"/>
      <c r="DZ184" s="318"/>
      <c r="EA184" s="318"/>
      <c r="EB184" s="318"/>
      <c r="EC184" s="318"/>
      <c r="ED184" s="318"/>
      <c r="EE184" s="318"/>
      <c r="EF184" s="318"/>
      <c r="EG184" s="318"/>
      <c r="EH184" s="318"/>
      <c r="EI184" s="318"/>
      <c r="EJ184" s="318"/>
      <c r="EK184" s="318"/>
      <c r="EL184" s="318"/>
      <c r="EM184" s="318"/>
      <c r="EN184" s="318"/>
      <c r="EO184" s="318"/>
      <c r="EP184" s="318"/>
      <c r="EQ184" s="298"/>
      <c r="ER184" s="318"/>
      <c r="ES184" s="318"/>
      <c r="ET184" s="318"/>
      <c r="EU184" s="318"/>
      <c r="EV184" s="318"/>
      <c r="EW184" s="320"/>
      <c r="EX184" s="320"/>
      <c r="EY184" s="320"/>
      <c r="EZ184" s="320"/>
      <c r="FA184" s="320"/>
      <c r="FB184" s="320"/>
      <c r="FC184" s="320"/>
      <c r="FD184" s="320"/>
      <c r="FE184" s="320"/>
      <c r="FF184" s="320"/>
      <c r="FG184" s="320"/>
      <c r="FH184" s="320"/>
      <c r="FI184" s="321"/>
      <c r="FJ184" s="320"/>
      <c r="FK184" s="320"/>
      <c r="FL184" s="320"/>
      <c r="FM184" s="320"/>
      <c r="FN184" s="320"/>
      <c r="FO184" s="320"/>
      <c r="FP184" s="320"/>
      <c r="FQ184" s="320"/>
      <c r="FR184" s="320"/>
      <c r="FS184" s="320"/>
      <c r="FT184" s="320"/>
      <c r="FU184" s="320"/>
      <c r="FV184" s="320"/>
      <c r="FW184" s="320"/>
      <c r="FX184" s="320"/>
      <c r="FY184" s="320"/>
      <c r="FZ184" s="320"/>
      <c r="GA184" s="320"/>
      <c r="GB184" s="320"/>
      <c r="GC184" s="320"/>
      <c r="GD184" s="320"/>
      <c r="GE184" s="320"/>
      <c r="GF184" s="320"/>
      <c r="GG184" s="320"/>
      <c r="GH184" s="320"/>
      <c r="GI184" s="320"/>
      <c r="GJ184" s="320"/>
      <c r="GK184" s="320"/>
      <c r="GL184" s="320"/>
      <c r="GM184" s="320"/>
      <c r="GN184" s="320"/>
      <c r="GO184" s="320"/>
      <c r="GP184" s="320"/>
      <c r="GQ184" s="270"/>
      <c r="GR184" s="320"/>
      <c r="GS184" s="320"/>
      <c r="GT184" s="320"/>
      <c r="GU184" s="320"/>
      <c r="GV184" s="320"/>
      <c r="GW184" s="320"/>
      <c r="GX184" s="270"/>
      <c r="GY184" s="270"/>
      <c r="GZ184" s="270"/>
      <c r="HA184" s="270"/>
      <c r="HB184" s="270"/>
      <c r="HC184" s="270"/>
      <c r="HD184" s="270"/>
      <c r="HE184" s="254"/>
      <c r="HF184" s="254"/>
      <c r="HG184" s="254"/>
      <c r="HH184" s="254"/>
      <c r="HI184" s="254"/>
      <c r="HJ184" s="254"/>
      <c r="HK184" s="254"/>
    </row>
    <row r="185" spans="1:220" s="280" customFormat="1" ht="142.5" x14ac:dyDescent="0.25">
      <c r="A185" s="903" t="s">
        <v>437</v>
      </c>
      <c r="B185" s="903" t="s">
        <v>375</v>
      </c>
      <c r="C185" s="903" t="s">
        <v>375</v>
      </c>
      <c r="D185" s="903" t="s">
        <v>380</v>
      </c>
      <c r="E185" s="903" t="s">
        <v>418</v>
      </c>
      <c r="F185" s="903" t="s">
        <v>365</v>
      </c>
      <c r="G185" s="621">
        <v>2021005810220</v>
      </c>
      <c r="H185" s="948"/>
      <c r="I185" s="1064" t="s">
        <v>950</v>
      </c>
      <c r="J185" s="1064" t="s">
        <v>951</v>
      </c>
      <c r="K185" s="621">
        <v>1</v>
      </c>
      <c r="L185" s="615" t="s">
        <v>767</v>
      </c>
      <c r="M185" s="615" t="s">
        <v>797</v>
      </c>
      <c r="N185" s="943" t="s">
        <v>1461</v>
      </c>
      <c r="O185" s="943" t="s">
        <v>390</v>
      </c>
      <c r="P185" s="943" t="s">
        <v>701</v>
      </c>
      <c r="Q185" s="947" t="s">
        <v>949</v>
      </c>
      <c r="R185" s="858">
        <v>265775266.88999999</v>
      </c>
      <c r="S185" s="858">
        <v>0</v>
      </c>
      <c r="T185" s="1027">
        <f t="shared" si="24"/>
        <v>265775266.88999999</v>
      </c>
      <c r="U185" s="1092">
        <f t="shared" si="26"/>
        <v>265775266.88999999</v>
      </c>
      <c r="V185" s="1088"/>
      <c r="W185" s="594"/>
      <c r="X185" s="594"/>
      <c r="Y185" s="594"/>
      <c r="Z185" s="594"/>
      <c r="AA185" s="594"/>
      <c r="AB185" s="594"/>
      <c r="AC185" s="594"/>
      <c r="AD185" s="594"/>
      <c r="AE185" s="594"/>
      <c r="AF185" s="594"/>
      <c r="AG185" s="594"/>
      <c r="AH185" s="594"/>
      <c r="AI185" s="594"/>
      <c r="AJ185" s="594"/>
      <c r="AK185" s="594"/>
      <c r="AL185" s="594"/>
      <c r="AM185" s="594"/>
      <c r="AN185" s="594"/>
      <c r="AO185" s="594">
        <f>204269967.89+61500000</f>
        <v>265769967.88999999</v>
      </c>
      <c r="AP185" s="594"/>
      <c r="AQ185" s="594"/>
      <c r="AR185" s="594">
        <v>5299</v>
      </c>
      <c r="AS185" s="594"/>
      <c r="AT185" s="594"/>
      <c r="AU185" s="594"/>
      <c r="AV185" s="594"/>
      <c r="AW185" s="594"/>
      <c r="AX185" s="594"/>
      <c r="AY185" s="594"/>
      <c r="AZ185" s="594"/>
      <c r="BA185" s="594"/>
      <c r="BB185" s="594"/>
      <c r="BC185" s="594"/>
      <c r="BD185" s="594"/>
      <c r="BE185" s="789"/>
      <c r="BF185" s="789"/>
      <c r="BG185" s="789"/>
      <c r="BH185" s="789"/>
      <c r="BI185" s="789"/>
      <c r="BJ185" s="594"/>
      <c r="BK185" s="594"/>
      <c r="BL185" s="594"/>
      <c r="BM185" s="594"/>
      <c r="BN185" s="594"/>
      <c r="BO185" s="594"/>
      <c r="BP185" s="594"/>
      <c r="BQ185" s="594"/>
      <c r="BR185" s="594"/>
      <c r="BS185" s="594"/>
      <c r="BT185" s="594"/>
      <c r="BU185" s="594"/>
      <c r="BV185" s="594"/>
      <c r="BW185" s="594"/>
      <c r="BX185" s="594"/>
      <c r="BY185" s="594"/>
      <c r="BZ185" s="594"/>
      <c r="CA185" s="637"/>
      <c r="CB185" s="1175">
        <v>1903041</v>
      </c>
      <c r="CC185" s="655" t="s">
        <v>1242</v>
      </c>
      <c r="CD185" s="1175">
        <v>19031</v>
      </c>
      <c r="CE185" s="655" t="s">
        <v>1243</v>
      </c>
      <c r="CF185" s="619" t="s">
        <v>701</v>
      </c>
      <c r="CG185" s="1188">
        <f t="shared" si="25"/>
        <v>265775266.88999999</v>
      </c>
      <c r="CH185" s="1175">
        <v>91122</v>
      </c>
      <c r="CI185" s="655" t="s">
        <v>1244</v>
      </c>
      <c r="CJ185" s="1176">
        <v>10</v>
      </c>
      <c r="CK185" s="655" t="s">
        <v>1245</v>
      </c>
      <c r="CL185" s="1175">
        <v>70131</v>
      </c>
      <c r="CM185" s="655" t="s">
        <v>1246</v>
      </c>
      <c r="CN185" s="655" t="s">
        <v>1247</v>
      </c>
      <c r="CO185" s="655" t="s">
        <v>1248</v>
      </c>
      <c r="CP185" s="807">
        <f t="shared" si="22"/>
        <v>265775266.88999999</v>
      </c>
      <c r="CQ185" s="807">
        <f t="shared" si="23"/>
        <v>0</v>
      </c>
      <c r="CR185" s="300"/>
      <c r="CS185" s="300"/>
      <c r="CT185" s="300"/>
      <c r="CU185" s="300"/>
      <c r="CV185" s="300"/>
      <c r="CW185" s="300"/>
      <c r="CX185" s="300"/>
      <c r="CY185" s="300"/>
      <c r="CZ185" s="300"/>
      <c r="DA185" s="300"/>
      <c r="DB185" s="300"/>
      <c r="DC185" s="300"/>
      <c r="DD185" s="300"/>
      <c r="DE185" s="300"/>
      <c r="DF185" s="300"/>
      <c r="DG185" s="300"/>
      <c r="DH185" s="300"/>
      <c r="DI185" s="300"/>
      <c r="DJ185" s="300"/>
      <c r="DK185" s="300"/>
      <c r="DL185" s="300"/>
      <c r="DM185" s="300"/>
      <c r="DN185" s="300"/>
      <c r="DO185" s="300"/>
      <c r="DP185" s="300"/>
      <c r="DQ185" s="300"/>
      <c r="DR185" s="300"/>
      <c r="DS185" s="300"/>
      <c r="DT185" s="300"/>
      <c r="DU185" s="300"/>
      <c r="DV185" s="300"/>
      <c r="DW185" s="300"/>
      <c r="DX185" s="300"/>
      <c r="DY185" s="300"/>
      <c r="DZ185" s="300"/>
      <c r="EA185" s="300"/>
      <c r="EB185" s="300"/>
      <c r="EC185" s="300"/>
      <c r="ED185" s="300"/>
      <c r="EE185" s="300"/>
      <c r="EF185" s="300"/>
      <c r="EG185" s="300"/>
      <c r="EH185" s="300"/>
      <c r="EI185" s="300"/>
      <c r="EJ185" s="300"/>
      <c r="EK185" s="300"/>
      <c r="EL185" s="300"/>
      <c r="EM185" s="300"/>
      <c r="EN185" s="300"/>
      <c r="EO185" s="300"/>
      <c r="EP185" s="300"/>
      <c r="EQ185" s="300"/>
      <c r="ER185" s="300"/>
      <c r="ES185" s="300"/>
      <c r="ET185" s="300"/>
      <c r="EU185" s="300"/>
      <c r="EV185" s="300"/>
      <c r="EW185" s="300"/>
      <c r="EX185" s="300"/>
      <c r="EY185" s="300"/>
      <c r="EZ185" s="300"/>
      <c r="FA185" s="300"/>
      <c r="FB185" s="300"/>
      <c r="FC185" s="300"/>
      <c r="FD185" s="300"/>
      <c r="FE185" s="300"/>
      <c r="FF185" s="300"/>
      <c r="FG185" s="300"/>
      <c r="FH185" s="300"/>
      <c r="FI185" s="301"/>
      <c r="FJ185" s="300"/>
      <c r="FK185" s="300"/>
      <c r="FL185" s="300"/>
      <c r="FM185" s="300"/>
      <c r="FN185" s="300"/>
      <c r="FO185" s="300"/>
      <c r="FP185" s="300"/>
      <c r="FQ185" s="300"/>
      <c r="FR185" s="300"/>
      <c r="FS185" s="300"/>
      <c r="FT185" s="300"/>
      <c r="FU185" s="300"/>
      <c r="FV185" s="300"/>
      <c r="FW185" s="300"/>
      <c r="FX185" s="300"/>
      <c r="FY185" s="300"/>
      <c r="FZ185" s="300"/>
      <c r="GA185" s="300"/>
      <c r="GB185" s="300"/>
      <c r="GC185" s="300"/>
      <c r="GD185" s="300"/>
      <c r="GE185" s="300"/>
      <c r="GF185" s="300"/>
      <c r="GG185" s="300"/>
      <c r="GH185" s="300"/>
      <c r="GI185" s="300"/>
      <c r="GJ185" s="300"/>
      <c r="GK185" s="300"/>
      <c r="GL185" s="300"/>
      <c r="GM185" s="300"/>
      <c r="GN185" s="300"/>
      <c r="GO185" s="300"/>
      <c r="GP185" s="300"/>
      <c r="GQ185" s="278"/>
      <c r="GR185" s="300"/>
      <c r="GS185" s="300"/>
      <c r="GT185" s="300"/>
      <c r="GU185" s="300"/>
      <c r="GV185" s="300"/>
      <c r="GW185" s="300"/>
      <c r="GX185" s="278"/>
      <c r="GY185" s="278"/>
      <c r="GZ185" s="278"/>
      <c r="HA185" s="278"/>
      <c r="HB185" s="278"/>
      <c r="HC185" s="278"/>
      <c r="HD185" s="278"/>
      <c r="HE185" s="278"/>
      <c r="HF185" s="278"/>
      <c r="HG185" s="278"/>
      <c r="HH185" s="278"/>
      <c r="HI185" s="278"/>
      <c r="HJ185" s="278"/>
      <c r="HK185" s="278"/>
    </row>
    <row r="186" spans="1:220" ht="19.5" x14ac:dyDescent="0.25">
      <c r="A186" s="790" t="s">
        <v>437</v>
      </c>
      <c r="B186" s="790" t="s">
        <v>375</v>
      </c>
      <c r="C186" s="790" t="s">
        <v>375</v>
      </c>
      <c r="D186" s="790" t="s">
        <v>380</v>
      </c>
      <c r="E186" s="790" t="s">
        <v>418</v>
      </c>
      <c r="F186" s="790" t="s">
        <v>373</v>
      </c>
      <c r="G186" s="620"/>
      <c r="H186" s="620"/>
      <c r="I186" s="1062"/>
      <c r="J186" s="1062"/>
      <c r="K186" s="620"/>
      <c r="L186" s="620"/>
      <c r="M186" s="620"/>
      <c r="N186" s="630"/>
      <c r="O186" s="630"/>
      <c r="P186" s="630"/>
      <c r="Q186" s="806" t="s">
        <v>945</v>
      </c>
      <c r="R186" s="896"/>
      <c r="S186" s="897"/>
      <c r="T186" s="1028"/>
      <c r="U186" s="1092">
        <f t="shared" si="26"/>
        <v>0</v>
      </c>
      <c r="V186" s="1092">
        <v>0</v>
      </c>
      <c r="W186" s="595"/>
      <c r="X186" s="595"/>
      <c r="Y186" s="595"/>
      <c r="Z186" s="595"/>
      <c r="AA186" s="595"/>
      <c r="AB186" s="595"/>
      <c r="AC186" s="595"/>
      <c r="AD186" s="595"/>
      <c r="AE186" s="595"/>
      <c r="AF186" s="595"/>
      <c r="AG186" s="595"/>
      <c r="AH186" s="595"/>
      <c r="AI186" s="595"/>
      <c r="AJ186" s="595"/>
      <c r="AK186" s="595"/>
      <c r="AL186" s="595"/>
      <c r="AM186" s="595"/>
      <c r="AN186" s="595"/>
      <c r="AO186" s="595"/>
      <c r="AP186" s="595"/>
      <c r="AQ186" s="595"/>
      <c r="AR186" s="595"/>
      <c r="AS186" s="595"/>
      <c r="AT186" s="595"/>
      <c r="AU186" s="595"/>
      <c r="AV186" s="595"/>
      <c r="AW186" s="595"/>
      <c r="AX186" s="595"/>
      <c r="AY186" s="595"/>
      <c r="AZ186" s="595"/>
      <c r="BA186" s="595"/>
      <c r="BB186" s="595"/>
      <c r="BC186" s="595"/>
      <c r="BD186" s="595"/>
      <c r="BE186" s="595"/>
      <c r="BF186" s="595"/>
      <c r="BG186" s="595"/>
      <c r="BH186" s="595"/>
      <c r="BI186" s="595"/>
      <c r="BJ186" s="595"/>
      <c r="BK186" s="595"/>
      <c r="BL186" s="595"/>
      <c r="BM186" s="595"/>
      <c r="BN186" s="595"/>
      <c r="BO186" s="595"/>
      <c r="BP186" s="595"/>
      <c r="BQ186" s="595"/>
      <c r="BR186" s="595"/>
      <c r="BS186" s="595"/>
      <c r="BT186" s="595"/>
      <c r="BU186" s="595"/>
      <c r="BV186" s="595"/>
      <c r="BW186" s="595"/>
      <c r="BX186" s="595"/>
      <c r="BY186" s="595"/>
      <c r="BZ186" s="595"/>
      <c r="CA186" s="595"/>
      <c r="CB186" s="636"/>
      <c r="CC186" s="654"/>
      <c r="CD186" s="654"/>
      <c r="CE186" s="654"/>
      <c r="CF186" s="654"/>
      <c r="CG186" s="1185">
        <f t="shared" si="25"/>
        <v>0</v>
      </c>
      <c r="CH186" s="654"/>
      <c r="CI186" s="654"/>
      <c r="CJ186" s="654"/>
      <c r="CK186" s="654"/>
      <c r="CL186" s="654"/>
      <c r="CM186" s="654"/>
      <c r="CN186" s="654"/>
      <c r="CO186" s="654"/>
      <c r="CP186" s="654"/>
      <c r="CQ186" s="898"/>
      <c r="CR186" s="898"/>
      <c r="CS186" s="318"/>
      <c r="CT186" s="318"/>
      <c r="CU186" s="318"/>
      <c r="CV186" s="318"/>
      <c r="CW186" s="318"/>
      <c r="CX186" s="318"/>
      <c r="CY186" s="318"/>
      <c r="CZ186" s="318"/>
      <c r="DA186" s="318"/>
      <c r="DB186" s="318"/>
      <c r="DC186" s="318"/>
      <c r="DD186" s="318"/>
      <c r="DE186" s="318"/>
      <c r="DF186" s="318"/>
      <c r="DG186" s="318"/>
      <c r="DH186" s="318"/>
      <c r="DI186" s="318"/>
      <c r="DJ186" s="318"/>
      <c r="DK186" s="318"/>
      <c r="DL186" s="318"/>
      <c r="DM186" s="318"/>
      <c r="DN186" s="318"/>
      <c r="DO186" s="318"/>
      <c r="DP186" s="318"/>
      <c r="DQ186" s="318"/>
      <c r="DR186" s="318"/>
      <c r="DS186" s="318"/>
      <c r="DT186" s="318"/>
      <c r="DU186" s="318"/>
      <c r="DV186" s="318"/>
      <c r="DW186" s="318"/>
      <c r="DX186" s="318"/>
      <c r="DY186" s="318"/>
      <c r="DZ186" s="318"/>
      <c r="EA186" s="318"/>
      <c r="EB186" s="318"/>
      <c r="EC186" s="318"/>
      <c r="ED186" s="318"/>
      <c r="EE186" s="318"/>
      <c r="EF186" s="318"/>
      <c r="EG186" s="318"/>
      <c r="EH186" s="318"/>
      <c r="EI186" s="318"/>
      <c r="EJ186" s="318"/>
      <c r="EK186" s="318"/>
      <c r="EL186" s="318"/>
      <c r="EM186" s="318"/>
      <c r="EN186" s="318"/>
      <c r="EO186" s="318"/>
      <c r="EP186" s="318"/>
      <c r="EQ186" s="318"/>
      <c r="ER186" s="899"/>
      <c r="ES186" s="318"/>
      <c r="ET186" s="318"/>
      <c r="EU186" s="318"/>
      <c r="EV186" s="318"/>
      <c r="EW186" s="318"/>
      <c r="EX186" s="900"/>
      <c r="EY186" s="900"/>
      <c r="EZ186" s="900"/>
      <c r="FA186" s="900"/>
      <c r="FB186" s="900"/>
      <c r="FC186" s="900"/>
      <c r="FD186" s="900"/>
      <c r="FE186" s="900"/>
      <c r="FF186" s="900"/>
      <c r="FG186" s="900"/>
      <c r="FH186" s="900"/>
      <c r="FI186" s="900"/>
      <c r="FJ186" s="901"/>
      <c r="FK186" s="900"/>
      <c r="FL186" s="900"/>
      <c r="FM186" s="900"/>
      <c r="FN186" s="900"/>
      <c r="FO186" s="900"/>
      <c r="FP186" s="900"/>
      <c r="FQ186" s="900"/>
      <c r="FR186" s="900"/>
      <c r="FS186" s="900"/>
      <c r="FT186" s="900"/>
      <c r="FU186" s="900"/>
      <c r="FV186" s="900"/>
      <c r="FW186" s="900"/>
      <c r="FX186" s="900"/>
      <c r="FY186" s="900"/>
      <c r="FZ186" s="900"/>
      <c r="GA186" s="900"/>
      <c r="GB186" s="900"/>
      <c r="GC186" s="900"/>
      <c r="GD186" s="900"/>
      <c r="GE186" s="900"/>
      <c r="GF186" s="900"/>
      <c r="GG186" s="900"/>
      <c r="GH186" s="900"/>
      <c r="GI186" s="900"/>
      <c r="GJ186" s="900"/>
      <c r="GK186" s="900"/>
      <c r="GL186" s="900"/>
      <c r="GM186" s="900"/>
      <c r="GN186" s="900"/>
      <c r="GO186" s="900"/>
      <c r="GP186" s="900"/>
      <c r="GQ186" s="900"/>
      <c r="GR186" s="902"/>
      <c r="GS186" s="900"/>
      <c r="GT186" s="900"/>
      <c r="GU186" s="900"/>
      <c r="GV186" s="900"/>
      <c r="GW186" s="900"/>
      <c r="GX186" s="900"/>
      <c r="GY186" s="902"/>
      <c r="GZ186" s="902"/>
      <c r="HA186" s="902"/>
      <c r="HB186" s="902"/>
      <c r="HC186" s="902"/>
      <c r="HD186" s="902"/>
      <c r="HE186" s="902"/>
      <c r="HF186" s="254"/>
      <c r="HG186" s="254"/>
      <c r="HH186" s="254"/>
      <c r="HI186" s="254"/>
      <c r="HJ186" s="254"/>
      <c r="HK186" s="254"/>
      <c r="HL186" s="254"/>
    </row>
    <row r="187" spans="1:220" ht="114" x14ac:dyDescent="0.25">
      <c r="A187" s="903" t="s">
        <v>437</v>
      </c>
      <c r="B187" s="903" t="s">
        <v>375</v>
      </c>
      <c r="C187" s="903" t="s">
        <v>375</v>
      </c>
      <c r="D187" s="903" t="s">
        <v>380</v>
      </c>
      <c r="E187" s="903" t="s">
        <v>418</v>
      </c>
      <c r="F187" s="903" t="s">
        <v>373</v>
      </c>
      <c r="G187" s="948">
        <v>2021005810193</v>
      </c>
      <c r="H187" s="948"/>
      <c r="I187" s="1064" t="s">
        <v>946</v>
      </c>
      <c r="J187" s="1064" t="s">
        <v>1471</v>
      </c>
      <c r="K187" s="621">
        <v>1</v>
      </c>
      <c r="L187" s="621" t="s">
        <v>767</v>
      </c>
      <c r="M187" s="621" t="s">
        <v>797</v>
      </c>
      <c r="N187" s="903" t="s">
        <v>1462</v>
      </c>
      <c r="O187" s="903" t="s">
        <v>390</v>
      </c>
      <c r="P187" s="903" t="s">
        <v>701</v>
      </c>
      <c r="Q187" s="953" t="s">
        <v>948</v>
      </c>
      <c r="R187" s="904"/>
      <c r="S187" s="906">
        <v>403750000</v>
      </c>
      <c r="T187" s="1029">
        <f>R187+S187</f>
        <v>403750000</v>
      </c>
      <c r="U187" s="1092">
        <f t="shared" si="26"/>
        <v>403750000</v>
      </c>
      <c r="V187" s="1092"/>
      <c r="W187" s="596"/>
      <c r="X187" s="596"/>
      <c r="Y187" s="596"/>
      <c r="Z187" s="596"/>
      <c r="AA187" s="596"/>
      <c r="AB187" s="596"/>
      <c r="AC187" s="596"/>
      <c r="AD187" s="596"/>
      <c r="AE187" s="596"/>
      <c r="AF187" s="596"/>
      <c r="AG187" s="596"/>
      <c r="AH187" s="596"/>
      <c r="AI187" s="596"/>
      <c r="AJ187" s="596"/>
      <c r="AK187" s="596"/>
      <c r="AL187" s="596"/>
      <c r="AM187" s="596"/>
      <c r="AN187" s="596"/>
      <c r="AO187" s="596"/>
      <c r="AP187" s="596"/>
      <c r="AQ187" s="596"/>
      <c r="AR187" s="596"/>
      <c r="AS187" s="596"/>
      <c r="AT187" s="596"/>
      <c r="AU187" s="596"/>
      <c r="AV187" s="596"/>
      <c r="AW187" s="596"/>
      <c r="AX187" s="596">
        <v>400000000</v>
      </c>
      <c r="AY187" s="596">
        <v>3750000</v>
      </c>
      <c r="AZ187" s="596"/>
      <c r="BA187" s="596"/>
      <c r="BB187" s="596"/>
      <c r="BC187" s="596"/>
      <c r="BD187" s="596"/>
      <c r="BE187" s="596"/>
      <c r="BF187" s="789"/>
      <c r="BG187" s="789"/>
      <c r="BH187" s="789"/>
      <c r="BI187" s="789"/>
      <c r="BJ187" s="789"/>
      <c r="BK187" s="596"/>
      <c r="BL187" s="596"/>
      <c r="BM187" s="596"/>
      <c r="BN187" s="596"/>
      <c r="BO187" s="596"/>
      <c r="BP187" s="596"/>
      <c r="BQ187" s="596"/>
      <c r="BR187" s="596"/>
      <c r="BS187" s="596"/>
      <c r="BT187" s="596"/>
      <c r="BU187" s="596"/>
      <c r="BV187" s="596"/>
      <c r="BW187" s="596"/>
      <c r="BX187" s="596"/>
      <c r="BY187" s="596"/>
      <c r="BZ187" s="596"/>
      <c r="CA187" s="596"/>
      <c r="CB187" s="1177">
        <v>1905023</v>
      </c>
      <c r="CC187" s="654" t="s">
        <v>946</v>
      </c>
      <c r="CD187" s="1177">
        <v>19052</v>
      </c>
      <c r="CE187" s="654" t="s">
        <v>1249</v>
      </c>
      <c r="CF187" s="619" t="s">
        <v>701</v>
      </c>
      <c r="CG187" s="1185">
        <f t="shared" si="25"/>
        <v>403750000</v>
      </c>
      <c r="CH187" s="1178">
        <v>91122</v>
      </c>
      <c r="CI187" s="654" t="s">
        <v>1250</v>
      </c>
      <c r="CJ187" s="1208">
        <v>11</v>
      </c>
      <c r="CK187" s="654" t="s">
        <v>1251</v>
      </c>
      <c r="CL187" s="1178">
        <v>70131</v>
      </c>
      <c r="CM187" s="654" t="s">
        <v>1246</v>
      </c>
      <c r="CN187" s="654" t="s">
        <v>1247</v>
      </c>
      <c r="CO187" s="654" t="s">
        <v>1248</v>
      </c>
      <c r="CP187" s="654"/>
      <c r="CQ187" s="898"/>
      <c r="CR187" s="898"/>
      <c r="CS187" s="318"/>
      <c r="CT187" s="318"/>
      <c r="CU187" s="318"/>
      <c r="CV187" s="318"/>
      <c r="CW187" s="318"/>
      <c r="CX187" s="318"/>
      <c r="CY187" s="318"/>
      <c r="CZ187" s="318"/>
      <c r="DA187" s="318"/>
      <c r="DB187" s="318"/>
      <c r="DC187" s="318"/>
      <c r="DD187" s="318"/>
      <c r="DE187" s="318"/>
      <c r="DF187" s="318"/>
      <c r="DG187" s="318"/>
      <c r="DH187" s="318"/>
      <c r="DI187" s="318"/>
      <c r="DJ187" s="318"/>
      <c r="DK187" s="318"/>
      <c r="DL187" s="318"/>
      <c r="DM187" s="318"/>
      <c r="DN187" s="318"/>
      <c r="DO187" s="318"/>
      <c r="DP187" s="318"/>
      <c r="DQ187" s="318"/>
      <c r="DR187" s="318"/>
      <c r="DS187" s="318"/>
      <c r="DT187" s="318"/>
      <c r="DU187" s="318"/>
      <c r="DV187" s="318"/>
      <c r="DW187" s="318"/>
      <c r="DX187" s="318"/>
      <c r="DY187" s="318"/>
      <c r="DZ187" s="318"/>
      <c r="EA187" s="318"/>
      <c r="EB187" s="318"/>
      <c r="EC187" s="318"/>
      <c r="ED187" s="318"/>
      <c r="EE187" s="318"/>
      <c r="EF187" s="318"/>
      <c r="EG187" s="318"/>
      <c r="EH187" s="318"/>
      <c r="EI187" s="318"/>
      <c r="EJ187" s="318"/>
      <c r="EK187" s="318"/>
      <c r="EL187" s="318"/>
      <c r="EM187" s="318"/>
      <c r="EN187" s="318"/>
      <c r="EO187" s="318"/>
      <c r="EP187" s="318"/>
      <c r="EQ187" s="318"/>
      <c r="ER187" s="318"/>
      <c r="ES187" s="318"/>
      <c r="ET187" s="318"/>
      <c r="EU187" s="318"/>
      <c r="EV187" s="318"/>
      <c r="EW187" s="318"/>
      <c r="EX187" s="318"/>
      <c r="EY187" s="318"/>
      <c r="EZ187" s="318"/>
      <c r="FA187" s="318"/>
      <c r="FB187" s="318"/>
      <c r="FC187" s="318"/>
      <c r="FD187" s="318"/>
      <c r="FE187" s="318"/>
      <c r="FF187" s="318"/>
      <c r="FG187" s="318"/>
      <c r="FH187" s="318"/>
      <c r="FI187" s="318"/>
      <c r="FJ187" s="319"/>
      <c r="FK187" s="318"/>
      <c r="FL187" s="318"/>
      <c r="FM187" s="318"/>
      <c r="FN187" s="318"/>
      <c r="FO187" s="318"/>
      <c r="FP187" s="318"/>
      <c r="FQ187" s="318"/>
      <c r="FR187" s="318"/>
      <c r="FS187" s="318"/>
      <c r="FT187" s="318"/>
      <c r="FU187" s="318"/>
      <c r="FV187" s="318"/>
      <c r="FW187" s="318"/>
      <c r="FX187" s="318"/>
      <c r="FY187" s="318"/>
      <c r="FZ187" s="318"/>
      <c r="GA187" s="318"/>
      <c r="GB187" s="318"/>
      <c r="GC187" s="318"/>
      <c r="GD187" s="318"/>
      <c r="GE187" s="318"/>
      <c r="GF187" s="318"/>
      <c r="GG187" s="318"/>
      <c r="GH187" s="318"/>
      <c r="GI187" s="318"/>
      <c r="GJ187" s="318"/>
      <c r="GK187" s="318"/>
      <c r="GL187" s="318"/>
      <c r="GM187" s="318"/>
      <c r="GN187" s="318"/>
      <c r="GO187" s="318"/>
      <c r="GP187" s="318"/>
      <c r="GQ187" s="318"/>
      <c r="GR187" s="254"/>
      <c r="GS187" s="318"/>
      <c r="GT187" s="318"/>
      <c r="GU187" s="318"/>
      <c r="GV187" s="318"/>
      <c r="GW187" s="318"/>
      <c r="GX187" s="318"/>
      <c r="GY187" s="254"/>
      <c r="GZ187" s="254"/>
      <c r="HA187" s="254"/>
      <c r="HB187" s="254"/>
      <c r="HC187" s="254"/>
      <c r="HD187" s="254"/>
      <c r="HE187" s="254"/>
      <c r="HF187" s="254"/>
      <c r="HG187" s="254"/>
      <c r="HH187" s="254"/>
      <c r="HI187" s="254"/>
      <c r="HJ187" s="254"/>
      <c r="HK187" s="254"/>
      <c r="HL187" s="254"/>
    </row>
    <row r="188" spans="1:220" ht="19.5" x14ac:dyDescent="0.25">
      <c r="A188" s="1105" t="s">
        <v>412</v>
      </c>
      <c r="B188" s="1105"/>
      <c r="C188" s="1105"/>
      <c r="D188" s="1105"/>
      <c r="E188" s="1105"/>
      <c r="F188" s="1105"/>
      <c r="G188" s="604"/>
      <c r="H188" s="604"/>
      <c r="I188" s="1046"/>
      <c r="J188" s="1046"/>
      <c r="K188" s="604"/>
      <c r="L188" s="604"/>
      <c r="M188" s="604"/>
      <c r="N188" s="623"/>
      <c r="O188" s="623"/>
      <c r="P188" s="623"/>
      <c r="Q188" s="1106" t="s">
        <v>441</v>
      </c>
      <c r="R188" s="1107"/>
      <c r="S188" s="1107"/>
      <c r="T188" s="1108">
        <f t="shared" si="24"/>
        <v>0</v>
      </c>
      <c r="U188" s="1092">
        <f t="shared" si="26"/>
        <v>0</v>
      </c>
      <c r="V188" s="1087"/>
      <c r="W188" s="269"/>
      <c r="X188" s="269"/>
      <c r="Y188" s="269"/>
      <c r="Z188" s="269"/>
      <c r="AA188" s="595"/>
      <c r="AB188" s="269"/>
      <c r="AC188" s="269"/>
      <c r="AD188" s="269"/>
      <c r="AE188" s="269"/>
      <c r="AF188" s="269"/>
      <c r="AG188" s="269"/>
      <c r="AH188" s="269"/>
      <c r="AI188" s="269"/>
      <c r="AJ188" s="269"/>
      <c r="AK188" s="269"/>
      <c r="AL188" s="269"/>
      <c r="AM188" s="269"/>
      <c r="AN188" s="595"/>
      <c r="AO188" s="595"/>
      <c r="AP188" s="269"/>
      <c r="AQ188" s="269"/>
      <c r="AR188" s="269"/>
      <c r="AS188" s="269"/>
      <c r="AT188" s="269"/>
      <c r="AU188" s="269"/>
      <c r="AV188" s="269"/>
      <c r="AW188" s="269"/>
      <c r="AX188" s="269"/>
      <c r="AY188" s="269"/>
      <c r="AZ188" s="269"/>
      <c r="BA188" s="260"/>
      <c r="BB188" s="260"/>
      <c r="BC188" s="260"/>
      <c r="BD188" s="596"/>
      <c r="BE188" s="260"/>
      <c r="BF188" s="260"/>
      <c r="BG188" s="260"/>
      <c r="BH188" s="260"/>
      <c r="BI188" s="260"/>
      <c r="BJ188" s="260"/>
      <c r="BK188" s="581"/>
      <c r="BL188" s="260"/>
      <c r="BM188" s="269"/>
      <c r="BN188" s="269"/>
      <c r="BO188" s="269"/>
      <c r="BP188" s="269"/>
      <c r="BQ188" s="269"/>
      <c r="BR188" s="269"/>
      <c r="BS188" s="595"/>
      <c r="BT188" s="269"/>
      <c r="BU188" s="269"/>
      <c r="BV188" s="269"/>
      <c r="BW188" s="269"/>
      <c r="BX188" s="269"/>
      <c r="BY188" s="269"/>
      <c r="BZ188" s="269"/>
      <c r="CA188" s="636"/>
      <c r="CB188" s="651"/>
      <c r="CC188" s="651"/>
      <c r="CD188" s="651"/>
      <c r="CE188" s="651"/>
      <c r="CF188" s="651"/>
      <c r="CG188" s="1186">
        <f t="shared" si="25"/>
        <v>0</v>
      </c>
      <c r="CH188" s="651"/>
      <c r="CI188" s="651"/>
      <c r="CJ188" s="651"/>
      <c r="CK188" s="651"/>
      <c r="CL188" s="651"/>
      <c r="CM188" s="651"/>
      <c r="CN188" s="651"/>
      <c r="CO188" s="651"/>
      <c r="CP188" s="807">
        <f t="shared" ref="CP188:CP197" si="27">R188+S188</f>
        <v>0</v>
      </c>
      <c r="CQ188" s="807">
        <f t="shared" ref="CQ188:CQ197" si="28">T188-CP188</f>
        <v>0</v>
      </c>
      <c r="CR188" s="270"/>
      <c r="CS188" s="270"/>
      <c r="CT188" s="270"/>
      <c r="CU188" s="270"/>
      <c r="CV188" s="270"/>
      <c r="CW188" s="270"/>
      <c r="CX188" s="270"/>
      <c r="CY188" s="270"/>
      <c r="CZ188" s="270"/>
      <c r="DA188" s="270"/>
      <c r="DB188" s="270"/>
      <c r="DC188" s="270"/>
      <c r="DD188" s="270"/>
      <c r="DE188" s="270"/>
      <c r="DF188" s="270"/>
      <c r="DG188" s="270"/>
      <c r="DH188" s="270"/>
      <c r="DI188" s="270"/>
      <c r="DJ188" s="270"/>
      <c r="DK188" s="270"/>
      <c r="DL188" s="270"/>
      <c r="DM188" s="270"/>
      <c r="DN188" s="270"/>
      <c r="DO188" s="270"/>
      <c r="DP188" s="270"/>
      <c r="DQ188" s="270"/>
      <c r="DR188" s="270"/>
      <c r="DS188" s="270"/>
      <c r="DT188" s="270"/>
      <c r="DU188" s="270"/>
      <c r="DV188" s="270"/>
      <c r="DW188" s="270"/>
      <c r="DX188" s="270"/>
      <c r="DY188" s="270"/>
      <c r="DZ188" s="270"/>
      <c r="EA188" s="270"/>
      <c r="EB188" s="270"/>
      <c r="EC188" s="270"/>
      <c r="ED188" s="270"/>
      <c r="EE188" s="270"/>
      <c r="EF188" s="270"/>
      <c r="EG188" s="270"/>
      <c r="EH188" s="270"/>
      <c r="EI188" s="270"/>
      <c r="EJ188" s="254"/>
      <c r="EK188" s="254"/>
      <c r="EL188" s="254"/>
      <c r="EM188" s="254"/>
      <c r="EN188" s="254"/>
      <c r="EO188" s="254"/>
      <c r="EP188" s="254"/>
      <c r="EQ188" s="254"/>
      <c r="ER188" s="254"/>
      <c r="ES188" s="254"/>
      <c r="ET188" s="254"/>
      <c r="EU188" s="254"/>
      <c r="EV188" s="254"/>
      <c r="EW188" s="254"/>
      <c r="EX188" s="254"/>
      <c r="EY188" s="254"/>
      <c r="EZ188" s="254"/>
      <c r="FA188" s="254"/>
      <c r="FB188" s="254"/>
      <c r="FC188" s="254"/>
      <c r="FD188" s="254"/>
      <c r="FE188" s="254"/>
      <c r="FF188" s="254"/>
      <c r="FG188" s="254"/>
      <c r="FH188" s="254"/>
      <c r="FI188" s="254"/>
      <c r="FJ188" s="254"/>
      <c r="FK188" s="254"/>
      <c r="FL188" s="254"/>
      <c r="FM188" s="254"/>
      <c r="FN188" s="254"/>
      <c r="FO188" s="254"/>
      <c r="FP188" s="254"/>
      <c r="FQ188" s="254"/>
      <c r="FR188" s="254"/>
      <c r="FS188" s="254"/>
      <c r="FT188" s="254"/>
      <c r="FU188" s="254"/>
      <c r="FV188" s="254"/>
      <c r="FW188" s="254"/>
      <c r="FX188" s="254"/>
      <c r="FY188" s="254"/>
      <c r="FZ188" s="254"/>
      <c r="GA188" s="254"/>
      <c r="GB188" s="254"/>
      <c r="GC188" s="254"/>
      <c r="GD188" s="254"/>
      <c r="GE188" s="254"/>
      <c r="GF188" s="254"/>
      <c r="GG188" s="254"/>
      <c r="GH188" s="254"/>
      <c r="GI188" s="254"/>
      <c r="GJ188" s="254"/>
      <c r="GK188" s="254"/>
      <c r="GL188" s="254"/>
      <c r="GM188" s="254"/>
      <c r="GN188" s="254"/>
      <c r="GO188" s="254"/>
      <c r="GP188" s="254"/>
      <c r="GQ188" s="254"/>
      <c r="GR188" s="254"/>
      <c r="GS188" s="254"/>
      <c r="GT188" s="254"/>
      <c r="GU188" s="254"/>
      <c r="GV188" s="254"/>
      <c r="GW188" s="254"/>
      <c r="GX188" s="254"/>
      <c r="GY188" s="254"/>
      <c r="GZ188" s="254"/>
      <c r="HA188" s="254"/>
      <c r="HB188" s="254"/>
      <c r="HC188" s="254"/>
      <c r="HD188" s="254"/>
      <c r="HE188" s="254"/>
      <c r="HF188" s="254"/>
      <c r="HG188" s="254"/>
      <c r="HH188" s="254"/>
      <c r="HI188" s="254"/>
      <c r="HJ188" s="254"/>
      <c r="HK188" s="254"/>
    </row>
    <row r="189" spans="1:220" ht="19.5" x14ac:dyDescent="0.25">
      <c r="A189" s="792" t="s">
        <v>412</v>
      </c>
      <c r="B189" s="792" t="s">
        <v>361</v>
      </c>
      <c r="C189" s="792"/>
      <c r="D189" s="792"/>
      <c r="E189" s="792"/>
      <c r="F189" s="792"/>
      <c r="G189" s="616"/>
      <c r="H189" s="616"/>
      <c r="I189" s="1057"/>
      <c r="J189" s="1057"/>
      <c r="K189" s="616"/>
      <c r="L189" s="616"/>
      <c r="M189" s="616"/>
      <c r="N189" s="624"/>
      <c r="O189" s="624"/>
      <c r="P189" s="624"/>
      <c r="Q189" s="1130" t="s">
        <v>377</v>
      </c>
      <c r="R189" s="1111"/>
      <c r="S189" s="1111"/>
      <c r="T189" s="1112">
        <f t="shared" si="24"/>
        <v>0</v>
      </c>
      <c r="U189" s="1092">
        <f t="shared" si="26"/>
        <v>0</v>
      </c>
      <c r="V189" s="1086"/>
      <c r="W189" s="260"/>
      <c r="X189" s="260"/>
      <c r="Y189" s="260"/>
      <c r="Z189" s="260"/>
      <c r="AA189" s="596"/>
      <c r="AB189" s="260"/>
      <c r="AC189" s="260"/>
      <c r="AD189" s="260"/>
      <c r="AE189" s="260"/>
      <c r="AF189" s="260"/>
      <c r="AG189" s="260"/>
      <c r="AH189" s="260"/>
      <c r="AI189" s="260"/>
      <c r="AJ189" s="260"/>
      <c r="AK189" s="260"/>
      <c r="AL189" s="260"/>
      <c r="AM189" s="260"/>
      <c r="AN189" s="596"/>
      <c r="AO189" s="596"/>
      <c r="AP189" s="260"/>
      <c r="AQ189" s="260"/>
      <c r="AR189" s="260"/>
      <c r="AS189" s="260"/>
      <c r="AT189" s="260"/>
      <c r="AU189" s="260"/>
      <c r="AV189" s="260"/>
      <c r="AW189" s="260"/>
      <c r="AX189" s="260"/>
      <c r="AY189" s="260"/>
      <c r="AZ189" s="260"/>
      <c r="BA189" s="260"/>
      <c r="BB189" s="260"/>
      <c r="BC189" s="260"/>
      <c r="BD189" s="596"/>
      <c r="BE189" s="260"/>
      <c r="BF189" s="260"/>
      <c r="BG189" s="260"/>
      <c r="BH189" s="260"/>
      <c r="BI189" s="260"/>
      <c r="BJ189" s="260"/>
      <c r="BK189" s="581"/>
      <c r="BL189" s="260"/>
      <c r="BM189" s="269"/>
      <c r="BN189" s="269"/>
      <c r="BO189" s="269"/>
      <c r="BP189" s="269"/>
      <c r="BQ189" s="269"/>
      <c r="BR189" s="269"/>
      <c r="BS189" s="595"/>
      <c r="BT189" s="269"/>
      <c r="BU189" s="269"/>
      <c r="BV189" s="269"/>
      <c r="BW189" s="269"/>
      <c r="BX189" s="269"/>
      <c r="BY189" s="269"/>
      <c r="BZ189" s="269"/>
      <c r="CA189" s="636"/>
      <c r="CB189" s="651"/>
      <c r="CC189" s="651"/>
      <c r="CD189" s="651"/>
      <c r="CE189" s="651"/>
      <c r="CF189" s="651"/>
      <c r="CG189" s="1186">
        <f t="shared" si="25"/>
        <v>0</v>
      </c>
      <c r="CH189" s="651"/>
      <c r="CI189" s="651"/>
      <c r="CJ189" s="651"/>
      <c r="CK189" s="651"/>
      <c r="CL189" s="651"/>
      <c r="CM189" s="651"/>
      <c r="CN189" s="651"/>
      <c r="CO189" s="651"/>
      <c r="CP189" s="807">
        <f t="shared" si="27"/>
        <v>0</v>
      </c>
      <c r="CQ189" s="807">
        <f t="shared" si="28"/>
        <v>0</v>
      </c>
      <c r="CR189" s="270"/>
      <c r="CS189" s="270"/>
      <c r="CT189" s="270"/>
      <c r="CU189" s="270"/>
      <c r="CV189" s="270"/>
      <c r="CW189" s="270"/>
      <c r="CX189" s="270"/>
      <c r="CY189" s="270"/>
      <c r="CZ189" s="270"/>
      <c r="DA189" s="270"/>
      <c r="DB189" s="270"/>
      <c r="DC189" s="270"/>
      <c r="DD189" s="270"/>
      <c r="DE189" s="270"/>
      <c r="DF189" s="270"/>
      <c r="DG189" s="270"/>
      <c r="DH189" s="270"/>
      <c r="DI189" s="270"/>
      <c r="DJ189" s="270"/>
      <c r="DK189" s="270"/>
      <c r="DL189" s="270"/>
      <c r="DM189" s="270"/>
      <c r="DN189" s="270"/>
      <c r="DO189" s="270"/>
      <c r="DP189" s="270"/>
      <c r="DQ189" s="270"/>
      <c r="DR189" s="270"/>
      <c r="DS189" s="270"/>
      <c r="DT189" s="270"/>
      <c r="DU189" s="270"/>
      <c r="DV189" s="270"/>
      <c r="DW189" s="270"/>
      <c r="DX189" s="270"/>
      <c r="DY189" s="270"/>
      <c r="DZ189" s="270"/>
      <c r="EA189" s="270"/>
      <c r="EB189" s="270"/>
      <c r="EC189" s="270"/>
      <c r="ED189" s="270"/>
      <c r="EE189" s="270"/>
      <c r="EF189" s="270"/>
      <c r="EG189" s="270"/>
      <c r="EH189" s="270"/>
      <c r="EI189" s="270"/>
      <c r="EJ189" s="254"/>
      <c r="EK189" s="254"/>
      <c r="EL189" s="254"/>
      <c r="EM189" s="254"/>
      <c r="EN189" s="254"/>
      <c r="EO189" s="254"/>
      <c r="EP189" s="254"/>
      <c r="EQ189" s="254"/>
      <c r="ER189" s="254"/>
      <c r="ES189" s="254"/>
      <c r="ET189" s="254"/>
      <c r="EU189" s="254"/>
      <c r="EV189" s="254"/>
      <c r="EW189" s="254"/>
      <c r="EX189" s="254"/>
      <c r="EY189" s="254"/>
      <c r="EZ189" s="254"/>
      <c r="FA189" s="254"/>
      <c r="FB189" s="254"/>
      <c r="FC189" s="254"/>
      <c r="FD189" s="254"/>
      <c r="FE189" s="254"/>
      <c r="FF189" s="254"/>
      <c r="FG189" s="254"/>
      <c r="FH189" s="254"/>
      <c r="FI189" s="254"/>
      <c r="FJ189" s="254"/>
      <c r="FK189" s="254"/>
      <c r="FL189" s="254"/>
      <c r="FM189" s="254"/>
      <c r="FN189" s="254"/>
      <c r="FO189" s="254"/>
      <c r="FP189" s="254"/>
      <c r="FQ189" s="254"/>
      <c r="FR189" s="254"/>
      <c r="FS189" s="254"/>
      <c r="FT189" s="254"/>
      <c r="FU189" s="254"/>
      <c r="FV189" s="254"/>
      <c r="FW189" s="254"/>
      <c r="FX189" s="254"/>
      <c r="FY189" s="254"/>
      <c r="FZ189" s="254"/>
      <c r="GA189" s="254"/>
      <c r="GB189" s="254"/>
      <c r="GC189" s="254"/>
      <c r="GD189" s="254"/>
      <c r="GE189" s="254"/>
      <c r="GF189" s="254"/>
      <c r="GG189" s="254"/>
      <c r="GH189" s="254"/>
      <c r="GI189" s="254"/>
      <c r="GJ189" s="254"/>
      <c r="GK189" s="254"/>
      <c r="GL189" s="254"/>
      <c r="GM189" s="254"/>
      <c r="GN189" s="254"/>
      <c r="GO189" s="254"/>
      <c r="GP189" s="254"/>
      <c r="GQ189" s="254"/>
      <c r="GR189" s="254"/>
      <c r="GS189" s="254"/>
      <c r="GT189" s="254"/>
      <c r="GU189" s="254"/>
      <c r="GV189" s="254"/>
      <c r="GW189" s="254"/>
      <c r="GX189" s="254"/>
      <c r="GY189" s="254"/>
      <c r="GZ189" s="254"/>
      <c r="HA189" s="254"/>
      <c r="HB189" s="254"/>
      <c r="HC189" s="254"/>
      <c r="HD189" s="254"/>
      <c r="HE189" s="254"/>
      <c r="HF189" s="254"/>
      <c r="HG189" s="254"/>
      <c r="HH189" s="254"/>
      <c r="HI189" s="254"/>
      <c r="HJ189" s="254"/>
      <c r="HK189" s="254"/>
    </row>
    <row r="190" spans="1:220" ht="19.5" x14ac:dyDescent="0.25">
      <c r="A190" s="1113" t="s">
        <v>412</v>
      </c>
      <c r="B190" s="1113" t="s">
        <v>361</v>
      </c>
      <c r="C190" s="1113" t="s">
        <v>371</v>
      </c>
      <c r="D190" s="1113"/>
      <c r="E190" s="1113"/>
      <c r="F190" s="1113"/>
      <c r="G190" s="606"/>
      <c r="H190" s="606"/>
      <c r="I190" s="1048"/>
      <c r="J190" s="1048"/>
      <c r="K190" s="606"/>
      <c r="L190" s="606"/>
      <c r="M190" s="606"/>
      <c r="N190" s="1113"/>
      <c r="O190" s="625"/>
      <c r="P190" s="625"/>
      <c r="Q190" s="1131" t="s">
        <v>372</v>
      </c>
      <c r="R190" s="1115"/>
      <c r="S190" s="1115"/>
      <c r="T190" s="1116">
        <f t="shared" si="24"/>
        <v>0</v>
      </c>
      <c r="U190" s="1092">
        <f t="shared" si="26"/>
        <v>0</v>
      </c>
      <c r="V190" s="1086"/>
      <c r="W190" s="260"/>
      <c r="X190" s="260"/>
      <c r="Y190" s="260"/>
      <c r="Z190" s="260"/>
      <c r="AA190" s="596"/>
      <c r="AB190" s="260"/>
      <c r="AC190" s="260"/>
      <c r="AD190" s="260"/>
      <c r="AE190" s="260"/>
      <c r="AF190" s="260"/>
      <c r="AG190" s="260"/>
      <c r="AH190" s="260"/>
      <c r="AI190" s="260"/>
      <c r="AJ190" s="260"/>
      <c r="AK190" s="260"/>
      <c r="AL190" s="260"/>
      <c r="AM190" s="260"/>
      <c r="AN190" s="596"/>
      <c r="AO190" s="596"/>
      <c r="AP190" s="260"/>
      <c r="AQ190" s="260"/>
      <c r="AR190" s="260"/>
      <c r="AS190" s="260"/>
      <c r="AT190" s="260"/>
      <c r="AU190" s="260"/>
      <c r="AV190" s="260"/>
      <c r="AW190" s="260"/>
      <c r="AX190" s="260"/>
      <c r="AY190" s="260"/>
      <c r="AZ190" s="260"/>
      <c r="BA190" s="260"/>
      <c r="BB190" s="260"/>
      <c r="BC190" s="260"/>
      <c r="BD190" s="596"/>
      <c r="BE190" s="260"/>
      <c r="BF190" s="260"/>
      <c r="BG190" s="260"/>
      <c r="BH190" s="260"/>
      <c r="BI190" s="260"/>
      <c r="BJ190" s="260"/>
      <c r="BK190" s="581"/>
      <c r="BL190" s="260"/>
      <c r="BM190" s="269"/>
      <c r="BN190" s="269"/>
      <c r="BO190" s="269"/>
      <c r="BP190" s="269"/>
      <c r="BQ190" s="269"/>
      <c r="BR190" s="269"/>
      <c r="BS190" s="595"/>
      <c r="BT190" s="269"/>
      <c r="BU190" s="269"/>
      <c r="BV190" s="269"/>
      <c r="BW190" s="269"/>
      <c r="BX190" s="269"/>
      <c r="BY190" s="269"/>
      <c r="BZ190" s="269"/>
      <c r="CA190" s="636"/>
      <c r="CB190" s="651"/>
      <c r="CC190" s="651"/>
      <c r="CD190" s="651"/>
      <c r="CE190" s="651"/>
      <c r="CF190" s="651"/>
      <c r="CG190" s="1186">
        <f t="shared" si="25"/>
        <v>0</v>
      </c>
      <c r="CH190" s="651"/>
      <c r="CI190" s="651"/>
      <c r="CJ190" s="651"/>
      <c r="CK190" s="651"/>
      <c r="CL190" s="651"/>
      <c r="CM190" s="651"/>
      <c r="CN190" s="651"/>
      <c r="CO190" s="651"/>
      <c r="CP190" s="807">
        <f t="shared" si="27"/>
        <v>0</v>
      </c>
      <c r="CQ190" s="807">
        <f t="shared" si="28"/>
        <v>0</v>
      </c>
      <c r="CR190" s="270"/>
      <c r="CS190" s="270"/>
      <c r="CT190" s="270"/>
      <c r="CU190" s="270"/>
      <c r="CV190" s="270"/>
      <c r="CW190" s="270"/>
      <c r="CX190" s="270"/>
      <c r="CY190" s="270"/>
      <c r="CZ190" s="270"/>
      <c r="DA190" s="270"/>
      <c r="DB190" s="270"/>
      <c r="DC190" s="270"/>
      <c r="DD190" s="270"/>
      <c r="DE190" s="270"/>
      <c r="DF190" s="270"/>
      <c r="DG190" s="270"/>
      <c r="DH190" s="270"/>
      <c r="DI190" s="270"/>
      <c r="DJ190" s="270"/>
      <c r="DK190" s="270"/>
      <c r="DL190" s="270"/>
      <c r="DM190" s="270"/>
      <c r="DN190" s="270"/>
      <c r="DO190" s="270"/>
      <c r="DP190" s="270"/>
      <c r="DQ190" s="270"/>
      <c r="DR190" s="270"/>
      <c r="DS190" s="270"/>
      <c r="DT190" s="270"/>
      <c r="DU190" s="270"/>
      <c r="DV190" s="270"/>
      <c r="DW190" s="270"/>
      <c r="DX190" s="270"/>
      <c r="DY190" s="270"/>
      <c r="DZ190" s="270"/>
      <c r="EA190" s="270"/>
      <c r="EB190" s="270"/>
      <c r="EC190" s="270"/>
      <c r="ED190" s="270"/>
      <c r="EE190" s="270"/>
      <c r="EF190" s="270"/>
      <c r="EG190" s="270"/>
      <c r="EH190" s="270"/>
      <c r="EI190" s="270"/>
      <c r="EJ190" s="254"/>
      <c r="EK190" s="254"/>
      <c r="EL190" s="254"/>
      <c r="EM190" s="254"/>
      <c r="EN190" s="254"/>
      <c r="EO190" s="254"/>
      <c r="EP190" s="254"/>
      <c r="EQ190" s="254"/>
      <c r="ER190" s="254"/>
      <c r="ES190" s="254"/>
      <c r="ET190" s="254"/>
      <c r="EU190" s="254"/>
      <c r="EV190" s="254"/>
      <c r="EW190" s="254"/>
      <c r="EX190" s="254"/>
      <c r="EY190" s="254"/>
      <c r="EZ190" s="254"/>
      <c r="FA190" s="254"/>
      <c r="FB190" s="254"/>
      <c r="FC190" s="254"/>
      <c r="FD190" s="254"/>
      <c r="FE190" s="254"/>
      <c r="FF190" s="254"/>
      <c r="FG190" s="254"/>
      <c r="FH190" s="254"/>
      <c r="FI190" s="254"/>
      <c r="FJ190" s="254"/>
      <c r="FK190" s="254"/>
      <c r="FL190" s="254"/>
      <c r="FM190" s="254"/>
      <c r="FN190" s="254"/>
      <c r="FO190" s="254"/>
      <c r="FP190" s="254"/>
      <c r="FQ190" s="254"/>
      <c r="FR190" s="254"/>
      <c r="FS190" s="254"/>
      <c r="FT190" s="254"/>
      <c r="FU190" s="254"/>
      <c r="FV190" s="254"/>
      <c r="FW190" s="254"/>
      <c r="FX190" s="254"/>
      <c r="FY190" s="254"/>
      <c r="FZ190" s="254"/>
      <c r="GA190" s="254"/>
      <c r="GB190" s="254"/>
      <c r="GC190" s="254"/>
      <c r="GD190" s="254"/>
      <c r="GE190" s="254"/>
      <c r="GF190" s="254"/>
      <c r="GG190" s="254"/>
      <c r="GH190" s="254"/>
      <c r="GI190" s="254"/>
      <c r="GJ190" s="254"/>
      <c r="GK190" s="254"/>
      <c r="GL190" s="254"/>
      <c r="GM190" s="254"/>
      <c r="GN190" s="254"/>
      <c r="GO190" s="254"/>
      <c r="GP190" s="254"/>
      <c r="GQ190" s="254"/>
      <c r="GR190" s="254"/>
      <c r="GS190" s="254"/>
      <c r="GT190" s="254"/>
      <c r="GU190" s="254"/>
      <c r="GV190" s="254"/>
      <c r="GW190" s="254"/>
      <c r="GX190" s="254"/>
      <c r="GY190" s="254"/>
      <c r="GZ190" s="254"/>
      <c r="HA190" s="254"/>
      <c r="HB190" s="254"/>
      <c r="HC190" s="254"/>
      <c r="HD190" s="254"/>
      <c r="HE190" s="254"/>
      <c r="HF190" s="254"/>
      <c r="HG190" s="254"/>
      <c r="HH190" s="254"/>
      <c r="HI190" s="254"/>
      <c r="HJ190" s="254"/>
      <c r="HK190" s="254"/>
    </row>
    <row r="191" spans="1:220" x14ac:dyDescent="0.25">
      <c r="A191" s="1132" t="s">
        <v>412</v>
      </c>
      <c r="B191" s="1132" t="s">
        <v>361</v>
      </c>
      <c r="C191" s="1132" t="s">
        <v>371</v>
      </c>
      <c r="D191" s="1132" t="s">
        <v>373</v>
      </c>
      <c r="E191" s="1132"/>
      <c r="F191" s="1132"/>
      <c r="G191" s="617"/>
      <c r="H191" s="617"/>
      <c r="I191" s="1058"/>
      <c r="J191" s="1058"/>
      <c r="K191" s="617"/>
      <c r="L191" s="617"/>
      <c r="M191" s="617"/>
      <c r="N191" s="629"/>
      <c r="O191" s="629"/>
      <c r="P191" s="629"/>
      <c r="Q191" s="1133" t="s">
        <v>374</v>
      </c>
      <c r="R191" s="1142"/>
      <c r="S191" s="1142"/>
      <c r="T191" s="1143">
        <f t="shared" si="24"/>
        <v>0</v>
      </c>
      <c r="U191" s="1092">
        <f t="shared" si="26"/>
        <v>0</v>
      </c>
      <c r="V191" s="1086"/>
      <c r="W191" s="260"/>
      <c r="X191" s="260"/>
      <c r="Y191" s="260"/>
      <c r="Z191" s="260"/>
      <c r="AA191" s="596"/>
      <c r="AB191" s="260"/>
      <c r="AC191" s="260"/>
      <c r="AD191" s="260"/>
      <c r="AE191" s="260"/>
      <c r="AF191" s="260"/>
      <c r="AG191" s="260"/>
      <c r="AH191" s="260"/>
      <c r="AI191" s="260"/>
      <c r="AJ191" s="260"/>
      <c r="AK191" s="260"/>
      <c r="AL191" s="260"/>
      <c r="AM191" s="260"/>
      <c r="AN191" s="596"/>
      <c r="AO191" s="596"/>
      <c r="AP191" s="260"/>
      <c r="AQ191" s="260"/>
      <c r="AR191" s="260"/>
      <c r="AS191" s="260"/>
      <c r="AT191" s="260"/>
      <c r="AU191" s="260"/>
      <c r="AV191" s="260"/>
      <c r="AW191" s="260"/>
      <c r="AX191" s="260"/>
      <c r="AY191" s="260"/>
      <c r="AZ191" s="260"/>
      <c r="BA191" s="260"/>
      <c r="BB191" s="260"/>
      <c r="BC191" s="260"/>
      <c r="BD191" s="596"/>
      <c r="BE191" s="260"/>
      <c r="BF191" s="260"/>
      <c r="BG191" s="260"/>
      <c r="BH191" s="260"/>
      <c r="BI191" s="260"/>
      <c r="BJ191" s="260"/>
      <c r="BK191" s="581"/>
      <c r="BL191" s="260"/>
      <c r="BM191" s="260"/>
      <c r="BN191" s="260"/>
      <c r="BO191" s="260"/>
      <c r="BP191" s="260"/>
      <c r="BQ191" s="260"/>
      <c r="BR191" s="260"/>
      <c r="BS191" s="596"/>
      <c r="BT191" s="260"/>
      <c r="BU191" s="260"/>
      <c r="BV191" s="260"/>
      <c r="BW191" s="260"/>
      <c r="BX191" s="260"/>
      <c r="BY191" s="260"/>
      <c r="BZ191" s="260"/>
      <c r="CA191" s="635"/>
      <c r="CB191" s="650"/>
      <c r="CC191" s="650"/>
      <c r="CD191" s="650"/>
      <c r="CE191" s="650"/>
      <c r="CF191" s="650"/>
      <c r="CG191" s="1185">
        <f t="shared" si="25"/>
        <v>0</v>
      </c>
      <c r="CH191" s="650"/>
      <c r="CI191" s="650"/>
      <c r="CJ191" s="650"/>
      <c r="CK191" s="650"/>
      <c r="CL191" s="650"/>
      <c r="CM191" s="650"/>
      <c r="CN191" s="650"/>
      <c r="CO191" s="650"/>
      <c r="CP191" s="807">
        <f t="shared" si="27"/>
        <v>0</v>
      </c>
      <c r="CQ191" s="807">
        <f t="shared" si="28"/>
        <v>0</v>
      </c>
      <c r="CR191" s="261"/>
      <c r="CS191" s="261"/>
      <c r="CT191" s="261"/>
      <c r="CU191" s="261"/>
      <c r="CV191" s="261"/>
      <c r="CW191" s="261"/>
      <c r="CX191" s="261"/>
      <c r="CY191" s="261"/>
      <c r="CZ191" s="261"/>
      <c r="DA191" s="261"/>
      <c r="DB191" s="261"/>
      <c r="DC191" s="261"/>
      <c r="DD191" s="261"/>
      <c r="DE191" s="261"/>
      <c r="DF191" s="261"/>
      <c r="DG191" s="261"/>
      <c r="DH191" s="261"/>
      <c r="DI191" s="261"/>
      <c r="DJ191" s="261"/>
      <c r="DK191" s="261"/>
      <c r="DL191" s="261"/>
      <c r="DM191" s="261"/>
      <c r="DN191" s="261"/>
      <c r="DO191" s="261"/>
      <c r="DP191" s="261"/>
      <c r="DQ191" s="261"/>
      <c r="DR191" s="261"/>
      <c r="DS191" s="261"/>
      <c r="DT191" s="261"/>
      <c r="DU191" s="261"/>
      <c r="DV191" s="261"/>
      <c r="DW191" s="261"/>
      <c r="DX191" s="261"/>
      <c r="DY191" s="261"/>
      <c r="DZ191" s="261"/>
      <c r="EA191" s="261"/>
      <c r="EB191" s="261"/>
      <c r="EC191" s="261"/>
      <c r="ED191" s="261"/>
      <c r="EE191" s="261"/>
      <c r="EF191" s="261"/>
      <c r="EG191" s="261"/>
      <c r="EH191" s="261"/>
      <c r="EI191" s="261"/>
      <c r="EJ191" s="261"/>
      <c r="EK191" s="261"/>
      <c r="EL191" s="261"/>
      <c r="EM191" s="261"/>
      <c r="EN191" s="261"/>
      <c r="EO191" s="261"/>
      <c r="EP191" s="261"/>
      <c r="EQ191" s="261"/>
      <c r="ER191" s="261"/>
      <c r="ES191" s="261"/>
      <c r="ET191" s="261"/>
      <c r="EU191" s="261"/>
      <c r="EV191" s="261"/>
      <c r="EW191" s="261"/>
      <c r="EX191" s="261"/>
      <c r="EY191" s="261"/>
      <c r="EZ191" s="261"/>
      <c r="FA191" s="261"/>
      <c r="FB191" s="261"/>
      <c r="FC191" s="261"/>
      <c r="FD191" s="261"/>
      <c r="FE191" s="261"/>
      <c r="FF191" s="261"/>
      <c r="FG191" s="261"/>
      <c r="FH191" s="261"/>
      <c r="FI191" s="261"/>
      <c r="FJ191" s="261"/>
      <c r="FK191" s="261"/>
      <c r="FL191" s="261"/>
      <c r="FM191" s="261"/>
      <c r="FN191" s="261"/>
      <c r="FO191" s="261"/>
      <c r="FP191" s="261"/>
      <c r="FQ191" s="261"/>
      <c r="FR191" s="261"/>
      <c r="FS191" s="261"/>
      <c r="FT191" s="261"/>
      <c r="FU191" s="261"/>
      <c r="FV191" s="261"/>
      <c r="FW191" s="261"/>
      <c r="FX191" s="261"/>
      <c r="FY191" s="261"/>
      <c r="FZ191" s="261"/>
      <c r="GA191" s="261"/>
      <c r="GB191" s="261"/>
      <c r="GC191" s="261"/>
      <c r="GD191" s="261"/>
      <c r="GE191" s="261"/>
      <c r="GF191" s="261"/>
      <c r="GG191" s="261"/>
      <c r="GH191" s="261"/>
      <c r="GI191" s="261"/>
      <c r="GJ191" s="261"/>
      <c r="GK191" s="261"/>
      <c r="GL191" s="261"/>
      <c r="GM191" s="261"/>
      <c r="GN191" s="261"/>
      <c r="GO191" s="261"/>
      <c r="GP191" s="261"/>
      <c r="GQ191" s="261"/>
      <c r="GR191" s="261"/>
      <c r="GS191" s="261"/>
      <c r="GT191" s="261"/>
      <c r="GU191" s="261"/>
      <c r="GV191" s="261"/>
      <c r="GW191" s="261"/>
      <c r="GX191" s="261"/>
      <c r="GY191" s="261"/>
      <c r="GZ191" s="261"/>
      <c r="HA191" s="261"/>
      <c r="HB191" s="261"/>
      <c r="HC191" s="261"/>
      <c r="HD191" s="261"/>
      <c r="HE191" s="254"/>
      <c r="HF191" s="254"/>
      <c r="HG191" s="254"/>
      <c r="HH191" s="254"/>
      <c r="HI191" s="254"/>
      <c r="HJ191" s="254"/>
      <c r="HK191" s="254"/>
    </row>
    <row r="192" spans="1:220" ht="19.5" x14ac:dyDescent="0.25">
      <c r="A192" s="1121" t="s">
        <v>412</v>
      </c>
      <c r="B192" s="1121" t="s">
        <v>361</v>
      </c>
      <c r="C192" s="1121" t="s">
        <v>371</v>
      </c>
      <c r="D192" s="1121" t="s">
        <v>373</v>
      </c>
      <c r="E192" s="1121" t="s">
        <v>428</v>
      </c>
      <c r="F192" s="1121"/>
      <c r="G192" s="608"/>
      <c r="H192" s="608"/>
      <c r="I192" s="1050"/>
      <c r="J192" s="1050"/>
      <c r="K192" s="608"/>
      <c r="L192" s="608"/>
      <c r="M192" s="608"/>
      <c r="N192" s="627"/>
      <c r="O192" s="627"/>
      <c r="P192" s="627"/>
      <c r="Q192" s="1122" t="s">
        <v>690</v>
      </c>
      <c r="R192" s="1123"/>
      <c r="S192" s="1123"/>
      <c r="T192" s="1124">
        <f t="shared" si="24"/>
        <v>0</v>
      </c>
      <c r="U192" s="1092">
        <f t="shared" si="26"/>
        <v>0</v>
      </c>
      <c r="V192" s="1086"/>
      <c r="W192" s="581"/>
      <c r="X192" s="581"/>
      <c r="Y192" s="581"/>
      <c r="Z192" s="581"/>
      <c r="AA192" s="596"/>
      <c r="AB192" s="581"/>
      <c r="AC192" s="581"/>
      <c r="AD192" s="581"/>
      <c r="AE192" s="581"/>
      <c r="AF192" s="581"/>
      <c r="AG192" s="581"/>
      <c r="AH192" s="581"/>
      <c r="AI192" s="581"/>
      <c r="AJ192" s="581"/>
      <c r="AK192" s="581"/>
      <c r="AL192" s="581"/>
      <c r="AM192" s="581"/>
      <c r="AN192" s="596"/>
      <c r="AO192" s="596"/>
      <c r="AP192" s="581"/>
      <c r="AQ192" s="581"/>
      <c r="AR192" s="581"/>
      <c r="AS192" s="581"/>
      <c r="AT192" s="581"/>
      <c r="AU192" s="581"/>
      <c r="AV192" s="581"/>
      <c r="AW192" s="581"/>
      <c r="AX192" s="581"/>
      <c r="AY192" s="581"/>
      <c r="AZ192" s="581"/>
      <c r="BA192" s="581"/>
      <c r="BB192" s="581"/>
      <c r="BC192" s="581"/>
      <c r="BD192" s="596"/>
      <c r="BE192" s="581"/>
      <c r="BF192" s="581"/>
      <c r="BG192" s="260"/>
      <c r="BH192" s="260"/>
      <c r="BI192" s="260"/>
      <c r="BJ192" s="581"/>
      <c r="BK192" s="581"/>
      <c r="BL192" s="581"/>
      <c r="BM192" s="581"/>
      <c r="BN192" s="581"/>
      <c r="BO192" s="581"/>
      <c r="BP192" s="581"/>
      <c r="BQ192" s="581"/>
      <c r="BR192" s="581"/>
      <c r="BS192" s="596"/>
      <c r="BT192" s="581"/>
      <c r="BU192" s="581"/>
      <c r="BV192" s="581"/>
      <c r="BW192" s="581"/>
      <c r="BX192" s="581"/>
      <c r="BY192" s="581"/>
      <c r="BZ192" s="581"/>
      <c r="CA192" s="635"/>
      <c r="CB192" s="650"/>
      <c r="CC192" s="650"/>
      <c r="CD192" s="650"/>
      <c r="CE192" s="650"/>
      <c r="CF192" s="650"/>
      <c r="CG192" s="1185">
        <f t="shared" si="25"/>
        <v>0</v>
      </c>
      <c r="CH192" s="650"/>
      <c r="CI192" s="650"/>
      <c r="CJ192" s="650"/>
      <c r="CK192" s="650"/>
      <c r="CL192" s="650"/>
      <c r="CM192" s="650"/>
      <c r="CN192" s="650"/>
      <c r="CO192" s="650"/>
      <c r="CP192" s="807">
        <f t="shared" si="27"/>
        <v>0</v>
      </c>
      <c r="CQ192" s="807">
        <f t="shared" si="28"/>
        <v>0</v>
      </c>
      <c r="CR192" s="261"/>
      <c r="CS192" s="261"/>
      <c r="CT192" s="261"/>
      <c r="CU192" s="261"/>
      <c r="CV192" s="261"/>
      <c r="CW192" s="261"/>
      <c r="CX192" s="261"/>
      <c r="CY192" s="261"/>
      <c r="CZ192" s="261"/>
      <c r="DA192" s="261"/>
      <c r="DB192" s="261"/>
      <c r="DC192" s="261"/>
      <c r="DD192" s="261"/>
      <c r="DE192" s="261"/>
      <c r="DF192" s="261"/>
      <c r="DG192" s="261"/>
      <c r="DH192" s="261"/>
      <c r="DI192" s="261"/>
      <c r="DJ192" s="261"/>
      <c r="DK192" s="261"/>
      <c r="DL192" s="261"/>
      <c r="DM192" s="261"/>
      <c r="DN192" s="261"/>
      <c r="DO192" s="261"/>
      <c r="DP192" s="261"/>
      <c r="DQ192" s="261"/>
      <c r="DR192" s="261"/>
      <c r="DS192" s="261"/>
      <c r="DT192" s="261"/>
      <c r="DU192" s="261"/>
      <c r="DV192" s="261"/>
      <c r="DW192" s="261"/>
      <c r="DX192" s="261"/>
      <c r="DY192" s="261"/>
      <c r="DZ192" s="261"/>
      <c r="EA192" s="261"/>
      <c r="EB192" s="261"/>
      <c r="EC192" s="261"/>
      <c r="ED192" s="261"/>
      <c r="EE192" s="261"/>
      <c r="EF192" s="261"/>
      <c r="EG192" s="261"/>
      <c r="EH192" s="261"/>
      <c r="EI192" s="261"/>
      <c r="EJ192" s="261"/>
      <c r="EK192" s="261"/>
      <c r="EL192" s="261"/>
      <c r="EM192" s="261"/>
      <c r="EN192" s="261"/>
      <c r="EO192" s="261"/>
      <c r="EP192" s="261"/>
      <c r="EQ192" s="261"/>
      <c r="ER192" s="261"/>
      <c r="ES192" s="261"/>
      <c r="ET192" s="261"/>
      <c r="EU192" s="261"/>
      <c r="EV192" s="261"/>
      <c r="EW192" s="261"/>
      <c r="EX192" s="261"/>
      <c r="EY192" s="261"/>
      <c r="EZ192" s="261"/>
      <c r="FA192" s="261"/>
      <c r="FB192" s="261"/>
      <c r="FC192" s="261"/>
      <c r="FD192" s="261"/>
      <c r="FE192" s="261"/>
      <c r="FF192" s="261"/>
      <c r="FG192" s="261"/>
      <c r="FH192" s="261"/>
      <c r="FI192" s="261"/>
      <c r="FJ192" s="261"/>
      <c r="FK192" s="261"/>
      <c r="FL192" s="261"/>
      <c r="FM192" s="261"/>
      <c r="FN192" s="261"/>
      <c r="FO192" s="261"/>
      <c r="FP192" s="261"/>
      <c r="FQ192" s="261"/>
      <c r="FR192" s="261"/>
      <c r="FS192" s="261"/>
      <c r="FT192" s="261"/>
      <c r="FU192" s="261"/>
      <c r="FV192" s="261"/>
      <c r="FW192" s="261"/>
      <c r="FX192" s="261"/>
      <c r="FY192" s="261"/>
      <c r="FZ192" s="261"/>
      <c r="GA192" s="261"/>
      <c r="GB192" s="261"/>
      <c r="GC192" s="261"/>
      <c r="GD192" s="261"/>
      <c r="GE192" s="261"/>
      <c r="GF192" s="261"/>
      <c r="GG192" s="261"/>
      <c r="GH192" s="261"/>
      <c r="GI192" s="261"/>
      <c r="GJ192" s="261"/>
      <c r="GK192" s="261"/>
      <c r="GL192" s="261"/>
      <c r="GM192" s="261"/>
      <c r="GN192" s="261"/>
      <c r="GO192" s="261"/>
      <c r="GP192" s="261"/>
      <c r="GQ192" s="261"/>
      <c r="GR192" s="261"/>
      <c r="GS192" s="261"/>
      <c r="GT192" s="261"/>
      <c r="GU192" s="261"/>
      <c r="GV192" s="261"/>
      <c r="GW192" s="261"/>
      <c r="GX192" s="261"/>
      <c r="GY192" s="261"/>
      <c r="GZ192" s="261"/>
      <c r="HA192" s="261"/>
      <c r="HB192" s="261"/>
      <c r="HC192" s="261"/>
      <c r="HD192" s="261"/>
      <c r="HE192" s="254"/>
      <c r="HF192" s="254"/>
      <c r="HG192" s="254"/>
      <c r="HH192" s="254"/>
      <c r="HI192" s="254"/>
      <c r="HJ192" s="254"/>
      <c r="HK192" s="254"/>
    </row>
    <row r="193" spans="1:219" ht="31.5" x14ac:dyDescent="0.25">
      <c r="A193" s="790" t="s">
        <v>412</v>
      </c>
      <c r="B193" s="790" t="s">
        <v>361</v>
      </c>
      <c r="C193" s="790" t="s">
        <v>371</v>
      </c>
      <c r="D193" s="790" t="s">
        <v>373</v>
      </c>
      <c r="E193" s="790" t="s">
        <v>428</v>
      </c>
      <c r="F193" s="790" t="s">
        <v>381</v>
      </c>
      <c r="G193" s="614"/>
      <c r="H193" s="614"/>
      <c r="I193" s="1055"/>
      <c r="J193" s="1055"/>
      <c r="K193" s="614"/>
      <c r="L193" s="614"/>
      <c r="M193" s="614"/>
      <c r="N193" s="630"/>
      <c r="O193" s="630"/>
      <c r="P193" s="630"/>
      <c r="Q193" s="806" t="s">
        <v>382</v>
      </c>
      <c r="R193" s="1136"/>
      <c r="S193" s="1136"/>
      <c r="T193" s="1137">
        <f t="shared" si="24"/>
        <v>0</v>
      </c>
      <c r="U193" s="1092">
        <f t="shared" si="26"/>
        <v>0</v>
      </c>
      <c r="V193" s="1090"/>
      <c r="W193" s="305"/>
      <c r="X193" s="305"/>
      <c r="Y193" s="305"/>
      <c r="Z193" s="305"/>
      <c r="AA193" s="593"/>
      <c r="AB193" s="305"/>
      <c r="AC193" s="305"/>
      <c r="AD193" s="305"/>
      <c r="AE193" s="305"/>
      <c r="AF193" s="305"/>
      <c r="AG193" s="305"/>
      <c r="AH193" s="305"/>
      <c r="AI193" s="305"/>
      <c r="AJ193" s="305"/>
      <c r="AK193" s="305"/>
      <c r="AL193" s="305"/>
      <c r="AM193" s="305"/>
      <c r="AN193" s="593"/>
      <c r="AO193" s="593"/>
      <c r="AP193" s="305"/>
      <c r="AQ193" s="305"/>
      <c r="AR193" s="305"/>
      <c r="AS193" s="305"/>
      <c r="AT193" s="305"/>
      <c r="AU193" s="305"/>
      <c r="AV193" s="305"/>
      <c r="AW193" s="305"/>
      <c r="AX193" s="305"/>
      <c r="AY193" s="305"/>
      <c r="AZ193" s="305"/>
      <c r="BA193" s="305"/>
      <c r="BB193" s="305"/>
      <c r="BC193" s="305"/>
      <c r="BD193" s="593"/>
      <c r="BE193" s="305"/>
      <c r="BF193" s="305"/>
      <c r="BG193" s="305"/>
      <c r="BH193" s="305"/>
      <c r="BI193" s="305"/>
      <c r="BJ193" s="305"/>
      <c r="BK193" s="582"/>
      <c r="BL193" s="305"/>
      <c r="BM193" s="305"/>
      <c r="BN193" s="305"/>
      <c r="BO193" s="305"/>
      <c r="BP193" s="305"/>
      <c r="BQ193" s="305"/>
      <c r="BR193" s="305"/>
      <c r="BS193" s="593"/>
      <c r="BT193" s="305"/>
      <c r="BU193" s="305"/>
      <c r="BV193" s="305"/>
      <c r="BW193" s="305"/>
      <c r="BX193" s="305"/>
      <c r="BY193" s="305"/>
      <c r="BZ193" s="305"/>
      <c r="CA193" s="639"/>
      <c r="CB193" s="656"/>
      <c r="CC193" s="656"/>
      <c r="CD193" s="656"/>
      <c r="CE193" s="656"/>
      <c r="CF193" s="656"/>
      <c r="CG193" s="1189">
        <f t="shared" si="25"/>
        <v>0</v>
      </c>
      <c r="CH193" s="656"/>
      <c r="CI193" s="656"/>
      <c r="CJ193" s="656"/>
      <c r="CK193" s="656"/>
      <c r="CL193" s="656"/>
      <c r="CM193" s="656"/>
      <c r="CN193" s="656"/>
      <c r="CO193" s="656"/>
      <c r="CP193" s="807">
        <f t="shared" si="27"/>
        <v>0</v>
      </c>
      <c r="CQ193" s="807">
        <f t="shared" si="28"/>
        <v>0</v>
      </c>
      <c r="CR193" s="306"/>
      <c r="CS193" s="306"/>
      <c r="CT193" s="306"/>
      <c r="CU193" s="306"/>
      <c r="CV193" s="306"/>
      <c r="CW193" s="306"/>
      <c r="CX193" s="306"/>
      <c r="CY193" s="306"/>
      <c r="CZ193" s="306"/>
      <c r="DA193" s="306"/>
      <c r="DB193" s="306"/>
      <c r="DC193" s="306"/>
      <c r="DD193" s="306"/>
      <c r="DE193" s="306"/>
      <c r="DF193" s="306"/>
      <c r="DG193" s="306"/>
      <c r="DH193" s="306"/>
      <c r="DI193" s="306"/>
      <c r="DJ193" s="306"/>
      <c r="DK193" s="306"/>
      <c r="DL193" s="306"/>
      <c r="DM193" s="306"/>
      <c r="DN193" s="306"/>
      <c r="DO193" s="306"/>
      <c r="DP193" s="306"/>
      <c r="DQ193" s="306"/>
      <c r="DR193" s="306"/>
      <c r="DS193" s="306"/>
      <c r="DT193" s="306"/>
      <c r="DU193" s="306"/>
      <c r="DV193" s="306"/>
      <c r="DW193" s="306"/>
      <c r="DX193" s="306"/>
      <c r="DY193" s="306"/>
      <c r="DZ193" s="306"/>
      <c r="EA193" s="306"/>
      <c r="EB193" s="306"/>
      <c r="EC193" s="306"/>
      <c r="ED193" s="306"/>
      <c r="EE193" s="306"/>
      <c r="EF193" s="306"/>
      <c r="EG193" s="306"/>
      <c r="EH193" s="306"/>
      <c r="EI193" s="306"/>
      <c r="EJ193" s="306"/>
      <c r="EK193" s="306"/>
      <c r="EL193" s="306"/>
      <c r="EM193" s="306"/>
      <c r="EN193" s="306"/>
      <c r="EO193" s="306"/>
      <c r="EP193" s="306"/>
      <c r="EQ193" s="306"/>
      <c r="ER193" s="306"/>
      <c r="ES193" s="306"/>
      <c r="ET193" s="306"/>
      <c r="EU193" s="306"/>
      <c r="EV193" s="306"/>
      <c r="EW193" s="306"/>
      <c r="EX193" s="306"/>
      <c r="EY193" s="306"/>
      <c r="EZ193" s="306"/>
      <c r="FA193" s="306"/>
      <c r="FB193" s="306"/>
      <c r="FC193" s="306"/>
      <c r="FD193" s="306"/>
      <c r="FE193" s="306"/>
      <c r="FF193" s="306"/>
      <c r="FG193" s="306"/>
      <c r="FH193" s="306"/>
      <c r="FI193" s="306"/>
      <c r="FJ193" s="306"/>
      <c r="FK193" s="306"/>
      <c r="FL193" s="306"/>
      <c r="FM193" s="306"/>
      <c r="FN193" s="306"/>
      <c r="FO193" s="306"/>
      <c r="FP193" s="306"/>
      <c r="FQ193" s="306"/>
      <c r="FR193" s="306"/>
      <c r="FS193" s="306"/>
      <c r="FT193" s="306"/>
      <c r="FU193" s="306"/>
      <c r="FV193" s="306"/>
      <c r="FW193" s="306"/>
      <c r="FX193" s="306"/>
      <c r="FY193" s="306"/>
      <c r="FZ193" s="306"/>
      <c r="GA193" s="306"/>
      <c r="GB193" s="306"/>
      <c r="GC193" s="306"/>
      <c r="GD193" s="306"/>
      <c r="GE193" s="306"/>
      <c r="GF193" s="306"/>
      <c r="GG193" s="306"/>
      <c r="GH193" s="306"/>
      <c r="GI193" s="306"/>
      <c r="GJ193" s="306"/>
      <c r="GK193" s="306"/>
      <c r="GL193" s="306"/>
      <c r="GM193" s="306"/>
      <c r="GN193" s="306"/>
      <c r="GO193" s="306"/>
      <c r="GP193" s="306"/>
      <c r="GQ193" s="306"/>
      <c r="GR193" s="306"/>
      <c r="GS193" s="306"/>
      <c r="GT193" s="306"/>
      <c r="GU193" s="306"/>
      <c r="GV193" s="306"/>
      <c r="GW193" s="306"/>
      <c r="GX193" s="306"/>
      <c r="GY193" s="306"/>
      <c r="GZ193" s="306"/>
      <c r="HA193" s="306"/>
      <c r="HB193" s="306"/>
      <c r="HC193" s="306"/>
      <c r="HD193" s="306"/>
      <c r="HE193" s="254"/>
      <c r="HF193" s="254"/>
      <c r="HG193" s="254"/>
      <c r="HH193" s="254"/>
      <c r="HI193" s="254"/>
      <c r="HJ193" s="254"/>
      <c r="HK193" s="254"/>
    </row>
    <row r="194" spans="1:219" s="280" customFormat="1" ht="90.95" customHeight="1" x14ac:dyDescent="0.25">
      <c r="A194" s="619" t="s">
        <v>412</v>
      </c>
      <c r="B194" s="619" t="s">
        <v>361</v>
      </c>
      <c r="C194" s="619" t="s">
        <v>371</v>
      </c>
      <c r="D194" s="619" t="s">
        <v>373</v>
      </c>
      <c r="E194" s="619" t="s">
        <v>428</v>
      </c>
      <c r="F194" s="619" t="s">
        <v>381</v>
      </c>
      <c r="G194" s="609">
        <v>2021005810194</v>
      </c>
      <c r="H194" s="609"/>
      <c r="I194" s="1052" t="s">
        <v>738</v>
      </c>
      <c r="J194" s="1052" t="s">
        <v>739</v>
      </c>
      <c r="K194" s="609">
        <v>1</v>
      </c>
      <c r="L194" s="609" t="s">
        <v>741</v>
      </c>
      <c r="M194" s="609" t="s">
        <v>740</v>
      </c>
      <c r="N194" s="619" t="s">
        <v>1463</v>
      </c>
      <c r="O194" s="619" t="s">
        <v>742</v>
      </c>
      <c r="P194" s="619" t="s">
        <v>701</v>
      </c>
      <c r="Q194" s="1147" t="s">
        <v>960</v>
      </c>
      <c r="R194" s="845"/>
      <c r="S194" s="845">
        <v>274842700</v>
      </c>
      <c r="T194" s="1022">
        <f t="shared" si="24"/>
        <v>274842700</v>
      </c>
      <c r="U194" s="1092">
        <f t="shared" si="26"/>
        <v>274842700</v>
      </c>
      <c r="V194" s="1088"/>
      <c r="W194" s="277"/>
      <c r="X194" s="277"/>
      <c r="Y194" s="277"/>
      <c r="Z194" s="277"/>
      <c r="AA194" s="594">
        <v>495000</v>
      </c>
      <c r="AB194" s="277">
        <v>13500000</v>
      </c>
      <c r="AC194" s="277">
        <v>2410200</v>
      </c>
      <c r="AD194" s="277">
        <v>600000</v>
      </c>
      <c r="AE194" s="277">
        <v>18225000</v>
      </c>
      <c r="AG194" s="277">
        <v>300000</v>
      </c>
      <c r="AH194" s="277">
        <v>9060000</v>
      </c>
      <c r="AI194" s="277">
        <v>2250000</v>
      </c>
      <c r="AJ194" s="277">
        <v>12800000</v>
      </c>
      <c r="AK194" s="277">
        <v>11000000</v>
      </c>
      <c r="AL194" s="277">
        <v>1125000</v>
      </c>
      <c r="AM194" s="277">
        <v>20000000</v>
      </c>
      <c r="AN194" s="594">
        <v>14797500</v>
      </c>
      <c r="AO194" s="594">
        <v>59530000</v>
      </c>
      <c r="AP194" s="277">
        <v>4350000</v>
      </c>
      <c r="AQ194" s="277">
        <v>104400000</v>
      </c>
      <c r="AR194" s="277"/>
      <c r="AS194" s="277"/>
      <c r="AT194" s="277"/>
      <c r="AU194" s="277"/>
      <c r="AV194" s="277"/>
      <c r="AW194" s="277"/>
      <c r="AX194" s="277"/>
      <c r="AY194" s="277"/>
      <c r="AZ194" s="277"/>
      <c r="BA194" s="302"/>
      <c r="BB194" s="302"/>
      <c r="BC194" s="302"/>
      <c r="BD194" s="592"/>
      <c r="BE194" s="302"/>
      <c r="BF194" s="302"/>
      <c r="BG194" s="302"/>
      <c r="BH194" s="302"/>
      <c r="BI194" s="302"/>
      <c r="BJ194" s="302"/>
      <c r="BK194" s="589"/>
      <c r="BL194" s="302"/>
      <c r="BM194" s="302"/>
      <c r="BN194" s="277"/>
      <c r="BO194" s="277"/>
      <c r="BP194" s="302"/>
      <c r="BQ194" s="302"/>
      <c r="BR194" s="302"/>
      <c r="BS194" s="592"/>
      <c r="BT194" s="302"/>
      <c r="BU194" s="277"/>
      <c r="BV194" s="277"/>
      <c r="BW194" s="277"/>
      <c r="BX194" s="277"/>
      <c r="BY194" s="277"/>
      <c r="BZ194" s="277"/>
      <c r="CA194" s="637"/>
      <c r="CB194" s="652">
        <v>4599030</v>
      </c>
      <c r="CC194" s="652" t="s">
        <v>1252</v>
      </c>
      <c r="CD194" s="652">
        <v>45991</v>
      </c>
      <c r="CE194" s="652" t="s">
        <v>1088</v>
      </c>
      <c r="CF194" s="619" t="s">
        <v>701</v>
      </c>
      <c r="CG194" s="1188">
        <f t="shared" si="25"/>
        <v>274842700</v>
      </c>
      <c r="CH194" s="1204" t="s">
        <v>1358</v>
      </c>
      <c r="CI194" s="1204" t="s">
        <v>1359</v>
      </c>
      <c r="CJ194" t="s">
        <v>1075</v>
      </c>
      <c r="CK194" t="s">
        <v>1377</v>
      </c>
      <c r="CL194" s="1212" t="s">
        <v>1384</v>
      </c>
      <c r="CM194" s="1212" t="s">
        <v>1246</v>
      </c>
      <c r="CN194" s="1199" t="s">
        <v>1295</v>
      </c>
      <c r="CO194" s="1213" t="s">
        <v>1402</v>
      </c>
      <c r="CP194" s="807">
        <f t="shared" si="27"/>
        <v>274842700</v>
      </c>
      <c r="CQ194" s="807">
        <f t="shared" si="28"/>
        <v>0</v>
      </c>
      <c r="CR194" s="278"/>
      <c r="CS194" s="278"/>
      <c r="CT194" s="278"/>
      <c r="CU194" s="278"/>
      <c r="CV194" s="278"/>
      <c r="CW194" s="278"/>
      <c r="CX194" s="278"/>
      <c r="CY194" s="278"/>
      <c r="CZ194" s="278"/>
      <c r="DA194" s="278"/>
      <c r="DB194" s="278"/>
      <c r="DC194" s="278"/>
      <c r="DD194" s="278"/>
      <c r="DE194" s="278"/>
      <c r="DF194" s="278"/>
      <c r="DG194" s="278"/>
      <c r="DH194" s="278"/>
      <c r="DI194" s="278"/>
      <c r="DJ194" s="278"/>
      <c r="DK194" s="278"/>
      <c r="DL194" s="278"/>
      <c r="DM194" s="278"/>
      <c r="DN194" s="278"/>
      <c r="DO194" s="278"/>
      <c r="DP194" s="278"/>
      <c r="DQ194" s="278"/>
      <c r="DR194" s="278"/>
      <c r="DS194" s="278"/>
      <c r="DT194" s="278"/>
      <c r="DU194" s="278"/>
      <c r="DV194" s="278"/>
      <c r="DW194" s="278"/>
      <c r="DX194" s="278"/>
      <c r="DY194" s="278"/>
      <c r="DZ194" s="278"/>
      <c r="EA194" s="278"/>
      <c r="EB194" s="278"/>
      <c r="EC194" s="278"/>
      <c r="ED194" s="278"/>
      <c r="EE194" s="278"/>
      <c r="EF194" s="278"/>
      <c r="EG194" s="278"/>
      <c r="EH194" s="278"/>
      <c r="EI194" s="278"/>
      <c r="EJ194" s="278"/>
      <c r="EK194" s="278"/>
      <c r="EL194" s="278"/>
      <c r="EM194" s="278"/>
      <c r="EN194" s="278"/>
      <c r="EO194" s="278"/>
      <c r="EP194" s="278"/>
      <c r="EQ194" s="278"/>
      <c r="ER194" s="278"/>
      <c r="ES194" s="278"/>
      <c r="ET194" s="278"/>
      <c r="EU194" s="278"/>
      <c r="EV194" s="278"/>
      <c r="EW194" s="278"/>
      <c r="EX194" s="278"/>
      <c r="EY194" s="278"/>
      <c r="EZ194" s="278"/>
      <c r="FA194" s="278"/>
      <c r="FB194" s="278"/>
      <c r="FC194" s="278"/>
      <c r="FD194" s="278"/>
      <c r="FE194" s="278"/>
      <c r="FF194" s="278"/>
      <c r="FG194" s="278"/>
      <c r="FH194" s="278"/>
      <c r="FI194" s="278"/>
      <c r="FJ194" s="278"/>
      <c r="FK194" s="278"/>
      <c r="FL194" s="278"/>
      <c r="FM194" s="278"/>
      <c r="FN194" s="278"/>
      <c r="FO194" s="278"/>
      <c r="FP194" s="278"/>
      <c r="FQ194" s="278"/>
      <c r="FR194" s="278"/>
      <c r="FS194" s="278"/>
      <c r="FT194" s="278"/>
      <c r="FU194" s="278"/>
      <c r="FV194" s="278"/>
      <c r="FW194" s="278"/>
      <c r="FX194" s="278"/>
      <c r="FY194" s="278"/>
      <c r="FZ194" s="278"/>
      <c r="GA194" s="278"/>
      <c r="GB194" s="278"/>
      <c r="GC194" s="278"/>
      <c r="GD194" s="278"/>
      <c r="GE194" s="278"/>
      <c r="GF194" s="278"/>
      <c r="GG194" s="278"/>
      <c r="GH194" s="278"/>
      <c r="GI194" s="278"/>
      <c r="GJ194" s="278"/>
      <c r="GK194" s="278"/>
      <c r="GL194" s="278"/>
      <c r="GM194" s="278"/>
      <c r="GN194" s="278"/>
      <c r="GO194" s="278"/>
      <c r="GP194" s="278"/>
      <c r="GQ194" s="278"/>
      <c r="GR194" s="278"/>
      <c r="GS194" s="278"/>
      <c r="GT194" s="278"/>
      <c r="GU194" s="278"/>
      <c r="GV194" s="278"/>
      <c r="GW194" s="278"/>
      <c r="GX194" s="278"/>
      <c r="GY194" s="278"/>
      <c r="GZ194" s="278"/>
      <c r="HA194" s="278"/>
      <c r="HB194" s="278"/>
      <c r="HC194" s="278"/>
      <c r="HD194" s="278"/>
      <c r="HE194" s="279"/>
      <c r="HF194" s="279"/>
      <c r="HG194" s="279"/>
      <c r="HH194" s="279"/>
      <c r="HI194" s="279"/>
      <c r="HJ194" s="279"/>
      <c r="HK194" s="279"/>
    </row>
    <row r="195" spans="1:219" s="280" customFormat="1" ht="75.95" customHeight="1" x14ac:dyDescent="0.25">
      <c r="A195" s="619" t="s">
        <v>412</v>
      </c>
      <c r="B195" s="619" t="s">
        <v>361</v>
      </c>
      <c r="C195" s="619" t="s">
        <v>371</v>
      </c>
      <c r="D195" s="619" t="s">
        <v>373</v>
      </c>
      <c r="E195" s="619" t="s">
        <v>428</v>
      </c>
      <c r="F195" s="619" t="s">
        <v>381</v>
      </c>
      <c r="G195" s="609">
        <v>2021005810186</v>
      </c>
      <c r="H195" s="609"/>
      <c r="I195" s="1052" t="s">
        <v>738</v>
      </c>
      <c r="J195" s="1052" t="s">
        <v>739</v>
      </c>
      <c r="K195" s="609">
        <v>1</v>
      </c>
      <c r="L195" s="609" t="s">
        <v>741</v>
      </c>
      <c r="M195" s="609" t="s">
        <v>740</v>
      </c>
      <c r="N195" s="619" t="s">
        <v>1464</v>
      </c>
      <c r="O195" s="619" t="s">
        <v>742</v>
      </c>
      <c r="P195" s="619" t="s">
        <v>701</v>
      </c>
      <c r="Q195" s="1147" t="s">
        <v>961</v>
      </c>
      <c r="R195" s="845">
        <v>0</v>
      </c>
      <c r="S195" s="845">
        <v>207410000</v>
      </c>
      <c r="T195" s="1022">
        <f t="shared" si="24"/>
        <v>207410000</v>
      </c>
      <c r="U195" s="1092">
        <f t="shared" si="26"/>
        <v>207410000</v>
      </c>
      <c r="V195" s="1088"/>
      <c r="W195" s="277"/>
      <c r="X195" s="277"/>
      <c r="Y195" s="277"/>
      <c r="Z195" s="277"/>
      <c r="AA195" s="594"/>
      <c r="AB195" s="277"/>
      <c r="AC195" s="277"/>
      <c r="AD195" s="277"/>
      <c r="AF195" s="277">
        <v>117390000</v>
      </c>
      <c r="AG195" s="277"/>
      <c r="AH195" s="277"/>
      <c r="AI195" s="277"/>
      <c r="AJ195" s="277"/>
      <c r="AK195" s="277"/>
      <c r="AL195" s="277"/>
      <c r="AM195" s="277"/>
      <c r="AN195" s="594"/>
      <c r="AO195" s="594">
        <v>90020000</v>
      </c>
      <c r="AP195" s="277"/>
      <c r="AQ195" s="277"/>
      <c r="AR195" s="277"/>
      <c r="AS195" s="277"/>
      <c r="AT195" s="277"/>
      <c r="AU195" s="277"/>
      <c r="AV195" s="277"/>
      <c r="AW195" s="277"/>
      <c r="AX195" s="277"/>
      <c r="AY195" s="277"/>
      <c r="AZ195" s="277"/>
      <c r="BA195" s="302"/>
      <c r="BB195" s="302"/>
      <c r="BC195" s="302"/>
      <c r="BD195" s="592"/>
      <c r="BE195" s="302"/>
      <c r="BF195" s="302"/>
      <c r="BG195" s="302"/>
      <c r="BH195" s="302"/>
      <c r="BI195" s="302"/>
      <c r="BJ195" s="302"/>
      <c r="BK195" s="589"/>
      <c r="BL195" s="302"/>
      <c r="BM195" s="302"/>
      <c r="BN195" s="277"/>
      <c r="BO195" s="277"/>
      <c r="BP195" s="302"/>
      <c r="BQ195" s="302"/>
      <c r="BR195" s="302"/>
      <c r="BS195" s="592"/>
      <c r="BT195" s="302"/>
      <c r="BU195" s="277"/>
      <c r="BV195" s="277"/>
      <c r="BW195" s="277"/>
      <c r="BX195" s="277"/>
      <c r="BY195" s="277"/>
      <c r="BZ195" s="277"/>
      <c r="CA195" s="637"/>
      <c r="CB195" s="652">
        <v>4599030</v>
      </c>
      <c r="CC195" s="652" t="s">
        <v>1252</v>
      </c>
      <c r="CD195" s="652">
        <v>45991</v>
      </c>
      <c r="CE195" s="652" t="s">
        <v>1088</v>
      </c>
      <c r="CF195" s="619" t="s">
        <v>701</v>
      </c>
      <c r="CG195" s="1188">
        <f t="shared" si="25"/>
        <v>207410000</v>
      </c>
      <c r="CH195" s="652">
        <v>91138</v>
      </c>
      <c r="CI195" s="652" t="s">
        <v>1253</v>
      </c>
      <c r="CJ195" s="1206">
        <v>66</v>
      </c>
      <c r="CK195" s="652" t="s">
        <v>1090</v>
      </c>
      <c r="CL195" s="652">
        <v>70481</v>
      </c>
      <c r="CM195" s="652" t="s">
        <v>1254</v>
      </c>
      <c r="CN195" s="652" t="s">
        <v>1092</v>
      </c>
      <c r="CO195" s="652" t="s">
        <v>1093</v>
      </c>
      <c r="CP195" s="807">
        <f t="shared" si="27"/>
        <v>207410000</v>
      </c>
      <c r="CQ195" s="807">
        <f t="shared" si="28"/>
        <v>0</v>
      </c>
      <c r="CR195" s="278"/>
      <c r="CS195" s="278"/>
      <c r="CT195" s="278"/>
      <c r="CU195" s="278"/>
      <c r="CV195" s="278"/>
      <c r="CW195" s="278"/>
      <c r="CX195" s="278"/>
      <c r="CY195" s="278"/>
      <c r="CZ195" s="278"/>
      <c r="DA195" s="278"/>
      <c r="DB195" s="278"/>
      <c r="DC195" s="278"/>
      <c r="DD195" s="278"/>
      <c r="DE195" s="278"/>
      <c r="DF195" s="278"/>
      <c r="DG195" s="278"/>
      <c r="DH195" s="278"/>
      <c r="DI195" s="278"/>
      <c r="DJ195" s="278"/>
      <c r="DK195" s="278"/>
      <c r="DL195" s="278"/>
      <c r="DM195" s="278"/>
      <c r="DN195" s="278"/>
      <c r="DO195" s="278"/>
      <c r="DP195" s="278"/>
      <c r="DQ195" s="278"/>
      <c r="DR195" s="278"/>
      <c r="DS195" s="278"/>
      <c r="DT195" s="278"/>
      <c r="DU195" s="278"/>
      <c r="DV195" s="278"/>
      <c r="DW195" s="278"/>
      <c r="DX195" s="278"/>
      <c r="DY195" s="278"/>
      <c r="DZ195" s="278"/>
      <c r="EA195" s="278"/>
      <c r="EB195" s="278"/>
      <c r="EC195" s="278"/>
      <c r="ED195" s="278"/>
      <c r="EE195" s="278"/>
      <c r="EF195" s="278"/>
      <c r="EG195" s="278"/>
      <c r="EH195" s="278"/>
      <c r="EI195" s="278"/>
      <c r="EJ195" s="278"/>
      <c r="EK195" s="278"/>
      <c r="EL195" s="278"/>
      <c r="EM195" s="278"/>
      <c r="EN195" s="278"/>
      <c r="EO195" s="278"/>
      <c r="EP195" s="278"/>
      <c r="EQ195" s="278"/>
      <c r="ER195" s="278"/>
      <c r="ES195" s="278"/>
      <c r="ET195" s="278"/>
      <c r="EU195" s="278"/>
      <c r="EV195" s="278"/>
      <c r="EW195" s="278"/>
      <c r="EX195" s="278"/>
      <c r="EY195" s="278"/>
      <c r="EZ195" s="278"/>
      <c r="FA195" s="278"/>
      <c r="FB195" s="278"/>
      <c r="FC195" s="278"/>
      <c r="FD195" s="278"/>
      <c r="FE195" s="278"/>
      <c r="FF195" s="278"/>
      <c r="FG195" s="278"/>
      <c r="FH195" s="278"/>
      <c r="FI195" s="278"/>
      <c r="FJ195" s="278"/>
      <c r="FK195" s="278"/>
      <c r="FL195" s="278"/>
      <c r="FM195" s="278"/>
      <c r="FN195" s="278"/>
      <c r="FO195" s="278"/>
      <c r="FP195" s="278"/>
      <c r="FQ195" s="278"/>
      <c r="FR195" s="278"/>
      <c r="FS195" s="278"/>
      <c r="FT195" s="278"/>
      <c r="FU195" s="278"/>
      <c r="FV195" s="278"/>
      <c r="FW195" s="278"/>
      <c r="FX195" s="278"/>
      <c r="FY195" s="278"/>
      <c r="FZ195" s="278"/>
      <c r="GA195" s="278"/>
      <c r="GB195" s="278"/>
      <c r="GC195" s="278"/>
      <c r="GD195" s="278"/>
      <c r="GE195" s="278"/>
      <c r="GF195" s="278"/>
      <c r="GG195" s="278"/>
      <c r="GH195" s="278"/>
      <c r="GI195" s="278"/>
      <c r="GJ195" s="278"/>
      <c r="GK195" s="278"/>
      <c r="GL195" s="278"/>
      <c r="GM195" s="278"/>
      <c r="GN195" s="278"/>
      <c r="GO195" s="278"/>
      <c r="GP195" s="278"/>
      <c r="GQ195" s="278"/>
      <c r="GR195" s="278"/>
      <c r="GS195" s="278"/>
      <c r="GT195" s="278"/>
      <c r="GU195" s="278"/>
      <c r="GV195" s="278"/>
      <c r="GW195" s="278"/>
      <c r="GX195" s="278"/>
      <c r="GY195" s="278"/>
      <c r="GZ195" s="278"/>
      <c r="HA195" s="278"/>
      <c r="HB195" s="278"/>
      <c r="HC195" s="278"/>
      <c r="HD195" s="278"/>
      <c r="HE195" s="279"/>
      <c r="HF195" s="279"/>
      <c r="HG195" s="279"/>
      <c r="HH195" s="279"/>
      <c r="HI195" s="279"/>
      <c r="HJ195" s="279"/>
      <c r="HK195" s="279"/>
    </row>
    <row r="196" spans="1:219" s="280" customFormat="1" ht="75.95" customHeight="1" x14ac:dyDescent="0.25">
      <c r="A196" s="619" t="s">
        <v>412</v>
      </c>
      <c r="B196" s="619" t="s">
        <v>361</v>
      </c>
      <c r="C196" s="619" t="s">
        <v>371</v>
      </c>
      <c r="D196" s="619" t="s">
        <v>373</v>
      </c>
      <c r="E196" s="619" t="s">
        <v>428</v>
      </c>
      <c r="F196" s="619" t="s">
        <v>381</v>
      </c>
      <c r="G196" s="609">
        <v>2021005810182</v>
      </c>
      <c r="H196" s="1044"/>
      <c r="I196" s="1052" t="s">
        <v>738</v>
      </c>
      <c r="J196" s="1052" t="s">
        <v>739</v>
      </c>
      <c r="K196" s="609">
        <v>1</v>
      </c>
      <c r="L196" s="609" t="s">
        <v>741</v>
      </c>
      <c r="M196" s="609" t="s">
        <v>740</v>
      </c>
      <c r="N196" s="619" t="s">
        <v>1465</v>
      </c>
      <c r="O196" s="619" t="s">
        <v>742</v>
      </c>
      <c r="P196" s="619" t="s">
        <v>701</v>
      </c>
      <c r="Q196" s="1147" t="s">
        <v>1034</v>
      </c>
      <c r="R196" s="853">
        <v>596900000</v>
      </c>
      <c r="S196" s="871"/>
      <c r="T196" s="1023">
        <f>R196+S196</f>
        <v>596900000</v>
      </c>
      <c r="U196" s="1092">
        <f t="shared" ref="U196" si="29">SUM(V196:CA196)</f>
        <v>596900000</v>
      </c>
      <c r="V196" s="1088"/>
      <c r="W196" s="594"/>
      <c r="X196" s="594"/>
      <c r="Y196" s="594"/>
      <c r="Z196" s="594"/>
      <c r="AA196" s="594"/>
      <c r="AB196" s="594"/>
      <c r="AC196" s="594"/>
      <c r="AD196" s="594"/>
      <c r="AE196" s="594"/>
      <c r="AF196" s="594">
        <v>596900000</v>
      </c>
      <c r="AG196" s="594"/>
      <c r="AH196" s="594"/>
      <c r="AI196" s="594"/>
      <c r="AJ196" s="594"/>
      <c r="AK196" s="594"/>
      <c r="AL196" s="594"/>
      <c r="AM196" s="594"/>
      <c r="AN196" s="594"/>
      <c r="AO196" s="594"/>
      <c r="AP196" s="594"/>
      <c r="AQ196" s="594"/>
      <c r="AR196" s="594"/>
      <c r="AS196" s="788"/>
      <c r="AT196" s="788"/>
      <c r="AU196" s="325"/>
      <c r="AV196" s="325"/>
      <c r="AW196" s="325"/>
      <c r="AX196" s="594"/>
      <c r="AY196" s="594"/>
      <c r="AZ196" s="594"/>
      <c r="BA196" s="594"/>
      <c r="BB196" s="594"/>
      <c r="BC196" s="594"/>
      <c r="BD196" s="594"/>
      <c r="BE196" s="594"/>
      <c r="BF196" s="594"/>
      <c r="BG196" s="594"/>
      <c r="BH196" s="594"/>
      <c r="BI196" s="594"/>
      <c r="BJ196" s="594"/>
      <c r="BK196" s="594"/>
      <c r="BL196" s="594"/>
      <c r="BM196" s="594"/>
      <c r="BN196" s="594"/>
      <c r="BO196" s="594"/>
      <c r="BP196" s="594"/>
      <c r="BQ196" s="594"/>
      <c r="BR196" s="594"/>
      <c r="BS196" s="594"/>
      <c r="BT196" s="594"/>
      <c r="BU196" s="594"/>
      <c r="BV196" s="594"/>
      <c r="BW196" s="594"/>
      <c r="BX196" s="594"/>
      <c r="BY196" s="594"/>
      <c r="BZ196" s="594"/>
      <c r="CA196" s="637"/>
      <c r="CB196" s="652">
        <v>4599030</v>
      </c>
      <c r="CC196" s="652" t="s">
        <v>1252</v>
      </c>
      <c r="CD196" s="652">
        <v>45991</v>
      </c>
      <c r="CE196" s="652" t="s">
        <v>1088</v>
      </c>
      <c r="CF196" s="619" t="s">
        <v>701</v>
      </c>
      <c r="CG196" s="1188">
        <f t="shared" ref="CG196" si="30">T196</f>
        <v>596900000</v>
      </c>
      <c r="CH196" s="1204" t="s">
        <v>1358</v>
      </c>
      <c r="CI196" s="1204" t="s">
        <v>1359</v>
      </c>
      <c r="CJ196" t="s">
        <v>1075</v>
      </c>
      <c r="CK196" t="s">
        <v>1377</v>
      </c>
      <c r="CL196" s="1212" t="s">
        <v>1384</v>
      </c>
      <c r="CM196" s="1212" t="s">
        <v>1246</v>
      </c>
      <c r="CN196" s="1199" t="s">
        <v>1295</v>
      </c>
      <c r="CO196" s="1213" t="s">
        <v>1402</v>
      </c>
      <c r="CP196" s="807"/>
      <c r="CQ196" s="807"/>
      <c r="CR196" s="278"/>
      <c r="CS196" s="278"/>
      <c r="CT196" s="278"/>
      <c r="CU196" s="278"/>
      <c r="CV196" s="278"/>
      <c r="CW196" s="278"/>
      <c r="CX196" s="278"/>
      <c r="CY196" s="278"/>
      <c r="CZ196" s="278"/>
      <c r="DA196" s="278"/>
      <c r="DB196" s="278"/>
      <c r="DC196" s="278"/>
      <c r="DD196" s="278"/>
      <c r="DE196" s="278"/>
      <c r="DF196" s="278"/>
      <c r="DG196" s="278"/>
      <c r="DH196" s="278"/>
      <c r="DI196" s="278"/>
      <c r="DJ196" s="278"/>
      <c r="DK196" s="278"/>
      <c r="DL196" s="278"/>
      <c r="DM196" s="278"/>
      <c r="DN196" s="278"/>
      <c r="DO196" s="278"/>
      <c r="DP196" s="278"/>
      <c r="DQ196" s="278"/>
      <c r="DR196" s="278"/>
      <c r="DS196" s="278"/>
      <c r="DT196" s="278"/>
      <c r="DU196" s="278"/>
      <c r="DV196" s="278"/>
      <c r="DW196" s="278"/>
      <c r="DX196" s="278"/>
      <c r="DY196" s="278"/>
      <c r="DZ196" s="278"/>
      <c r="EA196" s="278"/>
      <c r="EB196" s="278"/>
      <c r="EC196" s="278"/>
      <c r="ED196" s="278"/>
      <c r="EE196" s="278"/>
      <c r="EF196" s="278"/>
      <c r="EG196" s="278"/>
      <c r="EH196" s="278"/>
      <c r="EI196" s="278"/>
      <c r="EJ196" s="278"/>
      <c r="EK196" s="278"/>
      <c r="EL196" s="278"/>
      <c r="EM196" s="278"/>
      <c r="EN196" s="278"/>
      <c r="EO196" s="278"/>
      <c r="EP196" s="278"/>
      <c r="EQ196" s="278"/>
      <c r="ER196" s="278"/>
      <c r="ES196" s="278"/>
      <c r="ET196" s="278"/>
      <c r="EU196" s="278"/>
      <c r="EV196" s="278"/>
      <c r="EW196" s="278"/>
      <c r="EX196" s="278"/>
      <c r="EY196" s="278"/>
      <c r="EZ196" s="278"/>
      <c r="FA196" s="278"/>
      <c r="FB196" s="278"/>
      <c r="FC196" s="278"/>
      <c r="FD196" s="278"/>
      <c r="FE196" s="278"/>
      <c r="FF196" s="278"/>
      <c r="FG196" s="278"/>
      <c r="FH196" s="278"/>
      <c r="FI196" s="278"/>
      <c r="FJ196" s="278"/>
      <c r="FK196" s="278"/>
      <c r="FL196" s="278"/>
      <c r="FM196" s="278"/>
      <c r="FN196" s="278"/>
      <c r="FO196" s="278"/>
      <c r="FP196" s="278"/>
      <c r="FQ196" s="278"/>
      <c r="FR196" s="278"/>
      <c r="FS196" s="278"/>
      <c r="FT196" s="278"/>
      <c r="FU196" s="278"/>
      <c r="FV196" s="278"/>
      <c r="FW196" s="278"/>
      <c r="FX196" s="278"/>
      <c r="FY196" s="278"/>
      <c r="FZ196" s="278"/>
      <c r="GA196" s="278"/>
      <c r="GB196" s="278"/>
      <c r="GC196" s="278"/>
      <c r="GD196" s="278"/>
      <c r="GE196" s="278"/>
      <c r="GF196" s="278"/>
      <c r="GG196" s="278"/>
      <c r="GH196" s="278"/>
      <c r="GI196" s="278"/>
      <c r="GJ196" s="278"/>
      <c r="GK196" s="278"/>
      <c r="GL196" s="278"/>
      <c r="GM196" s="278"/>
      <c r="GN196" s="278"/>
      <c r="GO196" s="278"/>
      <c r="GP196" s="278"/>
      <c r="GQ196" s="278"/>
      <c r="GR196" s="278"/>
      <c r="GS196" s="278"/>
      <c r="GT196" s="278"/>
      <c r="GU196" s="278"/>
      <c r="GV196" s="278"/>
      <c r="GW196" s="278"/>
      <c r="GX196" s="278"/>
      <c r="GY196" s="278"/>
      <c r="GZ196" s="278"/>
      <c r="HA196" s="278"/>
      <c r="HB196" s="278"/>
      <c r="HC196" s="278"/>
      <c r="HD196" s="278"/>
      <c r="HE196" s="279"/>
      <c r="HF196" s="279"/>
      <c r="HG196" s="279"/>
      <c r="HH196" s="279"/>
      <c r="HI196" s="279"/>
      <c r="HJ196" s="279"/>
      <c r="HK196" s="279"/>
    </row>
    <row r="197" spans="1:219" s="280" customFormat="1" ht="75.95" customHeight="1" x14ac:dyDescent="0.25">
      <c r="A197" s="619" t="s">
        <v>412</v>
      </c>
      <c r="B197" s="619" t="s">
        <v>361</v>
      </c>
      <c r="C197" s="619" t="s">
        <v>371</v>
      </c>
      <c r="D197" s="619" t="s">
        <v>373</v>
      </c>
      <c r="E197" s="619" t="s">
        <v>428</v>
      </c>
      <c r="F197" s="619" t="s">
        <v>381</v>
      </c>
      <c r="G197" s="609">
        <v>2021005810180</v>
      </c>
      <c r="H197" s="1140" t="s">
        <v>1032</v>
      </c>
      <c r="I197" s="1052" t="s">
        <v>738</v>
      </c>
      <c r="J197" s="1052" t="s">
        <v>739</v>
      </c>
      <c r="K197" s="609">
        <v>1</v>
      </c>
      <c r="L197" s="609" t="s">
        <v>741</v>
      </c>
      <c r="M197" s="609" t="s">
        <v>740</v>
      </c>
      <c r="N197" s="619" t="s">
        <v>1009</v>
      </c>
      <c r="O197" s="619" t="s">
        <v>742</v>
      </c>
      <c r="P197" s="619" t="s">
        <v>701</v>
      </c>
      <c r="Q197" s="1147" t="s">
        <v>1031</v>
      </c>
      <c r="R197" s="853">
        <v>203592168</v>
      </c>
      <c r="S197" s="871"/>
      <c r="T197" s="1023">
        <f>R197+S197</f>
        <v>203592168</v>
      </c>
      <c r="U197" s="1092">
        <f t="shared" si="26"/>
        <v>203592168</v>
      </c>
      <c r="V197" s="1088"/>
      <c r="W197" s="594"/>
      <c r="X197" s="594"/>
      <c r="Y197" s="594"/>
      <c r="Z197" s="594"/>
      <c r="AA197" s="594"/>
      <c r="AB197" s="594">
        <v>203592168</v>
      </c>
      <c r="AC197" s="594"/>
      <c r="AD197" s="594"/>
      <c r="AE197" s="594"/>
      <c r="AF197" s="594"/>
      <c r="AG197" s="594"/>
      <c r="AH197" s="594"/>
      <c r="AI197" s="594"/>
      <c r="AJ197" s="594"/>
      <c r="AK197" s="594"/>
      <c r="AL197" s="594"/>
      <c r="AM197" s="594"/>
      <c r="AN197" s="594"/>
      <c r="AO197" s="594"/>
      <c r="AP197" s="594"/>
      <c r="AQ197" s="594"/>
      <c r="AR197" s="594"/>
      <c r="AS197" s="788"/>
      <c r="AT197" s="788"/>
      <c r="AU197" s="325"/>
      <c r="AV197" s="325"/>
      <c r="AW197" s="325"/>
      <c r="AX197" s="594"/>
      <c r="AY197" s="594"/>
      <c r="AZ197" s="594"/>
      <c r="BA197" s="594"/>
      <c r="BB197" s="594"/>
      <c r="BC197" s="594"/>
      <c r="BD197" s="594"/>
      <c r="BE197" s="594"/>
      <c r="BF197" s="594"/>
      <c r="BG197" s="594"/>
      <c r="BH197" s="594"/>
      <c r="BI197" s="594"/>
      <c r="BJ197" s="594"/>
      <c r="BK197" s="594"/>
      <c r="BL197" s="594"/>
      <c r="BM197" s="594"/>
      <c r="BN197" s="594"/>
      <c r="BO197" s="594"/>
      <c r="BP197" s="594"/>
      <c r="BQ197" s="594"/>
      <c r="BR197" s="594"/>
      <c r="BS197" s="594"/>
      <c r="BT197" s="594"/>
      <c r="BU197" s="594"/>
      <c r="BV197" s="594"/>
      <c r="BW197" s="594"/>
      <c r="BX197" s="594"/>
      <c r="BY197" s="594"/>
      <c r="BZ197" s="594"/>
      <c r="CA197" s="637"/>
      <c r="CB197" s="652">
        <v>4599030</v>
      </c>
      <c r="CC197" s="652" t="s">
        <v>1252</v>
      </c>
      <c r="CD197" s="652">
        <v>45991</v>
      </c>
      <c r="CE197" s="652" t="s">
        <v>1088</v>
      </c>
      <c r="CF197" s="619" t="s">
        <v>701</v>
      </c>
      <c r="CG197" s="1188">
        <f t="shared" si="25"/>
        <v>203592168</v>
      </c>
      <c r="CH197" s="1204" t="s">
        <v>1358</v>
      </c>
      <c r="CI197" s="1204" t="s">
        <v>1359</v>
      </c>
      <c r="CJ197" t="s">
        <v>1075</v>
      </c>
      <c r="CK197" t="s">
        <v>1377</v>
      </c>
      <c r="CL197" s="1212" t="s">
        <v>1384</v>
      </c>
      <c r="CM197" s="1212" t="s">
        <v>1246</v>
      </c>
      <c r="CN197" s="1199" t="s">
        <v>1295</v>
      </c>
      <c r="CO197" s="1213" t="s">
        <v>1402</v>
      </c>
      <c r="CP197" s="807">
        <f t="shared" si="27"/>
        <v>203592168</v>
      </c>
      <c r="CQ197" s="807">
        <f t="shared" si="28"/>
        <v>0</v>
      </c>
      <c r="CR197" s="278"/>
      <c r="CS197" s="278"/>
      <c r="CT197" s="278"/>
      <c r="CU197" s="278"/>
      <c r="CV197" s="278"/>
      <c r="CW197" s="278"/>
      <c r="CX197" s="278"/>
      <c r="CY197" s="278"/>
      <c r="CZ197" s="278"/>
      <c r="DA197" s="278"/>
      <c r="DB197" s="278"/>
      <c r="DC197" s="278"/>
      <c r="DD197" s="278"/>
      <c r="DE197" s="278"/>
      <c r="DF197" s="278"/>
      <c r="DG197" s="278"/>
      <c r="DH197" s="278"/>
      <c r="DI197" s="278"/>
      <c r="DJ197" s="278"/>
      <c r="DK197" s="278"/>
      <c r="DL197" s="278"/>
      <c r="DM197" s="278"/>
      <c r="DN197" s="278"/>
      <c r="DO197" s="278"/>
      <c r="DP197" s="278"/>
      <c r="DQ197" s="278"/>
      <c r="DR197" s="278"/>
      <c r="DS197" s="278"/>
      <c r="DT197" s="278"/>
      <c r="DU197" s="278"/>
      <c r="DV197" s="278"/>
      <c r="DW197" s="278"/>
      <c r="DX197" s="278"/>
      <c r="DY197" s="278"/>
      <c r="DZ197" s="278"/>
      <c r="EA197" s="278"/>
      <c r="EB197" s="278"/>
      <c r="EC197" s="278"/>
      <c r="ED197" s="278"/>
      <c r="EE197" s="278"/>
      <c r="EF197" s="278"/>
      <c r="EG197" s="278"/>
      <c r="EH197" s="278"/>
      <c r="EI197" s="278"/>
      <c r="EJ197" s="278"/>
      <c r="EK197" s="278"/>
      <c r="EL197" s="278"/>
      <c r="EM197" s="278"/>
      <c r="EN197" s="278"/>
      <c r="EO197" s="278"/>
      <c r="EP197" s="278"/>
      <c r="EQ197" s="278"/>
      <c r="ER197" s="278"/>
      <c r="ES197" s="278"/>
      <c r="ET197" s="278"/>
      <c r="EU197" s="278"/>
      <c r="EV197" s="278"/>
      <c r="EW197" s="278"/>
      <c r="EX197" s="278"/>
      <c r="EY197" s="278"/>
      <c r="EZ197" s="278"/>
      <c r="FA197" s="278"/>
      <c r="FB197" s="278"/>
      <c r="FC197" s="278"/>
      <c r="FD197" s="278"/>
      <c r="FE197" s="278"/>
      <c r="FF197" s="278"/>
      <c r="FG197" s="278"/>
      <c r="FH197" s="278"/>
      <c r="FI197" s="278"/>
      <c r="FJ197" s="278"/>
      <c r="FK197" s="278"/>
      <c r="FL197" s="278"/>
      <c r="FM197" s="278"/>
      <c r="FN197" s="278"/>
      <c r="FO197" s="278"/>
      <c r="FP197" s="278"/>
      <c r="FQ197" s="278"/>
      <c r="FR197" s="278"/>
      <c r="FS197" s="278"/>
      <c r="FT197" s="278"/>
      <c r="FU197" s="278"/>
      <c r="FV197" s="278"/>
      <c r="FW197" s="278"/>
      <c r="FX197" s="278"/>
      <c r="FY197" s="278"/>
      <c r="FZ197" s="278"/>
      <c r="GA197" s="278"/>
      <c r="GB197" s="278"/>
      <c r="GC197" s="278"/>
      <c r="GD197" s="278"/>
      <c r="GE197" s="278"/>
      <c r="GF197" s="278"/>
      <c r="GG197" s="278"/>
      <c r="GH197" s="278"/>
      <c r="GI197" s="278"/>
      <c r="GJ197" s="278"/>
      <c r="GK197" s="278"/>
      <c r="GL197" s="278"/>
      <c r="GM197" s="278"/>
      <c r="GN197" s="278"/>
      <c r="GO197" s="278"/>
      <c r="GP197" s="278"/>
      <c r="GQ197" s="278"/>
      <c r="GR197" s="278"/>
      <c r="GS197" s="278"/>
      <c r="GT197" s="278"/>
      <c r="GU197" s="278"/>
      <c r="GV197" s="278"/>
      <c r="GW197" s="278"/>
      <c r="GX197" s="278"/>
      <c r="GY197" s="278"/>
      <c r="GZ197" s="278"/>
      <c r="HA197" s="278"/>
      <c r="HB197" s="278"/>
      <c r="HC197" s="278"/>
      <c r="HD197" s="278"/>
      <c r="HE197" s="279"/>
      <c r="HF197" s="279"/>
      <c r="HG197" s="279"/>
      <c r="HH197" s="279"/>
      <c r="HI197" s="279"/>
      <c r="HJ197" s="279"/>
      <c r="HK197" s="279"/>
    </row>
    <row r="198" spans="1:219" ht="19.5" x14ac:dyDescent="0.25">
      <c r="A198" s="1105" t="s">
        <v>415</v>
      </c>
      <c r="B198" s="1105"/>
      <c r="C198" s="1105"/>
      <c r="D198" s="1105"/>
      <c r="E198" s="1105"/>
      <c r="F198" s="1105"/>
      <c r="G198" s="604"/>
      <c r="H198" s="604"/>
      <c r="I198" s="1046"/>
      <c r="J198" s="1046"/>
      <c r="K198" s="604"/>
      <c r="L198" s="604"/>
      <c r="M198" s="604"/>
      <c r="N198" s="623"/>
      <c r="O198" s="623"/>
      <c r="P198" s="623"/>
      <c r="Q198" s="1106" t="s">
        <v>442</v>
      </c>
      <c r="R198" s="1107"/>
      <c r="S198" s="1107"/>
      <c r="T198" s="1108">
        <f t="shared" si="24"/>
        <v>0</v>
      </c>
      <c r="U198" s="1092">
        <f t="shared" si="26"/>
        <v>0</v>
      </c>
      <c r="V198" s="1087"/>
      <c r="W198" s="269"/>
      <c r="X198" s="269"/>
      <c r="Y198" s="269"/>
      <c r="Z198" s="269"/>
      <c r="AA198" s="595"/>
      <c r="AB198" s="269"/>
      <c r="AC198" s="269"/>
      <c r="AD198" s="269"/>
      <c r="AE198" s="269"/>
      <c r="AF198" s="269"/>
      <c r="AG198" s="269"/>
      <c r="AH198" s="269"/>
      <c r="AI198" s="269"/>
      <c r="AJ198" s="269"/>
      <c r="AK198" s="269"/>
      <c r="AL198" s="269"/>
      <c r="AM198" s="269"/>
      <c r="AN198" s="595"/>
      <c r="AO198" s="595"/>
      <c r="AP198" s="269"/>
      <c r="AQ198" s="269"/>
      <c r="AR198" s="269"/>
      <c r="AS198" s="269"/>
      <c r="AT198" s="269"/>
      <c r="AU198" s="269"/>
      <c r="AV198" s="269"/>
      <c r="AW198" s="269"/>
      <c r="AX198" s="269"/>
      <c r="AY198" s="269"/>
      <c r="AZ198" s="269"/>
      <c r="BA198" s="260"/>
      <c r="BB198" s="260"/>
      <c r="BC198" s="260"/>
      <c r="BD198" s="596"/>
      <c r="BE198" s="260"/>
      <c r="BF198" s="260"/>
      <c r="BG198" s="260"/>
      <c r="BH198" s="260"/>
      <c r="BI198" s="260"/>
      <c r="BJ198" s="260"/>
      <c r="BK198" s="581"/>
      <c r="BL198" s="260"/>
      <c r="BM198" s="269"/>
      <c r="BN198" s="269"/>
      <c r="BO198" s="269"/>
      <c r="BP198" s="269"/>
      <c r="BQ198" s="269"/>
      <c r="BR198" s="269"/>
      <c r="BS198" s="595"/>
      <c r="BT198" s="269"/>
      <c r="BU198" s="269"/>
      <c r="BV198" s="269"/>
      <c r="BW198" s="269"/>
      <c r="BX198" s="269"/>
      <c r="BY198" s="269"/>
      <c r="BZ198" s="269"/>
      <c r="CA198" s="636"/>
      <c r="CB198" s="651"/>
      <c r="CC198" s="651"/>
      <c r="CD198" s="651"/>
      <c r="CE198" s="651"/>
      <c r="CF198" s="651"/>
      <c r="CG198" s="1186">
        <f t="shared" si="25"/>
        <v>0</v>
      </c>
      <c r="CH198" s="651"/>
      <c r="CI198" s="651"/>
      <c r="CJ198" s="651"/>
      <c r="CK198" s="651"/>
      <c r="CL198" s="651"/>
      <c r="CM198" s="651"/>
      <c r="CN198" s="651"/>
      <c r="CO198" s="651"/>
      <c r="CP198" s="807">
        <f t="shared" ref="CP198:CP220" si="31">R198+S198</f>
        <v>0</v>
      </c>
      <c r="CQ198" s="807">
        <f t="shared" ref="CQ198:CQ220" si="32">T198-CP198</f>
        <v>0</v>
      </c>
      <c r="CR198" s="270"/>
      <c r="CS198" s="270"/>
      <c r="CT198" s="270"/>
      <c r="CU198" s="270"/>
      <c r="CV198" s="270"/>
      <c r="CW198" s="270"/>
      <c r="CX198" s="270"/>
      <c r="CY198" s="270"/>
      <c r="CZ198" s="270"/>
      <c r="DA198" s="270"/>
      <c r="DB198" s="270"/>
      <c r="DC198" s="270"/>
      <c r="DD198" s="270"/>
      <c r="DE198" s="270"/>
      <c r="DF198" s="270"/>
      <c r="DG198" s="270"/>
      <c r="DH198" s="270"/>
      <c r="DI198" s="270"/>
      <c r="DJ198" s="270"/>
      <c r="DK198" s="270"/>
      <c r="DL198" s="270"/>
      <c r="DM198" s="270"/>
      <c r="DN198" s="270"/>
      <c r="DO198" s="270"/>
      <c r="DP198" s="270"/>
      <c r="DQ198" s="270"/>
      <c r="DR198" s="270"/>
      <c r="DS198" s="270"/>
      <c r="DT198" s="270"/>
      <c r="DU198" s="270"/>
      <c r="DV198" s="270"/>
      <c r="DW198" s="270"/>
      <c r="DX198" s="270"/>
      <c r="DY198" s="270"/>
      <c r="DZ198" s="270"/>
      <c r="EA198" s="270"/>
      <c r="EB198" s="270"/>
      <c r="EC198" s="270"/>
      <c r="ED198" s="270"/>
      <c r="EE198" s="270"/>
      <c r="EF198" s="270"/>
      <c r="EG198" s="270"/>
      <c r="EH198" s="270"/>
      <c r="EI198" s="270"/>
      <c r="EJ198" s="254"/>
      <c r="EK198" s="254"/>
      <c r="EL198" s="254"/>
      <c r="EM198" s="254"/>
      <c r="EN198" s="254"/>
      <c r="EO198" s="254"/>
      <c r="EP198" s="254"/>
      <c r="EQ198" s="254"/>
      <c r="ER198" s="254"/>
      <c r="ES198" s="254"/>
      <c r="ET198" s="254"/>
      <c r="EU198" s="254"/>
      <c r="EV198" s="254"/>
      <c r="EW198" s="254"/>
      <c r="EX198" s="254"/>
      <c r="EY198" s="254"/>
      <c r="EZ198" s="254"/>
      <c r="FA198" s="254"/>
      <c r="FB198" s="254"/>
      <c r="FC198" s="254"/>
      <c r="FD198" s="254"/>
      <c r="FE198" s="254"/>
      <c r="FF198" s="254"/>
      <c r="FG198" s="254"/>
      <c r="FH198" s="254"/>
      <c r="FI198" s="254"/>
      <c r="FJ198" s="254"/>
      <c r="FK198" s="254"/>
      <c r="FL198" s="254"/>
      <c r="FM198" s="254"/>
      <c r="FN198" s="254"/>
      <c r="FO198" s="254"/>
      <c r="FP198" s="254"/>
      <c r="FQ198" s="254"/>
      <c r="FR198" s="254"/>
      <c r="FS198" s="254"/>
      <c r="FT198" s="254"/>
      <c r="FU198" s="254"/>
      <c r="FV198" s="254"/>
      <c r="FW198" s="254"/>
      <c r="FX198" s="254"/>
      <c r="FY198" s="254"/>
      <c r="FZ198" s="254"/>
      <c r="GA198" s="254"/>
      <c r="GB198" s="254"/>
      <c r="GC198" s="254"/>
      <c r="GD198" s="254"/>
      <c r="GE198" s="254"/>
      <c r="GF198" s="254"/>
      <c r="GG198" s="254"/>
      <c r="GH198" s="254"/>
      <c r="GI198" s="254"/>
      <c r="GJ198" s="254"/>
      <c r="GK198" s="254"/>
      <c r="GL198" s="254"/>
      <c r="GM198" s="254"/>
      <c r="GN198" s="254"/>
      <c r="GO198" s="254"/>
      <c r="GP198" s="254"/>
      <c r="GQ198" s="254"/>
      <c r="GR198" s="254"/>
      <c r="GS198" s="254"/>
      <c r="GT198" s="254"/>
      <c r="GU198" s="254"/>
      <c r="GV198" s="254"/>
      <c r="GW198" s="254"/>
      <c r="GX198" s="254"/>
      <c r="GY198" s="254"/>
      <c r="GZ198" s="254"/>
      <c r="HA198" s="254"/>
      <c r="HB198" s="254"/>
      <c r="HC198" s="254"/>
      <c r="HD198" s="254"/>
      <c r="HE198" s="254"/>
      <c r="HF198" s="254"/>
      <c r="HG198" s="254"/>
      <c r="HH198" s="254"/>
      <c r="HI198" s="254"/>
      <c r="HJ198" s="254"/>
      <c r="HK198" s="254"/>
    </row>
    <row r="199" spans="1:219" ht="19.5" x14ac:dyDescent="0.25">
      <c r="A199" s="792" t="s">
        <v>415</v>
      </c>
      <c r="B199" s="792" t="s">
        <v>359</v>
      </c>
      <c r="C199" s="792"/>
      <c r="D199" s="792"/>
      <c r="E199" s="792"/>
      <c r="F199" s="792"/>
      <c r="G199" s="605"/>
      <c r="H199" s="605"/>
      <c r="I199" s="1047"/>
      <c r="J199" s="1047"/>
      <c r="K199" s="605"/>
      <c r="L199" s="605"/>
      <c r="M199" s="605"/>
      <c r="N199" s="624"/>
      <c r="O199" s="624"/>
      <c r="P199" s="624"/>
      <c r="Q199" s="1130" t="s">
        <v>417</v>
      </c>
      <c r="R199" s="1111"/>
      <c r="S199" s="1111"/>
      <c r="T199" s="1112">
        <f t="shared" si="24"/>
        <v>0</v>
      </c>
      <c r="U199" s="1092">
        <f t="shared" si="26"/>
        <v>0</v>
      </c>
      <c r="V199" s="1086"/>
      <c r="W199" s="260"/>
      <c r="X199" s="260"/>
      <c r="Y199" s="260"/>
      <c r="Z199" s="260"/>
      <c r="AA199" s="596"/>
      <c r="AB199" s="260"/>
      <c r="AC199" s="260"/>
      <c r="AD199" s="260"/>
      <c r="AE199" s="260"/>
      <c r="AF199" s="260"/>
      <c r="AG199" s="260"/>
      <c r="AH199" s="260"/>
      <c r="AI199" s="260"/>
      <c r="AJ199" s="260"/>
      <c r="AK199" s="260"/>
      <c r="AL199" s="260"/>
      <c r="AM199" s="260"/>
      <c r="AN199" s="596"/>
      <c r="AO199" s="596"/>
      <c r="AP199" s="260"/>
      <c r="AQ199" s="260"/>
      <c r="AR199" s="260"/>
      <c r="AS199" s="260"/>
      <c r="AT199" s="260"/>
      <c r="AU199" s="260"/>
      <c r="AV199" s="260"/>
      <c r="AW199" s="260"/>
      <c r="AX199" s="260"/>
      <c r="AY199" s="260"/>
      <c r="AZ199" s="260"/>
      <c r="BA199" s="260"/>
      <c r="BB199" s="260"/>
      <c r="BC199" s="260"/>
      <c r="BD199" s="596"/>
      <c r="BE199" s="260"/>
      <c r="BF199" s="260"/>
      <c r="BG199" s="260"/>
      <c r="BH199" s="260"/>
      <c r="BI199" s="260"/>
      <c r="BJ199" s="260"/>
      <c r="BK199" s="581"/>
      <c r="BL199" s="260"/>
      <c r="BM199" s="269"/>
      <c r="BN199" s="269"/>
      <c r="BO199" s="269"/>
      <c r="BP199" s="269"/>
      <c r="BQ199" s="269"/>
      <c r="BR199" s="269"/>
      <c r="BS199" s="595"/>
      <c r="BT199" s="269"/>
      <c r="BU199" s="269"/>
      <c r="BV199" s="269"/>
      <c r="BW199" s="269"/>
      <c r="BX199" s="269"/>
      <c r="BY199" s="269"/>
      <c r="BZ199" s="269"/>
      <c r="CA199" s="636"/>
      <c r="CB199" s="651"/>
      <c r="CC199" s="651"/>
      <c r="CD199" s="651"/>
      <c r="CE199" s="651"/>
      <c r="CF199" s="651"/>
      <c r="CG199" s="1186">
        <f t="shared" si="25"/>
        <v>0</v>
      </c>
      <c r="CH199" s="651"/>
      <c r="CI199" s="651"/>
      <c r="CJ199" s="651"/>
      <c r="CK199" s="651"/>
      <c r="CL199" s="651"/>
      <c r="CM199" s="651"/>
      <c r="CN199" s="651"/>
      <c r="CO199" s="651"/>
      <c r="CP199" s="807">
        <f t="shared" si="31"/>
        <v>0</v>
      </c>
      <c r="CQ199" s="807">
        <f t="shared" si="32"/>
        <v>0</v>
      </c>
      <c r="CR199" s="270"/>
      <c r="CS199" s="270"/>
      <c r="CT199" s="270"/>
      <c r="CU199" s="270"/>
      <c r="CV199" s="270"/>
      <c r="CW199" s="270"/>
      <c r="CX199" s="270"/>
      <c r="CY199" s="270"/>
      <c r="CZ199" s="270"/>
      <c r="DA199" s="270"/>
      <c r="DB199" s="270"/>
      <c r="DC199" s="270"/>
      <c r="DD199" s="270"/>
      <c r="DE199" s="270"/>
      <c r="DF199" s="270"/>
      <c r="DG199" s="270"/>
      <c r="DH199" s="270"/>
      <c r="DI199" s="270"/>
      <c r="DJ199" s="270"/>
      <c r="DK199" s="270"/>
      <c r="DL199" s="270"/>
      <c r="DM199" s="270"/>
      <c r="DN199" s="270"/>
      <c r="DO199" s="270"/>
      <c r="DP199" s="270"/>
      <c r="DQ199" s="270"/>
      <c r="DR199" s="270"/>
      <c r="DS199" s="270"/>
      <c r="DT199" s="270"/>
      <c r="DU199" s="270"/>
      <c r="DV199" s="270"/>
      <c r="DW199" s="270"/>
      <c r="DX199" s="270"/>
      <c r="DY199" s="270"/>
      <c r="DZ199" s="270"/>
      <c r="EA199" s="270"/>
      <c r="EB199" s="270"/>
      <c r="EC199" s="270"/>
      <c r="ED199" s="270"/>
      <c r="EE199" s="270"/>
      <c r="EF199" s="270"/>
      <c r="EG199" s="270"/>
      <c r="EH199" s="270"/>
      <c r="EI199" s="270"/>
      <c r="EJ199" s="254"/>
      <c r="EK199" s="254"/>
      <c r="EL199" s="254"/>
      <c r="EM199" s="254"/>
      <c r="EN199" s="254"/>
      <c r="EO199" s="254"/>
      <c r="EP199" s="254"/>
      <c r="EQ199" s="254"/>
      <c r="ER199" s="254"/>
      <c r="ES199" s="254"/>
      <c r="ET199" s="254"/>
      <c r="EU199" s="254"/>
      <c r="EV199" s="254"/>
      <c r="EW199" s="254"/>
      <c r="EX199" s="254"/>
      <c r="EY199" s="254"/>
      <c r="EZ199" s="254"/>
      <c r="FA199" s="254"/>
      <c r="FB199" s="254"/>
      <c r="FC199" s="254"/>
      <c r="FD199" s="254"/>
      <c r="FE199" s="254"/>
      <c r="FF199" s="254"/>
      <c r="FG199" s="254"/>
      <c r="FH199" s="254"/>
      <c r="FI199" s="254"/>
      <c r="FJ199" s="254"/>
      <c r="FK199" s="254"/>
      <c r="FL199" s="254"/>
      <c r="FM199" s="254"/>
      <c r="FN199" s="254"/>
      <c r="FO199" s="254"/>
      <c r="FP199" s="254"/>
      <c r="FQ199" s="254"/>
      <c r="FR199" s="254"/>
      <c r="FS199" s="254"/>
      <c r="FT199" s="254"/>
      <c r="FU199" s="254"/>
      <c r="FV199" s="254"/>
      <c r="FW199" s="254"/>
      <c r="FX199" s="254"/>
      <c r="FY199" s="254"/>
      <c r="FZ199" s="254"/>
      <c r="GA199" s="254"/>
      <c r="GB199" s="254"/>
      <c r="GC199" s="254"/>
      <c r="GD199" s="254"/>
      <c r="GE199" s="254"/>
      <c r="GF199" s="254"/>
      <c r="GG199" s="254"/>
      <c r="GH199" s="254"/>
      <c r="GI199" s="254"/>
      <c r="GJ199" s="254"/>
      <c r="GK199" s="254"/>
      <c r="GL199" s="254"/>
      <c r="GM199" s="254"/>
      <c r="GN199" s="254"/>
      <c r="GO199" s="254"/>
      <c r="GP199" s="254"/>
      <c r="GQ199" s="254"/>
      <c r="GR199" s="254"/>
      <c r="GS199" s="254"/>
      <c r="GT199" s="254"/>
      <c r="GU199" s="254"/>
      <c r="GV199" s="254"/>
      <c r="GW199" s="254"/>
      <c r="GX199" s="254"/>
      <c r="GY199" s="254"/>
      <c r="GZ199" s="254"/>
      <c r="HA199" s="254"/>
      <c r="HB199" s="254"/>
      <c r="HC199" s="254"/>
      <c r="HD199" s="254"/>
      <c r="HE199" s="254"/>
      <c r="HF199" s="254"/>
      <c r="HG199" s="254"/>
      <c r="HH199" s="254"/>
      <c r="HI199" s="254"/>
      <c r="HJ199" s="254"/>
      <c r="HK199" s="254"/>
    </row>
    <row r="200" spans="1:219" ht="19.5" x14ac:dyDescent="0.25">
      <c r="A200" s="1113" t="s">
        <v>415</v>
      </c>
      <c r="B200" s="1113" t="s">
        <v>359</v>
      </c>
      <c r="C200" s="1113" t="s">
        <v>359</v>
      </c>
      <c r="D200" s="1113"/>
      <c r="E200" s="1113"/>
      <c r="F200" s="1113"/>
      <c r="G200" s="606"/>
      <c r="H200" s="606"/>
      <c r="I200" s="1048"/>
      <c r="J200" s="1048"/>
      <c r="K200" s="606"/>
      <c r="L200" s="606"/>
      <c r="M200" s="606"/>
      <c r="N200" s="1113"/>
      <c r="O200" s="625"/>
      <c r="P200" s="625"/>
      <c r="Q200" s="1131" t="s">
        <v>410</v>
      </c>
      <c r="R200" s="1115"/>
      <c r="S200" s="1115"/>
      <c r="T200" s="1116">
        <f t="shared" si="24"/>
        <v>0</v>
      </c>
      <c r="U200" s="1092">
        <f t="shared" si="26"/>
        <v>0</v>
      </c>
      <c r="V200" s="1086"/>
      <c r="W200" s="260"/>
      <c r="X200" s="260"/>
      <c r="Y200" s="260"/>
      <c r="Z200" s="260"/>
      <c r="AA200" s="596"/>
      <c r="AB200" s="260"/>
      <c r="AC200" s="260"/>
      <c r="AD200" s="260"/>
      <c r="AE200" s="260"/>
      <c r="AF200" s="260"/>
      <c r="AG200" s="260"/>
      <c r="AH200" s="260"/>
      <c r="AI200" s="260"/>
      <c r="AJ200" s="260"/>
      <c r="AK200" s="260"/>
      <c r="AL200" s="260"/>
      <c r="AM200" s="260"/>
      <c r="AN200" s="596"/>
      <c r="AO200" s="596"/>
      <c r="AP200" s="260"/>
      <c r="AQ200" s="260"/>
      <c r="AR200" s="260"/>
      <c r="AS200" s="260"/>
      <c r="AT200" s="260"/>
      <c r="AU200" s="260"/>
      <c r="AV200" s="260"/>
      <c r="AW200" s="260"/>
      <c r="AX200" s="260"/>
      <c r="AY200" s="260"/>
      <c r="AZ200" s="260"/>
      <c r="BA200" s="260"/>
      <c r="BB200" s="260"/>
      <c r="BC200" s="260"/>
      <c r="BD200" s="596"/>
      <c r="BE200" s="260"/>
      <c r="BF200" s="260"/>
      <c r="BG200" s="260"/>
      <c r="BH200" s="260"/>
      <c r="BI200" s="260"/>
      <c r="BJ200" s="260"/>
      <c r="BK200" s="581"/>
      <c r="BL200" s="260"/>
      <c r="BM200" s="269"/>
      <c r="BN200" s="269"/>
      <c r="BO200" s="269"/>
      <c r="BP200" s="269"/>
      <c r="BQ200" s="269"/>
      <c r="BR200" s="269"/>
      <c r="BS200" s="595"/>
      <c r="BT200" s="269"/>
      <c r="BU200" s="269"/>
      <c r="BV200" s="269"/>
      <c r="BW200" s="269"/>
      <c r="BX200" s="269"/>
      <c r="BY200" s="269"/>
      <c r="BZ200" s="269"/>
      <c r="CA200" s="636"/>
      <c r="CB200" s="651"/>
      <c r="CC200" s="651"/>
      <c r="CD200" s="651"/>
      <c r="CE200" s="651"/>
      <c r="CF200" s="651"/>
      <c r="CG200" s="1186">
        <f t="shared" si="25"/>
        <v>0</v>
      </c>
      <c r="CH200" s="651"/>
      <c r="CI200" s="651"/>
      <c r="CJ200" s="651"/>
      <c r="CK200" s="651"/>
      <c r="CL200" s="651"/>
      <c r="CM200" s="651"/>
      <c r="CN200" s="651"/>
      <c r="CO200" s="651"/>
      <c r="CP200" s="807">
        <f t="shared" si="31"/>
        <v>0</v>
      </c>
      <c r="CQ200" s="807">
        <f t="shared" si="32"/>
        <v>0</v>
      </c>
      <c r="CR200" s="270"/>
      <c r="CS200" s="270"/>
      <c r="CT200" s="270"/>
      <c r="CU200" s="270"/>
      <c r="CV200" s="270"/>
      <c r="CW200" s="270"/>
      <c r="CX200" s="270"/>
      <c r="CY200" s="270"/>
      <c r="CZ200" s="270"/>
      <c r="DA200" s="270"/>
      <c r="DB200" s="270"/>
      <c r="DC200" s="270"/>
      <c r="DD200" s="270"/>
      <c r="DE200" s="270"/>
      <c r="DF200" s="270"/>
      <c r="DG200" s="270"/>
      <c r="DH200" s="270"/>
      <c r="DI200" s="270"/>
      <c r="DJ200" s="270"/>
      <c r="DK200" s="270"/>
      <c r="DL200" s="270"/>
      <c r="DM200" s="270"/>
      <c r="DN200" s="270"/>
      <c r="DO200" s="270"/>
      <c r="DP200" s="270"/>
      <c r="DQ200" s="270"/>
      <c r="DR200" s="270"/>
      <c r="DS200" s="270"/>
      <c r="DT200" s="270"/>
      <c r="DU200" s="270"/>
      <c r="DV200" s="270"/>
      <c r="DW200" s="270"/>
      <c r="DX200" s="270"/>
      <c r="DY200" s="270"/>
      <c r="DZ200" s="270"/>
      <c r="EA200" s="270"/>
      <c r="EB200" s="270"/>
      <c r="EC200" s="270"/>
      <c r="ED200" s="270"/>
      <c r="EE200" s="270"/>
      <c r="EF200" s="270"/>
      <c r="EG200" s="270"/>
      <c r="EH200" s="270"/>
      <c r="EI200" s="270"/>
      <c r="EJ200" s="254"/>
      <c r="EK200" s="254"/>
      <c r="EL200" s="254"/>
      <c r="EM200" s="254"/>
      <c r="EN200" s="254"/>
      <c r="EO200" s="254"/>
      <c r="EP200" s="254"/>
      <c r="EQ200" s="254"/>
      <c r="ER200" s="254"/>
      <c r="ES200" s="254"/>
      <c r="ET200" s="254"/>
      <c r="EU200" s="254"/>
      <c r="EV200" s="254"/>
      <c r="EW200" s="254"/>
      <c r="EX200" s="254"/>
      <c r="EY200" s="254"/>
      <c r="EZ200" s="254"/>
      <c r="FA200" s="254"/>
      <c r="FB200" s="254"/>
      <c r="FC200" s="254"/>
      <c r="FD200" s="254"/>
      <c r="FE200" s="254"/>
      <c r="FF200" s="254"/>
      <c r="FG200" s="254"/>
      <c r="FH200" s="254"/>
      <c r="FI200" s="254"/>
      <c r="FJ200" s="254"/>
      <c r="FK200" s="254"/>
      <c r="FL200" s="254"/>
      <c r="FM200" s="254"/>
      <c r="FN200" s="254"/>
      <c r="FO200" s="254"/>
      <c r="FP200" s="254"/>
      <c r="FQ200" s="254"/>
      <c r="FR200" s="254"/>
      <c r="FS200" s="254"/>
      <c r="FT200" s="254"/>
      <c r="FU200" s="254"/>
      <c r="FV200" s="254"/>
      <c r="FW200" s="254"/>
      <c r="FX200" s="254"/>
      <c r="FY200" s="254"/>
      <c r="FZ200" s="254"/>
      <c r="GA200" s="254"/>
      <c r="GB200" s="254"/>
      <c r="GC200" s="254"/>
      <c r="GD200" s="254"/>
      <c r="GE200" s="254"/>
      <c r="GF200" s="254"/>
      <c r="GG200" s="254"/>
      <c r="GH200" s="254"/>
      <c r="GI200" s="254"/>
      <c r="GJ200" s="254"/>
      <c r="GK200" s="254"/>
      <c r="GL200" s="254"/>
      <c r="GM200" s="254"/>
      <c r="GN200" s="254"/>
      <c r="GO200" s="254"/>
      <c r="GP200" s="254"/>
      <c r="GQ200" s="254"/>
      <c r="GR200" s="254"/>
      <c r="GS200" s="254"/>
      <c r="GT200" s="254"/>
      <c r="GU200" s="254"/>
      <c r="GV200" s="254"/>
      <c r="GW200" s="254"/>
      <c r="GX200" s="254"/>
      <c r="GY200" s="254"/>
      <c r="GZ200" s="254"/>
      <c r="HA200" s="254"/>
      <c r="HB200" s="254"/>
      <c r="HC200" s="254"/>
      <c r="HD200" s="254"/>
      <c r="HE200" s="254"/>
      <c r="HF200" s="254"/>
      <c r="HG200" s="254"/>
      <c r="HH200" s="254"/>
      <c r="HI200" s="254"/>
      <c r="HJ200" s="254"/>
      <c r="HK200" s="254"/>
    </row>
    <row r="201" spans="1:219" ht="19.5" x14ac:dyDescent="0.25">
      <c r="A201" s="1132" t="s">
        <v>415</v>
      </c>
      <c r="B201" s="1132" t="s">
        <v>359</v>
      </c>
      <c r="C201" s="1132" t="s">
        <v>359</v>
      </c>
      <c r="D201" s="1132" t="s">
        <v>371</v>
      </c>
      <c r="E201" s="1132"/>
      <c r="F201" s="1132"/>
      <c r="G201" s="617"/>
      <c r="H201" s="617"/>
      <c r="I201" s="1058"/>
      <c r="J201" s="1058"/>
      <c r="K201" s="617"/>
      <c r="L201" s="617"/>
      <c r="M201" s="617"/>
      <c r="N201" s="629"/>
      <c r="O201" s="629"/>
      <c r="P201" s="629"/>
      <c r="Q201" s="1138" t="s">
        <v>791</v>
      </c>
      <c r="R201" s="1134"/>
      <c r="S201" s="1134"/>
      <c r="T201" s="1135">
        <f t="shared" si="24"/>
        <v>0</v>
      </c>
      <c r="U201" s="1092">
        <f t="shared" si="26"/>
        <v>0</v>
      </c>
      <c r="V201" s="1086"/>
      <c r="W201" s="260"/>
      <c r="X201" s="260"/>
      <c r="Y201" s="260"/>
      <c r="Z201" s="260"/>
      <c r="AA201" s="596"/>
      <c r="AB201" s="260"/>
      <c r="AC201" s="260"/>
      <c r="AD201" s="260"/>
      <c r="AE201" s="260"/>
      <c r="AF201" s="260"/>
      <c r="AG201" s="260"/>
      <c r="AH201" s="260"/>
      <c r="AI201" s="260"/>
      <c r="AJ201" s="260"/>
      <c r="AK201" s="260"/>
      <c r="AL201" s="260"/>
      <c r="AM201" s="260"/>
      <c r="AN201" s="596"/>
      <c r="AO201" s="596"/>
      <c r="AP201" s="260"/>
      <c r="AQ201" s="260"/>
      <c r="AR201" s="260"/>
      <c r="AS201" s="260"/>
      <c r="AT201" s="260"/>
      <c r="AU201" s="260"/>
      <c r="AV201" s="260"/>
      <c r="AW201" s="260"/>
      <c r="AX201" s="260"/>
      <c r="AY201" s="260"/>
      <c r="AZ201" s="260"/>
      <c r="BA201" s="260"/>
      <c r="BB201" s="260"/>
      <c r="BC201" s="260"/>
      <c r="BD201" s="596"/>
      <c r="BE201" s="260"/>
      <c r="BF201" s="260"/>
      <c r="BG201" s="260"/>
      <c r="BH201" s="260"/>
      <c r="BI201" s="260"/>
      <c r="BJ201" s="260"/>
      <c r="BK201" s="581"/>
      <c r="BL201" s="260"/>
      <c r="BM201" s="260"/>
      <c r="BN201" s="260"/>
      <c r="BO201" s="260"/>
      <c r="BP201" s="260"/>
      <c r="BQ201" s="260"/>
      <c r="BR201" s="260"/>
      <c r="BS201" s="596"/>
      <c r="BT201" s="260"/>
      <c r="BU201" s="260"/>
      <c r="BV201" s="260"/>
      <c r="BW201" s="260"/>
      <c r="BX201" s="260"/>
      <c r="BY201" s="260"/>
      <c r="BZ201" s="260"/>
      <c r="CA201" s="635"/>
      <c r="CB201" s="650"/>
      <c r="CC201" s="650"/>
      <c r="CD201" s="650"/>
      <c r="CE201" s="650"/>
      <c r="CF201" s="650"/>
      <c r="CG201" s="1185">
        <f t="shared" si="25"/>
        <v>0</v>
      </c>
      <c r="CH201" s="650"/>
      <c r="CI201" s="650"/>
      <c r="CJ201" s="650"/>
      <c r="CK201" s="650"/>
      <c r="CL201" s="650"/>
      <c r="CM201" s="650"/>
      <c r="CN201" s="650"/>
      <c r="CO201" s="650"/>
      <c r="CP201" s="807">
        <f t="shared" si="31"/>
        <v>0</v>
      </c>
      <c r="CQ201" s="807">
        <f t="shared" si="32"/>
        <v>0</v>
      </c>
      <c r="CR201" s="261"/>
      <c r="CS201" s="261"/>
      <c r="CT201" s="261"/>
      <c r="CU201" s="261"/>
      <c r="CV201" s="261"/>
      <c r="CW201" s="261"/>
      <c r="CX201" s="261"/>
      <c r="CY201" s="261"/>
      <c r="CZ201" s="261"/>
      <c r="DA201" s="261"/>
      <c r="DB201" s="261"/>
      <c r="DC201" s="261"/>
      <c r="DD201" s="261"/>
      <c r="DE201" s="261"/>
      <c r="DF201" s="261"/>
      <c r="DG201" s="261"/>
      <c r="DH201" s="261"/>
      <c r="DI201" s="261"/>
      <c r="DJ201" s="261"/>
      <c r="DK201" s="261"/>
      <c r="DL201" s="261"/>
      <c r="DM201" s="261"/>
      <c r="DN201" s="261"/>
      <c r="DO201" s="261"/>
      <c r="DP201" s="261"/>
      <c r="DQ201" s="261"/>
      <c r="DR201" s="261"/>
      <c r="DS201" s="261"/>
      <c r="DT201" s="261"/>
      <c r="DU201" s="261"/>
      <c r="DV201" s="261"/>
      <c r="DW201" s="261"/>
      <c r="DX201" s="261"/>
      <c r="DY201" s="261"/>
      <c r="DZ201" s="261"/>
      <c r="EA201" s="261"/>
      <c r="EB201" s="261"/>
      <c r="EC201" s="261"/>
      <c r="ED201" s="261"/>
      <c r="EE201" s="261"/>
      <c r="EF201" s="261"/>
      <c r="EG201" s="261"/>
      <c r="EH201" s="261"/>
      <c r="EI201" s="261"/>
      <c r="EJ201" s="261"/>
      <c r="EK201" s="261"/>
      <c r="EL201" s="261"/>
      <c r="EM201" s="261"/>
      <c r="EN201" s="261"/>
      <c r="EO201" s="261"/>
      <c r="EP201" s="261"/>
      <c r="EQ201" s="261"/>
      <c r="ER201" s="261"/>
      <c r="ES201" s="261"/>
      <c r="ET201" s="261"/>
      <c r="EU201" s="261"/>
      <c r="EV201" s="261"/>
      <c r="EW201" s="261"/>
      <c r="EX201" s="261"/>
      <c r="EY201" s="261"/>
      <c r="EZ201" s="261"/>
      <c r="FA201" s="261"/>
      <c r="FB201" s="261"/>
      <c r="FC201" s="261"/>
      <c r="FD201" s="261"/>
      <c r="FE201" s="261"/>
      <c r="FF201" s="261"/>
      <c r="FG201" s="261"/>
      <c r="FH201" s="261"/>
      <c r="FI201" s="261"/>
      <c r="FJ201" s="261"/>
      <c r="FK201" s="261"/>
      <c r="FL201" s="261"/>
      <c r="FM201" s="261"/>
      <c r="FN201" s="261"/>
      <c r="FO201" s="261"/>
      <c r="FP201" s="261"/>
      <c r="FQ201" s="261"/>
      <c r="FR201" s="261"/>
      <c r="FS201" s="261"/>
      <c r="FT201" s="261"/>
      <c r="FU201" s="261"/>
      <c r="FV201" s="261"/>
      <c r="FW201" s="261"/>
      <c r="FX201" s="261"/>
      <c r="FY201" s="261"/>
      <c r="FZ201" s="261"/>
      <c r="GA201" s="261"/>
      <c r="GB201" s="261"/>
      <c r="GC201" s="261"/>
      <c r="GD201" s="261"/>
      <c r="GE201" s="261"/>
      <c r="GF201" s="261"/>
      <c r="GG201" s="261"/>
      <c r="GH201" s="261"/>
      <c r="GI201" s="261"/>
      <c r="GJ201" s="261"/>
      <c r="GK201" s="261"/>
      <c r="GL201" s="261"/>
      <c r="GM201" s="261"/>
      <c r="GN201" s="261"/>
      <c r="GO201" s="261"/>
      <c r="GP201" s="261"/>
      <c r="GQ201" s="261"/>
      <c r="GR201" s="261"/>
      <c r="GS201" s="261"/>
      <c r="GT201" s="261"/>
      <c r="GU201" s="261"/>
      <c r="GV201" s="261"/>
      <c r="GW201" s="261"/>
      <c r="GX201" s="261"/>
      <c r="GY201" s="261"/>
      <c r="GZ201" s="261"/>
      <c r="HA201" s="261"/>
      <c r="HB201" s="261"/>
      <c r="HC201" s="261"/>
      <c r="HD201" s="261"/>
      <c r="HE201" s="254"/>
      <c r="HF201" s="254"/>
      <c r="HG201" s="254"/>
      <c r="HH201" s="254"/>
      <c r="HI201" s="254"/>
      <c r="HJ201" s="254"/>
      <c r="HK201" s="254"/>
    </row>
    <row r="202" spans="1:219" ht="19.5" x14ac:dyDescent="0.25">
      <c r="A202" s="1121" t="s">
        <v>415</v>
      </c>
      <c r="B202" s="1121" t="s">
        <v>359</v>
      </c>
      <c r="C202" s="1121" t="s">
        <v>359</v>
      </c>
      <c r="D202" s="1121" t="s">
        <v>371</v>
      </c>
      <c r="E202" s="1121" t="s">
        <v>428</v>
      </c>
      <c r="F202" s="1121"/>
      <c r="G202" s="608"/>
      <c r="H202" s="608"/>
      <c r="I202" s="1050"/>
      <c r="J202" s="1050"/>
      <c r="K202" s="608"/>
      <c r="L202" s="608"/>
      <c r="M202" s="608"/>
      <c r="N202" s="627"/>
      <c r="O202" s="627"/>
      <c r="P202" s="627"/>
      <c r="Q202" s="1122" t="s">
        <v>690</v>
      </c>
      <c r="R202" s="1123"/>
      <c r="S202" s="1123"/>
      <c r="T202" s="1124">
        <f t="shared" si="24"/>
        <v>0</v>
      </c>
      <c r="U202" s="1092">
        <f t="shared" si="26"/>
        <v>0</v>
      </c>
      <c r="V202" s="1086"/>
      <c r="W202" s="581"/>
      <c r="X202" s="581"/>
      <c r="Y202" s="581"/>
      <c r="Z202" s="581"/>
      <c r="AA202" s="596"/>
      <c r="AB202" s="581"/>
      <c r="AC202" s="581"/>
      <c r="AD202" s="581"/>
      <c r="AE202" s="581"/>
      <c r="AF202" s="581"/>
      <c r="AG202" s="581"/>
      <c r="AH202" s="581"/>
      <c r="AI202" s="581"/>
      <c r="AJ202" s="581"/>
      <c r="AK202" s="581"/>
      <c r="AL202" s="581"/>
      <c r="AM202" s="581"/>
      <c r="AN202" s="596"/>
      <c r="AO202" s="596"/>
      <c r="AP202" s="581"/>
      <c r="AQ202" s="581"/>
      <c r="AR202" s="581"/>
      <c r="AS202" s="581"/>
      <c r="AT202" s="581"/>
      <c r="AU202" s="581"/>
      <c r="AV202" s="581"/>
      <c r="AW202" s="581"/>
      <c r="AX202" s="581"/>
      <c r="AY202" s="581"/>
      <c r="AZ202" s="581"/>
      <c r="BA202" s="581"/>
      <c r="BB202" s="581"/>
      <c r="BC202" s="581"/>
      <c r="BD202" s="596"/>
      <c r="BE202" s="581"/>
      <c r="BF202" s="581"/>
      <c r="BG202" s="260"/>
      <c r="BH202" s="260"/>
      <c r="BI202" s="260"/>
      <c r="BJ202" s="581"/>
      <c r="BK202" s="581"/>
      <c r="BL202" s="581"/>
      <c r="BM202" s="581"/>
      <c r="BN202" s="581"/>
      <c r="BO202" s="581"/>
      <c r="BP202" s="581"/>
      <c r="BQ202" s="581"/>
      <c r="BR202" s="581"/>
      <c r="BS202" s="596"/>
      <c r="BT202" s="581"/>
      <c r="BU202" s="581"/>
      <c r="BV202" s="581"/>
      <c r="BW202" s="581"/>
      <c r="BX202" s="581"/>
      <c r="BY202" s="581"/>
      <c r="BZ202" s="581"/>
      <c r="CA202" s="635"/>
      <c r="CB202" s="650"/>
      <c r="CC202" s="650"/>
      <c r="CD202" s="650"/>
      <c r="CE202" s="650"/>
      <c r="CF202" s="650"/>
      <c r="CG202" s="1185">
        <f t="shared" si="25"/>
        <v>0</v>
      </c>
      <c r="CH202" s="650"/>
      <c r="CI202" s="650"/>
      <c r="CJ202" s="650"/>
      <c r="CK202" s="650"/>
      <c r="CL202" s="650"/>
      <c r="CM202" s="650"/>
      <c r="CN202" s="650"/>
      <c r="CO202" s="650"/>
      <c r="CP202" s="807">
        <f t="shared" si="31"/>
        <v>0</v>
      </c>
      <c r="CQ202" s="807">
        <f t="shared" si="32"/>
        <v>0</v>
      </c>
      <c r="CR202" s="261"/>
      <c r="CS202" s="261"/>
      <c r="CT202" s="261"/>
      <c r="CU202" s="261"/>
      <c r="CV202" s="261"/>
      <c r="CW202" s="261"/>
      <c r="CX202" s="261"/>
      <c r="CY202" s="261"/>
      <c r="CZ202" s="261"/>
      <c r="DA202" s="261"/>
      <c r="DB202" s="261"/>
      <c r="DC202" s="261"/>
      <c r="DD202" s="261"/>
      <c r="DE202" s="261"/>
      <c r="DF202" s="261"/>
      <c r="DG202" s="261"/>
      <c r="DH202" s="261"/>
      <c r="DI202" s="261"/>
      <c r="DJ202" s="261"/>
      <c r="DK202" s="261"/>
      <c r="DL202" s="261"/>
      <c r="DM202" s="261"/>
      <c r="DN202" s="261"/>
      <c r="DO202" s="261"/>
      <c r="DP202" s="261"/>
      <c r="DQ202" s="261"/>
      <c r="DR202" s="261"/>
      <c r="DS202" s="261"/>
      <c r="DT202" s="261"/>
      <c r="DU202" s="261"/>
      <c r="DV202" s="261"/>
      <c r="DW202" s="261"/>
      <c r="DX202" s="261"/>
      <c r="DY202" s="261"/>
      <c r="DZ202" s="261"/>
      <c r="EA202" s="261"/>
      <c r="EB202" s="261"/>
      <c r="EC202" s="261"/>
      <c r="ED202" s="261"/>
      <c r="EE202" s="261"/>
      <c r="EF202" s="261"/>
      <c r="EG202" s="261"/>
      <c r="EH202" s="261"/>
      <c r="EI202" s="261"/>
      <c r="EJ202" s="261"/>
      <c r="EK202" s="261"/>
      <c r="EL202" s="261"/>
      <c r="EM202" s="261"/>
      <c r="EN202" s="261"/>
      <c r="EO202" s="261"/>
      <c r="EP202" s="261"/>
      <c r="EQ202" s="261"/>
      <c r="ER202" s="261"/>
      <c r="ES202" s="261"/>
      <c r="ET202" s="261"/>
      <c r="EU202" s="261"/>
      <c r="EV202" s="261"/>
      <c r="EW202" s="261"/>
      <c r="EX202" s="261"/>
      <c r="EY202" s="261"/>
      <c r="EZ202" s="261"/>
      <c r="FA202" s="261"/>
      <c r="FB202" s="261"/>
      <c r="FC202" s="261"/>
      <c r="FD202" s="261"/>
      <c r="FE202" s="261"/>
      <c r="FF202" s="261"/>
      <c r="FG202" s="261"/>
      <c r="FH202" s="261"/>
      <c r="FI202" s="261"/>
      <c r="FJ202" s="261"/>
      <c r="FK202" s="261"/>
      <c r="FL202" s="261"/>
      <c r="FM202" s="261"/>
      <c r="FN202" s="261"/>
      <c r="FO202" s="261"/>
      <c r="FP202" s="261"/>
      <c r="FQ202" s="261"/>
      <c r="FR202" s="261"/>
      <c r="FS202" s="261"/>
      <c r="FT202" s="261"/>
      <c r="FU202" s="261"/>
      <c r="FV202" s="261"/>
      <c r="FW202" s="261"/>
      <c r="FX202" s="261"/>
      <c r="FY202" s="261"/>
      <c r="FZ202" s="261"/>
      <c r="GA202" s="261"/>
      <c r="GB202" s="261"/>
      <c r="GC202" s="261"/>
      <c r="GD202" s="261"/>
      <c r="GE202" s="261"/>
      <c r="GF202" s="261"/>
      <c r="GG202" s="261"/>
      <c r="GH202" s="261"/>
      <c r="GI202" s="261"/>
      <c r="GJ202" s="261"/>
      <c r="GK202" s="261"/>
      <c r="GL202" s="261"/>
      <c r="GM202" s="261"/>
      <c r="GN202" s="261"/>
      <c r="GO202" s="261"/>
      <c r="GP202" s="261"/>
      <c r="GQ202" s="261"/>
      <c r="GR202" s="261"/>
      <c r="GS202" s="261"/>
      <c r="GT202" s="261"/>
      <c r="GU202" s="261"/>
      <c r="GV202" s="261"/>
      <c r="GW202" s="261"/>
      <c r="GX202" s="261"/>
      <c r="GY202" s="261"/>
      <c r="GZ202" s="261"/>
      <c r="HA202" s="261"/>
      <c r="HB202" s="261"/>
      <c r="HC202" s="261"/>
      <c r="HD202" s="261"/>
      <c r="HE202" s="254"/>
      <c r="HF202" s="254"/>
      <c r="HG202" s="254"/>
      <c r="HH202" s="254"/>
      <c r="HI202" s="254"/>
      <c r="HJ202" s="254"/>
      <c r="HK202" s="254"/>
    </row>
    <row r="203" spans="1:219" ht="33" customHeight="1" x14ac:dyDescent="0.25">
      <c r="A203" s="790" t="s">
        <v>415</v>
      </c>
      <c r="B203" s="790" t="s">
        <v>359</v>
      </c>
      <c r="C203" s="790" t="s">
        <v>359</v>
      </c>
      <c r="D203" s="790" t="s">
        <v>371</v>
      </c>
      <c r="E203" s="790" t="s">
        <v>428</v>
      </c>
      <c r="F203" s="790" t="s">
        <v>443</v>
      </c>
      <c r="G203" s="620"/>
      <c r="H203" s="620"/>
      <c r="I203" s="1062"/>
      <c r="J203" s="1062"/>
      <c r="K203" s="620"/>
      <c r="L203" s="620"/>
      <c r="M203" s="620"/>
      <c r="N203" s="630"/>
      <c r="O203" s="630"/>
      <c r="P203" s="630"/>
      <c r="Q203" s="806" t="s">
        <v>444</v>
      </c>
      <c r="R203" s="1136"/>
      <c r="S203" s="1136"/>
      <c r="T203" s="1137">
        <f t="shared" si="24"/>
        <v>0</v>
      </c>
      <c r="U203" s="1092">
        <f t="shared" si="26"/>
        <v>0</v>
      </c>
      <c r="V203" s="1090"/>
      <c r="W203" s="305"/>
      <c r="X203" s="305"/>
      <c r="Y203" s="305"/>
      <c r="Z203" s="305"/>
      <c r="AA203" s="593"/>
      <c r="AB203" s="305"/>
      <c r="AC203" s="305"/>
      <c r="AD203" s="305"/>
      <c r="AE203" s="305"/>
      <c r="AF203" s="305"/>
      <c r="AG203" s="305"/>
      <c r="AH203" s="305"/>
      <c r="AI203" s="305"/>
      <c r="AJ203" s="305"/>
      <c r="AK203" s="305"/>
      <c r="AL203" s="305"/>
      <c r="AM203" s="305"/>
      <c r="AN203" s="593"/>
      <c r="AO203" s="593"/>
      <c r="AP203" s="305"/>
      <c r="AQ203" s="305"/>
      <c r="AR203" s="305"/>
      <c r="AS203" s="305"/>
      <c r="AT203" s="305"/>
      <c r="AU203" s="305"/>
      <c r="AV203" s="305"/>
      <c r="AW203" s="305"/>
      <c r="AX203" s="305"/>
      <c r="AY203" s="305"/>
      <c r="AZ203" s="305"/>
      <c r="BA203" s="305"/>
      <c r="BB203" s="305"/>
      <c r="BC203" s="305"/>
      <c r="BD203" s="593"/>
      <c r="BE203" s="305"/>
      <c r="BF203" s="305"/>
      <c r="BG203" s="305"/>
      <c r="BH203" s="305"/>
      <c r="BI203" s="305"/>
      <c r="BJ203" s="305"/>
      <c r="BK203" s="582"/>
      <c r="BL203" s="305"/>
      <c r="BM203" s="305"/>
      <c r="BN203" s="305"/>
      <c r="BO203" s="305"/>
      <c r="BP203" s="305"/>
      <c r="BQ203" s="305"/>
      <c r="BR203" s="305"/>
      <c r="BS203" s="593"/>
      <c r="BT203" s="305"/>
      <c r="BU203" s="305"/>
      <c r="BV203" s="305"/>
      <c r="BW203" s="305"/>
      <c r="BX203" s="305"/>
      <c r="BY203" s="305"/>
      <c r="BZ203" s="305"/>
      <c r="CA203" s="639"/>
      <c r="CB203" s="656"/>
      <c r="CC203" s="656"/>
      <c r="CD203" s="656"/>
      <c r="CE203" s="656"/>
      <c r="CF203" s="656"/>
      <c r="CG203" s="1189">
        <f t="shared" si="25"/>
        <v>0</v>
      </c>
      <c r="CH203" s="656"/>
      <c r="CI203" s="656"/>
      <c r="CJ203" s="656"/>
      <c r="CK203" s="656"/>
      <c r="CL203" s="656"/>
      <c r="CM203" s="656"/>
      <c r="CN203" s="656"/>
      <c r="CO203" s="656"/>
      <c r="CP203" s="807">
        <f t="shared" si="31"/>
        <v>0</v>
      </c>
      <c r="CQ203" s="807">
        <f t="shared" si="32"/>
        <v>0</v>
      </c>
      <c r="CR203" s="306"/>
      <c r="CS203" s="306"/>
      <c r="CT203" s="306"/>
      <c r="CU203" s="306"/>
      <c r="CV203" s="306"/>
      <c r="CW203" s="306"/>
      <c r="CX203" s="306"/>
      <c r="CY203" s="306"/>
      <c r="CZ203" s="306"/>
      <c r="DA203" s="306"/>
      <c r="DB203" s="306"/>
      <c r="DC203" s="306"/>
      <c r="DD203" s="306"/>
      <c r="DE203" s="306"/>
      <c r="DF203" s="306"/>
      <c r="DG203" s="306"/>
      <c r="DH203" s="306"/>
      <c r="DI203" s="306"/>
      <c r="DJ203" s="306"/>
      <c r="DK203" s="306"/>
      <c r="DL203" s="306"/>
      <c r="DM203" s="306"/>
      <c r="DN203" s="306"/>
      <c r="DO203" s="306"/>
      <c r="DP203" s="306"/>
      <c r="DQ203" s="306"/>
      <c r="DR203" s="306"/>
      <c r="DS203" s="306"/>
      <c r="DT203" s="306"/>
      <c r="DU203" s="306"/>
      <c r="DV203" s="306"/>
      <c r="DW203" s="306"/>
      <c r="DX203" s="306"/>
      <c r="DY203" s="306"/>
      <c r="DZ203" s="306"/>
      <c r="EA203" s="306"/>
      <c r="EB203" s="306"/>
      <c r="EC203" s="306"/>
      <c r="ED203" s="306"/>
      <c r="EE203" s="306"/>
      <c r="EF203" s="306"/>
      <c r="EG203" s="306"/>
      <c r="EH203" s="306"/>
      <c r="EI203" s="306"/>
      <c r="EJ203" s="306"/>
      <c r="EK203" s="306"/>
      <c r="EL203" s="306"/>
      <c r="EM203" s="306"/>
      <c r="EN203" s="306"/>
      <c r="EO203" s="306"/>
      <c r="EP203" s="306"/>
      <c r="EQ203" s="306"/>
      <c r="ER203" s="306"/>
      <c r="ES203" s="306"/>
      <c r="ET203" s="306"/>
      <c r="EU203" s="306"/>
      <c r="EV203" s="306"/>
      <c r="EW203" s="306"/>
      <c r="EX203" s="306"/>
      <c r="EY203" s="306"/>
      <c r="EZ203" s="306"/>
      <c r="FA203" s="306"/>
      <c r="FB203" s="306"/>
      <c r="FC203" s="306"/>
      <c r="FD203" s="306"/>
      <c r="FE203" s="306"/>
      <c r="FF203" s="306"/>
      <c r="FG203" s="306"/>
      <c r="FH203" s="306"/>
      <c r="FI203" s="306"/>
      <c r="FJ203" s="306"/>
      <c r="FK203" s="306"/>
      <c r="FL203" s="306"/>
      <c r="FM203" s="306"/>
      <c r="FN203" s="306"/>
      <c r="FO203" s="306"/>
      <c r="FP203" s="306"/>
      <c r="FQ203" s="306"/>
      <c r="FR203" s="306"/>
      <c r="FS203" s="306"/>
      <c r="FT203" s="306"/>
      <c r="FU203" s="306"/>
      <c r="FV203" s="306"/>
      <c r="FW203" s="306"/>
      <c r="FX203" s="306"/>
      <c r="FY203" s="306"/>
      <c r="FZ203" s="306"/>
      <c r="GA203" s="306"/>
      <c r="GB203" s="306"/>
      <c r="GC203" s="306"/>
      <c r="GD203" s="306"/>
      <c r="GE203" s="306"/>
      <c r="GF203" s="306"/>
      <c r="GG203" s="306"/>
      <c r="GH203" s="306"/>
      <c r="GI203" s="306"/>
      <c r="GJ203" s="306"/>
      <c r="GK203" s="306"/>
      <c r="GL203" s="306"/>
      <c r="GM203" s="306"/>
      <c r="GN203" s="306"/>
      <c r="GO203" s="306"/>
      <c r="GP203" s="306"/>
      <c r="GQ203" s="306"/>
      <c r="GR203" s="306"/>
      <c r="GS203" s="306"/>
      <c r="GT203" s="306"/>
      <c r="GU203" s="306"/>
      <c r="GV203" s="306"/>
      <c r="GW203" s="306"/>
      <c r="GX203" s="306"/>
      <c r="GY203" s="306"/>
      <c r="GZ203" s="306"/>
      <c r="HA203" s="306"/>
      <c r="HB203" s="306"/>
      <c r="HC203" s="306"/>
      <c r="HD203" s="306"/>
      <c r="HE203" s="254"/>
      <c r="HF203" s="254"/>
      <c r="HG203" s="254"/>
      <c r="HH203" s="254"/>
      <c r="HI203" s="254"/>
      <c r="HJ203" s="254"/>
      <c r="HK203" s="254"/>
    </row>
    <row r="204" spans="1:219" s="280" customFormat="1" ht="99.95" customHeight="1" x14ac:dyDescent="0.2">
      <c r="A204" s="674" t="s">
        <v>415</v>
      </c>
      <c r="B204" s="619" t="s">
        <v>359</v>
      </c>
      <c r="C204" s="619" t="s">
        <v>359</v>
      </c>
      <c r="D204" s="619" t="s">
        <v>371</v>
      </c>
      <c r="E204" s="619" t="s">
        <v>428</v>
      </c>
      <c r="F204" s="619" t="s">
        <v>443</v>
      </c>
      <c r="G204" s="609">
        <v>2021005810210</v>
      </c>
      <c r="H204" s="611"/>
      <c r="I204" s="1052" t="s">
        <v>743</v>
      </c>
      <c r="J204" s="1052" t="s">
        <v>785</v>
      </c>
      <c r="K204" s="609">
        <v>3</v>
      </c>
      <c r="L204" s="609" t="s">
        <v>787</v>
      </c>
      <c r="M204" s="609" t="s">
        <v>786</v>
      </c>
      <c r="N204" s="619" t="s">
        <v>1466</v>
      </c>
      <c r="O204" s="619" t="s">
        <v>390</v>
      </c>
      <c r="P204" s="1200" t="s">
        <v>1351</v>
      </c>
      <c r="Q204" s="675" t="s">
        <v>943</v>
      </c>
      <c r="R204" s="845">
        <v>0</v>
      </c>
      <c r="S204" s="885">
        <v>530946540</v>
      </c>
      <c r="T204" s="1023">
        <f t="shared" si="24"/>
        <v>530946540</v>
      </c>
      <c r="U204" s="1092">
        <f t="shared" si="26"/>
        <v>530946540</v>
      </c>
      <c r="V204" s="1088"/>
      <c r="W204" s="277"/>
      <c r="X204" s="277"/>
      <c r="Y204" s="277"/>
      <c r="Z204" s="277"/>
      <c r="AA204" s="594">
        <v>1320000</v>
      </c>
      <c r="AB204" s="277">
        <v>36000000</v>
      </c>
      <c r="AC204" s="277">
        <v>6427200</v>
      </c>
      <c r="AD204" s="277">
        <v>1600000</v>
      </c>
      <c r="AE204" s="383">
        <v>43637340</v>
      </c>
      <c r="AG204" s="277">
        <v>800000</v>
      </c>
      <c r="AN204" s="594">
        <v>39460000</v>
      </c>
      <c r="AO204" s="594">
        <v>398800000</v>
      </c>
      <c r="AP204" s="277">
        <v>100000</v>
      </c>
      <c r="AQ204" s="277">
        <v>2400000</v>
      </c>
      <c r="AR204" s="277">
        <v>400000</v>
      </c>
      <c r="AS204" s="277"/>
      <c r="AT204" s="277"/>
      <c r="AU204" s="277"/>
      <c r="AV204" s="277"/>
      <c r="AW204" s="277"/>
      <c r="AX204" s="277"/>
      <c r="AY204" s="277"/>
      <c r="AZ204" s="277"/>
      <c r="BA204" s="302"/>
      <c r="BB204" s="302"/>
      <c r="BC204" s="302"/>
      <c r="BD204" s="592"/>
      <c r="BE204" s="302"/>
      <c r="BF204" s="302"/>
      <c r="BG204" s="302"/>
      <c r="BH204" s="302"/>
      <c r="BI204" s="302"/>
      <c r="BJ204" s="302"/>
      <c r="BK204" s="589"/>
      <c r="BL204" s="302"/>
      <c r="BM204" s="302"/>
      <c r="BN204" s="302">
        <v>2000</v>
      </c>
      <c r="BO204" s="302"/>
      <c r="BP204" s="302"/>
      <c r="BQ204" s="302"/>
      <c r="BR204" s="302"/>
      <c r="BS204" s="592"/>
      <c r="BT204" s="302"/>
      <c r="BU204" s="302"/>
      <c r="BV204" s="302"/>
      <c r="BW204" s="302"/>
      <c r="BX204" s="302"/>
      <c r="BY204" s="302"/>
      <c r="BZ204" s="302"/>
      <c r="CA204" s="643"/>
      <c r="CB204" s="652">
        <v>4503003</v>
      </c>
      <c r="CC204" s="652" t="s">
        <v>785</v>
      </c>
      <c r="CD204" s="652">
        <v>45031</v>
      </c>
      <c r="CE204" s="652" t="s">
        <v>1255</v>
      </c>
      <c r="CF204" s="1203" t="s">
        <v>1351</v>
      </c>
      <c r="CG204" s="1188">
        <f t="shared" si="25"/>
        <v>530946540</v>
      </c>
      <c r="CH204" s="652">
        <v>91250</v>
      </c>
      <c r="CI204" s="652" t="s">
        <v>1256</v>
      </c>
      <c r="CJ204" s="1206">
        <v>83</v>
      </c>
      <c r="CK204" s="652" t="s">
        <v>1257</v>
      </c>
      <c r="CL204" s="652">
        <v>7022</v>
      </c>
      <c r="CM204" s="652" t="s">
        <v>1258</v>
      </c>
      <c r="CN204" s="652" t="s">
        <v>1259</v>
      </c>
      <c r="CO204" s="652" t="s">
        <v>1260</v>
      </c>
      <c r="CP204" s="807">
        <f t="shared" si="31"/>
        <v>530946540</v>
      </c>
      <c r="CQ204" s="807">
        <f t="shared" si="32"/>
        <v>0</v>
      </c>
      <c r="CR204" s="279"/>
      <c r="CS204" s="279"/>
      <c r="CT204" s="279"/>
      <c r="CU204" s="279"/>
      <c r="CV204" s="279"/>
      <c r="CW204" s="279"/>
      <c r="CX204" s="279"/>
      <c r="CY204" s="279"/>
      <c r="CZ204" s="279"/>
      <c r="DA204" s="279"/>
      <c r="DB204" s="279"/>
      <c r="DC204" s="279"/>
      <c r="DD204" s="279"/>
      <c r="DE204" s="279"/>
      <c r="DF204" s="279"/>
      <c r="DG204" s="279"/>
      <c r="DH204" s="279"/>
      <c r="DI204" s="279"/>
      <c r="DJ204" s="279"/>
      <c r="DK204" s="279"/>
      <c r="DL204" s="279"/>
      <c r="DM204" s="279"/>
      <c r="DN204" s="279"/>
      <c r="DO204" s="279"/>
      <c r="DP204" s="279"/>
      <c r="DQ204" s="279"/>
      <c r="DR204" s="279"/>
      <c r="DS204" s="279"/>
      <c r="DT204" s="279"/>
      <c r="DU204" s="279"/>
      <c r="DV204" s="279"/>
      <c r="DW204" s="279"/>
      <c r="DX204" s="279"/>
      <c r="DY204" s="279"/>
      <c r="DZ204" s="279"/>
      <c r="EA204" s="279"/>
      <c r="EB204" s="279"/>
      <c r="EC204" s="279"/>
      <c r="ED204" s="279"/>
      <c r="EE204" s="279"/>
      <c r="EF204" s="279"/>
      <c r="EG204" s="279"/>
      <c r="EH204" s="279"/>
      <c r="EI204" s="279"/>
      <c r="EJ204" s="279"/>
      <c r="EK204" s="279"/>
      <c r="EL204" s="279"/>
      <c r="EM204" s="279"/>
      <c r="EN204" s="279"/>
      <c r="EO204" s="279"/>
      <c r="EP204" s="279"/>
      <c r="EQ204" s="279"/>
      <c r="ER204" s="279"/>
      <c r="ES204" s="279"/>
      <c r="ET204" s="279"/>
      <c r="EU204" s="279"/>
      <c r="EV204" s="279"/>
      <c r="EW204" s="279"/>
      <c r="EX204" s="279"/>
      <c r="EY204" s="279"/>
      <c r="EZ204" s="279"/>
      <c r="FA204" s="279"/>
      <c r="FB204" s="279"/>
      <c r="FC204" s="279"/>
      <c r="FD204" s="279"/>
      <c r="FE204" s="279"/>
      <c r="FF204" s="279"/>
      <c r="FG204" s="279"/>
      <c r="FH204" s="279"/>
      <c r="FI204" s="279"/>
      <c r="FJ204" s="279"/>
      <c r="FK204" s="279"/>
      <c r="FL204" s="279"/>
      <c r="FM204" s="279"/>
      <c r="FN204" s="279"/>
      <c r="FO204" s="279"/>
      <c r="FP204" s="279"/>
      <c r="FQ204" s="279"/>
      <c r="FR204" s="279"/>
      <c r="FS204" s="279"/>
      <c r="FT204" s="279"/>
      <c r="FU204" s="279"/>
      <c r="FV204" s="279"/>
      <c r="FW204" s="279"/>
      <c r="FX204" s="279"/>
      <c r="FY204" s="279"/>
      <c r="FZ204" s="279"/>
      <c r="GA204" s="279"/>
      <c r="GB204" s="279"/>
      <c r="GC204" s="279"/>
      <c r="GD204" s="279"/>
      <c r="GE204" s="279"/>
      <c r="GF204" s="279"/>
      <c r="GG204" s="279"/>
      <c r="GH204" s="279"/>
      <c r="GI204" s="279"/>
      <c r="GJ204" s="279"/>
      <c r="GK204" s="279"/>
      <c r="GL204" s="279"/>
      <c r="GM204" s="279"/>
      <c r="GN204" s="279"/>
      <c r="GO204" s="279"/>
      <c r="GP204" s="279"/>
      <c r="GQ204" s="279"/>
      <c r="GR204" s="279"/>
      <c r="GS204" s="279"/>
      <c r="GT204" s="279"/>
      <c r="GU204" s="279"/>
      <c r="GV204" s="279"/>
      <c r="GW204" s="279"/>
      <c r="GX204" s="279"/>
      <c r="GY204" s="279"/>
      <c r="GZ204" s="279"/>
      <c r="HA204" s="279"/>
      <c r="HB204" s="279"/>
      <c r="HC204" s="279"/>
      <c r="HD204" s="279"/>
      <c r="HE204" s="279"/>
      <c r="HF204" s="279"/>
      <c r="HG204" s="279"/>
      <c r="HH204" s="279"/>
      <c r="HI204" s="279"/>
      <c r="HJ204" s="279"/>
      <c r="HK204" s="279"/>
    </row>
    <row r="205" spans="1:219" s="280" customFormat="1" ht="78" customHeight="1" x14ac:dyDescent="0.2">
      <c r="A205" s="674" t="s">
        <v>415</v>
      </c>
      <c r="B205" s="619" t="s">
        <v>359</v>
      </c>
      <c r="C205" s="619" t="s">
        <v>359</v>
      </c>
      <c r="D205" s="619" t="s">
        <v>371</v>
      </c>
      <c r="E205" s="619" t="s">
        <v>428</v>
      </c>
      <c r="F205" s="619" t="s">
        <v>443</v>
      </c>
      <c r="G205" s="609">
        <v>2021005810215</v>
      </c>
      <c r="H205" s="611"/>
      <c r="I205" s="1052" t="s">
        <v>788</v>
      </c>
      <c r="J205" s="1052" t="s">
        <v>789</v>
      </c>
      <c r="K205" s="609">
        <v>278</v>
      </c>
      <c r="L205" s="609" t="s">
        <v>787</v>
      </c>
      <c r="M205" s="609" t="s">
        <v>786</v>
      </c>
      <c r="N205" s="619" t="s">
        <v>1467</v>
      </c>
      <c r="O205" s="619" t="s">
        <v>390</v>
      </c>
      <c r="P205" s="1200" t="s">
        <v>1349</v>
      </c>
      <c r="Q205" s="675" t="s">
        <v>783</v>
      </c>
      <c r="R205" s="845"/>
      <c r="S205" s="845">
        <f>144342660+210000000</f>
        <v>354342660</v>
      </c>
      <c r="T205" s="1022">
        <f t="shared" si="24"/>
        <v>354342660</v>
      </c>
      <c r="U205" s="1092">
        <f t="shared" si="26"/>
        <v>354342660</v>
      </c>
      <c r="V205" s="1088"/>
      <c r="W205" s="594"/>
      <c r="X205" s="594"/>
      <c r="Y205" s="594"/>
      <c r="Z205" s="594"/>
      <c r="AA205" s="594"/>
      <c r="AB205" s="594"/>
      <c r="AC205" s="594"/>
      <c r="AD205" s="594"/>
      <c r="AE205" s="676">
        <v>4962660</v>
      </c>
      <c r="AF205" s="277">
        <v>313040000</v>
      </c>
      <c r="AG205" s="594"/>
      <c r="AH205" s="280">
        <v>24160000</v>
      </c>
      <c r="AI205" s="277">
        <v>6000000</v>
      </c>
      <c r="AJ205" s="277">
        <v>1280000</v>
      </c>
      <c r="AK205" s="277">
        <v>1100000</v>
      </c>
      <c r="AL205" s="277">
        <v>3000000</v>
      </c>
      <c r="AM205" s="277">
        <v>800000</v>
      </c>
      <c r="AN205" s="594"/>
      <c r="AO205" s="594"/>
      <c r="AP205" s="594"/>
      <c r="AQ205" s="594"/>
      <c r="AR205" s="594"/>
      <c r="AS205" s="594"/>
      <c r="AT205" s="594"/>
      <c r="AU205" s="594"/>
      <c r="AV205" s="594"/>
      <c r="AW205" s="594"/>
      <c r="AX205" s="594"/>
      <c r="AY205" s="594"/>
      <c r="AZ205" s="594"/>
      <c r="BA205" s="592"/>
      <c r="BB205" s="592"/>
      <c r="BC205" s="592"/>
      <c r="BD205" s="592"/>
      <c r="BE205" s="592"/>
      <c r="BF205" s="592"/>
      <c r="BG205" s="592"/>
      <c r="BH205" s="592"/>
      <c r="BI205" s="592"/>
      <c r="BJ205" s="592"/>
      <c r="BK205" s="592"/>
      <c r="BL205" s="592"/>
      <c r="BM205" s="592"/>
      <c r="BN205" s="592"/>
      <c r="BO205" s="592"/>
      <c r="BP205" s="592"/>
      <c r="BQ205" s="592"/>
      <c r="BR205" s="592"/>
      <c r="BS205" s="592"/>
      <c r="BT205" s="592"/>
      <c r="BU205" s="592"/>
      <c r="BV205" s="592"/>
      <c r="BW205" s="592"/>
      <c r="BX205" s="592"/>
      <c r="BY205" s="592"/>
      <c r="BZ205" s="592"/>
      <c r="CA205" s="643"/>
      <c r="CB205" s="652">
        <v>4503004</v>
      </c>
      <c r="CC205" s="652" t="s">
        <v>1261</v>
      </c>
      <c r="CD205" s="652">
        <v>45032</v>
      </c>
      <c r="CE205" s="652" t="s">
        <v>1262</v>
      </c>
      <c r="CF205" s="1200" t="s">
        <v>1349</v>
      </c>
      <c r="CG205" s="1188">
        <f t="shared" si="25"/>
        <v>354342660</v>
      </c>
      <c r="CH205" s="652">
        <v>62129</v>
      </c>
      <c r="CI205" s="652" t="s">
        <v>1263</v>
      </c>
      <c r="CJ205" s="1206">
        <v>83</v>
      </c>
      <c r="CK205" s="652" t="s">
        <v>1264</v>
      </c>
      <c r="CL205" s="652">
        <v>7109</v>
      </c>
      <c r="CM205" s="652" t="s">
        <v>1265</v>
      </c>
      <c r="CN205" s="652" t="s">
        <v>1266</v>
      </c>
      <c r="CO205" s="652" t="s">
        <v>1267</v>
      </c>
      <c r="CP205" s="807">
        <f t="shared" si="31"/>
        <v>354342660</v>
      </c>
      <c r="CQ205" s="807">
        <f t="shared" si="32"/>
        <v>0</v>
      </c>
      <c r="CR205" s="279"/>
      <c r="CS205" s="279"/>
      <c r="CT205" s="279"/>
      <c r="CU205" s="279"/>
      <c r="CV205" s="279"/>
      <c r="CW205" s="279"/>
      <c r="CX205" s="279"/>
      <c r="CY205" s="279"/>
      <c r="CZ205" s="279"/>
      <c r="DA205" s="279"/>
      <c r="DB205" s="279"/>
      <c r="DC205" s="279"/>
      <c r="DD205" s="279"/>
      <c r="DE205" s="279"/>
      <c r="DF205" s="279"/>
      <c r="DG205" s="279"/>
      <c r="DH205" s="279"/>
      <c r="DI205" s="279"/>
      <c r="DJ205" s="279"/>
      <c r="DK205" s="279"/>
      <c r="DL205" s="279"/>
      <c r="DM205" s="279"/>
      <c r="DN205" s="279"/>
      <c r="DO205" s="279"/>
      <c r="DP205" s="279"/>
      <c r="DQ205" s="279"/>
      <c r="DR205" s="279"/>
      <c r="DS205" s="279"/>
      <c r="DT205" s="279"/>
      <c r="DU205" s="279"/>
      <c r="DV205" s="279"/>
      <c r="DW205" s="279"/>
      <c r="DX205" s="279"/>
      <c r="DY205" s="279"/>
      <c r="DZ205" s="279"/>
      <c r="EA205" s="279"/>
      <c r="EB205" s="279"/>
      <c r="EC205" s="279"/>
      <c r="ED205" s="279"/>
      <c r="EE205" s="279"/>
      <c r="EF205" s="279"/>
      <c r="EG205" s="279"/>
      <c r="EH205" s="279"/>
      <c r="EI205" s="279"/>
      <c r="EJ205" s="279"/>
      <c r="EK205" s="279"/>
      <c r="EL205" s="279"/>
      <c r="EM205" s="279"/>
      <c r="EN205" s="279"/>
      <c r="EO205" s="279"/>
      <c r="EP205" s="279"/>
      <c r="EQ205" s="279"/>
      <c r="ER205" s="279"/>
      <c r="ES205" s="279"/>
      <c r="ET205" s="279"/>
      <c r="EU205" s="279"/>
      <c r="EV205" s="279"/>
      <c r="EW205" s="279"/>
      <c r="EX205" s="279"/>
      <c r="EY205" s="279"/>
      <c r="EZ205" s="279"/>
      <c r="FA205" s="279"/>
      <c r="FB205" s="279"/>
      <c r="FC205" s="279"/>
      <c r="FD205" s="279"/>
      <c r="FE205" s="279"/>
      <c r="FF205" s="279"/>
      <c r="FG205" s="279"/>
      <c r="FH205" s="279"/>
      <c r="FI205" s="279"/>
      <c r="FJ205" s="279"/>
      <c r="FK205" s="279"/>
      <c r="FL205" s="279"/>
      <c r="FM205" s="279"/>
      <c r="FN205" s="279"/>
      <c r="FO205" s="279"/>
      <c r="FP205" s="279"/>
      <c r="FQ205" s="279"/>
      <c r="FR205" s="279"/>
      <c r="FS205" s="279"/>
      <c r="FT205" s="279"/>
      <c r="FU205" s="279"/>
      <c r="FV205" s="279"/>
      <c r="FW205" s="279"/>
      <c r="FX205" s="279"/>
      <c r="FY205" s="279"/>
      <c r="FZ205" s="279"/>
      <c r="GA205" s="279"/>
      <c r="GB205" s="279"/>
      <c r="GC205" s="279"/>
      <c r="GD205" s="279"/>
      <c r="GE205" s="279"/>
      <c r="GF205" s="279"/>
      <c r="GG205" s="279"/>
      <c r="GH205" s="279"/>
      <c r="GI205" s="279"/>
      <c r="GJ205" s="279"/>
      <c r="GK205" s="279"/>
      <c r="GL205" s="279"/>
      <c r="GM205" s="279"/>
      <c r="GN205" s="279"/>
      <c r="GO205" s="279"/>
      <c r="GP205" s="279"/>
      <c r="GQ205" s="279"/>
      <c r="GR205" s="279"/>
      <c r="GS205" s="279"/>
      <c r="GT205" s="279"/>
      <c r="GU205" s="279"/>
      <c r="GV205" s="279"/>
      <c r="GW205" s="279"/>
      <c r="GX205" s="279"/>
      <c r="GY205" s="279"/>
      <c r="GZ205" s="279"/>
      <c r="HA205" s="279"/>
      <c r="HB205" s="279"/>
      <c r="HC205" s="279"/>
      <c r="HD205" s="279"/>
      <c r="HE205" s="279"/>
      <c r="HF205" s="279"/>
      <c r="HG205" s="279"/>
      <c r="HH205" s="279"/>
      <c r="HI205" s="279"/>
      <c r="HJ205" s="279"/>
      <c r="HK205" s="279"/>
    </row>
    <row r="206" spans="1:219" ht="19.5" x14ac:dyDescent="0.25">
      <c r="A206" s="1105" t="s">
        <v>416</v>
      </c>
      <c r="B206" s="1105"/>
      <c r="C206" s="1105"/>
      <c r="D206" s="1105"/>
      <c r="E206" s="1105"/>
      <c r="F206" s="1105"/>
      <c r="G206" s="604"/>
      <c r="H206" s="604"/>
      <c r="I206" s="1046"/>
      <c r="J206" s="1046"/>
      <c r="K206" s="604"/>
      <c r="L206" s="604"/>
      <c r="M206" s="604"/>
      <c r="N206" s="623"/>
      <c r="O206" s="623"/>
      <c r="P206" s="623"/>
      <c r="Q206" s="1106" t="s">
        <v>445</v>
      </c>
      <c r="R206" s="1107"/>
      <c r="S206" s="1107"/>
      <c r="T206" s="1108">
        <f t="shared" si="24"/>
        <v>0</v>
      </c>
      <c r="U206" s="1092">
        <f t="shared" si="26"/>
        <v>0</v>
      </c>
      <c r="V206" s="1089"/>
      <c r="W206" s="252"/>
      <c r="X206" s="252"/>
      <c r="Y206" s="252"/>
      <c r="Z206" s="252"/>
      <c r="AA206" s="597"/>
      <c r="AB206" s="252"/>
      <c r="AC206" s="252"/>
      <c r="AD206" s="252"/>
      <c r="AE206" s="252"/>
      <c r="AF206" s="252"/>
      <c r="AG206" s="252"/>
      <c r="AH206" s="252"/>
      <c r="AI206" s="252"/>
      <c r="AJ206" s="252"/>
      <c r="AK206" s="252"/>
      <c r="AL206" s="252"/>
      <c r="AM206" s="252"/>
      <c r="AN206" s="597"/>
      <c r="AO206" s="597"/>
      <c r="AP206" s="252"/>
      <c r="AQ206" s="252"/>
      <c r="AR206" s="252"/>
      <c r="AS206" s="252"/>
      <c r="AT206" s="252"/>
      <c r="AU206" s="252"/>
      <c r="AV206" s="252"/>
      <c r="AW206" s="252"/>
      <c r="AX206" s="252"/>
      <c r="AY206" s="252"/>
      <c r="AZ206" s="252"/>
      <c r="BA206" s="252"/>
      <c r="BB206" s="252"/>
      <c r="BC206" s="252"/>
      <c r="BD206" s="597"/>
      <c r="BE206" s="252"/>
      <c r="BF206" s="252"/>
      <c r="BG206" s="252"/>
      <c r="BH206" s="252"/>
      <c r="BI206" s="252"/>
      <c r="BJ206" s="252"/>
      <c r="BK206" s="588"/>
      <c r="BL206" s="252"/>
      <c r="BM206" s="252"/>
      <c r="BN206" s="252"/>
      <c r="BO206" s="252"/>
      <c r="BP206" s="252"/>
      <c r="BQ206" s="252"/>
      <c r="BR206" s="252"/>
      <c r="BS206" s="597"/>
      <c r="BT206" s="252"/>
      <c r="BU206" s="252"/>
      <c r="BV206" s="252"/>
      <c r="BW206" s="252"/>
      <c r="BX206" s="252"/>
      <c r="BY206" s="252"/>
      <c r="BZ206" s="252"/>
      <c r="CA206" s="634"/>
      <c r="CB206" s="649"/>
      <c r="CC206" s="649"/>
      <c r="CD206" s="649"/>
      <c r="CE206" s="649"/>
      <c r="CF206" s="649"/>
      <c r="CG206" s="1184">
        <f t="shared" si="25"/>
        <v>0</v>
      </c>
      <c r="CH206" s="649"/>
      <c r="CI206" s="649"/>
      <c r="CJ206" s="649"/>
      <c r="CK206" s="649"/>
      <c r="CL206" s="649"/>
      <c r="CM206" s="649"/>
      <c r="CN206" s="649"/>
      <c r="CO206" s="649"/>
      <c r="CP206" s="807">
        <f t="shared" si="31"/>
        <v>0</v>
      </c>
      <c r="CQ206" s="807">
        <f t="shared" si="32"/>
        <v>0</v>
      </c>
      <c r="CR206" s="323"/>
      <c r="CS206" s="323"/>
      <c r="CT206" s="323"/>
      <c r="CU206" s="323"/>
      <c r="CV206" s="323"/>
      <c r="CW206" s="323"/>
      <c r="CX206" s="323"/>
      <c r="CY206" s="323"/>
      <c r="CZ206" s="323"/>
      <c r="DA206" s="323"/>
      <c r="DB206" s="323"/>
      <c r="DC206" s="323"/>
      <c r="DD206" s="323"/>
      <c r="DE206" s="323"/>
      <c r="DF206" s="323"/>
      <c r="DG206" s="323"/>
      <c r="DH206" s="323"/>
      <c r="DI206" s="323"/>
      <c r="DJ206" s="323"/>
      <c r="DK206" s="323"/>
      <c r="DL206" s="323"/>
      <c r="DM206" s="323"/>
      <c r="DN206" s="323"/>
      <c r="DO206" s="323"/>
      <c r="DP206" s="323"/>
      <c r="DQ206" s="323"/>
      <c r="DR206" s="323"/>
      <c r="DS206" s="323"/>
      <c r="DT206" s="323"/>
      <c r="DU206" s="323"/>
      <c r="DV206" s="323"/>
      <c r="DW206" s="323"/>
      <c r="DX206" s="323"/>
      <c r="DY206" s="323"/>
      <c r="DZ206" s="323"/>
      <c r="EA206" s="323"/>
      <c r="EB206" s="323"/>
      <c r="EC206" s="323"/>
      <c r="ED206" s="323"/>
      <c r="EE206" s="323"/>
      <c r="EF206" s="323"/>
      <c r="EG206" s="323"/>
      <c r="EH206" s="323"/>
      <c r="EI206" s="323"/>
      <c r="EJ206" s="323"/>
      <c r="EK206" s="323"/>
      <c r="EL206" s="323"/>
      <c r="EM206" s="323"/>
      <c r="EN206" s="323"/>
      <c r="EO206" s="323"/>
      <c r="EP206" s="323"/>
      <c r="EQ206" s="323"/>
      <c r="ER206" s="323"/>
      <c r="ES206" s="323"/>
      <c r="ET206" s="323"/>
      <c r="EU206" s="323"/>
      <c r="EV206" s="323"/>
      <c r="EW206" s="323"/>
      <c r="EX206" s="323"/>
      <c r="EY206" s="323"/>
      <c r="EZ206" s="323"/>
      <c r="FA206" s="323"/>
      <c r="FB206" s="323"/>
      <c r="FC206" s="323"/>
      <c r="FD206" s="323"/>
      <c r="FE206" s="323"/>
      <c r="FF206" s="323"/>
      <c r="FG206" s="323"/>
      <c r="FH206" s="323"/>
      <c r="FI206" s="323"/>
      <c r="FJ206" s="323"/>
      <c r="FK206" s="323"/>
      <c r="FL206" s="323"/>
      <c r="FM206" s="323"/>
      <c r="FN206" s="323"/>
      <c r="FO206" s="323"/>
      <c r="FP206" s="323"/>
      <c r="FQ206" s="323"/>
      <c r="FR206" s="323"/>
      <c r="FS206" s="323"/>
      <c r="FT206" s="323"/>
      <c r="FU206" s="323"/>
      <c r="FV206" s="323"/>
      <c r="FW206" s="323"/>
      <c r="FX206" s="323"/>
      <c r="FY206" s="323"/>
      <c r="FZ206" s="323"/>
      <c r="GA206" s="323"/>
      <c r="GB206" s="323"/>
      <c r="GC206" s="323"/>
      <c r="GD206" s="323"/>
      <c r="GE206" s="323"/>
      <c r="GF206" s="323"/>
      <c r="GG206" s="323"/>
      <c r="GH206" s="323"/>
      <c r="GI206" s="323"/>
      <c r="GJ206" s="323"/>
      <c r="GK206" s="323"/>
      <c r="GL206" s="323"/>
      <c r="GM206" s="323"/>
      <c r="GN206" s="323"/>
      <c r="GO206" s="323"/>
      <c r="GP206" s="323"/>
      <c r="GQ206" s="323"/>
      <c r="GR206" s="323"/>
      <c r="GS206" s="323"/>
      <c r="GT206" s="323"/>
      <c r="GU206" s="323"/>
      <c r="GV206" s="323"/>
      <c r="GW206" s="323"/>
      <c r="GX206" s="323"/>
      <c r="GY206" s="323"/>
      <c r="GZ206" s="323"/>
      <c r="HA206" s="323"/>
      <c r="HB206" s="323"/>
      <c r="HC206" s="323"/>
      <c r="HD206" s="323"/>
      <c r="HE206" s="254"/>
      <c r="HF206" s="254"/>
      <c r="HG206" s="254"/>
      <c r="HH206" s="254"/>
      <c r="HI206" s="254"/>
      <c r="HJ206" s="254"/>
      <c r="HK206" s="254"/>
    </row>
    <row r="207" spans="1:219" ht="19.5" x14ac:dyDescent="0.25">
      <c r="A207" s="792" t="s">
        <v>416</v>
      </c>
      <c r="B207" s="792" t="s">
        <v>375</v>
      </c>
      <c r="C207" s="792"/>
      <c r="D207" s="792"/>
      <c r="E207" s="792"/>
      <c r="F207" s="792"/>
      <c r="G207" s="605"/>
      <c r="H207" s="605"/>
      <c r="I207" s="1047"/>
      <c r="J207" s="1047"/>
      <c r="K207" s="605"/>
      <c r="L207" s="605"/>
      <c r="M207" s="605"/>
      <c r="N207" s="624"/>
      <c r="O207" s="624"/>
      <c r="P207" s="624"/>
      <c r="Q207" s="1130" t="s">
        <v>384</v>
      </c>
      <c r="R207" s="1111"/>
      <c r="S207" s="1111"/>
      <c r="T207" s="1112">
        <f t="shared" si="24"/>
        <v>0</v>
      </c>
      <c r="U207" s="1092">
        <f t="shared" si="26"/>
        <v>0</v>
      </c>
      <c r="V207" s="1086"/>
      <c r="W207" s="260"/>
      <c r="X207" s="260"/>
      <c r="Y207" s="260"/>
      <c r="Z207" s="260"/>
      <c r="AA207" s="596"/>
      <c r="AB207" s="260"/>
      <c r="AC207" s="260"/>
      <c r="AD207" s="260"/>
      <c r="AE207" s="260"/>
      <c r="AF207" s="260"/>
      <c r="AG207" s="260"/>
      <c r="AH207" s="260"/>
      <c r="AI207" s="260"/>
      <c r="AJ207" s="260"/>
      <c r="AK207" s="260"/>
      <c r="AL207" s="260"/>
      <c r="AM207" s="260"/>
      <c r="AN207" s="596"/>
      <c r="AO207" s="596"/>
      <c r="AP207" s="260"/>
      <c r="AQ207" s="260"/>
      <c r="AR207" s="260"/>
      <c r="AS207" s="260"/>
      <c r="AT207" s="260"/>
      <c r="AU207" s="260"/>
      <c r="AV207" s="260"/>
      <c r="AW207" s="260"/>
      <c r="AX207" s="260"/>
      <c r="AY207" s="260"/>
      <c r="AZ207" s="260"/>
      <c r="BA207" s="260"/>
      <c r="BB207" s="260"/>
      <c r="BC207" s="260"/>
      <c r="BD207" s="596"/>
      <c r="BE207" s="260"/>
      <c r="BF207" s="260"/>
      <c r="BG207" s="260"/>
      <c r="BH207" s="260"/>
      <c r="BI207" s="260"/>
      <c r="BJ207" s="260"/>
      <c r="BK207" s="581"/>
      <c r="BL207" s="260"/>
      <c r="BM207" s="260"/>
      <c r="BN207" s="260"/>
      <c r="BO207" s="260"/>
      <c r="BP207" s="260"/>
      <c r="BQ207" s="260"/>
      <c r="BR207" s="260"/>
      <c r="BS207" s="596"/>
      <c r="BT207" s="260"/>
      <c r="BU207" s="260"/>
      <c r="BV207" s="260"/>
      <c r="BW207" s="260"/>
      <c r="BX207" s="260"/>
      <c r="BY207" s="260"/>
      <c r="BZ207" s="260"/>
      <c r="CA207" s="635"/>
      <c r="CB207" s="650"/>
      <c r="CC207" s="650"/>
      <c r="CD207" s="650"/>
      <c r="CE207" s="650"/>
      <c r="CF207" s="650"/>
      <c r="CG207" s="1185">
        <f t="shared" si="25"/>
        <v>0</v>
      </c>
      <c r="CH207" s="650"/>
      <c r="CI207" s="650"/>
      <c r="CJ207" s="650"/>
      <c r="CK207" s="650"/>
      <c r="CL207" s="650"/>
      <c r="CM207" s="650"/>
      <c r="CN207" s="650"/>
      <c r="CO207" s="650"/>
      <c r="CP207" s="807">
        <f t="shared" si="31"/>
        <v>0</v>
      </c>
      <c r="CQ207" s="807">
        <f t="shared" si="32"/>
        <v>0</v>
      </c>
      <c r="CR207" s="254"/>
      <c r="CS207" s="254"/>
      <c r="CT207" s="254"/>
      <c r="CU207" s="254"/>
      <c r="CV207" s="254"/>
      <c r="CW207" s="254"/>
      <c r="CX207" s="254"/>
      <c r="CY207" s="254"/>
      <c r="CZ207" s="254"/>
      <c r="DA207" s="254"/>
      <c r="DB207" s="254"/>
      <c r="DC207" s="254"/>
      <c r="DD207" s="254"/>
      <c r="DE207" s="254"/>
      <c r="DF207" s="254"/>
      <c r="DG207" s="254"/>
      <c r="DH207" s="254"/>
      <c r="DI207" s="254"/>
      <c r="DJ207" s="254"/>
      <c r="DK207" s="254"/>
      <c r="DL207" s="254"/>
      <c r="DM207" s="254"/>
      <c r="DN207" s="254"/>
      <c r="DO207" s="254"/>
      <c r="DP207" s="254"/>
      <c r="DQ207" s="254"/>
      <c r="DR207" s="254"/>
      <c r="DS207" s="254"/>
      <c r="DT207" s="254"/>
      <c r="DU207" s="254"/>
      <c r="DV207" s="254"/>
      <c r="DW207" s="254"/>
      <c r="DX207" s="254"/>
      <c r="DY207" s="254"/>
      <c r="DZ207" s="254"/>
      <c r="EA207" s="254"/>
      <c r="EB207" s="254"/>
      <c r="EC207" s="254"/>
      <c r="ED207" s="254"/>
      <c r="EE207" s="254"/>
      <c r="EF207" s="254"/>
      <c r="EG207" s="254"/>
      <c r="EH207" s="254"/>
      <c r="EI207" s="254"/>
      <c r="EJ207" s="254"/>
      <c r="EK207" s="254"/>
      <c r="EL207" s="254"/>
      <c r="EM207" s="254"/>
      <c r="EN207" s="254"/>
      <c r="EO207" s="254"/>
      <c r="EP207" s="254"/>
      <c r="EQ207" s="254"/>
      <c r="ER207" s="254"/>
      <c r="ES207" s="254"/>
      <c r="ET207" s="254"/>
      <c r="EU207" s="254"/>
      <c r="EV207" s="254"/>
      <c r="EW207" s="254"/>
      <c r="EX207" s="254"/>
      <c r="EY207" s="254"/>
      <c r="EZ207" s="254"/>
      <c r="FA207" s="254"/>
      <c r="FB207" s="254"/>
      <c r="FC207" s="254"/>
      <c r="FD207" s="254"/>
      <c r="FE207" s="254"/>
      <c r="FF207" s="254"/>
      <c r="FG207" s="254"/>
      <c r="FH207" s="254"/>
      <c r="FI207" s="254"/>
      <c r="FJ207" s="254"/>
      <c r="FK207" s="254"/>
      <c r="FL207" s="254"/>
      <c r="FM207" s="254"/>
      <c r="FN207" s="254"/>
      <c r="FO207" s="254"/>
      <c r="FP207" s="254"/>
      <c r="FQ207" s="254"/>
      <c r="FR207" s="254"/>
      <c r="FS207" s="254"/>
      <c r="FT207" s="254"/>
      <c r="FU207" s="254"/>
      <c r="FV207" s="254"/>
      <c r="FW207" s="254"/>
      <c r="FX207" s="254"/>
      <c r="FY207" s="254"/>
      <c r="FZ207" s="254"/>
      <c r="GA207" s="254"/>
      <c r="GB207" s="254"/>
      <c r="GC207" s="254"/>
      <c r="GD207" s="254"/>
      <c r="GE207" s="254"/>
      <c r="GF207" s="254"/>
      <c r="GG207" s="254"/>
      <c r="GH207" s="254"/>
      <c r="GI207" s="254"/>
      <c r="GJ207" s="254"/>
      <c r="GK207" s="254"/>
      <c r="GL207" s="254"/>
      <c r="GM207" s="254"/>
      <c r="GN207" s="254"/>
      <c r="GO207" s="254"/>
      <c r="GP207" s="254"/>
      <c r="GQ207" s="254"/>
      <c r="GR207" s="254"/>
      <c r="GS207" s="254"/>
      <c r="GT207" s="254"/>
      <c r="GU207" s="254"/>
      <c r="GV207" s="254"/>
      <c r="GW207" s="254"/>
      <c r="GX207" s="254"/>
      <c r="GY207" s="254"/>
      <c r="GZ207" s="254"/>
      <c r="HA207" s="254"/>
      <c r="HB207" s="254"/>
      <c r="HC207" s="254"/>
      <c r="HD207" s="254"/>
      <c r="HE207" s="254"/>
      <c r="HF207" s="254"/>
      <c r="HG207" s="254"/>
      <c r="HH207" s="254"/>
      <c r="HI207" s="254"/>
      <c r="HJ207" s="254"/>
      <c r="HK207" s="254"/>
    </row>
    <row r="208" spans="1:219" ht="19.5" x14ac:dyDescent="0.25">
      <c r="A208" s="1113" t="s">
        <v>416</v>
      </c>
      <c r="B208" s="1113" t="s">
        <v>375</v>
      </c>
      <c r="C208" s="1113" t="s">
        <v>361</v>
      </c>
      <c r="D208" s="1113"/>
      <c r="E208" s="1113"/>
      <c r="F208" s="1113"/>
      <c r="G208" s="606"/>
      <c r="H208" s="606"/>
      <c r="I208" s="1048"/>
      <c r="J208" s="1048"/>
      <c r="K208" s="606"/>
      <c r="L208" s="606"/>
      <c r="M208" s="606"/>
      <c r="N208" s="1113"/>
      <c r="O208" s="625"/>
      <c r="P208" s="625"/>
      <c r="Q208" s="1131" t="s">
        <v>385</v>
      </c>
      <c r="R208" s="1115"/>
      <c r="S208" s="1115"/>
      <c r="T208" s="1116">
        <f t="shared" si="24"/>
        <v>0</v>
      </c>
      <c r="U208" s="1092">
        <f t="shared" si="26"/>
        <v>0</v>
      </c>
      <c r="V208" s="1086"/>
      <c r="W208" s="260"/>
      <c r="X208" s="260"/>
      <c r="Y208" s="260"/>
      <c r="Z208" s="260"/>
      <c r="AA208" s="596"/>
      <c r="AB208" s="260"/>
      <c r="AC208" s="260"/>
      <c r="AD208" s="260"/>
      <c r="AE208" s="260"/>
      <c r="AF208" s="260"/>
      <c r="AG208" s="260"/>
      <c r="AH208" s="260"/>
      <c r="AI208" s="260"/>
      <c r="AJ208" s="260"/>
      <c r="AK208" s="260"/>
      <c r="AL208" s="260"/>
      <c r="AM208" s="260"/>
      <c r="AN208" s="596"/>
      <c r="AO208" s="596"/>
      <c r="AP208" s="260"/>
      <c r="AQ208" s="260"/>
      <c r="AR208" s="260"/>
      <c r="AS208" s="260"/>
      <c r="AT208" s="260"/>
      <c r="AU208" s="260"/>
      <c r="AV208" s="260"/>
      <c r="AW208" s="260"/>
      <c r="AX208" s="260"/>
      <c r="AY208" s="260"/>
      <c r="AZ208" s="260"/>
      <c r="BA208" s="260"/>
      <c r="BB208" s="260"/>
      <c r="BC208" s="260"/>
      <c r="BD208" s="596"/>
      <c r="BE208" s="260"/>
      <c r="BF208" s="260"/>
      <c r="BG208" s="260"/>
      <c r="BH208" s="260"/>
      <c r="BI208" s="260"/>
      <c r="BJ208" s="260"/>
      <c r="BK208" s="581"/>
      <c r="BL208" s="260"/>
      <c r="BM208" s="260"/>
      <c r="BN208" s="260"/>
      <c r="BO208" s="260"/>
      <c r="BP208" s="260"/>
      <c r="BQ208" s="260"/>
      <c r="BR208" s="260"/>
      <c r="BS208" s="596"/>
      <c r="BT208" s="260"/>
      <c r="BU208" s="260"/>
      <c r="BV208" s="260"/>
      <c r="BW208" s="260"/>
      <c r="BX208" s="260"/>
      <c r="BY208" s="260"/>
      <c r="BZ208" s="260"/>
      <c r="CA208" s="635"/>
      <c r="CB208" s="650"/>
      <c r="CC208" s="650"/>
      <c r="CD208" s="650"/>
      <c r="CE208" s="650"/>
      <c r="CF208" s="650"/>
      <c r="CG208" s="1185">
        <f t="shared" si="25"/>
        <v>0</v>
      </c>
      <c r="CH208" s="650"/>
      <c r="CI208" s="650"/>
      <c r="CJ208" s="650"/>
      <c r="CK208" s="650"/>
      <c r="CL208" s="650"/>
      <c r="CM208" s="650"/>
      <c r="CN208" s="650"/>
      <c r="CO208" s="650"/>
      <c r="CP208" s="807">
        <f t="shared" si="31"/>
        <v>0</v>
      </c>
      <c r="CQ208" s="807">
        <f t="shared" si="32"/>
        <v>0</v>
      </c>
      <c r="CR208" s="254"/>
      <c r="CS208" s="254"/>
      <c r="CT208" s="254"/>
      <c r="CU208" s="254"/>
      <c r="CV208" s="254"/>
      <c r="CW208" s="254"/>
      <c r="CX208" s="254"/>
      <c r="CY208" s="254"/>
      <c r="CZ208" s="254"/>
      <c r="DA208" s="254"/>
      <c r="DB208" s="254"/>
      <c r="DC208" s="254"/>
      <c r="DD208" s="254"/>
      <c r="DE208" s="254"/>
      <c r="DF208" s="254"/>
      <c r="DG208" s="254"/>
      <c r="DH208" s="254"/>
      <c r="DI208" s="254"/>
      <c r="DJ208" s="254"/>
      <c r="DK208" s="254"/>
      <c r="DL208" s="254"/>
      <c r="DM208" s="254"/>
      <c r="DN208" s="254"/>
      <c r="DO208" s="254"/>
      <c r="DP208" s="254"/>
      <c r="DQ208" s="254"/>
      <c r="DR208" s="254"/>
      <c r="DS208" s="254"/>
      <c r="DT208" s="254"/>
      <c r="DU208" s="254"/>
      <c r="DV208" s="254"/>
      <c r="DW208" s="254"/>
      <c r="DX208" s="254"/>
      <c r="DY208" s="254"/>
      <c r="DZ208" s="254"/>
      <c r="EA208" s="254"/>
      <c r="EB208" s="254"/>
      <c r="EC208" s="254"/>
      <c r="ED208" s="254"/>
      <c r="EE208" s="254"/>
      <c r="EF208" s="254"/>
      <c r="EG208" s="254"/>
      <c r="EH208" s="254"/>
      <c r="EI208" s="254"/>
      <c r="EJ208" s="254"/>
      <c r="EK208" s="254"/>
      <c r="EL208" s="254"/>
      <c r="EM208" s="254"/>
      <c r="EN208" s="254"/>
      <c r="EO208" s="254"/>
      <c r="EP208" s="254"/>
      <c r="EQ208" s="254"/>
      <c r="ER208" s="254"/>
      <c r="ES208" s="254"/>
      <c r="ET208" s="254"/>
      <c r="EU208" s="254"/>
      <c r="EV208" s="254"/>
      <c r="EW208" s="254"/>
      <c r="EX208" s="254"/>
      <c r="EY208" s="254"/>
      <c r="EZ208" s="254"/>
      <c r="FA208" s="254"/>
      <c r="FB208" s="254"/>
      <c r="FC208" s="254"/>
      <c r="FD208" s="254"/>
      <c r="FE208" s="254"/>
      <c r="FF208" s="254"/>
      <c r="FG208" s="254"/>
      <c r="FH208" s="254"/>
      <c r="FI208" s="254"/>
      <c r="FJ208" s="254"/>
      <c r="FK208" s="254"/>
      <c r="FL208" s="254"/>
      <c r="FM208" s="254"/>
      <c r="FN208" s="254"/>
      <c r="FO208" s="254"/>
      <c r="FP208" s="254"/>
      <c r="FQ208" s="254"/>
      <c r="FR208" s="254"/>
      <c r="FS208" s="254"/>
      <c r="FT208" s="254"/>
      <c r="FU208" s="254"/>
      <c r="FV208" s="254"/>
      <c r="FW208" s="254"/>
      <c r="FX208" s="254"/>
      <c r="FY208" s="254"/>
      <c r="FZ208" s="254"/>
      <c r="GA208" s="254"/>
      <c r="GB208" s="254"/>
      <c r="GC208" s="254"/>
      <c r="GD208" s="254"/>
      <c r="GE208" s="254"/>
      <c r="GF208" s="254"/>
      <c r="GG208" s="254"/>
      <c r="GH208" s="254"/>
      <c r="GI208" s="254"/>
      <c r="GJ208" s="254"/>
      <c r="GK208" s="254"/>
      <c r="GL208" s="254"/>
      <c r="GM208" s="254"/>
      <c r="GN208" s="254"/>
      <c r="GO208" s="254"/>
      <c r="GP208" s="254"/>
      <c r="GQ208" s="254"/>
      <c r="GR208" s="254"/>
      <c r="GS208" s="254"/>
      <c r="GT208" s="254"/>
      <c r="GU208" s="254"/>
      <c r="GV208" s="254"/>
      <c r="GW208" s="254"/>
      <c r="GX208" s="254"/>
      <c r="GY208" s="254"/>
      <c r="GZ208" s="254"/>
      <c r="HA208" s="254"/>
      <c r="HB208" s="254"/>
      <c r="HC208" s="254"/>
      <c r="HD208" s="254"/>
      <c r="HE208" s="254"/>
      <c r="HF208" s="254"/>
      <c r="HG208" s="254"/>
      <c r="HH208" s="254"/>
      <c r="HI208" s="254"/>
      <c r="HJ208" s="254"/>
      <c r="HK208" s="254"/>
    </row>
    <row r="209" spans="1:219" ht="19.5" x14ac:dyDescent="0.25">
      <c r="A209" s="1132" t="s">
        <v>416</v>
      </c>
      <c r="B209" s="1132" t="s">
        <v>375</v>
      </c>
      <c r="C209" s="1132" t="s">
        <v>361</v>
      </c>
      <c r="D209" s="1132" t="s">
        <v>412</v>
      </c>
      <c r="E209" s="1132"/>
      <c r="F209" s="1132"/>
      <c r="G209" s="613"/>
      <c r="H209" s="613"/>
      <c r="I209" s="1054"/>
      <c r="J209" s="1054"/>
      <c r="K209" s="613"/>
      <c r="L209" s="613"/>
      <c r="M209" s="613"/>
      <c r="N209" s="629"/>
      <c r="O209" s="629"/>
      <c r="P209" s="629"/>
      <c r="Q209" s="1148" t="s">
        <v>298</v>
      </c>
      <c r="R209" s="1149"/>
      <c r="S209" s="1149"/>
      <c r="T209" s="1150">
        <f t="shared" si="24"/>
        <v>0</v>
      </c>
      <c r="U209" s="1092">
        <f t="shared" ref="U209:U220" si="33">SUM(V209:CA209)</f>
        <v>0</v>
      </c>
      <c r="V209" s="1086"/>
      <c r="W209" s="260"/>
      <c r="X209" s="260"/>
      <c r="Y209" s="260"/>
      <c r="Z209" s="260"/>
      <c r="AA209" s="596"/>
      <c r="AB209" s="260"/>
      <c r="AC209" s="260"/>
      <c r="AD209" s="260"/>
      <c r="AE209" s="260"/>
      <c r="AF209" s="260"/>
      <c r="AG209" s="260"/>
      <c r="AH209" s="260"/>
      <c r="AI209" s="260"/>
      <c r="AJ209" s="260"/>
      <c r="AK209" s="260"/>
      <c r="AL209" s="260"/>
      <c r="AM209" s="260"/>
      <c r="AN209" s="596"/>
      <c r="AO209" s="596"/>
      <c r="AP209" s="260"/>
      <c r="AQ209" s="260"/>
      <c r="AR209" s="260"/>
      <c r="AS209" s="260"/>
      <c r="AT209" s="260"/>
      <c r="AU209" s="260"/>
      <c r="AV209" s="260"/>
      <c r="AW209" s="260"/>
      <c r="AX209" s="260"/>
      <c r="AY209" s="260"/>
      <c r="AZ209" s="260"/>
      <c r="BA209" s="260"/>
      <c r="BB209" s="260"/>
      <c r="BC209" s="260"/>
      <c r="BD209" s="596"/>
      <c r="BE209" s="260"/>
      <c r="BF209" s="260"/>
      <c r="BG209" s="260"/>
      <c r="BH209" s="260"/>
      <c r="BI209" s="260"/>
      <c r="BJ209" s="260"/>
      <c r="BK209" s="581"/>
      <c r="BL209" s="260"/>
      <c r="BM209" s="260"/>
      <c r="BN209" s="260"/>
      <c r="BO209" s="260"/>
      <c r="BP209" s="260"/>
      <c r="BQ209" s="260"/>
      <c r="BR209" s="260"/>
      <c r="BS209" s="596"/>
      <c r="BT209" s="260"/>
      <c r="BU209" s="260"/>
      <c r="BV209" s="260"/>
      <c r="BW209" s="260"/>
      <c r="BX209" s="260"/>
      <c r="BY209" s="260"/>
      <c r="BZ209" s="260"/>
      <c r="CA209" s="635"/>
      <c r="CB209" s="650"/>
      <c r="CC209" s="650"/>
      <c r="CD209" s="650"/>
      <c r="CE209" s="650"/>
      <c r="CF209" s="650"/>
      <c r="CG209" s="1185">
        <f t="shared" si="25"/>
        <v>0</v>
      </c>
      <c r="CH209" s="650"/>
      <c r="CI209" s="650"/>
      <c r="CJ209" s="650"/>
      <c r="CK209" s="650"/>
      <c r="CL209" s="650"/>
      <c r="CM209" s="650"/>
      <c r="CN209" s="650"/>
      <c r="CO209" s="650"/>
      <c r="CP209" s="807">
        <f t="shared" si="31"/>
        <v>0</v>
      </c>
      <c r="CQ209" s="807">
        <f t="shared" si="32"/>
        <v>0</v>
      </c>
      <c r="CR209" s="261"/>
      <c r="CS209" s="261"/>
      <c r="CT209" s="261"/>
      <c r="CU209" s="261"/>
      <c r="CV209" s="261"/>
      <c r="CW209" s="261"/>
      <c r="CX209" s="261"/>
      <c r="CY209" s="261"/>
      <c r="CZ209" s="261"/>
      <c r="DA209" s="261"/>
      <c r="DB209" s="261"/>
      <c r="DC209" s="261"/>
      <c r="DD209" s="261"/>
      <c r="DE209" s="261"/>
      <c r="DF209" s="261"/>
      <c r="DG209" s="261"/>
      <c r="DH209" s="261"/>
      <c r="DI209" s="261"/>
      <c r="DJ209" s="261"/>
      <c r="DK209" s="261"/>
      <c r="DL209" s="261"/>
      <c r="DM209" s="261"/>
      <c r="DN209" s="261"/>
      <c r="DO209" s="261"/>
      <c r="DP209" s="261"/>
      <c r="DQ209" s="261"/>
      <c r="DR209" s="261"/>
      <c r="DS209" s="261"/>
      <c r="DT209" s="261"/>
      <c r="DU209" s="261"/>
      <c r="DV209" s="261"/>
      <c r="DW209" s="261"/>
      <c r="DX209" s="261"/>
      <c r="DY209" s="261"/>
      <c r="DZ209" s="261"/>
      <c r="EA209" s="261"/>
      <c r="EB209" s="261"/>
      <c r="EC209" s="261"/>
      <c r="ED209" s="261"/>
      <c r="EE209" s="261"/>
      <c r="EF209" s="261"/>
      <c r="EG209" s="261"/>
      <c r="EH209" s="261"/>
      <c r="EI209" s="261"/>
      <c r="EJ209" s="261"/>
      <c r="EK209" s="261"/>
      <c r="EL209" s="261"/>
      <c r="EM209" s="261"/>
      <c r="EN209" s="261"/>
      <c r="EO209" s="261"/>
      <c r="EP209" s="261"/>
      <c r="EQ209" s="261"/>
      <c r="ER209" s="261"/>
      <c r="ES209" s="261"/>
      <c r="ET209" s="261"/>
      <c r="EU209" s="261"/>
      <c r="EV209" s="261"/>
      <c r="EW209" s="261"/>
      <c r="EX209" s="261"/>
      <c r="EY209" s="261"/>
      <c r="EZ209" s="261"/>
      <c r="FA209" s="261"/>
      <c r="FB209" s="261"/>
      <c r="FC209" s="261"/>
      <c r="FD209" s="261"/>
      <c r="FE209" s="261"/>
      <c r="FF209" s="261"/>
      <c r="FG209" s="261"/>
      <c r="FH209" s="261"/>
      <c r="FI209" s="261"/>
      <c r="FJ209" s="261"/>
      <c r="FK209" s="261"/>
      <c r="FL209" s="261"/>
      <c r="FM209" s="261"/>
      <c r="FN209" s="261"/>
      <c r="FO209" s="261"/>
      <c r="FP209" s="261"/>
      <c r="FQ209" s="261"/>
      <c r="FR209" s="261"/>
      <c r="FS209" s="261"/>
      <c r="FT209" s="261"/>
      <c r="FU209" s="261"/>
      <c r="FV209" s="261"/>
      <c r="FW209" s="261"/>
      <c r="FX209" s="261"/>
      <c r="FY209" s="261"/>
      <c r="FZ209" s="261"/>
      <c r="GA209" s="261"/>
      <c r="GB209" s="261"/>
      <c r="GC209" s="261"/>
      <c r="GD209" s="261"/>
      <c r="GE209" s="261"/>
      <c r="GF209" s="261"/>
      <c r="GG209" s="261"/>
      <c r="GH209" s="261"/>
      <c r="GI209" s="261"/>
      <c r="GJ209" s="261"/>
      <c r="GK209" s="261"/>
      <c r="GL209" s="261"/>
      <c r="GM209" s="261"/>
      <c r="GN209" s="261"/>
      <c r="GO209" s="261"/>
      <c r="GP209" s="261"/>
      <c r="GQ209" s="261"/>
      <c r="GR209" s="261"/>
      <c r="GS209" s="261"/>
      <c r="GT209" s="261"/>
      <c r="GU209" s="261"/>
      <c r="GV209" s="261"/>
      <c r="GW209" s="261"/>
      <c r="GX209" s="261"/>
      <c r="GY209" s="261"/>
      <c r="GZ209" s="261"/>
      <c r="HA209" s="261"/>
      <c r="HB209" s="261"/>
      <c r="HC209" s="261"/>
      <c r="HD209" s="261"/>
      <c r="HE209" s="261"/>
      <c r="HF209" s="261"/>
      <c r="HG209" s="261"/>
      <c r="HH209" s="261"/>
      <c r="HI209" s="261"/>
      <c r="HJ209" s="261"/>
      <c r="HK209" s="261"/>
    </row>
    <row r="210" spans="1:219" ht="19.5" x14ac:dyDescent="0.25">
      <c r="A210" s="1121" t="s">
        <v>416</v>
      </c>
      <c r="B210" s="1121" t="s">
        <v>375</v>
      </c>
      <c r="C210" s="1121" t="s">
        <v>361</v>
      </c>
      <c r="D210" s="1121" t="s">
        <v>412</v>
      </c>
      <c r="E210" s="1121" t="s">
        <v>401</v>
      </c>
      <c r="F210" s="1121"/>
      <c r="G210" s="608"/>
      <c r="H210" s="608"/>
      <c r="I210" s="1050"/>
      <c r="J210" s="1050"/>
      <c r="K210" s="608"/>
      <c r="L210" s="608"/>
      <c r="M210" s="608"/>
      <c r="N210" s="627"/>
      <c r="O210" s="627"/>
      <c r="P210" s="627"/>
      <c r="Q210" s="1122" t="s">
        <v>689</v>
      </c>
      <c r="R210" s="1123"/>
      <c r="S210" s="1123"/>
      <c r="T210" s="1124">
        <f t="shared" si="24"/>
        <v>0</v>
      </c>
      <c r="U210" s="1092">
        <f t="shared" si="33"/>
        <v>0</v>
      </c>
      <c r="V210" s="1086"/>
      <c r="W210" s="581"/>
      <c r="X210" s="581"/>
      <c r="Y210" s="581"/>
      <c r="Z210" s="581"/>
      <c r="AA210" s="596"/>
      <c r="AB210" s="581"/>
      <c r="AC210" s="581"/>
      <c r="AD210" s="581"/>
      <c r="AE210" s="581"/>
      <c r="AF210" s="581"/>
      <c r="AG210" s="581"/>
      <c r="AH210" s="581"/>
      <c r="AI210" s="581"/>
      <c r="AJ210" s="581"/>
      <c r="AK210" s="581"/>
      <c r="AL210" s="581"/>
      <c r="AM210" s="581"/>
      <c r="AN210" s="596"/>
      <c r="AO210" s="596"/>
      <c r="AP210" s="581"/>
      <c r="AQ210" s="581"/>
      <c r="AR210" s="581"/>
      <c r="AS210" s="581"/>
      <c r="AT210" s="581"/>
      <c r="AU210" s="581"/>
      <c r="AV210" s="581"/>
      <c r="AW210" s="581"/>
      <c r="AX210" s="581"/>
      <c r="AY210" s="581"/>
      <c r="AZ210" s="581"/>
      <c r="BA210" s="581"/>
      <c r="BB210" s="581"/>
      <c r="BC210" s="581"/>
      <c r="BD210" s="596"/>
      <c r="BE210" s="581"/>
      <c r="BF210" s="581"/>
      <c r="BG210" s="260"/>
      <c r="BH210" s="260"/>
      <c r="BI210" s="260"/>
      <c r="BJ210" s="581"/>
      <c r="BK210" s="581"/>
      <c r="BL210" s="581"/>
      <c r="BM210" s="581"/>
      <c r="BN210" s="581"/>
      <c r="BO210" s="581"/>
      <c r="BP210" s="581"/>
      <c r="BQ210" s="581"/>
      <c r="BR210" s="581"/>
      <c r="BS210" s="596"/>
      <c r="BT210" s="581"/>
      <c r="BU210" s="581"/>
      <c r="BV210" s="581"/>
      <c r="BW210" s="581"/>
      <c r="BX210" s="581"/>
      <c r="BY210" s="581"/>
      <c r="BZ210" s="581"/>
      <c r="CA210" s="635"/>
      <c r="CB210" s="650"/>
      <c r="CC210" s="650"/>
      <c r="CD210" s="650"/>
      <c r="CE210" s="650"/>
      <c r="CF210" s="650"/>
      <c r="CG210" s="1185">
        <f t="shared" si="25"/>
        <v>0</v>
      </c>
      <c r="CH210" s="650"/>
      <c r="CI210" s="650"/>
      <c r="CJ210" s="650"/>
      <c r="CK210" s="650"/>
      <c r="CL210" s="650"/>
      <c r="CM210" s="650"/>
      <c r="CN210" s="650"/>
      <c r="CO210" s="650"/>
      <c r="CP210" s="807">
        <f t="shared" si="31"/>
        <v>0</v>
      </c>
      <c r="CQ210" s="807">
        <f t="shared" si="32"/>
        <v>0</v>
      </c>
      <c r="CR210" s="261"/>
      <c r="CS210" s="261"/>
      <c r="CT210" s="261"/>
      <c r="CU210" s="261"/>
      <c r="CV210" s="261"/>
      <c r="CW210" s="261"/>
      <c r="CX210" s="261"/>
      <c r="CY210" s="261"/>
      <c r="CZ210" s="261"/>
      <c r="DA210" s="261"/>
      <c r="DB210" s="261"/>
      <c r="DC210" s="261"/>
      <c r="DD210" s="261"/>
      <c r="DE210" s="261"/>
      <c r="DF210" s="261"/>
      <c r="DG210" s="261"/>
      <c r="DH210" s="261"/>
      <c r="DI210" s="261"/>
      <c r="DJ210" s="261"/>
      <c r="DK210" s="261"/>
      <c r="DL210" s="261"/>
      <c r="DM210" s="261"/>
      <c r="DN210" s="261"/>
      <c r="DO210" s="261"/>
      <c r="DP210" s="261"/>
      <c r="DQ210" s="261"/>
      <c r="DR210" s="261"/>
      <c r="DS210" s="261"/>
      <c r="DT210" s="261"/>
      <c r="DU210" s="261"/>
      <c r="DV210" s="261"/>
      <c r="DW210" s="261"/>
      <c r="DX210" s="261"/>
      <c r="DY210" s="261"/>
      <c r="DZ210" s="261"/>
      <c r="EA210" s="261"/>
      <c r="EB210" s="261"/>
      <c r="EC210" s="261"/>
      <c r="ED210" s="261"/>
      <c r="EE210" s="261"/>
      <c r="EF210" s="261"/>
      <c r="EG210" s="261"/>
      <c r="EH210" s="261"/>
      <c r="EI210" s="261"/>
      <c r="EJ210" s="261"/>
      <c r="EK210" s="261"/>
      <c r="EL210" s="261"/>
      <c r="EM210" s="261"/>
      <c r="EN210" s="261"/>
      <c r="EO210" s="261"/>
      <c r="EP210" s="261"/>
      <c r="EQ210" s="261"/>
      <c r="ER210" s="261"/>
      <c r="ES210" s="261"/>
      <c r="ET210" s="261"/>
      <c r="EU210" s="261"/>
      <c r="EV210" s="261"/>
      <c r="EW210" s="261"/>
      <c r="EX210" s="261"/>
      <c r="EY210" s="261"/>
      <c r="EZ210" s="261"/>
      <c r="FA210" s="261"/>
      <c r="FB210" s="261"/>
      <c r="FC210" s="261"/>
      <c r="FD210" s="261"/>
      <c r="FE210" s="261"/>
      <c r="FF210" s="261"/>
      <c r="FG210" s="261"/>
      <c r="FH210" s="261"/>
      <c r="FI210" s="261"/>
      <c r="FJ210" s="261"/>
      <c r="FK210" s="261"/>
      <c r="FL210" s="261"/>
      <c r="FM210" s="261"/>
      <c r="FN210" s="261"/>
      <c r="FO210" s="261"/>
      <c r="FP210" s="261"/>
      <c r="FQ210" s="261"/>
      <c r="FR210" s="261"/>
      <c r="FS210" s="261"/>
      <c r="FT210" s="261"/>
      <c r="FU210" s="261"/>
      <c r="FV210" s="261"/>
      <c r="FW210" s="261"/>
      <c r="FX210" s="261"/>
      <c r="FY210" s="261"/>
      <c r="FZ210" s="261"/>
      <c r="GA210" s="261"/>
      <c r="GB210" s="261"/>
      <c r="GC210" s="261"/>
      <c r="GD210" s="261"/>
      <c r="GE210" s="261"/>
      <c r="GF210" s="261"/>
      <c r="GG210" s="261"/>
      <c r="GH210" s="261"/>
      <c r="GI210" s="261"/>
      <c r="GJ210" s="261"/>
      <c r="GK210" s="261"/>
      <c r="GL210" s="261"/>
      <c r="GM210" s="261"/>
      <c r="GN210" s="261"/>
      <c r="GO210" s="261"/>
      <c r="GP210" s="261"/>
      <c r="GQ210" s="261"/>
      <c r="GR210" s="261"/>
      <c r="GS210" s="261"/>
      <c r="GT210" s="261"/>
      <c r="GU210" s="261"/>
      <c r="GV210" s="261"/>
      <c r="GW210" s="261"/>
      <c r="GX210" s="261"/>
      <c r="GY210" s="261"/>
      <c r="GZ210" s="261"/>
      <c r="HA210" s="261"/>
      <c r="HB210" s="261"/>
      <c r="HC210" s="261"/>
      <c r="HD210" s="261"/>
      <c r="HE210" s="261"/>
      <c r="HF210" s="261"/>
      <c r="HG210" s="261"/>
      <c r="HH210" s="261"/>
      <c r="HI210" s="261"/>
      <c r="HJ210" s="261"/>
      <c r="HK210" s="261"/>
    </row>
    <row r="211" spans="1:219" ht="19.5" x14ac:dyDescent="0.25">
      <c r="A211" s="790" t="s">
        <v>416</v>
      </c>
      <c r="B211" s="790" t="s">
        <v>375</v>
      </c>
      <c r="C211" s="790" t="s">
        <v>361</v>
      </c>
      <c r="D211" s="790" t="s">
        <v>412</v>
      </c>
      <c r="E211" s="790" t="s">
        <v>401</v>
      </c>
      <c r="F211" s="790" t="s">
        <v>447</v>
      </c>
      <c r="G211" s="614"/>
      <c r="H211" s="614"/>
      <c r="I211" s="1055"/>
      <c r="J211" s="1055"/>
      <c r="K211" s="614"/>
      <c r="L211" s="614"/>
      <c r="M211" s="614"/>
      <c r="N211" s="630"/>
      <c r="O211" s="630"/>
      <c r="P211" s="630"/>
      <c r="Q211" s="1151" t="s">
        <v>1027</v>
      </c>
      <c r="R211" s="1152"/>
      <c r="S211" s="1152"/>
      <c r="T211" s="1153">
        <f t="shared" si="24"/>
        <v>0</v>
      </c>
      <c r="U211" s="1092">
        <f t="shared" si="33"/>
        <v>0</v>
      </c>
      <c r="V211" s="1086"/>
      <c r="W211" s="260"/>
      <c r="X211" s="260"/>
      <c r="Y211" s="260"/>
      <c r="Z211" s="260"/>
      <c r="AA211" s="596"/>
      <c r="AB211" s="260"/>
      <c r="AC211" s="260"/>
      <c r="AD211" s="260"/>
      <c r="AE211" s="260"/>
      <c r="AF211" s="260"/>
      <c r="AG211" s="260"/>
      <c r="AH211" s="260"/>
      <c r="AI211" s="260"/>
      <c r="AJ211" s="260"/>
      <c r="AK211" s="260"/>
      <c r="AL211" s="260"/>
      <c r="AM211" s="260"/>
      <c r="AN211" s="596"/>
      <c r="AO211" s="596"/>
      <c r="AP211" s="260"/>
      <c r="AQ211" s="260"/>
      <c r="AR211" s="260"/>
      <c r="AS211" s="260"/>
      <c r="AT211" s="260"/>
      <c r="AU211" s="260"/>
      <c r="AV211" s="260"/>
      <c r="AW211" s="260"/>
      <c r="AX211" s="260"/>
      <c r="AY211" s="260"/>
      <c r="AZ211" s="260"/>
      <c r="BA211" s="260"/>
      <c r="BB211" s="260"/>
      <c r="BC211" s="260"/>
      <c r="BD211" s="596"/>
      <c r="BE211" s="260"/>
      <c r="BF211" s="260"/>
      <c r="BG211" s="260"/>
      <c r="BH211" s="260"/>
      <c r="BI211" s="260"/>
      <c r="BJ211" s="260"/>
      <c r="BK211" s="581"/>
      <c r="BL211" s="260"/>
      <c r="BM211" s="260"/>
      <c r="BN211" s="260"/>
      <c r="BO211" s="260"/>
      <c r="BP211" s="260"/>
      <c r="BQ211" s="260"/>
      <c r="BR211" s="260"/>
      <c r="BS211" s="596"/>
      <c r="BT211" s="260"/>
      <c r="BU211" s="260"/>
      <c r="BV211" s="260"/>
      <c r="BW211" s="260"/>
      <c r="BX211" s="260"/>
      <c r="BY211" s="260"/>
      <c r="BZ211" s="260"/>
      <c r="CA211" s="635"/>
      <c r="CB211" s="650"/>
      <c r="CC211" s="650"/>
      <c r="CD211" s="650"/>
      <c r="CE211" s="650"/>
      <c r="CF211" s="650"/>
      <c r="CG211" s="1185">
        <f t="shared" si="25"/>
        <v>0</v>
      </c>
      <c r="CH211" s="650"/>
      <c r="CI211" s="650"/>
      <c r="CJ211" s="650"/>
      <c r="CK211" s="650"/>
      <c r="CL211" s="650"/>
      <c r="CM211" s="650"/>
      <c r="CN211" s="650"/>
      <c r="CO211" s="650"/>
      <c r="CP211" s="807">
        <f t="shared" si="31"/>
        <v>0</v>
      </c>
      <c r="CQ211" s="807">
        <f t="shared" si="32"/>
        <v>0</v>
      </c>
      <c r="CR211" s="261"/>
      <c r="CS211" s="261"/>
      <c r="CT211" s="261"/>
      <c r="CU211" s="261"/>
      <c r="CV211" s="261"/>
      <c r="CW211" s="261"/>
      <c r="CX211" s="261"/>
      <c r="CY211" s="261"/>
      <c r="CZ211" s="261"/>
      <c r="DA211" s="261"/>
      <c r="DB211" s="261"/>
      <c r="DC211" s="261"/>
      <c r="DD211" s="261"/>
      <c r="DE211" s="261"/>
      <c r="DF211" s="261"/>
      <c r="DG211" s="261"/>
      <c r="DH211" s="261"/>
      <c r="DI211" s="261"/>
      <c r="DJ211" s="261"/>
      <c r="DK211" s="261"/>
      <c r="DL211" s="261"/>
      <c r="DM211" s="261"/>
      <c r="DN211" s="261"/>
      <c r="DO211" s="261"/>
      <c r="DP211" s="261"/>
      <c r="DQ211" s="261"/>
      <c r="DR211" s="261"/>
      <c r="DS211" s="261"/>
      <c r="DT211" s="261"/>
      <c r="DU211" s="261"/>
      <c r="DV211" s="261"/>
      <c r="DW211" s="261"/>
      <c r="DX211" s="261"/>
      <c r="DY211" s="261"/>
      <c r="DZ211" s="261"/>
      <c r="EA211" s="261"/>
      <c r="EB211" s="261"/>
      <c r="EC211" s="261"/>
      <c r="ED211" s="261"/>
      <c r="EE211" s="261"/>
      <c r="EF211" s="261"/>
      <c r="EG211" s="261"/>
      <c r="EH211" s="261"/>
      <c r="EI211" s="261"/>
      <c r="EJ211" s="261"/>
      <c r="EK211" s="261"/>
      <c r="EL211" s="261"/>
      <c r="EM211" s="261"/>
      <c r="EN211" s="261"/>
      <c r="EO211" s="261"/>
      <c r="EP211" s="261"/>
      <c r="EQ211" s="261"/>
      <c r="ER211" s="261"/>
      <c r="ES211" s="261"/>
      <c r="ET211" s="261"/>
      <c r="EU211" s="261"/>
      <c r="EV211" s="261"/>
      <c r="EW211" s="261"/>
      <c r="EX211" s="261"/>
      <c r="EY211" s="261"/>
      <c r="EZ211" s="261"/>
      <c r="FA211" s="261"/>
      <c r="FB211" s="261"/>
      <c r="FC211" s="261"/>
      <c r="FD211" s="261"/>
      <c r="FE211" s="261"/>
      <c r="FF211" s="261"/>
      <c r="FG211" s="261"/>
      <c r="FH211" s="261"/>
      <c r="FI211" s="261"/>
      <c r="FJ211" s="261"/>
      <c r="FK211" s="261"/>
      <c r="FL211" s="261"/>
      <c r="FM211" s="261"/>
      <c r="FN211" s="261"/>
      <c r="FO211" s="261"/>
      <c r="FP211" s="261"/>
      <c r="FQ211" s="261"/>
      <c r="FR211" s="261"/>
      <c r="FS211" s="261"/>
      <c r="FT211" s="261"/>
      <c r="FU211" s="261"/>
      <c r="FV211" s="261"/>
      <c r="FW211" s="261"/>
      <c r="FX211" s="261"/>
      <c r="FY211" s="261"/>
      <c r="FZ211" s="261"/>
      <c r="GA211" s="261"/>
      <c r="GB211" s="261"/>
      <c r="GC211" s="261"/>
      <c r="GD211" s="261"/>
      <c r="GE211" s="261"/>
      <c r="GF211" s="261"/>
      <c r="GG211" s="261"/>
      <c r="GH211" s="261"/>
      <c r="GI211" s="261"/>
      <c r="GJ211" s="261"/>
      <c r="GK211" s="261"/>
      <c r="GL211" s="261"/>
      <c r="GM211" s="261"/>
      <c r="GN211" s="261"/>
      <c r="GO211" s="261"/>
      <c r="GP211" s="261"/>
      <c r="GQ211" s="261"/>
      <c r="GR211" s="261"/>
      <c r="GS211" s="261"/>
      <c r="GT211" s="261"/>
      <c r="GU211" s="261"/>
      <c r="GV211" s="261"/>
      <c r="GW211" s="261"/>
      <c r="GX211" s="261"/>
      <c r="GY211" s="261"/>
      <c r="GZ211" s="261"/>
      <c r="HA211" s="261"/>
      <c r="HB211" s="261"/>
      <c r="HC211" s="261"/>
      <c r="HD211" s="261"/>
      <c r="HE211" s="254"/>
      <c r="HF211" s="254"/>
      <c r="HG211" s="254"/>
      <c r="HH211" s="254"/>
      <c r="HI211" s="254"/>
      <c r="HJ211" s="254"/>
      <c r="HK211" s="254"/>
    </row>
    <row r="212" spans="1:219" s="280" customFormat="1" ht="77.099999999999994" customHeight="1" x14ac:dyDescent="0.25">
      <c r="A212" s="619" t="s">
        <v>416</v>
      </c>
      <c r="B212" s="619" t="s">
        <v>375</v>
      </c>
      <c r="C212" s="619" t="s">
        <v>361</v>
      </c>
      <c r="D212" s="619" t="s">
        <v>412</v>
      </c>
      <c r="E212" s="619" t="s">
        <v>401</v>
      </c>
      <c r="F212" s="619" t="s">
        <v>447</v>
      </c>
      <c r="G212" s="609">
        <v>2021005810206</v>
      </c>
      <c r="H212" s="609"/>
      <c r="I212" s="1052" t="s">
        <v>1029</v>
      </c>
      <c r="J212" s="1052" t="s">
        <v>1030</v>
      </c>
      <c r="K212" s="609">
        <v>9</v>
      </c>
      <c r="L212" s="609" t="s">
        <v>792</v>
      </c>
      <c r="M212" s="609" t="s">
        <v>796</v>
      </c>
      <c r="N212" s="619" t="s">
        <v>1468</v>
      </c>
      <c r="O212" s="619" t="s">
        <v>390</v>
      </c>
      <c r="P212" s="619" t="s">
        <v>701</v>
      </c>
      <c r="Q212" s="1154" t="s">
        <v>1028</v>
      </c>
      <c r="R212" s="1155">
        <v>100000000</v>
      </c>
      <c r="S212" s="1155"/>
      <c r="T212" s="1156">
        <v>100000000</v>
      </c>
      <c r="U212" s="1092">
        <f t="shared" si="33"/>
        <v>100000000</v>
      </c>
      <c r="V212" s="1093"/>
      <c r="W212" s="324"/>
      <c r="X212" s="324"/>
      <c r="Y212" s="324"/>
      <c r="Z212" s="324"/>
      <c r="AA212" s="791"/>
      <c r="AB212" s="303"/>
      <c r="AC212" s="303"/>
      <c r="AD212" s="303"/>
      <c r="AE212" s="303"/>
      <c r="AF212" s="303"/>
      <c r="AG212" s="303"/>
      <c r="AH212" s="324"/>
      <c r="AI212" s="324"/>
      <c r="AJ212" s="324"/>
      <c r="AK212" s="324"/>
      <c r="AL212" s="324"/>
      <c r="AM212" s="324"/>
      <c r="AN212" s="601"/>
      <c r="AO212" s="601">
        <v>100000000</v>
      </c>
      <c r="AP212" s="324"/>
      <c r="AQ212" s="324"/>
      <c r="AR212" s="324"/>
      <c r="AS212" s="324"/>
      <c r="AT212" s="324"/>
      <c r="AU212" s="303"/>
      <c r="AV212" s="303"/>
      <c r="AW212" s="313"/>
      <c r="AX212" s="324"/>
      <c r="AY212" s="324"/>
      <c r="AZ212" s="324"/>
      <c r="BA212" s="324"/>
      <c r="BB212" s="324"/>
      <c r="BC212" s="324"/>
      <c r="BD212" s="601"/>
      <c r="BE212" s="324"/>
      <c r="BF212" s="324"/>
      <c r="BG212" s="324"/>
      <c r="BH212" s="324"/>
      <c r="BI212" s="324"/>
      <c r="BJ212" s="324"/>
      <c r="BK212" s="591"/>
      <c r="BL212" s="324"/>
      <c r="BM212" s="324"/>
      <c r="BN212" s="324"/>
      <c r="BO212" s="324"/>
      <c r="BP212" s="324"/>
      <c r="BQ212" s="324"/>
      <c r="BR212" s="324"/>
      <c r="BS212" s="601"/>
      <c r="BT212" s="324"/>
      <c r="BU212" s="324"/>
      <c r="BV212" s="324"/>
      <c r="BW212" s="324"/>
      <c r="BX212" s="324"/>
      <c r="BY212" s="324"/>
      <c r="BZ212" s="324"/>
      <c r="CA212" s="644"/>
      <c r="CB212" s="652" t="s">
        <v>1340</v>
      </c>
      <c r="CC212" s="652" t="s">
        <v>1341</v>
      </c>
      <c r="CD212" s="652">
        <v>41026</v>
      </c>
      <c r="CE212" s="652" t="s">
        <v>1268</v>
      </c>
      <c r="CF212" s="619" t="s">
        <v>701</v>
      </c>
      <c r="CG212" s="1185">
        <f t="shared" si="25"/>
        <v>100000000</v>
      </c>
      <c r="CH212" s="1178">
        <v>92919</v>
      </c>
      <c r="CI212" s="652" t="s">
        <v>1269</v>
      </c>
      <c r="CJ212" s="1206">
        <v>55</v>
      </c>
      <c r="CK212" s="652" t="s">
        <v>1270</v>
      </c>
      <c r="CL212" s="652">
        <v>7104</v>
      </c>
      <c r="CM212" s="652" t="s">
        <v>1271</v>
      </c>
      <c r="CN212" s="652" t="s">
        <v>792</v>
      </c>
      <c r="CO212" s="652" t="s">
        <v>1272</v>
      </c>
      <c r="CP212" s="807">
        <f t="shared" si="31"/>
        <v>100000000</v>
      </c>
      <c r="CQ212" s="807">
        <f t="shared" si="32"/>
        <v>0</v>
      </c>
      <c r="CR212" s="278"/>
      <c r="CS212" s="278"/>
      <c r="CT212" s="278"/>
      <c r="CU212" s="278"/>
      <c r="CV212" s="278"/>
      <c r="CW212" s="278"/>
      <c r="CX212" s="278"/>
      <c r="CY212" s="278"/>
      <c r="CZ212" s="278"/>
      <c r="DA212" s="278"/>
      <c r="DB212" s="278"/>
      <c r="DC212" s="278"/>
      <c r="DD212" s="278"/>
      <c r="DE212" s="278"/>
      <c r="DF212" s="278"/>
      <c r="DG212" s="278"/>
      <c r="DH212" s="278"/>
      <c r="DI212" s="278"/>
      <c r="DJ212" s="278"/>
      <c r="DK212" s="278"/>
      <c r="DL212" s="278"/>
      <c r="DM212" s="278"/>
      <c r="DN212" s="278"/>
      <c r="DO212" s="278"/>
      <c r="DP212" s="278"/>
      <c r="DQ212" s="278"/>
      <c r="DR212" s="278"/>
      <c r="DS212" s="278"/>
      <c r="DT212" s="278"/>
      <c r="DU212" s="278"/>
      <c r="DV212" s="278"/>
      <c r="DW212" s="278"/>
      <c r="DX212" s="278"/>
      <c r="DY212" s="278"/>
      <c r="DZ212" s="278"/>
      <c r="EA212" s="278"/>
      <c r="EB212" s="278"/>
      <c r="EC212" s="278"/>
      <c r="ED212" s="278"/>
      <c r="EE212" s="278"/>
      <c r="EF212" s="278"/>
      <c r="EG212" s="278"/>
      <c r="EH212" s="278"/>
      <c r="EI212" s="278"/>
      <c r="EJ212" s="278"/>
      <c r="EK212" s="278"/>
      <c r="EL212" s="278"/>
      <c r="EM212" s="278"/>
      <c r="EN212" s="278"/>
      <c r="EO212" s="278"/>
      <c r="EP212" s="278"/>
      <c r="EQ212" s="278"/>
      <c r="ER212" s="278"/>
      <c r="ES212" s="278"/>
      <c r="ET212" s="278"/>
      <c r="EU212" s="278"/>
      <c r="EV212" s="278"/>
      <c r="EW212" s="278"/>
      <c r="EX212" s="278"/>
      <c r="EY212" s="278"/>
      <c r="EZ212" s="278"/>
      <c r="FA212" s="278"/>
      <c r="FB212" s="278"/>
      <c r="FC212" s="278"/>
      <c r="FD212" s="278"/>
      <c r="FE212" s="278"/>
      <c r="FF212" s="278"/>
      <c r="FG212" s="278"/>
      <c r="FH212" s="278"/>
      <c r="FI212" s="278"/>
      <c r="FJ212" s="278"/>
      <c r="FK212" s="278"/>
      <c r="FL212" s="278"/>
      <c r="FM212" s="278"/>
      <c r="FN212" s="278"/>
      <c r="FO212" s="278"/>
      <c r="FP212" s="278"/>
      <c r="FQ212" s="278"/>
      <c r="FR212" s="278"/>
      <c r="FS212" s="278"/>
      <c r="FT212" s="278"/>
      <c r="FU212" s="278"/>
      <c r="FV212" s="278"/>
      <c r="FW212" s="278"/>
      <c r="FX212" s="278"/>
      <c r="FY212" s="278"/>
      <c r="FZ212" s="278"/>
      <c r="GA212" s="278"/>
      <c r="GB212" s="278"/>
      <c r="GC212" s="278"/>
      <c r="GD212" s="278"/>
      <c r="GE212" s="278"/>
      <c r="GF212" s="278"/>
      <c r="GG212" s="278"/>
      <c r="GH212" s="278"/>
      <c r="GI212" s="278"/>
      <c r="GJ212" s="278"/>
      <c r="GK212" s="278"/>
      <c r="GL212" s="278"/>
      <c r="GM212" s="278"/>
      <c r="GN212" s="278"/>
      <c r="GO212" s="278"/>
      <c r="GP212" s="278"/>
      <c r="GQ212" s="278"/>
      <c r="GR212" s="278"/>
      <c r="GS212" s="278"/>
      <c r="GT212" s="278"/>
      <c r="GU212" s="278"/>
      <c r="GV212" s="278"/>
      <c r="GW212" s="278"/>
      <c r="GX212" s="278"/>
      <c r="GY212" s="278"/>
      <c r="GZ212" s="278"/>
      <c r="HA212" s="278"/>
      <c r="HB212" s="278"/>
      <c r="HC212" s="278"/>
      <c r="HD212" s="278"/>
      <c r="HE212" s="278"/>
      <c r="HF212" s="278"/>
      <c r="HG212" s="278"/>
      <c r="HH212" s="278"/>
      <c r="HI212" s="278"/>
      <c r="HJ212" s="278"/>
      <c r="HK212" s="278"/>
    </row>
    <row r="213" spans="1:219" ht="19.5" x14ac:dyDescent="0.25">
      <c r="A213" s="1132" t="s">
        <v>416</v>
      </c>
      <c r="B213" s="1132" t="s">
        <v>375</v>
      </c>
      <c r="C213" s="1132" t="s">
        <v>361</v>
      </c>
      <c r="D213" s="1132" t="s">
        <v>414</v>
      </c>
      <c r="E213" s="1132"/>
      <c r="F213" s="1132"/>
      <c r="G213" s="613"/>
      <c r="H213" s="613"/>
      <c r="I213" s="1054"/>
      <c r="J213" s="1054"/>
      <c r="K213" s="613"/>
      <c r="L213" s="613"/>
      <c r="M213" s="613"/>
      <c r="N213" s="629"/>
      <c r="O213" s="629"/>
      <c r="P213" s="629"/>
      <c r="Q213" s="1148" t="s">
        <v>299</v>
      </c>
      <c r="R213" s="1149"/>
      <c r="S213" s="1149"/>
      <c r="T213" s="1150">
        <f t="shared" ref="T213:T220" si="34">R213+S213</f>
        <v>0</v>
      </c>
      <c r="U213" s="1092">
        <f t="shared" si="33"/>
        <v>0</v>
      </c>
      <c r="V213" s="1086"/>
      <c r="W213" s="260"/>
      <c r="X213" s="260"/>
      <c r="Y213" s="260"/>
      <c r="Z213" s="260"/>
      <c r="AA213" s="596"/>
      <c r="AB213" s="260"/>
      <c r="AC213" s="260"/>
      <c r="AD213" s="260"/>
      <c r="AE213" s="260"/>
      <c r="AF213" s="260"/>
      <c r="AG213" s="260"/>
      <c r="AH213" s="260"/>
      <c r="AI213" s="260"/>
      <c r="AJ213" s="260"/>
      <c r="AK213" s="260"/>
      <c r="AL213" s="260"/>
      <c r="AM213" s="260"/>
      <c r="AN213" s="596"/>
      <c r="AO213" s="596"/>
      <c r="AP213" s="260"/>
      <c r="AQ213" s="260"/>
      <c r="AR213" s="260"/>
      <c r="AS213" s="260"/>
      <c r="AT213" s="260"/>
      <c r="AU213" s="260"/>
      <c r="AV213" s="260"/>
      <c r="AW213" s="260"/>
      <c r="AX213" s="260"/>
      <c r="AY213" s="260"/>
      <c r="AZ213" s="260"/>
      <c r="BA213" s="260"/>
      <c r="BB213" s="260"/>
      <c r="BC213" s="260"/>
      <c r="BD213" s="596"/>
      <c r="BE213" s="260"/>
      <c r="BF213" s="260"/>
      <c r="BG213" s="260"/>
      <c r="BH213" s="260"/>
      <c r="BI213" s="260"/>
      <c r="BJ213" s="260"/>
      <c r="BK213" s="581"/>
      <c r="BL213" s="260"/>
      <c r="BM213" s="260"/>
      <c r="BN213" s="260"/>
      <c r="BO213" s="260"/>
      <c r="BP213" s="260"/>
      <c r="BQ213" s="260"/>
      <c r="BR213" s="260"/>
      <c r="BS213" s="596"/>
      <c r="BT213" s="260"/>
      <c r="BU213" s="260"/>
      <c r="BV213" s="260"/>
      <c r="BW213" s="260"/>
      <c r="BX213" s="260"/>
      <c r="BY213" s="260"/>
      <c r="BZ213" s="260"/>
      <c r="CA213" s="635"/>
      <c r="CB213" s="650"/>
      <c r="CC213" s="650"/>
      <c r="CD213" s="650"/>
      <c r="CE213" s="650"/>
      <c r="CF213" s="650"/>
      <c r="CG213" s="1185">
        <f t="shared" si="25"/>
        <v>0</v>
      </c>
      <c r="CH213" s="650"/>
      <c r="CI213" s="650"/>
      <c r="CJ213" s="650"/>
      <c r="CK213" s="650"/>
      <c r="CL213" s="650"/>
      <c r="CM213" s="650"/>
      <c r="CN213" s="650"/>
      <c r="CO213" s="650"/>
      <c r="CP213" s="807">
        <f t="shared" si="31"/>
        <v>0</v>
      </c>
      <c r="CQ213" s="807">
        <f t="shared" si="32"/>
        <v>0</v>
      </c>
      <c r="CR213" s="261"/>
      <c r="CS213" s="261"/>
      <c r="CT213" s="261"/>
      <c r="CU213" s="261"/>
      <c r="CV213" s="261"/>
      <c r="CW213" s="261"/>
      <c r="CX213" s="261"/>
      <c r="CY213" s="261"/>
      <c r="CZ213" s="261"/>
      <c r="DA213" s="261"/>
      <c r="DB213" s="261"/>
      <c r="DC213" s="261"/>
      <c r="DD213" s="261"/>
      <c r="DE213" s="261"/>
      <c r="DF213" s="261"/>
      <c r="DG213" s="261"/>
      <c r="DH213" s="261"/>
      <c r="DI213" s="261"/>
      <c r="DJ213" s="261"/>
      <c r="DK213" s="261"/>
      <c r="DL213" s="261"/>
      <c r="DM213" s="261"/>
      <c r="DN213" s="261"/>
      <c r="DO213" s="261"/>
      <c r="DP213" s="261"/>
      <c r="DQ213" s="261"/>
      <c r="DR213" s="261"/>
      <c r="DS213" s="261"/>
      <c r="DT213" s="261"/>
      <c r="DU213" s="261"/>
      <c r="DV213" s="261"/>
      <c r="DW213" s="261"/>
      <c r="DX213" s="261"/>
      <c r="DY213" s="261"/>
      <c r="DZ213" s="261"/>
      <c r="EA213" s="261"/>
      <c r="EB213" s="261"/>
      <c r="EC213" s="261"/>
      <c r="ED213" s="261"/>
      <c r="EE213" s="261"/>
      <c r="EF213" s="261"/>
      <c r="EG213" s="261"/>
      <c r="EH213" s="261"/>
      <c r="EI213" s="261"/>
      <c r="EJ213" s="261"/>
      <c r="EK213" s="261"/>
      <c r="EL213" s="261"/>
      <c r="EM213" s="261"/>
      <c r="EN213" s="261"/>
      <c r="EO213" s="261"/>
      <c r="EP213" s="261"/>
      <c r="EQ213" s="261"/>
      <c r="ER213" s="261"/>
      <c r="ES213" s="261"/>
      <c r="ET213" s="261"/>
      <c r="EU213" s="261"/>
      <c r="EV213" s="261"/>
      <c r="EW213" s="261"/>
      <c r="EX213" s="261"/>
      <c r="EY213" s="261"/>
      <c r="EZ213" s="261"/>
      <c r="FA213" s="261"/>
      <c r="FB213" s="261"/>
      <c r="FC213" s="261"/>
      <c r="FD213" s="261"/>
      <c r="FE213" s="261"/>
      <c r="FF213" s="261"/>
      <c r="FG213" s="261"/>
      <c r="FH213" s="261"/>
      <c r="FI213" s="261"/>
      <c r="FJ213" s="261"/>
      <c r="FK213" s="261"/>
      <c r="FL213" s="261"/>
      <c r="FM213" s="261"/>
      <c r="FN213" s="261"/>
      <c r="FO213" s="261"/>
      <c r="FP213" s="261"/>
      <c r="FQ213" s="261"/>
      <c r="FR213" s="261"/>
      <c r="FS213" s="261"/>
      <c r="FT213" s="261"/>
      <c r="FU213" s="261"/>
      <c r="FV213" s="261"/>
      <c r="FW213" s="261"/>
      <c r="FX213" s="261"/>
      <c r="FY213" s="261"/>
      <c r="FZ213" s="261"/>
      <c r="GA213" s="261"/>
      <c r="GB213" s="261"/>
      <c r="GC213" s="261"/>
      <c r="GD213" s="261"/>
      <c r="GE213" s="261"/>
      <c r="GF213" s="261"/>
      <c r="GG213" s="261"/>
      <c r="GH213" s="261"/>
      <c r="GI213" s="261"/>
      <c r="GJ213" s="261"/>
      <c r="GK213" s="261"/>
      <c r="GL213" s="261"/>
      <c r="GM213" s="261"/>
      <c r="GN213" s="261"/>
      <c r="GO213" s="261"/>
      <c r="GP213" s="261"/>
      <c r="GQ213" s="261"/>
      <c r="GR213" s="261"/>
      <c r="GS213" s="261"/>
      <c r="GT213" s="261"/>
      <c r="GU213" s="261"/>
      <c r="GV213" s="261"/>
      <c r="GW213" s="261"/>
      <c r="GX213" s="261"/>
      <c r="GY213" s="261"/>
      <c r="GZ213" s="261"/>
      <c r="HA213" s="261"/>
      <c r="HB213" s="261"/>
      <c r="HC213" s="261"/>
      <c r="HD213" s="261"/>
      <c r="HE213" s="261"/>
      <c r="HF213" s="261"/>
      <c r="HG213" s="261"/>
      <c r="HH213" s="261"/>
      <c r="HI213" s="261"/>
      <c r="HJ213" s="261"/>
      <c r="HK213" s="261"/>
    </row>
    <row r="214" spans="1:219" ht="19.5" x14ac:dyDescent="0.25">
      <c r="A214" s="1121" t="s">
        <v>416</v>
      </c>
      <c r="B214" s="1121" t="s">
        <v>375</v>
      </c>
      <c r="C214" s="1121" t="s">
        <v>361</v>
      </c>
      <c r="D214" s="1121" t="s">
        <v>414</v>
      </c>
      <c r="E214" s="1121" t="s">
        <v>401</v>
      </c>
      <c r="F214" s="1121"/>
      <c r="G214" s="608"/>
      <c r="H214" s="608"/>
      <c r="I214" s="1050"/>
      <c r="J214" s="1050"/>
      <c r="K214" s="608"/>
      <c r="L214" s="608"/>
      <c r="M214" s="608"/>
      <c r="N214" s="627"/>
      <c r="O214" s="627"/>
      <c r="P214" s="627"/>
      <c r="Q214" s="1122" t="s">
        <v>689</v>
      </c>
      <c r="R214" s="1123"/>
      <c r="S214" s="1123"/>
      <c r="T214" s="1124">
        <f t="shared" si="34"/>
        <v>0</v>
      </c>
      <c r="U214" s="1092">
        <f t="shared" si="33"/>
        <v>0</v>
      </c>
      <c r="V214" s="1086"/>
      <c r="W214" s="581"/>
      <c r="X214" s="581"/>
      <c r="Y214" s="581"/>
      <c r="Z214" s="581"/>
      <c r="AA214" s="596"/>
      <c r="AB214" s="581"/>
      <c r="AC214" s="581"/>
      <c r="AD214" s="581"/>
      <c r="AE214" s="581"/>
      <c r="AF214" s="581"/>
      <c r="AG214" s="581"/>
      <c r="AH214" s="581"/>
      <c r="AI214" s="581"/>
      <c r="AJ214" s="581"/>
      <c r="AK214" s="581"/>
      <c r="AL214" s="581"/>
      <c r="AM214" s="581"/>
      <c r="AN214" s="596"/>
      <c r="AO214" s="596"/>
      <c r="AP214" s="581"/>
      <c r="AQ214" s="581"/>
      <c r="AR214" s="581"/>
      <c r="AS214" s="581"/>
      <c r="AT214" s="581"/>
      <c r="AU214" s="581"/>
      <c r="AV214" s="581"/>
      <c r="AW214" s="581"/>
      <c r="AX214" s="581"/>
      <c r="AY214" s="581"/>
      <c r="AZ214" s="581"/>
      <c r="BA214" s="581"/>
      <c r="BB214" s="581"/>
      <c r="BC214" s="581"/>
      <c r="BD214" s="596"/>
      <c r="BE214" s="581"/>
      <c r="BF214" s="581"/>
      <c r="BG214" s="260"/>
      <c r="BH214" s="260"/>
      <c r="BI214" s="260"/>
      <c r="BJ214" s="581"/>
      <c r="BK214" s="581"/>
      <c r="BL214" s="581"/>
      <c r="BM214" s="581"/>
      <c r="BN214" s="581"/>
      <c r="BO214" s="581"/>
      <c r="BP214" s="581"/>
      <c r="BQ214" s="581"/>
      <c r="BR214" s="581"/>
      <c r="BS214" s="596"/>
      <c r="BT214" s="581"/>
      <c r="BU214" s="581"/>
      <c r="BV214" s="581"/>
      <c r="BW214" s="581"/>
      <c r="BX214" s="581"/>
      <c r="BY214" s="581"/>
      <c r="BZ214" s="581"/>
      <c r="CA214" s="635"/>
      <c r="CB214" s="650"/>
      <c r="CC214" s="650"/>
      <c r="CD214" s="650"/>
      <c r="CE214" s="650"/>
      <c r="CF214" s="650"/>
      <c r="CG214" s="1185">
        <f t="shared" si="25"/>
        <v>0</v>
      </c>
      <c r="CH214" s="650"/>
      <c r="CI214" s="650"/>
      <c r="CJ214" s="650"/>
      <c r="CK214" s="650"/>
      <c r="CL214" s="650"/>
      <c r="CM214" s="650"/>
      <c r="CN214" s="650"/>
      <c r="CO214" s="650"/>
      <c r="CP214" s="807">
        <f t="shared" si="31"/>
        <v>0</v>
      </c>
      <c r="CQ214" s="807">
        <f t="shared" si="32"/>
        <v>0</v>
      </c>
      <c r="CR214" s="261"/>
      <c r="CS214" s="261"/>
      <c r="CT214" s="261"/>
      <c r="CU214" s="261"/>
      <c r="CV214" s="261"/>
      <c r="CW214" s="261"/>
      <c r="CX214" s="261"/>
      <c r="CY214" s="261"/>
      <c r="CZ214" s="261"/>
      <c r="DA214" s="261"/>
      <c r="DB214" s="261"/>
      <c r="DC214" s="261"/>
      <c r="DD214" s="261"/>
      <c r="DE214" s="261"/>
      <c r="DF214" s="261"/>
      <c r="DG214" s="261"/>
      <c r="DH214" s="261"/>
      <c r="DI214" s="261"/>
      <c r="DJ214" s="261"/>
      <c r="DK214" s="261"/>
      <c r="DL214" s="261"/>
      <c r="DM214" s="261"/>
      <c r="DN214" s="261"/>
      <c r="DO214" s="261"/>
      <c r="DP214" s="261"/>
      <c r="DQ214" s="261"/>
      <c r="DR214" s="261"/>
      <c r="DS214" s="261"/>
      <c r="DT214" s="261"/>
      <c r="DU214" s="261"/>
      <c r="DV214" s="261"/>
      <c r="DW214" s="261"/>
      <c r="DX214" s="261"/>
      <c r="DY214" s="261"/>
      <c r="DZ214" s="261"/>
      <c r="EA214" s="261"/>
      <c r="EB214" s="261"/>
      <c r="EC214" s="261"/>
      <c r="ED214" s="261"/>
      <c r="EE214" s="261"/>
      <c r="EF214" s="261"/>
      <c r="EG214" s="261"/>
      <c r="EH214" s="261"/>
      <c r="EI214" s="261"/>
      <c r="EJ214" s="261"/>
      <c r="EK214" s="261"/>
      <c r="EL214" s="261"/>
      <c r="EM214" s="261"/>
      <c r="EN214" s="261"/>
      <c r="EO214" s="261"/>
      <c r="EP214" s="261"/>
      <c r="EQ214" s="261"/>
      <c r="ER214" s="261"/>
      <c r="ES214" s="261"/>
      <c r="ET214" s="261"/>
      <c r="EU214" s="261"/>
      <c r="EV214" s="261"/>
      <c r="EW214" s="261"/>
      <c r="EX214" s="261"/>
      <c r="EY214" s="261"/>
      <c r="EZ214" s="261"/>
      <c r="FA214" s="261"/>
      <c r="FB214" s="261"/>
      <c r="FC214" s="261"/>
      <c r="FD214" s="261"/>
      <c r="FE214" s="261"/>
      <c r="FF214" s="261"/>
      <c r="FG214" s="261"/>
      <c r="FH214" s="261"/>
      <c r="FI214" s="261"/>
      <c r="FJ214" s="261"/>
      <c r="FK214" s="261"/>
      <c r="FL214" s="261"/>
      <c r="FM214" s="261"/>
      <c r="FN214" s="261"/>
      <c r="FO214" s="261"/>
      <c r="FP214" s="261"/>
      <c r="FQ214" s="261"/>
      <c r="FR214" s="261"/>
      <c r="FS214" s="261"/>
      <c r="FT214" s="261"/>
      <c r="FU214" s="261"/>
      <c r="FV214" s="261"/>
      <c r="FW214" s="261"/>
      <c r="FX214" s="261"/>
      <c r="FY214" s="261"/>
      <c r="FZ214" s="261"/>
      <c r="GA214" s="261"/>
      <c r="GB214" s="261"/>
      <c r="GC214" s="261"/>
      <c r="GD214" s="261"/>
      <c r="GE214" s="261"/>
      <c r="GF214" s="261"/>
      <c r="GG214" s="261"/>
      <c r="GH214" s="261"/>
      <c r="GI214" s="261"/>
      <c r="GJ214" s="261"/>
      <c r="GK214" s="261"/>
      <c r="GL214" s="261"/>
      <c r="GM214" s="261"/>
      <c r="GN214" s="261"/>
      <c r="GO214" s="261"/>
      <c r="GP214" s="261"/>
      <c r="GQ214" s="261"/>
      <c r="GR214" s="261"/>
      <c r="GS214" s="261"/>
      <c r="GT214" s="261"/>
      <c r="GU214" s="261"/>
      <c r="GV214" s="261"/>
      <c r="GW214" s="261"/>
      <c r="GX214" s="261"/>
      <c r="GY214" s="261"/>
      <c r="GZ214" s="261"/>
      <c r="HA214" s="261"/>
      <c r="HB214" s="261"/>
      <c r="HC214" s="261"/>
      <c r="HD214" s="261"/>
      <c r="HE214" s="261"/>
      <c r="HF214" s="261"/>
      <c r="HG214" s="261"/>
      <c r="HH214" s="261"/>
      <c r="HI214" s="261"/>
      <c r="HJ214" s="261"/>
      <c r="HK214" s="261"/>
    </row>
    <row r="215" spans="1:219" ht="31.5" x14ac:dyDescent="0.25">
      <c r="A215" s="790" t="s">
        <v>416</v>
      </c>
      <c r="B215" s="790" t="s">
        <v>375</v>
      </c>
      <c r="C215" s="790" t="s">
        <v>361</v>
      </c>
      <c r="D215" s="790" t="s">
        <v>414</v>
      </c>
      <c r="E215" s="790" t="s">
        <v>401</v>
      </c>
      <c r="F215" s="790" t="s">
        <v>1003</v>
      </c>
      <c r="G215" s="614"/>
      <c r="H215" s="614"/>
      <c r="I215" s="1055"/>
      <c r="J215" s="1055"/>
      <c r="K215" s="614"/>
      <c r="L215" s="614"/>
      <c r="M215" s="614"/>
      <c r="N215" s="630"/>
      <c r="O215" s="630"/>
      <c r="P215" s="630"/>
      <c r="Q215" s="1151" t="s">
        <v>1002</v>
      </c>
      <c r="R215" s="1152"/>
      <c r="S215" s="1152"/>
      <c r="T215" s="1153">
        <f t="shared" si="34"/>
        <v>0</v>
      </c>
      <c r="U215" s="1092">
        <f t="shared" si="33"/>
        <v>0</v>
      </c>
      <c r="V215" s="1086"/>
      <c r="W215" s="260"/>
      <c r="X215" s="260"/>
      <c r="Y215" s="260"/>
      <c r="Z215" s="260"/>
      <c r="AA215" s="596"/>
      <c r="AB215" s="260"/>
      <c r="AC215" s="260"/>
      <c r="AD215" s="260"/>
      <c r="AE215" s="260"/>
      <c r="AF215" s="260"/>
      <c r="AG215" s="260"/>
      <c r="AH215" s="260"/>
      <c r="AI215" s="260"/>
      <c r="AJ215" s="260"/>
      <c r="AK215" s="260"/>
      <c r="AL215" s="260"/>
      <c r="AM215" s="260"/>
      <c r="AN215" s="596"/>
      <c r="AO215" s="596"/>
      <c r="AP215" s="260"/>
      <c r="AQ215" s="260"/>
      <c r="AR215" s="260"/>
      <c r="AS215" s="260"/>
      <c r="AT215" s="260"/>
      <c r="AU215" s="260"/>
      <c r="AV215" s="260"/>
      <c r="AW215" s="260"/>
      <c r="AX215" s="260"/>
      <c r="AY215" s="260"/>
      <c r="AZ215" s="260"/>
      <c r="BA215" s="260"/>
      <c r="BB215" s="260"/>
      <c r="BC215" s="260"/>
      <c r="BD215" s="596"/>
      <c r="BE215" s="260"/>
      <c r="BF215" s="260"/>
      <c r="BG215" s="260"/>
      <c r="BH215" s="260"/>
      <c r="BI215" s="260"/>
      <c r="BJ215" s="260"/>
      <c r="BK215" s="581"/>
      <c r="BL215" s="260"/>
      <c r="BM215" s="260"/>
      <c r="BN215" s="260"/>
      <c r="BO215" s="260"/>
      <c r="BP215" s="260"/>
      <c r="BQ215" s="260"/>
      <c r="BR215" s="260"/>
      <c r="BS215" s="596"/>
      <c r="BT215" s="260"/>
      <c r="BU215" s="260"/>
      <c r="BV215" s="260"/>
      <c r="BW215" s="260"/>
      <c r="BX215" s="260"/>
      <c r="BY215" s="260"/>
      <c r="BZ215" s="260"/>
      <c r="CA215" s="635"/>
      <c r="CB215" s="650"/>
      <c r="CC215" s="650"/>
      <c r="CD215" s="650"/>
      <c r="CE215" s="650"/>
      <c r="CF215" s="650"/>
      <c r="CG215" s="1185">
        <f t="shared" si="25"/>
        <v>0</v>
      </c>
      <c r="CH215" s="650"/>
      <c r="CI215" s="650"/>
      <c r="CJ215" s="650"/>
      <c r="CK215" s="650"/>
      <c r="CL215" s="650"/>
      <c r="CM215" s="650"/>
      <c r="CN215" s="650"/>
      <c r="CO215" s="650"/>
      <c r="CP215" s="807">
        <f t="shared" si="31"/>
        <v>0</v>
      </c>
      <c r="CQ215" s="807">
        <f t="shared" si="32"/>
        <v>0</v>
      </c>
      <c r="CR215" s="261"/>
      <c r="CS215" s="261"/>
      <c r="CT215" s="261"/>
      <c r="CU215" s="261"/>
      <c r="CV215" s="261"/>
      <c r="CW215" s="261"/>
      <c r="CX215" s="261"/>
      <c r="CY215" s="261"/>
      <c r="CZ215" s="261"/>
      <c r="DA215" s="261"/>
      <c r="DB215" s="261"/>
      <c r="DC215" s="261"/>
      <c r="DD215" s="261"/>
      <c r="DE215" s="261"/>
      <c r="DF215" s="261"/>
      <c r="DG215" s="261"/>
      <c r="DH215" s="261"/>
      <c r="DI215" s="261"/>
      <c r="DJ215" s="261"/>
      <c r="DK215" s="261"/>
      <c r="DL215" s="261"/>
      <c r="DM215" s="261"/>
      <c r="DN215" s="261"/>
      <c r="DO215" s="261"/>
      <c r="DP215" s="261"/>
      <c r="DQ215" s="261"/>
      <c r="DR215" s="261"/>
      <c r="DS215" s="261"/>
      <c r="DT215" s="261"/>
      <c r="DU215" s="261"/>
      <c r="DV215" s="261"/>
      <c r="DW215" s="261"/>
      <c r="DX215" s="261"/>
      <c r="DY215" s="261"/>
      <c r="DZ215" s="261"/>
      <c r="EA215" s="261"/>
      <c r="EB215" s="261"/>
      <c r="EC215" s="261"/>
      <c r="ED215" s="261"/>
      <c r="EE215" s="261"/>
      <c r="EF215" s="261"/>
      <c r="EG215" s="261"/>
      <c r="EH215" s="261"/>
      <c r="EI215" s="261"/>
      <c r="EJ215" s="261"/>
      <c r="EK215" s="261"/>
      <c r="EL215" s="261"/>
      <c r="EM215" s="261"/>
      <c r="EN215" s="261"/>
      <c r="EO215" s="261"/>
      <c r="EP215" s="261"/>
      <c r="EQ215" s="261"/>
      <c r="ER215" s="261"/>
      <c r="ES215" s="261"/>
      <c r="ET215" s="261"/>
      <c r="EU215" s="261"/>
      <c r="EV215" s="261"/>
      <c r="EW215" s="261"/>
      <c r="EX215" s="261"/>
      <c r="EY215" s="261"/>
      <c r="EZ215" s="261"/>
      <c r="FA215" s="261"/>
      <c r="FB215" s="261"/>
      <c r="FC215" s="261"/>
      <c r="FD215" s="261"/>
      <c r="FE215" s="261"/>
      <c r="FF215" s="261"/>
      <c r="FG215" s="261"/>
      <c r="FH215" s="261"/>
      <c r="FI215" s="261"/>
      <c r="FJ215" s="261"/>
      <c r="FK215" s="261"/>
      <c r="FL215" s="261"/>
      <c r="FM215" s="261"/>
      <c r="FN215" s="261"/>
      <c r="FO215" s="261"/>
      <c r="FP215" s="261"/>
      <c r="FQ215" s="261"/>
      <c r="FR215" s="261"/>
      <c r="FS215" s="261"/>
      <c r="FT215" s="261"/>
      <c r="FU215" s="261"/>
      <c r="FV215" s="261"/>
      <c r="FW215" s="261"/>
      <c r="FX215" s="261"/>
      <c r="FY215" s="261"/>
      <c r="FZ215" s="261"/>
      <c r="GA215" s="261"/>
      <c r="GB215" s="261"/>
      <c r="GC215" s="261"/>
      <c r="GD215" s="261"/>
      <c r="GE215" s="261"/>
      <c r="GF215" s="261"/>
      <c r="GG215" s="261"/>
      <c r="GH215" s="261"/>
      <c r="GI215" s="261"/>
      <c r="GJ215" s="261"/>
      <c r="GK215" s="261"/>
      <c r="GL215" s="261"/>
      <c r="GM215" s="261"/>
      <c r="GN215" s="261"/>
      <c r="GO215" s="261"/>
      <c r="GP215" s="261"/>
      <c r="GQ215" s="261"/>
      <c r="GR215" s="261"/>
      <c r="GS215" s="261"/>
      <c r="GT215" s="261"/>
      <c r="GU215" s="261"/>
      <c r="GV215" s="261"/>
      <c r="GW215" s="261"/>
      <c r="GX215" s="261"/>
      <c r="GY215" s="261"/>
      <c r="GZ215" s="261"/>
      <c r="HA215" s="261"/>
      <c r="HB215" s="261"/>
      <c r="HC215" s="261"/>
      <c r="HD215" s="261"/>
      <c r="HE215" s="254"/>
      <c r="HF215" s="254"/>
      <c r="HG215" s="254"/>
      <c r="HH215" s="254"/>
      <c r="HI215" s="254"/>
      <c r="HJ215" s="254"/>
      <c r="HK215" s="254"/>
    </row>
    <row r="216" spans="1:219" s="280" customFormat="1" ht="72" customHeight="1" x14ac:dyDescent="0.25">
      <c r="A216" s="619" t="s">
        <v>416</v>
      </c>
      <c r="B216" s="619" t="s">
        <v>375</v>
      </c>
      <c r="C216" s="619" t="s">
        <v>361</v>
      </c>
      <c r="D216" s="619" t="s">
        <v>414</v>
      </c>
      <c r="E216" s="619" t="s">
        <v>401</v>
      </c>
      <c r="F216" s="619" t="s">
        <v>1003</v>
      </c>
      <c r="G216" s="609">
        <v>2021005810243</v>
      </c>
      <c r="H216" s="609"/>
      <c r="I216" s="1052" t="s">
        <v>1004</v>
      </c>
      <c r="J216" s="1052" t="s">
        <v>1005</v>
      </c>
      <c r="K216" s="609">
        <v>2</v>
      </c>
      <c r="L216" s="609" t="s">
        <v>792</v>
      </c>
      <c r="M216" s="609" t="s">
        <v>796</v>
      </c>
      <c r="N216" s="619" t="s">
        <v>1469</v>
      </c>
      <c r="O216" s="619" t="s">
        <v>390</v>
      </c>
      <c r="P216" s="619" t="s">
        <v>701</v>
      </c>
      <c r="Q216" s="1154" t="s">
        <v>882</v>
      </c>
      <c r="R216" s="1155">
        <v>100000000</v>
      </c>
      <c r="S216" s="1155"/>
      <c r="T216" s="1156">
        <v>100000000</v>
      </c>
      <c r="U216" s="1092">
        <f t="shared" si="33"/>
        <v>99999999.999999523</v>
      </c>
      <c r="V216" s="1093"/>
      <c r="W216" s="324"/>
      <c r="X216" s="324"/>
      <c r="Y216" s="324"/>
      <c r="Z216" s="324"/>
      <c r="AA216" s="791"/>
      <c r="AB216" s="303"/>
      <c r="AC216" s="303"/>
      <c r="AD216" s="303"/>
      <c r="AE216" s="303"/>
      <c r="AF216" s="303"/>
      <c r="AG216" s="303"/>
      <c r="AH216" s="324"/>
      <c r="AI216" s="324"/>
      <c r="AJ216" s="324"/>
      <c r="AK216" s="324"/>
      <c r="AL216" s="324"/>
      <c r="AM216" s="324"/>
      <c r="AN216" s="601"/>
      <c r="AO216" s="601">
        <f>94785299</f>
        <v>94785299</v>
      </c>
      <c r="AP216" s="324"/>
      <c r="AQ216" s="324"/>
      <c r="AR216" s="324">
        <v>5214700.9999995232</v>
      </c>
      <c r="AS216" s="324"/>
      <c r="AT216" s="324"/>
      <c r="AU216" s="303"/>
      <c r="AV216" s="303"/>
      <c r="AW216" s="313"/>
      <c r="AX216" s="324"/>
      <c r="AY216" s="324"/>
      <c r="AZ216" s="324"/>
      <c r="BA216" s="324"/>
      <c r="BB216" s="324"/>
      <c r="BC216" s="324"/>
      <c r="BD216" s="601"/>
      <c r="BE216" s="324"/>
      <c r="BF216" s="324"/>
      <c r="BG216" s="324"/>
      <c r="BH216" s="324"/>
      <c r="BI216" s="324"/>
      <c r="BJ216" s="324"/>
      <c r="BK216" s="591"/>
      <c r="BL216" s="324"/>
      <c r="BM216" s="324"/>
      <c r="BN216" s="324"/>
      <c r="BO216" s="324"/>
      <c r="BP216" s="324"/>
      <c r="BQ216" s="324"/>
      <c r="BR216" s="324"/>
      <c r="BS216" s="601"/>
      <c r="BT216" s="324"/>
      <c r="BU216" s="324"/>
      <c r="BV216" s="324"/>
      <c r="BW216" s="324"/>
      <c r="BX216" s="324"/>
      <c r="BY216" s="324"/>
      <c r="BZ216" s="324"/>
      <c r="CA216" s="644"/>
      <c r="CB216" s="652" t="s">
        <v>1342</v>
      </c>
      <c r="CC216" s="652" t="s">
        <v>1343</v>
      </c>
      <c r="CD216" s="652">
        <v>41035</v>
      </c>
      <c r="CE216" s="652" t="s">
        <v>1067</v>
      </c>
      <c r="CF216" s="619" t="s">
        <v>701</v>
      </c>
      <c r="CG216" s="1179">
        <f t="shared" si="25"/>
        <v>100000000</v>
      </c>
      <c r="CH216" s="652">
        <v>9111</v>
      </c>
      <c r="CI216" s="652" t="s">
        <v>1273</v>
      </c>
      <c r="CJ216" t="s">
        <v>1378</v>
      </c>
      <c r="CK216" t="s">
        <v>1379</v>
      </c>
      <c r="CL216" s="652">
        <v>7109</v>
      </c>
      <c r="CM216" s="652" t="s">
        <v>1274</v>
      </c>
      <c r="CN216" s="652" t="s">
        <v>1275</v>
      </c>
      <c r="CO216" s="652" t="s">
        <v>1276</v>
      </c>
      <c r="CP216" s="807">
        <f t="shared" si="31"/>
        <v>100000000</v>
      </c>
      <c r="CQ216" s="807">
        <f t="shared" si="32"/>
        <v>0</v>
      </c>
      <c r="CR216" s="278"/>
      <c r="CS216" s="278"/>
      <c r="CT216" s="278"/>
      <c r="CU216" s="278"/>
      <c r="CV216" s="278"/>
      <c r="CW216" s="278"/>
      <c r="CX216" s="278"/>
      <c r="CY216" s="278"/>
      <c r="CZ216" s="278"/>
      <c r="DA216" s="278"/>
      <c r="DB216" s="278"/>
      <c r="DC216" s="278"/>
      <c r="DD216" s="278"/>
      <c r="DE216" s="278"/>
      <c r="DF216" s="278"/>
      <c r="DG216" s="278"/>
      <c r="DH216" s="278"/>
      <c r="DI216" s="278"/>
      <c r="DJ216" s="278"/>
      <c r="DK216" s="278"/>
      <c r="DL216" s="278"/>
      <c r="DM216" s="278"/>
      <c r="DN216" s="278"/>
      <c r="DO216" s="278"/>
      <c r="DP216" s="278"/>
      <c r="DQ216" s="278"/>
      <c r="DR216" s="278"/>
      <c r="DS216" s="278"/>
      <c r="DT216" s="278"/>
      <c r="DU216" s="278"/>
      <c r="DV216" s="278"/>
      <c r="DW216" s="278"/>
      <c r="DX216" s="278"/>
      <c r="DY216" s="278"/>
      <c r="DZ216" s="278"/>
      <c r="EA216" s="278"/>
      <c r="EB216" s="278"/>
      <c r="EC216" s="278"/>
      <c r="ED216" s="278"/>
      <c r="EE216" s="278"/>
      <c r="EF216" s="278"/>
      <c r="EG216" s="278"/>
      <c r="EH216" s="278"/>
      <c r="EI216" s="278"/>
      <c r="EJ216" s="278"/>
      <c r="EK216" s="278"/>
      <c r="EL216" s="278"/>
      <c r="EM216" s="278"/>
      <c r="EN216" s="278"/>
      <c r="EO216" s="278"/>
      <c r="EP216" s="278"/>
      <c r="EQ216" s="278"/>
      <c r="ER216" s="278"/>
      <c r="ES216" s="278"/>
      <c r="ET216" s="278"/>
      <c r="EU216" s="278"/>
      <c r="EV216" s="278"/>
      <c r="EW216" s="278"/>
      <c r="EX216" s="278"/>
      <c r="EY216" s="278"/>
      <c r="EZ216" s="278"/>
      <c r="FA216" s="278"/>
      <c r="FB216" s="278"/>
      <c r="FC216" s="278"/>
      <c r="FD216" s="278"/>
      <c r="FE216" s="278"/>
      <c r="FF216" s="278"/>
      <c r="FG216" s="278"/>
      <c r="FH216" s="278"/>
      <c r="FI216" s="278"/>
      <c r="FJ216" s="278"/>
      <c r="FK216" s="278"/>
      <c r="FL216" s="278"/>
      <c r="FM216" s="278"/>
      <c r="FN216" s="278"/>
      <c r="FO216" s="278"/>
      <c r="FP216" s="278"/>
      <c r="FQ216" s="278"/>
      <c r="FR216" s="278"/>
      <c r="FS216" s="278"/>
      <c r="FT216" s="278"/>
      <c r="FU216" s="278"/>
      <c r="FV216" s="278"/>
      <c r="FW216" s="278"/>
      <c r="FX216" s="278"/>
      <c r="FY216" s="278"/>
      <c r="FZ216" s="278"/>
      <c r="GA216" s="278"/>
      <c r="GB216" s="278"/>
      <c r="GC216" s="278"/>
      <c r="GD216" s="278"/>
      <c r="GE216" s="278"/>
      <c r="GF216" s="278"/>
      <c r="GG216" s="278"/>
      <c r="GH216" s="278"/>
      <c r="GI216" s="278"/>
      <c r="GJ216" s="278"/>
      <c r="GK216" s="278"/>
      <c r="GL216" s="278"/>
      <c r="GM216" s="278"/>
      <c r="GN216" s="278"/>
      <c r="GO216" s="278"/>
      <c r="GP216" s="278"/>
      <c r="GQ216" s="278"/>
      <c r="GR216" s="278"/>
      <c r="GS216" s="278"/>
      <c r="GT216" s="278"/>
      <c r="GU216" s="278"/>
      <c r="GV216" s="278"/>
      <c r="GW216" s="278"/>
      <c r="GX216" s="278"/>
      <c r="GY216" s="278"/>
      <c r="GZ216" s="278"/>
      <c r="HA216" s="278"/>
      <c r="HB216" s="278"/>
      <c r="HC216" s="278"/>
      <c r="HD216" s="278"/>
      <c r="HE216" s="278"/>
      <c r="HF216" s="278"/>
      <c r="HG216" s="278"/>
      <c r="HH216" s="278"/>
      <c r="HI216" s="278"/>
      <c r="HJ216" s="278"/>
      <c r="HK216" s="278"/>
    </row>
    <row r="217" spans="1:219" ht="19.5" x14ac:dyDescent="0.25">
      <c r="A217" s="1132" t="s">
        <v>416</v>
      </c>
      <c r="B217" s="1132" t="s">
        <v>375</v>
      </c>
      <c r="C217" s="1132" t="s">
        <v>361</v>
      </c>
      <c r="D217" s="1132" t="s">
        <v>415</v>
      </c>
      <c r="E217" s="1132"/>
      <c r="F217" s="1132"/>
      <c r="G217" s="613"/>
      <c r="H217" s="613"/>
      <c r="I217" s="1054"/>
      <c r="J217" s="1054"/>
      <c r="K217" s="613"/>
      <c r="L217" s="613"/>
      <c r="M217" s="613"/>
      <c r="N217" s="629"/>
      <c r="O217" s="629"/>
      <c r="P217" s="629"/>
      <c r="Q217" s="1148" t="s">
        <v>302</v>
      </c>
      <c r="R217" s="1149"/>
      <c r="S217" s="1149"/>
      <c r="T217" s="1150">
        <f t="shared" si="34"/>
        <v>0</v>
      </c>
      <c r="U217" s="1092">
        <f t="shared" si="33"/>
        <v>0</v>
      </c>
      <c r="V217" s="1086"/>
      <c r="W217" s="260"/>
      <c r="X217" s="260"/>
      <c r="Y217" s="260"/>
      <c r="Z217" s="260"/>
      <c r="AA217" s="596"/>
      <c r="AB217" s="260"/>
      <c r="AC217" s="260"/>
      <c r="AD217" s="260"/>
      <c r="AE217" s="260"/>
      <c r="AF217" s="260"/>
      <c r="AG217" s="260"/>
      <c r="AH217" s="260"/>
      <c r="AI217" s="260"/>
      <c r="AJ217" s="260"/>
      <c r="AK217" s="260"/>
      <c r="AL217" s="260"/>
      <c r="AM217" s="260"/>
      <c r="AN217" s="596"/>
      <c r="AO217" s="596"/>
      <c r="AP217" s="260"/>
      <c r="AQ217" s="260"/>
      <c r="AR217" s="260"/>
      <c r="AS217" s="260"/>
      <c r="AT217" s="260"/>
      <c r="AU217" s="260"/>
      <c r="AV217" s="260"/>
      <c r="AW217" s="260"/>
      <c r="AX217" s="260"/>
      <c r="AY217" s="260"/>
      <c r="AZ217" s="260"/>
      <c r="BA217" s="260"/>
      <c r="BB217" s="260"/>
      <c r="BC217" s="260"/>
      <c r="BD217" s="596"/>
      <c r="BE217" s="260"/>
      <c r="BF217" s="260"/>
      <c r="BG217" s="260"/>
      <c r="BH217" s="260"/>
      <c r="BI217" s="260"/>
      <c r="BJ217" s="260"/>
      <c r="BK217" s="581"/>
      <c r="BL217" s="260"/>
      <c r="BM217" s="260"/>
      <c r="BN217" s="260"/>
      <c r="BO217" s="260"/>
      <c r="BP217" s="260"/>
      <c r="BQ217" s="260"/>
      <c r="BR217" s="260"/>
      <c r="BS217" s="596"/>
      <c r="BT217" s="260"/>
      <c r="BU217" s="260"/>
      <c r="BV217" s="260"/>
      <c r="BW217" s="260"/>
      <c r="BX217" s="260"/>
      <c r="BY217" s="260"/>
      <c r="BZ217" s="260"/>
      <c r="CA217" s="635"/>
      <c r="CB217" s="650"/>
      <c r="CC217" s="650"/>
      <c r="CD217" s="650"/>
      <c r="CE217" s="650"/>
      <c r="CF217" s="650"/>
      <c r="CG217" s="1185">
        <f t="shared" ref="CG217:CG221" si="35">T217</f>
        <v>0</v>
      </c>
      <c r="CH217" s="650"/>
      <c r="CI217" s="650"/>
      <c r="CJ217" s="650"/>
      <c r="CK217" s="650"/>
      <c r="CL217" s="650"/>
      <c r="CM217" s="650"/>
      <c r="CN217" s="650"/>
      <c r="CO217" s="650"/>
      <c r="CP217" s="807">
        <f t="shared" si="31"/>
        <v>0</v>
      </c>
      <c r="CQ217" s="807">
        <f t="shared" si="32"/>
        <v>0</v>
      </c>
      <c r="CR217" s="261"/>
      <c r="CS217" s="261"/>
      <c r="CT217" s="261"/>
      <c r="CU217" s="261"/>
      <c r="CV217" s="261"/>
      <c r="CW217" s="261"/>
      <c r="CX217" s="261"/>
      <c r="CY217" s="261"/>
      <c r="CZ217" s="261"/>
      <c r="DA217" s="261"/>
      <c r="DB217" s="261"/>
      <c r="DC217" s="261"/>
      <c r="DD217" s="261"/>
      <c r="DE217" s="261"/>
      <c r="DF217" s="261"/>
      <c r="DG217" s="261"/>
      <c r="DH217" s="261"/>
      <c r="DI217" s="261"/>
      <c r="DJ217" s="261"/>
      <c r="DK217" s="261"/>
      <c r="DL217" s="261"/>
      <c r="DM217" s="261"/>
      <c r="DN217" s="261"/>
      <c r="DO217" s="261"/>
      <c r="DP217" s="261"/>
      <c r="DQ217" s="261"/>
      <c r="DR217" s="261"/>
      <c r="DS217" s="261"/>
      <c r="DT217" s="261"/>
      <c r="DU217" s="261"/>
      <c r="DV217" s="261"/>
      <c r="DW217" s="261"/>
      <c r="DX217" s="261"/>
      <c r="DY217" s="261"/>
      <c r="DZ217" s="261"/>
      <c r="EA217" s="261"/>
      <c r="EB217" s="261"/>
      <c r="EC217" s="261"/>
      <c r="ED217" s="261"/>
      <c r="EE217" s="261"/>
      <c r="EF217" s="261"/>
      <c r="EG217" s="261"/>
      <c r="EH217" s="261"/>
      <c r="EI217" s="261"/>
      <c r="EJ217" s="261"/>
      <c r="EK217" s="261"/>
      <c r="EL217" s="261"/>
      <c r="EM217" s="261"/>
      <c r="EN217" s="261"/>
      <c r="EO217" s="261"/>
      <c r="EP217" s="261"/>
      <c r="EQ217" s="261"/>
      <c r="ER217" s="261"/>
      <c r="ES217" s="261"/>
      <c r="ET217" s="261"/>
      <c r="EU217" s="261"/>
      <c r="EV217" s="261"/>
      <c r="EW217" s="261"/>
      <c r="EX217" s="261"/>
      <c r="EY217" s="261"/>
      <c r="EZ217" s="261"/>
      <c r="FA217" s="261"/>
      <c r="FB217" s="261"/>
      <c r="FC217" s="261"/>
      <c r="FD217" s="261"/>
      <c r="FE217" s="261"/>
      <c r="FF217" s="261"/>
      <c r="FG217" s="261"/>
      <c r="FH217" s="261"/>
      <c r="FI217" s="261"/>
      <c r="FJ217" s="261"/>
      <c r="FK217" s="261"/>
      <c r="FL217" s="261"/>
      <c r="FM217" s="261"/>
      <c r="FN217" s="261"/>
      <c r="FO217" s="261"/>
      <c r="FP217" s="261"/>
      <c r="FQ217" s="261"/>
      <c r="FR217" s="261"/>
      <c r="FS217" s="261"/>
      <c r="FT217" s="261"/>
      <c r="FU217" s="261"/>
      <c r="FV217" s="261"/>
      <c r="FW217" s="261"/>
      <c r="FX217" s="261"/>
      <c r="FY217" s="261"/>
      <c r="FZ217" s="261"/>
      <c r="GA217" s="261"/>
      <c r="GB217" s="261"/>
      <c r="GC217" s="261"/>
      <c r="GD217" s="261"/>
      <c r="GE217" s="261"/>
      <c r="GF217" s="261"/>
      <c r="GG217" s="261"/>
      <c r="GH217" s="261"/>
      <c r="GI217" s="261"/>
      <c r="GJ217" s="261"/>
      <c r="GK217" s="261"/>
      <c r="GL217" s="261"/>
      <c r="GM217" s="261"/>
      <c r="GN217" s="261"/>
      <c r="GO217" s="261"/>
      <c r="GP217" s="261"/>
      <c r="GQ217" s="261"/>
      <c r="GR217" s="261"/>
      <c r="GS217" s="261"/>
      <c r="GT217" s="261"/>
      <c r="GU217" s="261"/>
      <c r="GV217" s="261"/>
      <c r="GW217" s="261"/>
      <c r="GX217" s="261"/>
      <c r="GY217" s="261"/>
      <c r="GZ217" s="261"/>
      <c r="HA217" s="261"/>
      <c r="HB217" s="261"/>
      <c r="HC217" s="261"/>
      <c r="HD217" s="261"/>
      <c r="HE217" s="261"/>
      <c r="HF217" s="261"/>
      <c r="HG217" s="261"/>
      <c r="HH217" s="261"/>
      <c r="HI217" s="261"/>
      <c r="HJ217" s="261"/>
      <c r="HK217" s="261"/>
    </row>
    <row r="218" spans="1:219" ht="19.5" x14ac:dyDescent="0.25">
      <c r="A218" s="1121" t="s">
        <v>416</v>
      </c>
      <c r="B218" s="1121" t="s">
        <v>375</v>
      </c>
      <c r="C218" s="1121" t="s">
        <v>361</v>
      </c>
      <c r="D218" s="1121" t="s">
        <v>415</v>
      </c>
      <c r="E218" s="1121" t="s">
        <v>401</v>
      </c>
      <c r="F218" s="1121"/>
      <c r="G218" s="608"/>
      <c r="H218" s="608"/>
      <c r="I218" s="1050"/>
      <c r="J218" s="1050"/>
      <c r="K218" s="608"/>
      <c r="L218" s="608"/>
      <c r="M218" s="608"/>
      <c r="N218" s="627"/>
      <c r="O218" s="627"/>
      <c r="P218" s="627"/>
      <c r="Q218" s="1122" t="s">
        <v>689</v>
      </c>
      <c r="R218" s="1123"/>
      <c r="S218" s="1123"/>
      <c r="T218" s="1124">
        <f t="shared" si="34"/>
        <v>0</v>
      </c>
      <c r="U218" s="1092">
        <f t="shared" si="33"/>
        <v>0</v>
      </c>
      <c r="V218" s="1086"/>
      <c r="W218" s="581"/>
      <c r="X218" s="581"/>
      <c r="Y218" s="581"/>
      <c r="Z218" s="581"/>
      <c r="AA218" s="596"/>
      <c r="AB218" s="581"/>
      <c r="AC218" s="581"/>
      <c r="AD218" s="581"/>
      <c r="AE218" s="581"/>
      <c r="AF218" s="581"/>
      <c r="AG218" s="581"/>
      <c r="AH218" s="581"/>
      <c r="AI218" s="581"/>
      <c r="AJ218" s="581"/>
      <c r="AK218" s="581"/>
      <c r="AL218" s="581"/>
      <c r="AM218" s="581"/>
      <c r="AN218" s="596"/>
      <c r="AO218" s="596"/>
      <c r="AP218" s="581"/>
      <c r="AQ218" s="581"/>
      <c r="AR218" s="581"/>
      <c r="AS218" s="581"/>
      <c r="AT218" s="581"/>
      <c r="AU218" s="581"/>
      <c r="AV218" s="581"/>
      <c r="AW218" s="581"/>
      <c r="AX218" s="581"/>
      <c r="AY218" s="581"/>
      <c r="AZ218" s="581"/>
      <c r="BA218" s="581"/>
      <c r="BB218" s="581"/>
      <c r="BC218" s="581"/>
      <c r="BD218" s="596"/>
      <c r="BE218" s="581"/>
      <c r="BF218" s="581"/>
      <c r="BG218" s="260"/>
      <c r="BH218" s="260"/>
      <c r="BI218" s="260"/>
      <c r="BJ218" s="581"/>
      <c r="BK218" s="581"/>
      <c r="BL218" s="581"/>
      <c r="BM218" s="581"/>
      <c r="BN218" s="581"/>
      <c r="BO218" s="581"/>
      <c r="BP218" s="581"/>
      <c r="BQ218" s="581"/>
      <c r="BR218" s="581"/>
      <c r="BS218" s="596"/>
      <c r="BT218" s="581"/>
      <c r="BU218" s="581"/>
      <c r="BV218" s="581"/>
      <c r="BW218" s="581"/>
      <c r="BX218" s="581"/>
      <c r="BY218" s="581"/>
      <c r="BZ218" s="581"/>
      <c r="CA218" s="635"/>
      <c r="CB218" s="650"/>
      <c r="CC218" s="650"/>
      <c r="CD218" s="650"/>
      <c r="CE218" s="650"/>
      <c r="CF218" s="650"/>
      <c r="CG218" s="1185">
        <f t="shared" si="35"/>
        <v>0</v>
      </c>
      <c r="CH218" s="650"/>
      <c r="CI218" s="650"/>
      <c r="CJ218" s="650"/>
      <c r="CK218" s="650"/>
      <c r="CL218" s="650"/>
      <c r="CM218" s="650"/>
      <c r="CN218" s="650"/>
      <c r="CO218" s="650"/>
      <c r="CP218" s="807">
        <f t="shared" si="31"/>
        <v>0</v>
      </c>
      <c r="CQ218" s="807">
        <f t="shared" si="32"/>
        <v>0</v>
      </c>
      <c r="CR218" s="261"/>
      <c r="CS218" s="261"/>
      <c r="CT218" s="261"/>
      <c r="CU218" s="261"/>
      <c r="CV218" s="261"/>
      <c r="CW218" s="261"/>
      <c r="CX218" s="261"/>
      <c r="CY218" s="261"/>
      <c r="CZ218" s="261"/>
      <c r="DA218" s="261"/>
      <c r="DB218" s="261"/>
      <c r="DC218" s="261"/>
      <c r="DD218" s="261"/>
      <c r="DE218" s="261"/>
      <c r="DF218" s="261"/>
      <c r="DG218" s="261"/>
      <c r="DH218" s="261"/>
      <c r="DI218" s="261"/>
      <c r="DJ218" s="261"/>
      <c r="DK218" s="261"/>
      <c r="DL218" s="261"/>
      <c r="DM218" s="261"/>
      <c r="DN218" s="261"/>
      <c r="DO218" s="261"/>
      <c r="DP218" s="261"/>
      <c r="DQ218" s="261"/>
      <c r="DR218" s="261"/>
      <c r="DS218" s="261"/>
      <c r="DT218" s="261"/>
      <c r="DU218" s="261"/>
      <c r="DV218" s="261"/>
      <c r="DW218" s="261"/>
      <c r="DX218" s="261"/>
      <c r="DY218" s="261"/>
      <c r="DZ218" s="261"/>
      <c r="EA218" s="261"/>
      <c r="EB218" s="261"/>
      <c r="EC218" s="261"/>
      <c r="ED218" s="261"/>
      <c r="EE218" s="261"/>
      <c r="EF218" s="261"/>
      <c r="EG218" s="261"/>
      <c r="EH218" s="261"/>
      <c r="EI218" s="261"/>
      <c r="EJ218" s="261"/>
      <c r="EK218" s="261"/>
      <c r="EL218" s="261"/>
      <c r="EM218" s="261"/>
      <c r="EN218" s="261"/>
      <c r="EO218" s="261"/>
      <c r="EP218" s="261"/>
      <c r="EQ218" s="261"/>
      <c r="ER218" s="261"/>
      <c r="ES218" s="261"/>
      <c r="ET218" s="261"/>
      <c r="EU218" s="261"/>
      <c r="EV218" s="261"/>
      <c r="EW218" s="261"/>
      <c r="EX218" s="261"/>
      <c r="EY218" s="261"/>
      <c r="EZ218" s="261"/>
      <c r="FA218" s="261"/>
      <c r="FB218" s="261"/>
      <c r="FC218" s="261"/>
      <c r="FD218" s="261"/>
      <c r="FE218" s="261"/>
      <c r="FF218" s="261"/>
      <c r="FG218" s="261"/>
      <c r="FH218" s="261"/>
      <c r="FI218" s="261"/>
      <c r="FJ218" s="261"/>
      <c r="FK218" s="261"/>
      <c r="FL218" s="261"/>
      <c r="FM218" s="261"/>
      <c r="FN218" s="261"/>
      <c r="FO218" s="261"/>
      <c r="FP218" s="261"/>
      <c r="FQ218" s="261"/>
      <c r="FR218" s="261"/>
      <c r="FS218" s="261"/>
      <c r="FT218" s="261"/>
      <c r="FU218" s="261"/>
      <c r="FV218" s="261"/>
      <c r="FW218" s="261"/>
      <c r="FX218" s="261"/>
      <c r="FY218" s="261"/>
      <c r="FZ218" s="261"/>
      <c r="GA218" s="261"/>
      <c r="GB218" s="261"/>
      <c r="GC218" s="261"/>
      <c r="GD218" s="261"/>
      <c r="GE218" s="261"/>
      <c r="GF218" s="261"/>
      <c r="GG218" s="261"/>
      <c r="GH218" s="261"/>
      <c r="GI218" s="261"/>
      <c r="GJ218" s="261"/>
      <c r="GK218" s="261"/>
      <c r="GL218" s="261"/>
      <c r="GM218" s="261"/>
      <c r="GN218" s="261"/>
      <c r="GO218" s="261"/>
      <c r="GP218" s="261"/>
      <c r="GQ218" s="261"/>
      <c r="GR218" s="261"/>
      <c r="GS218" s="261"/>
      <c r="GT218" s="261"/>
      <c r="GU218" s="261"/>
      <c r="GV218" s="261"/>
      <c r="GW218" s="261"/>
      <c r="GX218" s="261"/>
      <c r="GY218" s="261"/>
      <c r="GZ218" s="261"/>
      <c r="HA218" s="261"/>
      <c r="HB218" s="261"/>
      <c r="HC218" s="261"/>
      <c r="HD218" s="261"/>
      <c r="HE218" s="261"/>
      <c r="HF218" s="261"/>
      <c r="HG218" s="261"/>
      <c r="HH218" s="261"/>
      <c r="HI218" s="261"/>
      <c r="HJ218" s="261"/>
      <c r="HK218" s="261"/>
    </row>
    <row r="219" spans="1:219" ht="48" customHeight="1" x14ac:dyDescent="0.25">
      <c r="A219" s="790" t="s">
        <v>416</v>
      </c>
      <c r="B219" s="790" t="s">
        <v>375</v>
      </c>
      <c r="C219" s="790" t="s">
        <v>361</v>
      </c>
      <c r="D219" s="790" t="s">
        <v>415</v>
      </c>
      <c r="E219" s="790" t="s">
        <v>401</v>
      </c>
      <c r="F219" s="790" t="s">
        <v>448</v>
      </c>
      <c r="G219" s="614"/>
      <c r="H219" s="614"/>
      <c r="I219" s="1055"/>
      <c r="J219" s="1055"/>
      <c r="K219" s="614"/>
      <c r="L219" s="614"/>
      <c r="M219" s="614"/>
      <c r="N219" s="630"/>
      <c r="O219" s="630"/>
      <c r="P219" s="630"/>
      <c r="Q219" s="1151" t="s">
        <v>449</v>
      </c>
      <c r="R219" s="1152"/>
      <c r="S219" s="1152"/>
      <c r="T219" s="1153">
        <f t="shared" si="34"/>
        <v>0</v>
      </c>
      <c r="U219" s="1092">
        <f t="shared" si="33"/>
        <v>0</v>
      </c>
      <c r="V219" s="1086"/>
      <c r="W219" s="260"/>
      <c r="X219" s="260"/>
      <c r="Y219" s="260"/>
      <c r="Z219" s="260"/>
      <c r="AA219" s="596"/>
      <c r="AB219" s="260"/>
      <c r="AC219" s="260"/>
      <c r="AD219" s="260"/>
      <c r="AE219" s="260"/>
      <c r="AF219" s="260"/>
      <c r="AG219" s="260"/>
      <c r="AH219" s="260"/>
      <c r="AI219" s="260"/>
      <c r="AJ219" s="260"/>
      <c r="AK219" s="260"/>
      <c r="AL219" s="260"/>
      <c r="AM219" s="260"/>
      <c r="AN219" s="596"/>
      <c r="AO219" s="596"/>
      <c r="AP219" s="260"/>
      <c r="AQ219" s="260"/>
      <c r="AR219" s="260"/>
      <c r="AS219" s="260"/>
      <c r="AT219" s="260"/>
      <c r="AU219" s="260"/>
      <c r="AV219" s="260"/>
      <c r="AW219" s="260"/>
      <c r="AX219" s="260"/>
      <c r="AY219" s="260"/>
      <c r="AZ219" s="260"/>
      <c r="BA219" s="260"/>
      <c r="BB219" s="260"/>
      <c r="BC219" s="260"/>
      <c r="BD219" s="596"/>
      <c r="BE219" s="260"/>
      <c r="BF219" s="260"/>
      <c r="BG219" s="260"/>
      <c r="BH219" s="260"/>
      <c r="BI219" s="260"/>
      <c r="BJ219" s="260"/>
      <c r="BK219" s="581"/>
      <c r="BL219" s="260"/>
      <c r="BM219" s="260"/>
      <c r="BN219" s="260"/>
      <c r="BO219" s="260"/>
      <c r="BP219" s="260"/>
      <c r="BQ219" s="260"/>
      <c r="BR219" s="260"/>
      <c r="BS219" s="596"/>
      <c r="BT219" s="260"/>
      <c r="BU219" s="260"/>
      <c r="BV219" s="260"/>
      <c r="BW219" s="260"/>
      <c r="BX219" s="260"/>
      <c r="BY219" s="260"/>
      <c r="BZ219" s="260"/>
      <c r="CA219" s="635"/>
      <c r="CB219" s="650"/>
      <c r="CC219" s="650"/>
      <c r="CD219" s="650"/>
      <c r="CE219" s="650"/>
      <c r="CF219" s="650"/>
      <c r="CG219" s="1185">
        <f t="shared" si="35"/>
        <v>0</v>
      </c>
      <c r="CH219" s="650"/>
      <c r="CI219" s="650"/>
      <c r="CJ219" s="650"/>
      <c r="CK219" s="650"/>
      <c r="CL219" s="650"/>
      <c r="CM219" s="650"/>
      <c r="CN219" s="650"/>
      <c r="CO219" s="650"/>
      <c r="CP219" s="807">
        <f t="shared" si="31"/>
        <v>0</v>
      </c>
      <c r="CQ219" s="807">
        <f t="shared" si="32"/>
        <v>0</v>
      </c>
      <c r="CR219" s="254"/>
      <c r="CS219" s="254"/>
      <c r="CT219" s="254"/>
      <c r="CU219" s="254"/>
      <c r="CV219" s="254"/>
      <c r="CW219" s="254"/>
      <c r="CX219" s="254"/>
      <c r="CY219" s="254"/>
      <c r="CZ219" s="254"/>
      <c r="DA219" s="254"/>
      <c r="DB219" s="254"/>
      <c r="DC219" s="254"/>
      <c r="DD219" s="254"/>
      <c r="DE219" s="254"/>
      <c r="DF219" s="254"/>
      <c r="DG219" s="254"/>
      <c r="DH219" s="254"/>
      <c r="DI219" s="254"/>
      <c r="DJ219" s="254"/>
      <c r="DK219" s="254"/>
      <c r="DL219" s="254"/>
      <c r="DM219" s="254"/>
      <c r="DN219" s="254"/>
      <c r="DO219" s="254"/>
      <c r="DP219" s="254"/>
      <c r="DQ219" s="254"/>
      <c r="DR219" s="254"/>
      <c r="DS219" s="254"/>
      <c r="DT219" s="254"/>
      <c r="DU219" s="254"/>
      <c r="DV219" s="254"/>
      <c r="DW219" s="254"/>
      <c r="DX219" s="254"/>
      <c r="DY219" s="254"/>
      <c r="DZ219" s="254"/>
      <c r="EA219" s="254"/>
      <c r="EB219" s="254"/>
      <c r="EC219" s="254"/>
      <c r="ED219" s="254"/>
      <c r="EE219" s="254"/>
      <c r="EF219" s="254"/>
      <c r="EG219" s="254"/>
      <c r="EH219" s="254"/>
      <c r="EI219" s="254"/>
      <c r="EJ219" s="254"/>
      <c r="EK219" s="254"/>
      <c r="EL219" s="254"/>
      <c r="EM219" s="254"/>
      <c r="EN219" s="254"/>
      <c r="EO219" s="254"/>
      <c r="EP219" s="254"/>
      <c r="EQ219" s="254"/>
      <c r="ER219" s="254"/>
      <c r="ES219" s="254"/>
      <c r="ET219" s="254"/>
      <c r="EU219" s="254"/>
      <c r="EV219" s="254"/>
      <c r="EW219" s="254"/>
      <c r="EX219" s="254"/>
      <c r="EY219" s="254"/>
      <c r="EZ219" s="254"/>
      <c r="FA219" s="254"/>
      <c r="FB219" s="254"/>
      <c r="FC219" s="254"/>
      <c r="FD219" s="254"/>
      <c r="FE219" s="254"/>
      <c r="FF219" s="254"/>
      <c r="FG219" s="254"/>
      <c r="FH219" s="254"/>
      <c r="FI219" s="254"/>
      <c r="FJ219" s="254"/>
      <c r="FK219" s="254"/>
      <c r="FL219" s="254"/>
      <c r="FM219" s="254"/>
      <c r="FN219" s="254"/>
      <c r="FO219" s="254"/>
      <c r="FP219" s="254"/>
      <c r="FQ219" s="254"/>
      <c r="FR219" s="254"/>
      <c r="FS219" s="254"/>
      <c r="FT219" s="254"/>
      <c r="FU219" s="254"/>
      <c r="FV219" s="254"/>
      <c r="FW219" s="254"/>
      <c r="FX219" s="254"/>
      <c r="FY219" s="254"/>
      <c r="FZ219" s="254"/>
      <c r="GA219" s="254"/>
      <c r="GB219" s="254"/>
      <c r="GC219" s="254"/>
      <c r="GD219" s="254"/>
      <c r="GE219" s="254"/>
      <c r="GF219" s="254"/>
      <c r="GG219" s="254"/>
      <c r="GH219" s="254"/>
      <c r="GI219" s="254"/>
      <c r="GJ219" s="254"/>
      <c r="GK219" s="254"/>
      <c r="GL219" s="254"/>
      <c r="GM219" s="254"/>
      <c r="GN219" s="254"/>
      <c r="GO219" s="254"/>
      <c r="GP219" s="254"/>
      <c r="GQ219" s="254"/>
      <c r="GR219" s="254"/>
      <c r="GS219" s="254"/>
      <c r="GT219" s="254"/>
      <c r="GU219" s="254"/>
      <c r="GV219" s="254"/>
      <c r="GW219" s="254"/>
      <c r="GX219" s="254"/>
      <c r="GY219" s="254"/>
      <c r="GZ219" s="254"/>
      <c r="HA219" s="254"/>
      <c r="HB219" s="254"/>
      <c r="HC219" s="254"/>
      <c r="HD219" s="254"/>
      <c r="HE219" s="254"/>
      <c r="HF219" s="254"/>
      <c r="HG219" s="254"/>
      <c r="HH219" s="254"/>
      <c r="HI219" s="254"/>
      <c r="HJ219" s="254"/>
      <c r="HK219" s="254"/>
    </row>
    <row r="220" spans="1:219" s="280" customFormat="1" ht="99.75" customHeight="1" x14ac:dyDescent="0.25">
      <c r="A220" s="619" t="s">
        <v>416</v>
      </c>
      <c r="B220" s="619" t="s">
        <v>375</v>
      </c>
      <c r="C220" s="619" t="s">
        <v>361</v>
      </c>
      <c r="D220" s="619" t="s">
        <v>415</v>
      </c>
      <c r="E220" s="619" t="s">
        <v>401</v>
      </c>
      <c r="F220" s="619" t="s">
        <v>448</v>
      </c>
      <c r="G220" s="609">
        <v>2021005810175</v>
      </c>
      <c r="H220" s="609"/>
      <c r="I220" s="1052" t="s">
        <v>794</v>
      </c>
      <c r="J220" s="1052" t="s">
        <v>795</v>
      </c>
      <c r="K220" s="609">
        <v>2000</v>
      </c>
      <c r="L220" s="609" t="s">
        <v>792</v>
      </c>
      <c r="M220" s="609" t="s">
        <v>796</v>
      </c>
      <c r="N220" s="619" t="s">
        <v>1470</v>
      </c>
      <c r="O220" s="619" t="s">
        <v>390</v>
      </c>
      <c r="P220" s="619" t="s">
        <v>701</v>
      </c>
      <c r="Q220" s="1154" t="s">
        <v>793</v>
      </c>
      <c r="R220" s="1157"/>
      <c r="S220" s="1158">
        <v>3440000000</v>
      </c>
      <c r="T220" s="1156">
        <f t="shared" si="34"/>
        <v>3440000000</v>
      </c>
      <c r="U220" s="1092">
        <f t="shared" si="33"/>
        <v>3440000000</v>
      </c>
      <c r="V220" s="1088"/>
      <c r="W220" s="277"/>
      <c r="X220" s="277"/>
      <c r="Y220" s="277"/>
      <c r="Z220" s="277"/>
      <c r="AA220" s="594"/>
      <c r="AB220" s="277"/>
      <c r="AC220" s="277"/>
      <c r="AD220" s="277"/>
      <c r="AE220" s="277"/>
      <c r="AF220" s="277"/>
      <c r="AG220" s="277"/>
      <c r="AH220" s="277"/>
      <c r="AI220" s="277"/>
      <c r="AJ220" s="277"/>
      <c r="AK220" s="277"/>
      <c r="AL220" s="277"/>
      <c r="AM220" s="277"/>
      <c r="AN220" s="594"/>
      <c r="AO220" s="594"/>
      <c r="AP220" s="277"/>
      <c r="AQ220" s="277"/>
      <c r="AR220" s="277"/>
      <c r="AS220" s="277"/>
      <c r="AT220" s="277"/>
      <c r="AU220" s="277"/>
      <c r="AV220" s="277"/>
      <c r="AW220" s="277"/>
      <c r="AX220" s="277"/>
      <c r="AY220" s="277"/>
      <c r="AZ220" s="277">
        <v>3400000000</v>
      </c>
      <c r="BA220" s="277">
        <v>40000000</v>
      </c>
      <c r="BB220" s="277"/>
      <c r="BC220" s="277"/>
      <c r="BD220" s="594"/>
      <c r="BE220" s="277"/>
      <c r="BF220" s="277"/>
      <c r="BG220" s="277"/>
      <c r="BH220" s="277"/>
      <c r="BI220" s="277"/>
      <c r="BJ220" s="277"/>
      <c r="BK220" s="381"/>
      <c r="BL220" s="277"/>
      <c r="BM220" s="277"/>
      <c r="BN220" s="277"/>
      <c r="BO220" s="277"/>
      <c r="BP220" s="277"/>
      <c r="BQ220" s="277"/>
      <c r="BR220" s="277"/>
      <c r="BS220" s="594"/>
      <c r="BT220" s="277"/>
      <c r="BU220" s="277"/>
      <c r="BV220" s="277"/>
      <c r="BW220" s="277"/>
      <c r="BX220" s="277"/>
      <c r="BY220" s="277"/>
      <c r="BZ220" s="277"/>
      <c r="CA220" s="637"/>
      <c r="CB220" s="652" t="s">
        <v>1344</v>
      </c>
      <c r="CC220" s="652" t="s">
        <v>1345</v>
      </c>
      <c r="CD220" s="652">
        <v>41041</v>
      </c>
      <c r="CE220" s="652" t="s">
        <v>1277</v>
      </c>
      <c r="CF220" s="619" t="s">
        <v>701</v>
      </c>
      <c r="CG220" s="1188">
        <f t="shared" si="35"/>
        <v>3440000000</v>
      </c>
      <c r="CH220" s="652">
        <v>93221</v>
      </c>
      <c r="CI220" s="652" t="s">
        <v>1278</v>
      </c>
      <c r="CJ220" s="1206">
        <v>28</v>
      </c>
      <c r="CK220" s="652" t="s">
        <v>1279</v>
      </c>
      <c r="CL220" s="652">
        <v>7102</v>
      </c>
      <c r="CM220" s="652" t="s">
        <v>1280</v>
      </c>
      <c r="CN220" s="652" t="s">
        <v>1281</v>
      </c>
      <c r="CO220" s="652" t="s">
        <v>1282</v>
      </c>
      <c r="CP220" s="807">
        <f t="shared" si="31"/>
        <v>3440000000</v>
      </c>
      <c r="CQ220" s="807">
        <f t="shared" si="32"/>
        <v>0</v>
      </c>
      <c r="CR220" s="279"/>
      <c r="CS220" s="279"/>
      <c r="CT220" s="279"/>
      <c r="CU220" s="279"/>
      <c r="CV220" s="279"/>
      <c r="CW220" s="279"/>
      <c r="CX220" s="279"/>
      <c r="CY220" s="279"/>
      <c r="CZ220" s="279"/>
      <c r="DA220" s="279"/>
      <c r="DB220" s="279"/>
      <c r="DC220" s="279"/>
      <c r="DD220" s="279"/>
      <c r="DE220" s="279"/>
      <c r="DF220" s="279"/>
      <c r="DG220" s="279"/>
      <c r="DH220" s="279"/>
      <c r="DI220" s="279"/>
      <c r="DJ220" s="279"/>
      <c r="DK220" s="279"/>
      <c r="DL220" s="279"/>
      <c r="DM220" s="279"/>
      <c r="DN220" s="279"/>
      <c r="DO220" s="279"/>
      <c r="DP220" s="279"/>
      <c r="DQ220" s="279"/>
      <c r="DR220" s="279"/>
      <c r="DS220" s="279"/>
      <c r="DT220" s="279"/>
      <c r="DU220" s="279"/>
      <c r="DV220" s="279"/>
      <c r="DW220" s="279"/>
      <c r="DX220" s="279"/>
      <c r="DY220" s="279"/>
      <c r="DZ220" s="279"/>
      <c r="EA220" s="279"/>
      <c r="EB220" s="279"/>
      <c r="EC220" s="279"/>
      <c r="ED220" s="279"/>
      <c r="EE220" s="279"/>
      <c r="EF220" s="279"/>
      <c r="EG220" s="279"/>
      <c r="EH220" s="279"/>
      <c r="EI220" s="279"/>
      <c r="EJ220" s="279"/>
      <c r="EK220" s="279"/>
      <c r="EL220" s="279"/>
      <c r="EM220" s="279"/>
      <c r="EN220" s="279"/>
      <c r="EO220" s="279"/>
      <c r="EP220" s="279"/>
      <c r="EQ220" s="279"/>
      <c r="ER220" s="279"/>
      <c r="ES220" s="279"/>
      <c r="ET220" s="279"/>
      <c r="EU220" s="279"/>
      <c r="EV220" s="279"/>
      <c r="EW220" s="279"/>
      <c r="EX220" s="279"/>
      <c r="EY220" s="279"/>
      <c r="EZ220" s="279"/>
      <c r="FA220" s="279"/>
      <c r="FB220" s="279"/>
      <c r="FC220" s="279"/>
      <c r="FD220" s="279"/>
      <c r="FE220" s="279"/>
      <c r="FF220" s="279"/>
      <c r="FG220" s="279"/>
      <c r="FH220" s="279"/>
      <c r="FI220" s="279"/>
      <c r="FJ220" s="279"/>
      <c r="FK220" s="279"/>
      <c r="FL220" s="279"/>
      <c r="FM220" s="279"/>
      <c r="FN220" s="279"/>
      <c r="FO220" s="279"/>
      <c r="FP220" s="279"/>
      <c r="FQ220" s="279"/>
      <c r="FR220" s="279"/>
      <c r="FS220" s="279"/>
      <c r="FT220" s="279"/>
      <c r="FU220" s="279"/>
      <c r="FV220" s="279"/>
      <c r="FW220" s="279"/>
      <c r="FX220" s="279"/>
      <c r="FY220" s="279"/>
      <c r="FZ220" s="279"/>
      <c r="GA220" s="279"/>
      <c r="GB220" s="279"/>
      <c r="GC220" s="279"/>
      <c r="GD220" s="279"/>
      <c r="GE220" s="279"/>
      <c r="GF220" s="279"/>
      <c r="GG220" s="279"/>
      <c r="GH220" s="279"/>
      <c r="GI220" s="279"/>
      <c r="GJ220" s="279"/>
      <c r="GK220" s="279"/>
      <c r="GL220" s="279"/>
      <c r="GM220" s="279"/>
      <c r="GN220" s="279"/>
      <c r="GO220" s="279"/>
      <c r="GP220" s="279"/>
      <c r="GQ220" s="279"/>
      <c r="GR220" s="279"/>
      <c r="GS220" s="279"/>
      <c r="GT220" s="279"/>
      <c r="GU220" s="279"/>
      <c r="GV220" s="279"/>
      <c r="GW220" s="279"/>
      <c r="GX220" s="279"/>
      <c r="GY220" s="279"/>
      <c r="GZ220" s="279"/>
      <c r="HA220" s="279"/>
      <c r="HB220" s="279"/>
      <c r="HC220" s="279"/>
      <c r="HD220" s="279"/>
      <c r="HE220" s="279"/>
      <c r="HF220" s="279"/>
      <c r="HG220" s="279"/>
      <c r="HH220" s="279"/>
      <c r="HI220" s="279"/>
      <c r="HJ220" s="279"/>
      <c r="HK220" s="279"/>
    </row>
    <row r="221" spans="1:219" s="329" customFormat="1" ht="27.75" customHeight="1" x14ac:dyDescent="0.25">
      <c r="A221" s="1222" t="s">
        <v>450</v>
      </c>
      <c r="B221" s="1223"/>
      <c r="C221" s="1223"/>
      <c r="D221" s="1223"/>
      <c r="E221" s="1223"/>
      <c r="F221" s="1223"/>
      <c r="G221" s="1223"/>
      <c r="H221" s="1223"/>
      <c r="I221" s="1223"/>
      <c r="J221" s="1223"/>
      <c r="K221" s="1223"/>
      <c r="L221" s="1223"/>
      <c r="M221" s="1223"/>
      <c r="N221" s="1223"/>
      <c r="O221" s="1223"/>
      <c r="P221" s="1223"/>
      <c r="Q221" s="1224"/>
      <c r="R221" s="979">
        <f>SUM(R13:R220)</f>
        <v>7147338920.3000002</v>
      </c>
      <c r="S221" s="979">
        <f>SUM(S13:S220)</f>
        <v>247163844920.40002</v>
      </c>
      <c r="T221" s="1171">
        <f>SUM(T12:T220)</f>
        <v>254311183840.70001</v>
      </c>
      <c r="U221" s="1159">
        <f>SUBTOTAL(9,U12:U220)</f>
        <v>251821440500.70001</v>
      </c>
      <c r="V221" s="326">
        <f t="shared" ref="V221:CA221" si="36">SUBTOTAL(9,V12:V220)</f>
        <v>220000000</v>
      </c>
      <c r="W221" s="326">
        <f t="shared" si="36"/>
        <v>500000</v>
      </c>
      <c r="X221" s="326">
        <f t="shared" si="36"/>
        <v>1000</v>
      </c>
      <c r="Y221" s="326">
        <f t="shared" si="36"/>
        <v>100000</v>
      </c>
      <c r="Z221" s="326">
        <f t="shared" si="36"/>
        <v>50000</v>
      </c>
      <c r="AA221" s="326">
        <f t="shared" si="36"/>
        <v>14998500</v>
      </c>
      <c r="AB221" s="326">
        <f t="shared" si="36"/>
        <v>409050000</v>
      </c>
      <c r="AC221" s="326">
        <f t="shared" si="36"/>
        <v>95202900</v>
      </c>
      <c r="AD221" s="326">
        <f t="shared" si="36"/>
        <v>23700000</v>
      </c>
      <c r="AE221" s="326">
        <f t="shared" si="36"/>
        <v>136687500</v>
      </c>
      <c r="AF221" s="326">
        <f t="shared" si="36"/>
        <v>3925716601.5</v>
      </c>
      <c r="AG221" s="326">
        <f t="shared" si="36"/>
        <v>11850000</v>
      </c>
      <c r="AH221" s="326">
        <f t="shared" si="36"/>
        <v>357870000.00000012</v>
      </c>
      <c r="AI221" s="326">
        <f t="shared" si="36"/>
        <v>88875000</v>
      </c>
      <c r="AJ221" s="326">
        <f t="shared" si="36"/>
        <v>15891200</v>
      </c>
      <c r="AK221" s="326">
        <f t="shared" si="36"/>
        <v>13656500</v>
      </c>
      <c r="AL221" s="326">
        <f t="shared" si="36"/>
        <v>44437500</v>
      </c>
      <c r="AM221" s="326">
        <f t="shared" si="36"/>
        <v>25640000</v>
      </c>
      <c r="AN221" s="326">
        <f t="shared" si="36"/>
        <v>584501250</v>
      </c>
      <c r="AO221" s="326">
        <f t="shared" si="36"/>
        <v>2926454468.8000002</v>
      </c>
      <c r="AP221" s="326">
        <f t="shared" si="36"/>
        <v>4500000</v>
      </c>
      <c r="AQ221" s="326">
        <f t="shared" si="36"/>
        <v>108000000</v>
      </c>
      <c r="AR221" s="326">
        <f t="shared" si="36"/>
        <v>5819999.9999995232</v>
      </c>
      <c r="AS221" s="326">
        <f t="shared" si="36"/>
        <v>1267200000</v>
      </c>
      <c r="AT221" s="326">
        <f t="shared" si="36"/>
        <v>9992201.4000000004</v>
      </c>
      <c r="AU221" s="326">
        <f t="shared" si="36"/>
        <v>7200000</v>
      </c>
      <c r="AV221" s="326">
        <f t="shared" si="36"/>
        <v>672000000</v>
      </c>
      <c r="AW221" s="326">
        <f t="shared" si="36"/>
        <v>2000000</v>
      </c>
      <c r="AX221" s="326">
        <f t="shared" si="36"/>
        <v>1600000000</v>
      </c>
      <c r="AY221" s="326">
        <f t="shared" si="36"/>
        <v>14500000</v>
      </c>
      <c r="AZ221" s="326">
        <f t="shared" si="36"/>
        <v>3400000000</v>
      </c>
      <c r="BA221" s="326">
        <f t="shared" si="36"/>
        <v>40000000</v>
      </c>
      <c r="BB221" s="326">
        <f t="shared" si="36"/>
        <v>3800300000</v>
      </c>
      <c r="BC221" s="326">
        <f t="shared" si="36"/>
        <v>10000000</v>
      </c>
      <c r="BD221" s="326"/>
      <c r="BE221" s="326">
        <f t="shared" si="36"/>
        <v>2000000</v>
      </c>
      <c r="BF221" s="326">
        <f t="shared" si="36"/>
        <v>20000000</v>
      </c>
      <c r="BG221" s="326">
        <f t="shared" si="36"/>
        <v>482566728</v>
      </c>
      <c r="BH221" s="326">
        <f t="shared" si="36"/>
        <v>9924486721</v>
      </c>
      <c r="BI221" s="326">
        <f t="shared" si="36"/>
        <v>22851955586</v>
      </c>
      <c r="BJ221" s="326">
        <f t="shared" si="36"/>
        <v>174584534844</v>
      </c>
      <c r="BK221" s="326">
        <f t="shared" si="36"/>
        <v>20000000</v>
      </c>
      <c r="BL221" s="326">
        <f t="shared" si="36"/>
        <v>150000</v>
      </c>
      <c r="BM221" s="326">
        <f t="shared" si="36"/>
        <v>70000000</v>
      </c>
      <c r="BN221" s="326">
        <f t="shared" si="36"/>
        <v>2000</v>
      </c>
      <c r="BO221" s="326">
        <f t="shared" si="36"/>
        <v>50000</v>
      </c>
      <c r="BP221" s="326">
        <f t="shared" si="36"/>
        <v>1000000</v>
      </c>
      <c r="BQ221" s="326">
        <f t="shared" si="36"/>
        <v>0</v>
      </c>
      <c r="BR221" s="326">
        <f t="shared" si="36"/>
        <v>2000000000.0000038</v>
      </c>
      <c r="BS221" s="326">
        <f t="shared" si="36"/>
        <v>228000000</v>
      </c>
      <c r="BT221" s="326">
        <f t="shared" si="36"/>
        <v>20000000</v>
      </c>
      <c r="BU221" s="326">
        <f t="shared" si="36"/>
        <v>30000000</v>
      </c>
      <c r="BV221" s="326">
        <f t="shared" si="36"/>
        <v>2850000000</v>
      </c>
      <c r="BW221" s="326">
        <f t="shared" si="36"/>
        <v>3200000000</v>
      </c>
      <c r="BX221" s="326">
        <f t="shared" si="36"/>
        <v>300000000</v>
      </c>
      <c r="BY221" s="326">
        <f t="shared" si="36"/>
        <v>0</v>
      </c>
      <c r="BZ221" s="326">
        <f t="shared" si="36"/>
        <v>400000000</v>
      </c>
      <c r="CA221" s="326">
        <f t="shared" si="36"/>
        <v>15000000000</v>
      </c>
      <c r="CB221" s="671"/>
      <c r="CC221" s="671"/>
      <c r="CD221" s="671"/>
      <c r="CE221" s="671"/>
      <c r="CF221" s="671"/>
      <c r="CG221" s="1193">
        <f t="shared" si="35"/>
        <v>254311183840.70001</v>
      </c>
      <c r="CH221" s="672"/>
      <c r="CI221" s="672"/>
      <c r="CJ221" s="1209"/>
      <c r="CK221" s="672"/>
      <c r="CL221" s="672"/>
      <c r="CM221" s="672"/>
      <c r="CN221" s="672"/>
      <c r="CO221" s="672"/>
      <c r="CP221" s="327"/>
      <c r="CQ221" s="327"/>
      <c r="CR221" s="327"/>
      <c r="CS221" s="327"/>
      <c r="CT221" s="327"/>
      <c r="CU221" s="327"/>
      <c r="CV221" s="327"/>
      <c r="CW221" s="327"/>
      <c r="CX221" s="327"/>
      <c r="CY221" s="327"/>
      <c r="CZ221" s="327"/>
      <c r="DA221" s="327"/>
      <c r="DB221" s="327"/>
      <c r="DC221" s="327"/>
      <c r="DD221" s="327"/>
      <c r="DE221" s="327"/>
      <c r="DF221" s="327"/>
      <c r="DG221" s="327"/>
      <c r="DH221" s="327"/>
      <c r="DI221" s="327"/>
      <c r="DJ221" s="327"/>
      <c r="DK221" s="327"/>
      <c r="DL221" s="327"/>
      <c r="DM221" s="327"/>
      <c r="DN221" s="327"/>
      <c r="DO221" s="327"/>
      <c r="DP221" s="327"/>
      <c r="DQ221" s="327"/>
      <c r="DR221" s="327"/>
      <c r="DS221" s="327"/>
      <c r="DT221" s="327"/>
      <c r="DU221" s="327"/>
      <c r="DV221" s="327"/>
      <c r="DW221" s="327"/>
      <c r="DX221" s="327"/>
      <c r="DY221" s="327"/>
      <c r="DZ221" s="327"/>
      <c r="EA221" s="327"/>
      <c r="EB221" s="327"/>
      <c r="EC221" s="327"/>
      <c r="ED221" s="327"/>
      <c r="EE221" s="327"/>
      <c r="EF221" s="327"/>
      <c r="EG221" s="327"/>
      <c r="EH221" s="327"/>
      <c r="EI221" s="327"/>
      <c r="EJ221" s="327"/>
      <c r="EK221" s="327"/>
      <c r="EL221" s="327"/>
      <c r="EM221" s="327"/>
      <c r="EN221" s="327"/>
      <c r="EO221" s="327"/>
      <c r="EP221" s="327"/>
      <c r="EQ221" s="327"/>
      <c r="ER221" s="327"/>
      <c r="ES221" s="327"/>
      <c r="ET221" s="327"/>
      <c r="EU221" s="327"/>
      <c r="EV221" s="327"/>
      <c r="EW221" s="327"/>
      <c r="EX221" s="327"/>
      <c r="EY221" s="327"/>
      <c r="EZ221" s="327"/>
      <c r="FA221" s="327"/>
      <c r="FB221" s="327"/>
      <c r="FC221" s="327"/>
      <c r="FD221" s="327"/>
      <c r="FE221" s="327"/>
      <c r="FF221" s="327"/>
      <c r="FG221" s="327"/>
      <c r="FH221" s="327"/>
      <c r="FI221" s="327"/>
      <c r="FJ221" s="327"/>
      <c r="FK221" s="327"/>
      <c r="FL221" s="327"/>
      <c r="FM221" s="327"/>
      <c r="FN221" s="327"/>
      <c r="FO221" s="327"/>
      <c r="FP221" s="327"/>
      <c r="FQ221" s="327"/>
      <c r="FR221" s="327"/>
      <c r="FS221" s="327"/>
      <c r="FT221" s="327"/>
      <c r="FU221" s="327"/>
      <c r="FV221" s="327"/>
      <c r="FW221" s="327"/>
      <c r="FX221" s="327"/>
      <c r="FY221" s="327"/>
      <c r="FZ221" s="327"/>
      <c r="GA221" s="327"/>
      <c r="GB221" s="327"/>
      <c r="GC221" s="327"/>
      <c r="GD221" s="327"/>
      <c r="GE221" s="327"/>
      <c r="GF221" s="327"/>
      <c r="GG221" s="327"/>
      <c r="GH221" s="327"/>
      <c r="GI221" s="327"/>
      <c r="GJ221" s="327"/>
      <c r="GK221" s="327"/>
      <c r="GL221" s="327"/>
      <c r="GM221" s="327"/>
      <c r="GN221" s="327"/>
      <c r="GO221" s="327"/>
      <c r="GP221" s="327"/>
      <c r="GQ221" s="327"/>
      <c r="GR221" s="327"/>
      <c r="GS221" s="327"/>
      <c r="GT221" s="327"/>
      <c r="GU221" s="327"/>
      <c r="GV221" s="327"/>
      <c r="GW221" s="327"/>
      <c r="GX221" s="327"/>
      <c r="GY221" s="327"/>
      <c r="GZ221" s="327"/>
      <c r="HA221" s="327"/>
      <c r="HB221" s="327"/>
      <c r="HC221" s="327"/>
      <c r="HD221" s="327"/>
      <c r="HE221" s="328"/>
      <c r="HF221" s="328"/>
      <c r="HG221" s="328"/>
      <c r="HH221" s="328"/>
      <c r="HI221" s="328"/>
      <c r="HJ221" s="328"/>
      <c r="HK221" s="328"/>
    </row>
    <row r="222" spans="1:219" s="958" customFormat="1" ht="24" customHeight="1" x14ac:dyDescent="0.25">
      <c r="A222" s="1164"/>
      <c r="B222" s="1165"/>
      <c r="C222" s="1165"/>
      <c r="D222" s="1165"/>
      <c r="E222" s="1165"/>
      <c r="F222" s="1165"/>
      <c r="G222" s="985"/>
      <c r="H222" s="985"/>
      <c r="I222" s="1065"/>
      <c r="J222" s="1065"/>
      <c r="K222" s="985"/>
      <c r="L222" s="1165"/>
      <c r="M222" s="1165"/>
      <c r="N222" s="1215"/>
      <c r="O222" s="986"/>
      <c r="P222" s="987"/>
      <c r="Q222" s="988"/>
      <c r="R222" s="988"/>
      <c r="S222" s="988"/>
      <c r="T222" s="1031"/>
      <c r="U222" s="993"/>
      <c r="V222" s="960"/>
      <c r="W222" s="960"/>
      <c r="X222" s="960"/>
      <c r="Y222" s="960"/>
      <c r="Z222" s="960"/>
      <c r="AA222" s="960"/>
      <c r="AB222" s="960"/>
      <c r="AC222" s="960"/>
      <c r="AD222" s="960"/>
      <c r="AE222" s="960"/>
      <c r="AF222" s="960"/>
      <c r="AG222" s="960"/>
      <c r="AH222" s="960"/>
      <c r="AI222" s="960"/>
      <c r="AJ222" s="960"/>
      <c r="AK222" s="960"/>
      <c r="AL222" s="960"/>
      <c r="AM222" s="960"/>
      <c r="AN222" s="960"/>
      <c r="AO222" s="960"/>
      <c r="AP222" s="960"/>
      <c r="AQ222" s="960"/>
      <c r="AR222" s="960"/>
      <c r="AS222" s="960"/>
      <c r="AT222" s="960"/>
      <c r="AU222" s="960"/>
      <c r="AV222" s="960"/>
      <c r="AW222" s="960"/>
      <c r="CG222" s="1180"/>
      <c r="CJ222" s="1205"/>
    </row>
    <row r="223" spans="1:219" s="958" customFormat="1" ht="24" customHeight="1" x14ac:dyDescent="0.25">
      <c r="A223" s="961"/>
      <c r="B223" s="962"/>
      <c r="C223" s="962"/>
      <c r="D223" s="962"/>
      <c r="E223" s="962"/>
      <c r="F223" s="962"/>
      <c r="G223" s="963"/>
      <c r="H223" s="963"/>
      <c r="I223" s="1066"/>
      <c r="J223" s="1066"/>
      <c r="K223" s="963"/>
      <c r="L223" s="962"/>
      <c r="M223" s="962"/>
      <c r="N223" s="962"/>
      <c r="O223" s="964"/>
      <c r="P223" s="1167"/>
      <c r="Q223" s="990"/>
      <c r="R223" s="990"/>
      <c r="S223" s="990"/>
      <c r="T223" s="1032"/>
      <c r="U223" s="993"/>
      <c r="V223" s="960"/>
      <c r="W223" s="960"/>
      <c r="X223" s="960"/>
      <c r="Y223" s="960"/>
      <c r="Z223" s="960"/>
      <c r="AA223" s="960"/>
      <c r="AB223" s="960"/>
      <c r="AC223" s="960"/>
      <c r="AD223" s="960"/>
      <c r="AE223" s="960"/>
      <c r="AF223" s="960"/>
      <c r="AG223" s="960"/>
      <c r="AH223" s="960"/>
      <c r="AI223" s="960"/>
      <c r="AJ223" s="960"/>
      <c r="AK223" s="960"/>
      <c r="AL223" s="960"/>
      <c r="AM223" s="960"/>
      <c r="AN223" s="960"/>
      <c r="AO223" s="960"/>
      <c r="AP223" s="960"/>
      <c r="AQ223" s="960"/>
      <c r="AR223" s="960"/>
      <c r="AS223" s="960"/>
      <c r="AT223" s="960"/>
      <c r="AU223" s="960"/>
      <c r="AV223" s="960"/>
      <c r="AW223" s="960"/>
      <c r="CG223" s="1180"/>
      <c r="CJ223" s="1205"/>
    </row>
    <row r="224" spans="1:219" s="996" customFormat="1" ht="96.75" customHeight="1" x14ac:dyDescent="0.25">
      <c r="A224" s="966"/>
      <c r="B224" s="980"/>
      <c r="C224" s="980"/>
      <c r="D224" s="980"/>
      <c r="E224" s="980"/>
      <c r="F224" s="980"/>
      <c r="G224" s="980"/>
      <c r="H224" s="981"/>
      <c r="I224" s="981"/>
      <c r="J224" s="981"/>
      <c r="K224" s="981"/>
      <c r="L224" s="981"/>
      <c r="M224" s="980"/>
      <c r="N224" s="980"/>
      <c r="O224" s="980"/>
      <c r="P224" s="982"/>
      <c r="Q224" s="1074"/>
      <c r="R224" s="992"/>
      <c r="S224" s="992"/>
      <c r="T224" s="1033"/>
      <c r="U224" s="992"/>
      <c r="V224" s="992"/>
      <c r="W224" s="992"/>
      <c r="X224" s="992"/>
      <c r="Y224" s="992"/>
      <c r="Z224" s="992"/>
      <c r="AA224" s="992"/>
      <c r="AB224" s="992"/>
      <c r="AC224" s="992"/>
      <c r="AD224" s="992"/>
      <c r="AE224" s="992"/>
      <c r="AF224" s="992"/>
      <c r="AG224" s="992"/>
      <c r="AH224" s="992"/>
      <c r="AI224" s="992"/>
      <c r="AJ224" s="992"/>
      <c r="AK224" s="992"/>
      <c r="AL224" s="992"/>
      <c r="AM224" s="992"/>
      <c r="AN224" s="992"/>
      <c r="AO224" s="992"/>
      <c r="AP224" s="992"/>
      <c r="AQ224" s="992"/>
      <c r="AR224" s="992"/>
      <c r="AS224" s="992"/>
      <c r="AT224" s="992"/>
      <c r="AU224" s="992"/>
      <c r="AV224" s="992"/>
      <c r="AW224" s="992"/>
      <c r="CG224" s="1194"/>
      <c r="CJ224" s="1210"/>
    </row>
    <row r="225" spans="1:88" s="996" customFormat="1" ht="24" customHeight="1" x14ac:dyDescent="0.25">
      <c r="A225" s="966"/>
      <c r="C225" s="1285" t="s">
        <v>1048</v>
      </c>
      <c r="D225" s="1285"/>
      <c r="E225" s="1285"/>
      <c r="F225" s="1285"/>
      <c r="G225" s="1285"/>
      <c r="H225" s="1285"/>
      <c r="I225" s="981"/>
      <c r="J225" s="981"/>
      <c r="K225" s="1285" t="s">
        <v>1049</v>
      </c>
      <c r="L225" s="1285"/>
      <c r="M225" s="1285"/>
      <c r="N225" s="1285"/>
      <c r="O225" s="1011"/>
      <c r="P225" s="1011"/>
      <c r="Q225" s="1287" t="s">
        <v>1050</v>
      </c>
      <c r="R225" s="1287"/>
      <c r="S225" s="992"/>
      <c r="T225" s="1033"/>
      <c r="U225" s="992"/>
      <c r="V225" s="992"/>
      <c r="W225" s="992"/>
      <c r="X225" s="992"/>
      <c r="Y225" s="992"/>
      <c r="Z225" s="992"/>
      <c r="AA225" s="992"/>
      <c r="AB225" s="992"/>
      <c r="AC225" s="992"/>
      <c r="AD225" s="992"/>
      <c r="AE225" s="992"/>
      <c r="AF225" s="992"/>
      <c r="AG225" s="992"/>
      <c r="AH225" s="992"/>
      <c r="AI225" s="992"/>
      <c r="AJ225" s="992"/>
      <c r="AK225" s="992"/>
      <c r="AL225" s="992"/>
      <c r="AM225" s="992"/>
      <c r="AN225" s="992"/>
      <c r="AO225" s="992"/>
      <c r="AP225" s="992"/>
      <c r="AQ225" s="992"/>
      <c r="AR225" s="992"/>
      <c r="AS225" s="992"/>
      <c r="AT225" s="992"/>
      <c r="AU225" s="992"/>
      <c r="AV225" s="992"/>
      <c r="AW225" s="992"/>
      <c r="CG225" s="1194"/>
      <c r="CJ225" s="1210"/>
    </row>
    <row r="226" spans="1:88" s="996" customFormat="1" ht="24" customHeight="1" x14ac:dyDescent="0.25">
      <c r="A226" s="966"/>
      <c r="C226" s="1286" t="s">
        <v>1051</v>
      </c>
      <c r="D226" s="1286"/>
      <c r="E226" s="1286"/>
      <c r="F226" s="1286"/>
      <c r="G226" s="1286"/>
      <c r="H226" s="1286"/>
      <c r="I226" s="981"/>
      <c r="J226" s="981"/>
      <c r="K226" s="1286" t="s">
        <v>1052</v>
      </c>
      <c r="L226" s="1286"/>
      <c r="M226" s="1286"/>
      <c r="N226" s="1286"/>
      <c r="O226" s="1010"/>
      <c r="P226" s="1010"/>
      <c r="Q226" s="1288" t="s">
        <v>1053</v>
      </c>
      <c r="R226" s="1288"/>
      <c r="S226" s="992"/>
      <c r="T226" s="1033"/>
      <c r="U226" s="992"/>
      <c r="V226" s="992"/>
      <c r="W226" s="992"/>
      <c r="X226" s="992"/>
      <c r="Y226" s="992"/>
      <c r="Z226" s="992"/>
      <c r="AA226" s="992"/>
      <c r="AB226" s="992"/>
      <c r="AC226" s="992"/>
      <c r="AD226" s="992"/>
      <c r="AE226" s="992"/>
      <c r="AF226" s="992"/>
      <c r="AG226" s="992"/>
      <c r="AH226" s="992"/>
      <c r="AI226" s="992"/>
      <c r="AJ226" s="992"/>
      <c r="AK226" s="992"/>
      <c r="AL226" s="992"/>
      <c r="AM226" s="992"/>
      <c r="AN226" s="992"/>
      <c r="AO226" s="992"/>
      <c r="AP226" s="992"/>
      <c r="AQ226" s="992"/>
      <c r="AR226" s="992"/>
      <c r="AS226" s="992"/>
      <c r="AT226" s="992"/>
      <c r="AU226" s="992"/>
      <c r="AV226" s="992"/>
      <c r="AW226" s="992"/>
      <c r="CG226" s="1194"/>
      <c r="CJ226" s="1210"/>
    </row>
    <row r="227" spans="1:88" s="996" customFormat="1" ht="24" customHeight="1" x14ac:dyDescent="0.25">
      <c r="A227" s="966"/>
      <c r="B227" s="980"/>
      <c r="C227" s="980"/>
      <c r="D227" s="980"/>
      <c r="E227" s="980"/>
      <c r="F227" s="980"/>
      <c r="G227" s="980"/>
      <c r="H227" s="981"/>
      <c r="I227" s="981"/>
      <c r="J227" s="981"/>
      <c r="K227" s="981"/>
      <c r="L227" s="981"/>
      <c r="M227" s="980"/>
      <c r="N227" s="980"/>
      <c r="O227" s="980"/>
      <c r="P227" s="982"/>
      <c r="Q227" s="1074"/>
      <c r="R227" s="992"/>
      <c r="S227" s="992"/>
      <c r="T227" s="1033"/>
      <c r="U227" s="992"/>
      <c r="V227" s="992"/>
      <c r="W227" s="992"/>
      <c r="X227" s="992"/>
      <c r="Y227" s="992"/>
      <c r="Z227" s="992"/>
      <c r="AA227" s="992"/>
      <c r="AB227" s="992"/>
      <c r="AC227" s="992"/>
      <c r="AD227" s="992"/>
      <c r="AE227" s="992"/>
      <c r="AF227" s="992"/>
      <c r="AG227" s="992"/>
      <c r="AH227" s="992"/>
      <c r="AI227" s="992"/>
      <c r="AJ227" s="992"/>
      <c r="AK227" s="992"/>
      <c r="AL227" s="992"/>
      <c r="AM227" s="992"/>
      <c r="AN227" s="992"/>
      <c r="AO227" s="992"/>
      <c r="AP227" s="992"/>
      <c r="AQ227" s="992"/>
      <c r="AR227" s="992"/>
      <c r="AS227" s="992"/>
      <c r="AT227" s="992"/>
      <c r="AU227" s="992"/>
      <c r="AV227" s="992"/>
      <c r="AW227" s="992"/>
      <c r="CG227" s="1194"/>
      <c r="CJ227" s="1210"/>
    </row>
    <row r="228" spans="1:88" s="996" customFormat="1" ht="24" customHeight="1" x14ac:dyDescent="0.25">
      <c r="A228" s="966"/>
      <c r="B228" s="980"/>
      <c r="C228" s="980"/>
      <c r="D228" s="980"/>
      <c r="E228" s="980"/>
      <c r="F228" s="980"/>
      <c r="G228" s="980"/>
      <c r="H228" s="981"/>
      <c r="I228" s="981"/>
      <c r="J228" s="981"/>
      <c r="K228" s="981"/>
      <c r="L228" s="981"/>
      <c r="M228" s="980"/>
      <c r="N228" s="980"/>
      <c r="O228" s="980"/>
      <c r="P228" s="982"/>
      <c r="Q228" s="1074"/>
      <c r="R228" s="992"/>
      <c r="S228" s="992"/>
      <c r="T228" s="1033"/>
      <c r="U228" s="992"/>
      <c r="V228" s="992"/>
      <c r="W228" s="992"/>
      <c r="X228" s="992"/>
      <c r="Y228" s="992"/>
      <c r="Z228" s="992"/>
      <c r="AA228" s="992"/>
      <c r="AB228" s="992"/>
      <c r="AC228" s="992"/>
      <c r="AD228" s="992"/>
      <c r="AE228" s="992"/>
      <c r="AF228" s="992"/>
      <c r="AG228" s="992"/>
      <c r="AH228" s="992"/>
      <c r="AI228" s="992"/>
      <c r="AJ228" s="992"/>
      <c r="AK228" s="992"/>
      <c r="AL228" s="992"/>
      <c r="AM228" s="992"/>
      <c r="AN228" s="992"/>
      <c r="AO228" s="992"/>
      <c r="AP228" s="992"/>
      <c r="AQ228" s="992"/>
      <c r="AR228" s="992"/>
      <c r="AS228" s="992"/>
      <c r="AT228" s="992"/>
      <c r="AU228" s="992"/>
      <c r="AV228" s="992"/>
      <c r="AW228" s="992"/>
      <c r="CG228" s="1194"/>
      <c r="CJ228" s="1210"/>
    </row>
    <row r="229" spans="1:88" s="996" customFormat="1" ht="24" customHeight="1" x14ac:dyDescent="0.25">
      <c r="A229" s="966"/>
      <c r="B229" s="1007"/>
      <c r="C229" s="1007"/>
      <c r="D229" s="1007"/>
      <c r="E229" s="1007"/>
      <c r="F229" s="1007"/>
      <c r="G229" s="1007"/>
      <c r="H229" s="1007"/>
      <c r="I229" s="1007"/>
      <c r="J229" s="1007"/>
      <c r="K229" s="1007"/>
      <c r="L229" s="1007"/>
      <c r="M229" s="1007"/>
      <c r="N229" s="1007"/>
      <c r="O229" s="1007"/>
      <c r="P229" s="1007"/>
      <c r="Q229" s="1007"/>
      <c r="R229" s="1007"/>
      <c r="S229" s="992"/>
      <c r="T229" s="1033"/>
      <c r="U229" s="992"/>
      <c r="V229" s="992"/>
      <c r="W229" s="992"/>
      <c r="X229" s="992"/>
      <c r="Y229" s="992"/>
      <c r="Z229" s="992"/>
      <c r="AA229" s="992"/>
      <c r="AB229" s="992"/>
      <c r="AC229" s="992"/>
      <c r="AD229" s="992"/>
      <c r="AE229" s="992"/>
      <c r="AF229" s="992"/>
      <c r="AG229" s="992"/>
      <c r="AH229" s="992"/>
      <c r="AI229" s="992"/>
      <c r="AJ229" s="992"/>
      <c r="AK229" s="992"/>
      <c r="AL229" s="992"/>
      <c r="AM229" s="992"/>
      <c r="AN229" s="992"/>
      <c r="AO229" s="992"/>
      <c r="AP229" s="992"/>
      <c r="AQ229" s="992"/>
      <c r="AR229" s="992"/>
      <c r="AS229" s="992"/>
      <c r="AT229" s="992"/>
      <c r="AU229" s="992"/>
      <c r="AV229" s="992"/>
      <c r="AW229" s="992"/>
      <c r="CG229" s="1194"/>
      <c r="CJ229" s="1210"/>
    </row>
    <row r="230" spans="1:88" s="996" customFormat="1" ht="48.75" customHeight="1" x14ac:dyDescent="0.25">
      <c r="A230" s="966"/>
      <c r="B230" s="1009"/>
      <c r="C230" s="1009"/>
      <c r="D230" s="1009"/>
      <c r="E230" s="1009"/>
      <c r="F230" s="1009"/>
      <c r="G230" s="1009"/>
      <c r="H230" s="1009"/>
      <c r="I230" s="1009"/>
      <c r="J230" s="1009"/>
      <c r="K230" s="1009"/>
      <c r="L230" s="1009"/>
      <c r="M230" s="1009"/>
      <c r="N230" s="1009"/>
      <c r="O230" s="1009"/>
      <c r="P230" s="1009"/>
      <c r="Q230" s="1009"/>
      <c r="R230" s="1009"/>
      <c r="S230" s="992"/>
      <c r="T230" s="1033"/>
      <c r="U230" s="992"/>
      <c r="V230" s="992"/>
      <c r="W230" s="992"/>
      <c r="X230" s="992"/>
      <c r="Y230" s="992"/>
      <c r="Z230" s="992"/>
      <c r="AA230" s="992"/>
      <c r="AB230" s="992"/>
      <c r="AC230" s="992"/>
      <c r="AD230" s="992"/>
      <c r="AE230" s="992"/>
      <c r="AF230" s="992"/>
      <c r="AG230" s="992"/>
      <c r="AH230" s="992"/>
      <c r="AI230" s="992"/>
      <c r="AJ230" s="992"/>
      <c r="AK230" s="992"/>
      <c r="AL230" s="992"/>
      <c r="AM230" s="992"/>
      <c r="AN230" s="992"/>
      <c r="AO230" s="992"/>
      <c r="AP230" s="992"/>
      <c r="AQ230" s="992"/>
      <c r="AR230" s="992"/>
      <c r="AS230" s="992"/>
      <c r="AT230" s="992"/>
      <c r="AU230" s="992"/>
      <c r="AV230" s="992"/>
      <c r="AW230" s="992"/>
      <c r="CG230" s="1194"/>
      <c r="CJ230" s="1210"/>
    </row>
    <row r="231" spans="1:88" s="996" customFormat="1" ht="24" customHeight="1" x14ac:dyDescent="0.25">
      <c r="A231" s="966"/>
      <c r="C231" s="1285" t="s">
        <v>1054</v>
      </c>
      <c r="D231" s="1285"/>
      <c r="E231" s="1285"/>
      <c r="F231" s="1285"/>
      <c r="G231" s="1285"/>
      <c r="H231" s="1285"/>
      <c r="I231" s="981"/>
      <c r="J231" s="981"/>
      <c r="K231" s="1285" t="s">
        <v>451</v>
      </c>
      <c r="L231" s="1285"/>
      <c r="M231" s="1285"/>
      <c r="N231" s="1285"/>
      <c r="O231" s="1011"/>
      <c r="P231" s="1011"/>
      <c r="Q231" s="1287" t="s">
        <v>1055</v>
      </c>
      <c r="R231" s="1287"/>
      <c r="S231" s="992"/>
      <c r="T231" s="1033"/>
      <c r="U231" s="992"/>
      <c r="V231" s="992"/>
      <c r="W231" s="992"/>
      <c r="X231" s="992"/>
      <c r="Y231" s="992"/>
      <c r="Z231" s="992"/>
      <c r="AA231" s="992"/>
      <c r="AB231" s="992"/>
      <c r="AC231" s="992"/>
      <c r="AD231" s="992"/>
      <c r="AE231" s="992"/>
      <c r="AF231" s="992"/>
      <c r="AG231" s="992"/>
      <c r="AH231" s="992"/>
      <c r="AI231" s="992"/>
      <c r="AJ231" s="992"/>
      <c r="AK231" s="992"/>
      <c r="AL231" s="992"/>
      <c r="AM231" s="992"/>
      <c r="AN231" s="992"/>
      <c r="AO231" s="992"/>
      <c r="AP231" s="992"/>
      <c r="AQ231" s="992"/>
      <c r="AR231" s="992"/>
      <c r="AS231" s="992"/>
      <c r="AT231" s="992"/>
      <c r="AU231" s="992"/>
      <c r="AV231" s="992"/>
      <c r="AW231" s="992"/>
      <c r="CG231" s="1194"/>
      <c r="CJ231" s="1210"/>
    </row>
    <row r="232" spans="1:88" s="996" customFormat="1" ht="24" customHeight="1" x14ac:dyDescent="0.25">
      <c r="A232" s="966"/>
      <c r="C232" s="1286" t="s">
        <v>1056</v>
      </c>
      <c r="D232" s="1286"/>
      <c r="E232" s="1286"/>
      <c r="F232" s="1286"/>
      <c r="G232" s="1286"/>
      <c r="H232" s="1286"/>
      <c r="I232" s="981"/>
      <c r="J232" s="981"/>
      <c r="K232" s="1286" t="s">
        <v>452</v>
      </c>
      <c r="L232" s="1286"/>
      <c r="M232" s="1286"/>
      <c r="N232" s="1286"/>
      <c r="O232" s="1010"/>
      <c r="P232" s="1010"/>
      <c r="Q232" s="1288" t="s">
        <v>1057</v>
      </c>
      <c r="R232" s="1288"/>
      <c r="S232" s="992"/>
      <c r="T232" s="1033"/>
      <c r="U232" s="992"/>
      <c r="V232" s="992"/>
      <c r="W232" s="992"/>
      <c r="X232" s="992"/>
      <c r="Y232" s="992"/>
      <c r="Z232" s="992"/>
      <c r="AA232" s="992"/>
      <c r="AB232" s="992"/>
      <c r="AC232" s="992"/>
      <c r="AD232" s="992"/>
      <c r="AE232" s="992"/>
      <c r="AF232" s="992"/>
      <c r="AG232" s="992"/>
      <c r="AH232" s="992"/>
      <c r="AI232" s="992"/>
      <c r="AJ232" s="992"/>
      <c r="AK232" s="992"/>
      <c r="AL232" s="992"/>
      <c r="AM232" s="992"/>
      <c r="AN232" s="992"/>
      <c r="AO232" s="992"/>
      <c r="AP232" s="992"/>
      <c r="AQ232" s="992"/>
      <c r="AR232" s="992"/>
      <c r="AS232" s="992"/>
      <c r="AT232" s="992"/>
      <c r="AU232" s="992"/>
      <c r="AV232" s="992"/>
      <c r="AW232" s="992"/>
      <c r="CG232" s="1194"/>
      <c r="CJ232" s="1210"/>
    </row>
    <row r="233" spans="1:88" s="996" customFormat="1" ht="24" customHeight="1" x14ac:dyDescent="0.25">
      <c r="A233" s="966"/>
      <c r="B233" s="980"/>
      <c r="C233" s="980"/>
      <c r="D233" s="980"/>
      <c r="E233" s="980"/>
      <c r="F233" s="980"/>
      <c r="G233" s="980"/>
      <c r="H233" s="981"/>
      <c r="I233" s="981"/>
      <c r="J233" s="981"/>
      <c r="K233" s="981"/>
      <c r="L233" s="981"/>
      <c r="M233" s="980"/>
      <c r="N233" s="980"/>
      <c r="O233" s="980"/>
      <c r="P233" s="982"/>
      <c r="Q233" s="1074"/>
      <c r="R233" s="992"/>
      <c r="S233" s="992"/>
      <c r="T233" s="1033"/>
      <c r="U233" s="992"/>
      <c r="V233" s="992"/>
      <c r="W233" s="992"/>
      <c r="X233" s="992"/>
      <c r="Y233" s="992"/>
      <c r="Z233" s="992"/>
      <c r="AA233" s="992"/>
      <c r="AB233" s="992"/>
      <c r="AC233" s="992"/>
      <c r="AD233" s="992"/>
      <c r="AE233" s="992"/>
      <c r="AF233" s="992"/>
      <c r="AG233" s="992"/>
      <c r="AH233" s="992"/>
      <c r="AI233" s="992"/>
      <c r="AJ233" s="992"/>
      <c r="AK233" s="992"/>
      <c r="AL233" s="992"/>
      <c r="AM233" s="992"/>
      <c r="AN233" s="992"/>
      <c r="AO233" s="992"/>
      <c r="AP233" s="992"/>
      <c r="AQ233" s="992"/>
      <c r="AR233" s="992"/>
      <c r="AS233" s="992"/>
      <c r="AT233" s="992"/>
      <c r="AU233" s="992"/>
      <c r="AV233" s="992"/>
      <c r="AW233" s="992"/>
      <c r="CG233" s="1194"/>
      <c r="CJ233" s="1210"/>
    </row>
    <row r="234" spans="1:88" s="996" customFormat="1" ht="87.75" customHeight="1" x14ac:dyDescent="0.25">
      <c r="A234" s="966"/>
      <c r="B234" s="980"/>
      <c r="C234" s="980"/>
      <c r="D234" s="980"/>
      <c r="E234" s="980"/>
      <c r="F234" s="980"/>
      <c r="G234" s="980"/>
      <c r="H234" s="981"/>
      <c r="I234" s="981"/>
      <c r="J234" s="981"/>
      <c r="K234" s="981"/>
      <c r="L234" s="981"/>
      <c r="M234" s="980"/>
      <c r="N234" s="980"/>
      <c r="O234" s="980"/>
      <c r="P234" s="982"/>
      <c r="Q234" s="1168"/>
      <c r="R234" s="1168"/>
      <c r="S234" s="992"/>
      <c r="T234" s="1033"/>
      <c r="U234" s="992"/>
      <c r="V234" s="992"/>
      <c r="W234" s="992"/>
      <c r="X234" s="992"/>
      <c r="Y234" s="992"/>
      <c r="Z234" s="992"/>
      <c r="AA234" s="992"/>
      <c r="AB234" s="992"/>
      <c r="AC234" s="992"/>
      <c r="AD234" s="992"/>
      <c r="AE234" s="992"/>
      <c r="AF234" s="992"/>
      <c r="AG234" s="992"/>
      <c r="AH234" s="992"/>
      <c r="AI234" s="992"/>
      <c r="AJ234" s="992"/>
      <c r="AK234" s="992"/>
      <c r="AL234" s="992"/>
      <c r="AM234" s="992"/>
      <c r="AN234" s="992"/>
      <c r="AO234" s="992"/>
      <c r="AP234" s="992"/>
      <c r="AQ234" s="992"/>
      <c r="AR234" s="992"/>
      <c r="AS234" s="992"/>
      <c r="AT234" s="992"/>
      <c r="AU234" s="992"/>
      <c r="AV234" s="992"/>
      <c r="AW234" s="992"/>
      <c r="CG234" s="1194"/>
      <c r="CJ234" s="1210"/>
    </row>
    <row r="235" spans="1:88" s="996" customFormat="1" ht="24" customHeight="1" x14ac:dyDescent="0.25">
      <c r="A235" s="966"/>
      <c r="C235" s="1285" t="s">
        <v>1058</v>
      </c>
      <c r="D235" s="1285"/>
      <c r="E235" s="1285"/>
      <c r="F235" s="1285"/>
      <c r="G235" s="1285"/>
      <c r="H235" s="1285"/>
      <c r="I235" s="981"/>
      <c r="J235" s="981"/>
      <c r="K235" s="1285" t="s">
        <v>1059</v>
      </c>
      <c r="L235" s="1285"/>
      <c r="M235" s="1285"/>
      <c r="N235" s="1285"/>
      <c r="O235" s="1011"/>
      <c r="P235" s="1011"/>
      <c r="Q235" s="1287" t="s">
        <v>1060</v>
      </c>
      <c r="R235" s="1287"/>
      <c r="S235" s="992"/>
      <c r="T235" s="1033"/>
      <c r="U235" s="992"/>
      <c r="V235" s="992"/>
      <c r="W235" s="992"/>
      <c r="X235" s="992"/>
      <c r="Y235" s="992"/>
      <c r="Z235" s="992"/>
      <c r="AA235" s="992"/>
      <c r="AB235" s="992"/>
      <c r="AC235" s="992"/>
      <c r="AD235" s="992"/>
      <c r="AE235" s="992"/>
      <c r="AF235" s="992"/>
      <c r="AG235" s="992"/>
      <c r="AH235" s="992"/>
      <c r="AI235" s="992"/>
      <c r="AJ235" s="992"/>
      <c r="AK235" s="992"/>
      <c r="AL235" s="992"/>
      <c r="AM235" s="992"/>
      <c r="AN235" s="992"/>
      <c r="AO235" s="992"/>
      <c r="AP235" s="992"/>
      <c r="AQ235" s="992"/>
      <c r="AR235" s="992"/>
      <c r="AS235" s="992"/>
      <c r="AT235" s="992"/>
      <c r="AU235" s="992"/>
      <c r="AV235" s="992"/>
      <c r="AW235" s="992"/>
      <c r="CG235" s="1194"/>
      <c r="CJ235" s="1210"/>
    </row>
    <row r="236" spans="1:88" s="996" customFormat="1" ht="24" customHeight="1" x14ac:dyDescent="0.25">
      <c r="A236" s="966"/>
      <c r="C236" s="1286" t="s">
        <v>1061</v>
      </c>
      <c r="D236" s="1286"/>
      <c r="E236" s="1286"/>
      <c r="F236" s="1286"/>
      <c r="G236" s="1286"/>
      <c r="H236" s="1286"/>
      <c r="I236" s="981"/>
      <c r="J236" s="981"/>
      <c r="K236" s="1286" t="s">
        <v>1062</v>
      </c>
      <c r="L236" s="1286"/>
      <c r="M236" s="1286"/>
      <c r="N236" s="1286"/>
      <c r="O236" s="1010"/>
      <c r="P236" s="1010"/>
      <c r="Q236" s="1288" t="s">
        <v>1063</v>
      </c>
      <c r="R236" s="1288"/>
      <c r="S236" s="992"/>
      <c r="T236" s="1033"/>
      <c r="U236" s="992"/>
      <c r="V236" s="992"/>
      <c r="W236" s="992"/>
      <c r="X236" s="992"/>
      <c r="Y236" s="992"/>
      <c r="Z236" s="992"/>
      <c r="AA236" s="992"/>
      <c r="AB236" s="992"/>
      <c r="AC236" s="992"/>
      <c r="AD236" s="992"/>
      <c r="AE236" s="992"/>
      <c r="AF236" s="992"/>
      <c r="AG236" s="992"/>
      <c r="AH236" s="992"/>
      <c r="AI236" s="992"/>
      <c r="AJ236" s="992"/>
      <c r="AK236" s="992"/>
      <c r="AL236" s="992"/>
      <c r="AM236" s="992"/>
      <c r="AN236" s="992"/>
      <c r="AO236" s="992"/>
      <c r="AP236" s="992"/>
      <c r="AQ236" s="992"/>
      <c r="AR236" s="992"/>
      <c r="AS236" s="992"/>
      <c r="AT236" s="992"/>
      <c r="AU236" s="992"/>
      <c r="AV236" s="992"/>
      <c r="AW236" s="992"/>
      <c r="CG236" s="1194"/>
      <c r="CJ236" s="1210"/>
    </row>
    <row r="237" spans="1:88" s="996" customFormat="1" ht="142.5" customHeight="1" x14ac:dyDescent="0.25">
      <c r="A237" s="966"/>
      <c r="B237" s="1166"/>
      <c r="C237" s="1166"/>
      <c r="D237" s="1166"/>
      <c r="E237" s="1166"/>
      <c r="F237" s="1166"/>
      <c r="G237" s="1166"/>
      <c r="H237" s="1166"/>
      <c r="I237" s="981"/>
      <c r="J237" s="981"/>
      <c r="K237" s="1166"/>
      <c r="L237" s="1166"/>
      <c r="M237" s="1166"/>
      <c r="N237" s="1214"/>
      <c r="O237" s="1010"/>
      <c r="P237" s="1010"/>
      <c r="Q237" s="1010"/>
      <c r="R237" s="1012"/>
      <c r="S237" s="992"/>
      <c r="T237" s="1033"/>
      <c r="U237" s="992"/>
      <c r="V237" s="992"/>
      <c r="W237" s="992"/>
      <c r="X237" s="992"/>
      <c r="Y237" s="992"/>
      <c r="Z237" s="992"/>
      <c r="AA237" s="992"/>
      <c r="AB237" s="992"/>
      <c r="AC237" s="992"/>
      <c r="AD237" s="992"/>
      <c r="AE237" s="992"/>
      <c r="AF237" s="992"/>
      <c r="AG237" s="992"/>
      <c r="AH237" s="992"/>
      <c r="AI237" s="992"/>
      <c r="AJ237" s="992"/>
      <c r="AK237" s="992"/>
      <c r="AL237" s="992"/>
      <c r="AM237" s="992"/>
      <c r="AN237" s="992"/>
      <c r="AO237" s="992"/>
      <c r="AP237" s="992"/>
      <c r="AQ237" s="992"/>
      <c r="AR237" s="992"/>
      <c r="AS237" s="992"/>
      <c r="AT237" s="992"/>
      <c r="AU237" s="992"/>
      <c r="AV237" s="992"/>
      <c r="AW237" s="992"/>
      <c r="CG237" s="1194"/>
      <c r="CJ237" s="1210"/>
    </row>
    <row r="238" spans="1:88" s="996" customFormat="1" ht="24" customHeight="1" x14ac:dyDescent="0.25">
      <c r="A238" s="966"/>
      <c r="B238" s="1285"/>
      <c r="C238" s="1285"/>
      <c r="D238" s="1285"/>
      <c r="E238" s="1285"/>
      <c r="F238" s="1285"/>
      <c r="G238" s="1285"/>
      <c r="H238" s="1285"/>
      <c r="I238" s="981"/>
      <c r="J238" s="981"/>
      <c r="K238" s="1285" t="s">
        <v>1064</v>
      </c>
      <c r="L238" s="1285"/>
      <c r="M238" s="1285"/>
      <c r="N238" s="1285"/>
      <c r="O238" s="1011"/>
      <c r="P238" s="1011"/>
      <c r="Q238" s="1011"/>
      <c r="R238" s="1013"/>
      <c r="S238" s="992"/>
      <c r="T238" s="1033"/>
      <c r="U238" s="992"/>
      <c r="V238" s="992"/>
      <c r="W238" s="992"/>
      <c r="X238" s="992"/>
      <c r="Y238" s="992"/>
      <c r="Z238" s="992"/>
      <c r="AA238" s="992"/>
      <c r="AB238" s="992"/>
      <c r="AC238" s="992"/>
      <c r="AD238" s="992"/>
      <c r="AE238" s="992"/>
      <c r="AF238" s="992"/>
      <c r="AG238" s="992"/>
      <c r="AH238" s="992"/>
      <c r="AI238" s="992"/>
      <c r="AJ238" s="992"/>
      <c r="AK238" s="992"/>
      <c r="AL238" s="992"/>
      <c r="AM238" s="992"/>
      <c r="AN238" s="992"/>
      <c r="AO238" s="992"/>
      <c r="AP238" s="992"/>
      <c r="AQ238" s="992"/>
      <c r="AR238" s="992"/>
      <c r="AS238" s="992"/>
      <c r="AT238" s="992"/>
      <c r="AU238" s="992"/>
      <c r="AV238" s="992"/>
      <c r="AW238" s="992"/>
      <c r="CG238" s="1194"/>
      <c r="CJ238" s="1210"/>
    </row>
    <row r="239" spans="1:88" s="996" customFormat="1" ht="24" customHeight="1" x14ac:dyDescent="0.25">
      <c r="A239" s="966"/>
      <c r="B239" s="1286"/>
      <c r="C239" s="1286"/>
      <c r="D239" s="1286"/>
      <c r="E239" s="1286"/>
      <c r="F239" s="1286"/>
      <c r="G239" s="1286"/>
      <c r="H239" s="1286"/>
      <c r="I239" s="981"/>
      <c r="J239" s="981"/>
      <c r="K239" s="1286" t="s">
        <v>1065</v>
      </c>
      <c r="L239" s="1286"/>
      <c r="M239" s="1286"/>
      <c r="N239" s="1286"/>
      <c r="O239" s="1010"/>
      <c r="P239" s="1010"/>
      <c r="Q239" s="1010"/>
      <c r="R239" s="1012"/>
      <c r="S239" s="992"/>
      <c r="T239" s="1033"/>
      <c r="U239" s="992"/>
      <c r="V239" s="992"/>
      <c r="W239" s="992"/>
      <c r="X239" s="992"/>
      <c r="Y239" s="992"/>
      <c r="Z239" s="992"/>
      <c r="AA239" s="992"/>
      <c r="AB239" s="992"/>
      <c r="AC239" s="992"/>
      <c r="AD239" s="992"/>
      <c r="AE239" s="992"/>
      <c r="AF239" s="992"/>
      <c r="AG239" s="992"/>
      <c r="AH239" s="992"/>
      <c r="AI239" s="992"/>
      <c r="AJ239" s="992"/>
      <c r="AK239" s="992"/>
      <c r="AL239" s="992"/>
      <c r="AM239" s="992"/>
      <c r="AN239" s="992"/>
      <c r="AO239" s="992"/>
      <c r="AP239" s="992"/>
      <c r="AQ239" s="992"/>
      <c r="AR239" s="992"/>
      <c r="AS239" s="992"/>
      <c r="AT239" s="992"/>
      <c r="AU239" s="992"/>
      <c r="AV239" s="992"/>
      <c r="AW239" s="992"/>
      <c r="CG239" s="1194"/>
      <c r="CJ239" s="1210"/>
    </row>
    <row r="240" spans="1:88" s="958" customFormat="1" ht="64.5" customHeight="1" x14ac:dyDescent="0.25">
      <c r="A240" s="966"/>
      <c r="B240" s="980"/>
      <c r="C240" s="980"/>
      <c r="D240" s="980"/>
      <c r="E240" s="980"/>
      <c r="F240" s="980"/>
      <c r="G240" s="981"/>
      <c r="H240" s="981"/>
      <c r="I240" s="1067"/>
      <c r="J240" s="1067"/>
      <c r="K240" s="981"/>
      <c r="L240" s="980"/>
      <c r="M240" s="980"/>
      <c r="N240" s="980"/>
      <c r="O240" s="982"/>
      <c r="P240" s="1074"/>
      <c r="Q240" s="992"/>
      <c r="R240" s="992"/>
      <c r="S240" s="992"/>
      <c r="T240" s="1033"/>
      <c r="U240" s="993"/>
      <c r="V240" s="960"/>
      <c r="W240" s="960"/>
      <c r="X240" s="960"/>
      <c r="Y240" s="960"/>
      <c r="Z240" s="960"/>
      <c r="AA240" s="960"/>
      <c r="AB240" s="960"/>
      <c r="AC240" s="960"/>
      <c r="AD240" s="960"/>
      <c r="AE240" s="960"/>
      <c r="AF240" s="960"/>
      <c r="AG240" s="960"/>
      <c r="AH240" s="960"/>
      <c r="AI240" s="960"/>
      <c r="AJ240" s="960"/>
      <c r="AK240" s="960"/>
      <c r="AL240" s="960"/>
      <c r="AM240" s="960"/>
      <c r="AN240" s="960"/>
      <c r="AO240" s="960"/>
      <c r="AP240" s="960"/>
      <c r="AQ240" s="960"/>
      <c r="AR240" s="960"/>
      <c r="AS240" s="960"/>
      <c r="AT240" s="960"/>
      <c r="AU240" s="960"/>
      <c r="AV240" s="960"/>
      <c r="AW240" s="960"/>
      <c r="CG240" s="1180"/>
      <c r="CJ240" s="1205"/>
    </row>
    <row r="241" spans="1:219" s="958" customFormat="1" ht="44.25" customHeight="1" x14ac:dyDescent="0.25">
      <c r="A241" s="1301" t="s">
        <v>1019</v>
      </c>
      <c r="B241" s="1301"/>
      <c r="C241" s="1301"/>
      <c r="D241" s="1301"/>
      <c r="E241" s="1301"/>
      <c r="F241" s="1301"/>
      <c r="G241" s="1301"/>
      <c r="H241" s="981"/>
      <c r="I241" s="1304" t="s">
        <v>1020</v>
      </c>
      <c r="J241" s="1305"/>
      <c r="K241" s="1305"/>
      <c r="L241" s="1305"/>
      <c r="M241" s="1305"/>
      <c r="N241" s="1077"/>
      <c r="O241" s="1301" t="s">
        <v>1021</v>
      </c>
      <c r="P241" s="1301"/>
      <c r="Q241" s="1301"/>
      <c r="R241" s="1301"/>
      <c r="S241" s="1301"/>
      <c r="T241" s="1301"/>
      <c r="U241" s="1160"/>
      <c r="V241" s="960"/>
      <c r="W241" s="960"/>
      <c r="X241" s="960"/>
      <c r="Y241" s="960"/>
      <c r="Z241" s="960"/>
      <c r="AA241" s="960"/>
      <c r="AB241" s="960"/>
      <c r="AC241" s="960"/>
      <c r="AD241" s="960"/>
      <c r="AE241" s="960"/>
      <c r="AF241" s="960"/>
      <c r="AG241" s="960"/>
      <c r="AH241" s="960"/>
      <c r="AI241" s="960"/>
      <c r="AJ241" s="960"/>
      <c r="AK241" s="960"/>
      <c r="AL241" s="960"/>
      <c r="AM241" s="960"/>
      <c r="AN241" s="960"/>
      <c r="AO241" s="960"/>
      <c r="AP241" s="960"/>
      <c r="AQ241" s="960"/>
      <c r="AR241" s="960"/>
      <c r="AS241" s="960"/>
      <c r="AT241" s="960"/>
      <c r="AU241" s="960"/>
      <c r="AV241" s="960"/>
      <c r="AW241" s="960"/>
      <c r="CG241" s="1180"/>
      <c r="CJ241" s="1205"/>
    </row>
    <row r="242" spans="1:219" s="958" customFormat="1" ht="159" customHeight="1" x14ac:dyDescent="0.25">
      <c r="A242" s="1301" t="s">
        <v>1022</v>
      </c>
      <c r="B242" s="1301"/>
      <c r="C242" s="1297"/>
      <c r="D242" s="1298"/>
      <c r="E242" s="1298"/>
      <c r="F242" s="1298"/>
      <c r="G242" s="1298"/>
      <c r="H242" s="981"/>
      <c r="I242" s="1076" t="s">
        <v>1022</v>
      </c>
      <c r="J242" s="1310"/>
      <c r="K242" s="1311"/>
      <c r="L242" s="1311"/>
      <c r="M242" s="1311"/>
      <c r="N242" s="1078"/>
      <c r="O242" s="1301" t="s">
        <v>1022</v>
      </c>
      <c r="P242" s="1301"/>
      <c r="Q242" s="1306"/>
      <c r="R242" s="1307"/>
      <c r="S242" s="1307"/>
      <c r="T242" s="1308"/>
      <c r="U242" s="1161"/>
      <c r="V242" s="960"/>
      <c r="W242" s="960"/>
      <c r="X242" s="960"/>
      <c r="Y242" s="960"/>
      <c r="Z242" s="960"/>
      <c r="AA242" s="960"/>
      <c r="AB242" s="960"/>
      <c r="AC242" s="960"/>
      <c r="AD242" s="960"/>
      <c r="AE242" s="960"/>
      <c r="AF242" s="960"/>
      <c r="AG242" s="960"/>
      <c r="AH242" s="960"/>
      <c r="AI242" s="960"/>
      <c r="AJ242" s="960"/>
      <c r="AK242" s="960"/>
      <c r="AL242" s="960"/>
      <c r="AM242" s="960"/>
      <c r="AN242" s="960"/>
      <c r="AO242" s="960"/>
      <c r="AP242" s="960"/>
      <c r="AQ242" s="960"/>
      <c r="AR242" s="960"/>
      <c r="AS242" s="960"/>
      <c r="AT242" s="960"/>
      <c r="AU242" s="960"/>
      <c r="AV242" s="960"/>
      <c r="AW242" s="960"/>
      <c r="CG242" s="1180"/>
      <c r="CJ242" s="1205"/>
    </row>
    <row r="243" spans="1:219" s="958" customFormat="1" ht="37.5" customHeight="1" x14ac:dyDescent="0.3">
      <c r="A243" s="1301" t="s">
        <v>679</v>
      </c>
      <c r="B243" s="1301"/>
      <c r="C243" s="1299" t="s">
        <v>1023</v>
      </c>
      <c r="D243" s="1300"/>
      <c r="E243" s="1300"/>
      <c r="F243" s="1300"/>
      <c r="G243" s="1300"/>
      <c r="H243" s="981"/>
      <c r="I243" s="1163" t="s">
        <v>679</v>
      </c>
      <c r="J243" s="1302" t="s">
        <v>1023</v>
      </c>
      <c r="K243" s="1303"/>
      <c r="L243" s="1303"/>
      <c r="M243" s="1303"/>
      <c r="N243" s="1079"/>
      <c r="O243" s="1301" t="s">
        <v>679</v>
      </c>
      <c r="P243" s="1301"/>
      <c r="Q243" s="1302" t="s">
        <v>451</v>
      </c>
      <c r="R243" s="1303"/>
      <c r="S243" s="1303"/>
      <c r="T243" s="1309"/>
      <c r="U243" s="1162"/>
      <c r="V243" s="960"/>
      <c r="W243" s="960"/>
      <c r="X243" s="960"/>
      <c r="Y243" s="960"/>
      <c r="Z243" s="960"/>
      <c r="AA243" s="960"/>
      <c r="AB243" s="960"/>
      <c r="AC243" s="960"/>
      <c r="AD243" s="960"/>
      <c r="AE243" s="960"/>
      <c r="AF243" s="960"/>
      <c r="AG243" s="960"/>
      <c r="AH243" s="960"/>
      <c r="AI243" s="960"/>
      <c r="AJ243" s="960"/>
      <c r="AK243" s="960"/>
      <c r="AL243" s="960"/>
      <c r="AM243" s="960"/>
      <c r="AN243" s="960"/>
      <c r="AO243" s="960"/>
      <c r="AP243" s="960"/>
      <c r="AQ243" s="960"/>
      <c r="AR243" s="960"/>
      <c r="AS243" s="960"/>
      <c r="AT243" s="960"/>
      <c r="AU243" s="960"/>
      <c r="AV243" s="960"/>
      <c r="AW243" s="960"/>
      <c r="CG243" s="1180"/>
      <c r="CJ243" s="1205"/>
    </row>
    <row r="244" spans="1:219" s="958" customFormat="1" ht="41.25" customHeight="1" x14ac:dyDescent="0.3">
      <c r="A244" s="1301" t="s">
        <v>1024</v>
      </c>
      <c r="B244" s="1301"/>
      <c r="C244" s="1299" t="s">
        <v>1025</v>
      </c>
      <c r="D244" s="1300"/>
      <c r="E244" s="1300"/>
      <c r="F244" s="1300"/>
      <c r="G244" s="1300"/>
      <c r="H244" s="981"/>
      <c r="I244" s="1163" t="s">
        <v>1024</v>
      </c>
      <c r="J244" s="1302" t="s">
        <v>1025</v>
      </c>
      <c r="K244" s="1303"/>
      <c r="L244" s="1303"/>
      <c r="M244" s="1303"/>
      <c r="N244" s="1079"/>
      <c r="O244" s="1301" t="s">
        <v>1024</v>
      </c>
      <c r="P244" s="1301"/>
      <c r="Q244" s="1302" t="s">
        <v>1047</v>
      </c>
      <c r="R244" s="1303"/>
      <c r="S244" s="1303"/>
      <c r="T244" s="1309"/>
      <c r="U244" s="1162"/>
      <c r="V244" s="960"/>
      <c r="W244" s="960"/>
      <c r="X244" s="960"/>
      <c r="Y244" s="960"/>
      <c r="Z244" s="960"/>
      <c r="AA244" s="960"/>
      <c r="AB244" s="960"/>
      <c r="AC244" s="960"/>
      <c r="AD244" s="960"/>
      <c r="AE244" s="960"/>
      <c r="AF244" s="960"/>
      <c r="AG244" s="960"/>
      <c r="AH244" s="960"/>
      <c r="AI244" s="960"/>
      <c r="AJ244" s="960"/>
      <c r="AK244" s="960"/>
      <c r="AL244" s="960"/>
      <c r="AM244" s="960"/>
      <c r="AN244" s="960"/>
      <c r="AO244" s="960"/>
      <c r="AP244" s="960"/>
      <c r="AQ244" s="960"/>
      <c r="AR244" s="960"/>
      <c r="AS244" s="960"/>
      <c r="AT244" s="960"/>
      <c r="AU244" s="960"/>
      <c r="AV244" s="960"/>
      <c r="AW244" s="960"/>
      <c r="CG244" s="1180"/>
      <c r="CJ244" s="1205"/>
    </row>
    <row r="245" spans="1:219" s="958" customFormat="1" ht="24" customHeight="1" x14ac:dyDescent="0.25">
      <c r="A245" s="1006"/>
      <c r="B245" s="1007"/>
      <c r="C245" s="1007"/>
      <c r="D245" s="1007"/>
      <c r="E245" s="1007"/>
      <c r="F245" s="1007"/>
      <c r="G245" s="1007"/>
      <c r="H245" s="1007"/>
      <c r="I245" s="1068"/>
      <c r="J245" s="1068"/>
      <c r="K245" s="1007"/>
      <c r="L245" s="1007"/>
      <c r="M245" s="1007"/>
      <c r="N245" s="1007"/>
      <c r="O245" s="1007"/>
      <c r="P245" s="1007"/>
      <c r="Q245" s="1007"/>
      <c r="R245" s="1007"/>
      <c r="S245" s="1007"/>
      <c r="T245" s="1034"/>
      <c r="U245" s="993"/>
      <c r="V245" s="960"/>
      <c r="W245" s="960"/>
      <c r="X245" s="960"/>
      <c r="Y245" s="960"/>
      <c r="Z245" s="960"/>
      <c r="AA245" s="960"/>
      <c r="AB245" s="960"/>
      <c r="AC245" s="960"/>
      <c r="AD245" s="960"/>
      <c r="AE245" s="960"/>
      <c r="AF245" s="960"/>
      <c r="AG245" s="960"/>
      <c r="AH245" s="960"/>
      <c r="AI245" s="960"/>
      <c r="AJ245" s="960"/>
      <c r="AK245" s="960"/>
      <c r="AL245" s="960"/>
      <c r="AM245" s="960"/>
      <c r="AN245" s="960"/>
      <c r="AO245" s="960"/>
      <c r="AP245" s="960"/>
      <c r="AQ245" s="960"/>
      <c r="AR245" s="960"/>
      <c r="AS245" s="960"/>
      <c r="AT245" s="960"/>
      <c r="AU245" s="960"/>
      <c r="AV245" s="960"/>
      <c r="AW245" s="960"/>
      <c r="CG245" s="1180"/>
      <c r="CJ245" s="1205"/>
    </row>
    <row r="246" spans="1:219" s="958" customFormat="1" ht="64.5" customHeight="1" x14ac:dyDescent="0.25">
      <c r="A246" s="1234" t="s">
        <v>1046</v>
      </c>
      <c r="B246" s="1235"/>
      <c r="C246" s="1235"/>
      <c r="D246" s="1235"/>
      <c r="E246" s="1235"/>
      <c r="F246" s="974"/>
      <c r="G246" s="975"/>
      <c r="H246" s="975"/>
      <c r="I246" s="1070"/>
      <c r="J246" s="1070"/>
      <c r="K246" s="975"/>
      <c r="L246" s="976"/>
      <c r="M246" s="974"/>
      <c r="N246" s="974"/>
      <c r="O246" s="977"/>
      <c r="P246" s="978"/>
      <c r="Q246" s="977"/>
      <c r="R246" s="977"/>
      <c r="S246" s="977"/>
      <c r="T246" s="1036"/>
      <c r="U246" s="1000"/>
      <c r="V246" s="970"/>
      <c r="W246" s="970"/>
      <c r="X246" s="970"/>
      <c r="Y246" s="970"/>
      <c r="Z246" s="970"/>
      <c r="AA246" s="970"/>
      <c r="AB246" s="970"/>
      <c r="AC246" s="970"/>
      <c r="AD246" s="970"/>
      <c r="AE246" s="970"/>
      <c r="AF246" s="970"/>
      <c r="AG246" s="970"/>
      <c r="AH246" s="970"/>
      <c r="AI246" s="970"/>
      <c r="AJ246" s="970"/>
      <c r="AK246" s="970"/>
      <c r="AL246" s="970"/>
      <c r="AM246" s="970"/>
      <c r="AN246" s="970"/>
      <c r="AO246" s="970"/>
      <c r="AP246" s="970"/>
      <c r="AQ246" s="970"/>
      <c r="AR246" s="970"/>
      <c r="AS246" s="970"/>
      <c r="AT246" s="970"/>
      <c r="AU246" s="970"/>
      <c r="AV246" s="970"/>
      <c r="AW246" s="970"/>
      <c r="CG246" s="1180"/>
      <c r="CJ246" s="1205"/>
    </row>
    <row r="247" spans="1:219" ht="39.75" customHeight="1" x14ac:dyDescent="0.25">
      <c r="A247" s="330"/>
      <c r="B247" s="330"/>
      <c r="C247" s="330"/>
      <c r="D247" s="330"/>
      <c r="E247" s="330"/>
      <c r="F247" s="330"/>
      <c r="G247" s="331"/>
      <c r="H247" s="331"/>
      <c r="I247" s="1071"/>
      <c r="J247" s="1071"/>
      <c r="K247" s="331"/>
      <c r="L247" s="331"/>
      <c r="M247" s="331"/>
      <c r="N247" s="330"/>
      <c r="O247" s="330"/>
      <c r="P247" s="330"/>
      <c r="Q247" s="332"/>
      <c r="R247" s="376"/>
      <c r="S247" s="376"/>
      <c r="T247" s="1037"/>
      <c r="U247" s="318"/>
      <c r="V247" s="334"/>
      <c r="W247" s="334"/>
      <c r="X247" s="334"/>
      <c r="Y247" s="334"/>
      <c r="Z247" s="334"/>
      <c r="AA247" s="334"/>
      <c r="AB247" s="334"/>
      <c r="AC247" s="334"/>
      <c r="AD247" s="334"/>
      <c r="AE247" s="334"/>
      <c r="AF247" s="334"/>
      <c r="AG247" s="334"/>
      <c r="AH247" s="334"/>
      <c r="AI247" s="334"/>
      <c r="AJ247" s="334"/>
      <c r="AK247" s="334"/>
      <c r="AL247" s="334"/>
      <c r="AM247" s="334"/>
      <c r="AN247" s="334"/>
      <c r="AO247" s="334"/>
      <c r="AP247" s="334"/>
      <c r="AQ247" s="334"/>
      <c r="AR247" s="334"/>
      <c r="AS247" s="334"/>
      <c r="AT247" s="334"/>
      <c r="AU247" s="334"/>
      <c r="AV247" s="334"/>
      <c r="AW247" s="334"/>
      <c r="AX247" s="334"/>
      <c r="AY247" s="334"/>
      <c r="AZ247" s="334"/>
      <c r="BA247" s="334"/>
      <c r="BB247" s="334"/>
      <c r="BC247" s="334"/>
      <c r="BD247" s="334"/>
      <c r="BE247" s="334"/>
      <c r="BF247" s="334"/>
      <c r="BG247" s="334"/>
      <c r="BH247" s="334"/>
      <c r="BI247" s="334"/>
      <c r="BJ247" s="334"/>
      <c r="BK247" s="334"/>
      <c r="BL247" s="334"/>
      <c r="BM247" s="334"/>
      <c r="BN247" s="334"/>
      <c r="BO247" s="334"/>
      <c r="BP247" s="334"/>
      <c r="BQ247" s="334"/>
      <c r="BR247" s="334"/>
      <c r="BS247" s="334"/>
      <c r="BT247" s="334"/>
      <c r="BU247" s="334"/>
      <c r="BV247" s="334"/>
      <c r="BW247" s="334"/>
      <c r="BX247" s="334"/>
      <c r="BY247" s="334"/>
      <c r="BZ247" s="334"/>
      <c r="CA247" s="334"/>
      <c r="CB247" s="254"/>
      <c r="CC247" s="254"/>
      <c r="CD247" s="254"/>
      <c r="CE247" s="254"/>
      <c r="CF247" s="254"/>
      <c r="CG247" s="1195"/>
      <c r="CH247" s="254"/>
      <c r="CI247" s="254"/>
      <c r="CJ247" s="1211"/>
      <c r="CK247" s="254"/>
      <c r="CL247" s="254"/>
      <c r="CM247" s="254"/>
      <c r="CN247" s="254"/>
      <c r="CO247" s="254"/>
      <c r="CP247" s="254"/>
      <c r="CQ247" s="254"/>
      <c r="CR247" s="254"/>
      <c r="CS247" s="254"/>
      <c r="CT247" s="254"/>
      <c r="CU247" s="254"/>
      <c r="CV247" s="254"/>
      <c r="CW247" s="254"/>
      <c r="CX247" s="254"/>
      <c r="CY247" s="254"/>
      <c r="CZ247" s="254"/>
      <c r="DA247" s="254"/>
      <c r="DB247" s="254"/>
      <c r="DC247" s="254"/>
      <c r="DD247" s="254"/>
      <c r="DE247" s="254"/>
      <c r="DF247" s="254"/>
      <c r="DG247" s="254"/>
      <c r="DH247" s="254"/>
      <c r="DI247" s="254"/>
      <c r="DJ247" s="254"/>
      <c r="DK247" s="254"/>
      <c r="DL247" s="254"/>
      <c r="DM247" s="254"/>
      <c r="DN247" s="254"/>
      <c r="DO247" s="254"/>
      <c r="DP247" s="254"/>
      <c r="DQ247" s="254"/>
      <c r="DR247" s="254"/>
      <c r="DS247" s="254"/>
      <c r="DT247" s="254"/>
      <c r="DU247" s="254"/>
      <c r="DV247" s="254"/>
      <c r="DW247" s="254"/>
      <c r="DX247" s="254"/>
      <c r="DY247" s="254"/>
      <c r="DZ247" s="254"/>
      <c r="EA247" s="254"/>
      <c r="EB247" s="254"/>
      <c r="EC247" s="254"/>
      <c r="ED247" s="254"/>
      <c r="EE247" s="254"/>
      <c r="EF247" s="254"/>
      <c r="EG247" s="254"/>
      <c r="EH247" s="254"/>
      <c r="EI247" s="254"/>
      <c r="EJ247" s="254"/>
      <c r="EK247" s="254"/>
      <c r="EL247" s="254"/>
      <c r="EM247" s="254"/>
      <c r="EN247" s="254"/>
      <c r="EO247" s="254"/>
      <c r="EP247" s="254"/>
      <c r="EQ247" s="254"/>
      <c r="ER247" s="254"/>
      <c r="ES247" s="254"/>
      <c r="ET247" s="254"/>
      <c r="EU247" s="254"/>
      <c r="EV247" s="254"/>
      <c r="EW247" s="254"/>
      <c r="EX247" s="254"/>
      <c r="EY247" s="254"/>
      <c r="EZ247" s="254"/>
      <c r="FA247" s="254"/>
      <c r="FB247" s="254"/>
      <c r="FC247" s="254"/>
      <c r="FD247" s="254"/>
      <c r="FE247" s="254"/>
      <c r="FF247" s="254"/>
      <c r="FG247" s="254"/>
      <c r="FH247" s="254"/>
      <c r="FI247" s="254"/>
      <c r="FJ247" s="254"/>
      <c r="FK247" s="254"/>
      <c r="FL247" s="254"/>
      <c r="FM247" s="254"/>
      <c r="FN247" s="254"/>
      <c r="FO247" s="254"/>
      <c r="FP247" s="254"/>
      <c r="FQ247" s="254"/>
      <c r="FR247" s="254"/>
      <c r="FS247" s="254"/>
      <c r="FT247" s="254"/>
      <c r="FU247" s="254"/>
      <c r="FV247" s="254"/>
      <c r="FW247" s="254"/>
      <c r="FX247" s="254"/>
      <c r="FY247" s="254"/>
      <c r="FZ247" s="254"/>
      <c r="GA247" s="254"/>
      <c r="GB247" s="254"/>
      <c r="GC247" s="254"/>
      <c r="GD247" s="254"/>
      <c r="GE247" s="254"/>
      <c r="GF247" s="254"/>
      <c r="GG247" s="254"/>
      <c r="GH247" s="254"/>
      <c r="GI247" s="254"/>
      <c r="GJ247" s="254"/>
      <c r="GK247" s="254"/>
      <c r="GL247" s="254"/>
      <c r="GM247" s="254"/>
      <c r="GN247" s="254"/>
      <c r="GO247" s="254"/>
      <c r="GP247" s="254"/>
      <c r="GQ247" s="254"/>
      <c r="GR247" s="254"/>
      <c r="GS247" s="254"/>
      <c r="GT247" s="254"/>
      <c r="GU247" s="254"/>
      <c r="GV247" s="254"/>
      <c r="GW247" s="254"/>
      <c r="GX247" s="254"/>
      <c r="GY247" s="254"/>
      <c r="GZ247" s="254"/>
      <c r="HA247" s="254"/>
      <c r="HB247" s="254"/>
      <c r="HC247" s="254"/>
      <c r="HD247" s="254"/>
      <c r="HE247" s="254"/>
      <c r="HF247" s="254"/>
      <c r="HG247" s="254"/>
      <c r="HH247" s="254"/>
      <c r="HI247" s="254"/>
      <c r="HJ247" s="254"/>
      <c r="HK247" s="254"/>
    </row>
    <row r="248" spans="1:219" ht="63" customHeight="1" x14ac:dyDescent="0.25">
      <c r="A248" s="330"/>
      <c r="B248" s="330"/>
      <c r="C248" s="330"/>
      <c r="D248" s="330"/>
      <c r="E248" s="330"/>
      <c r="F248" s="330"/>
      <c r="G248" s="331"/>
      <c r="H248" s="331"/>
      <c r="I248" s="1071"/>
      <c r="J248" s="1071"/>
      <c r="K248" s="331"/>
      <c r="L248" s="331"/>
      <c r="M248" s="331"/>
      <c r="N248" s="330"/>
      <c r="O248" s="330"/>
      <c r="P248" s="330"/>
      <c r="Q248" s="332"/>
      <c r="R248" s="812"/>
      <c r="S248" s="813" t="s">
        <v>930</v>
      </c>
      <c r="T248" s="1037"/>
      <c r="U248" s="318"/>
      <c r="V248" s="334"/>
      <c r="W248" s="334"/>
      <c r="X248" s="334"/>
      <c r="Y248" s="334"/>
      <c r="Z248" s="334"/>
      <c r="AA248" s="334"/>
      <c r="AB248" s="334"/>
      <c r="AC248" s="334"/>
      <c r="AD248" s="334"/>
      <c r="AE248" s="334"/>
      <c r="AF248" s="334"/>
      <c r="AG248" s="334"/>
      <c r="AH248" s="334"/>
      <c r="AI248" s="334"/>
      <c r="AJ248" s="334"/>
      <c r="AK248" s="334"/>
      <c r="AL248" s="334"/>
      <c r="AM248" s="334"/>
      <c r="AN248" s="334"/>
      <c r="AO248" s="334"/>
      <c r="AP248" s="334"/>
      <c r="AQ248" s="334"/>
      <c r="AR248" s="334"/>
      <c r="AS248" s="334"/>
      <c r="AT248" s="334"/>
      <c r="AU248" s="334"/>
      <c r="AV248" s="334"/>
      <c r="AW248" s="334"/>
      <c r="AX248" s="334"/>
      <c r="AY248" s="334"/>
      <c r="AZ248" s="334"/>
      <c r="BA248" s="334"/>
      <c r="BB248" s="334"/>
      <c r="BC248" s="334"/>
      <c r="BD248" s="334"/>
      <c r="BE248" s="334"/>
      <c r="BF248" s="334"/>
      <c r="BG248" s="334"/>
      <c r="BH248" s="334"/>
      <c r="BI248" s="334"/>
      <c r="BJ248" s="334"/>
      <c r="BK248" s="334"/>
      <c r="BL248" s="334"/>
      <c r="BM248" s="334"/>
      <c r="BN248" s="334"/>
      <c r="BO248" s="334"/>
      <c r="BP248" s="334"/>
      <c r="BQ248" s="334"/>
      <c r="BR248" s="334"/>
      <c r="BS248" s="334"/>
      <c r="BT248" s="334"/>
      <c r="BU248" s="334"/>
      <c r="BV248" s="334"/>
      <c r="BW248" s="334"/>
      <c r="BX248" s="334"/>
      <c r="BY248" s="334"/>
      <c r="BZ248" s="334"/>
      <c r="CA248" s="334"/>
      <c r="CB248" s="254"/>
      <c r="CC248" s="254"/>
      <c r="CD248" s="254"/>
      <c r="CE248" s="254"/>
      <c r="CF248" s="254"/>
      <c r="CG248" s="1195"/>
      <c r="CH248" s="254"/>
      <c r="CI248" s="254"/>
      <c r="CJ248" s="1211"/>
      <c r="CK248" s="254"/>
      <c r="CL248" s="254"/>
      <c r="CM248" s="254"/>
      <c r="CN248" s="254"/>
      <c r="CO248" s="254"/>
      <c r="CP248" s="254"/>
      <c r="CQ248" s="254"/>
      <c r="CR248" s="254"/>
      <c r="CS248" s="254"/>
      <c r="CT248" s="254"/>
      <c r="CU248" s="254"/>
      <c r="CV248" s="254"/>
      <c r="CW248" s="254"/>
      <c r="CX248" s="254"/>
      <c r="CY248" s="254"/>
      <c r="CZ248" s="254"/>
      <c r="DA248" s="254"/>
      <c r="DB248" s="254"/>
      <c r="DC248" s="254"/>
      <c r="DD248" s="254"/>
      <c r="DE248" s="254"/>
      <c r="DF248" s="254"/>
      <c r="DG248" s="254"/>
      <c r="DH248" s="254"/>
      <c r="DI248" s="254"/>
      <c r="DJ248" s="254"/>
      <c r="DK248" s="254"/>
      <c r="DL248" s="254"/>
      <c r="DM248" s="254"/>
      <c r="DN248" s="254"/>
      <c r="DO248" s="254"/>
      <c r="DP248" s="254"/>
      <c r="DQ248" s="254"/>
      <c r="DR248" s="254"/>
      <c r="DS248" s="254"/>
      <c r="DT248" s="254"/>
      <c r="DU248" s="254"/>
      <c r="DV248" s="254"/>
      <c r="DW248" s="254"/>
      <c r="DX248" s="254"/>
      <c r="DY248" s="254"/>
      <c r="DZ248" s="254"/>
      <c r="EA248" s="254"/>
      <c r="EB248" s="254"/>
      <c r="EC248" s="254"/>
      <c r="ED248" s="254"/>
      <c r="EE248" s="254"/>
      <c r="EF248" s="254"/>
      <c r="EG248" s="254"/>
      <c r="EH248" s="254"/>
      <c r="EI248" s="254"/>
      <c r="EJ248" s="254"/>
      <c r="EK248" s="254"/>
      <c r="EL248" s="254"/>
      <c r="EM248" s="254"/>
      <c r="EN248" s="254"/>
      <c r="EO248" s="254"/>
      <c r="EP248" s="254"/>
      <c r="EQ248" s="254"/>
      <c r="ER248" s="254"/>
      <c r="ES248" s="254"/>
      <c r="ET248" s="254"/>
      <c r="EU248" s="254"/>
      <c r="EV248" s="254"/>
      <c r="EW248" s="254"/>
      <c r="EX248" s="254"/>
      <c r="EY248" s="254"/>
      <c r="EZ248" s="254"/>
      <c r="FA248" s="254"/>
      <c r="FB248" s="254"/>
      <c r="FC248" s="254"/>
      <c r="FD248" s="254"/>
      <c r="FE248" s="254"/>
      <c r="FF248" s="254"/>
      <c r="FG248" s="254"/>
      <c r="FH248" s="254"/>
      <c r="FI248" s="254"/>
      <c r="FJ248" s="254"/>
      <c r="FK248" s="254"/>
      <c r="FL248" s="254"/>
      <c r="FM248" s="254"/>
      <c r="FN248" s="254"/>
      <c r="FO248" s="254"/>
      <c r="FP248" s="254"/>
      <c r="FQ248" s="254"/>
      <c r="FR248" s="254"/>
      <c r="FS248" s="254"/>
      <c r="FT248" s="254"/>
      <c r="FU248" s="254"/>
      <c r="FV248" s="254"/>
      <c r="FW248" s="254"/>
      <c r="FX248" s="254"/>
      <c r="FY248" s="254"/>
      <c r="FZ248" s="254"/>
      <c r="GA248" s="254"/>
      <c r="GB248" s="254"/>
      <c r="GC248" s="254"/>
      <c r="GD248" s="254"/>
      <c r="GE248" s="254"/>
      <c r="GF248" s="254"/>
      <c r="GG248" s="254"/>
      <c r="GH248" s="254"/>
      <c r="GI248" s="254"/>
      <c r="GJ248" s="254"/>
      <c r="GK248" s="254"/>
      <c r="GL248" s="254"/>
      <c r="GM248" s="254"/>
      <c r="GN248" s="254"/>
      <c r="GO248" s="254"/>
      <c r="GP248" s="254"/>
      <c r="GQ248" s="254"/>
      <c r="GR248" s="254"/>
      <c r="GS248" s="254"/>
      <c r="GT248" s="254"/>
      <c r="GU248" s="254"/>
      <c r="GV248" s="254"/>
      <c r="GW248" s="254"/>
      <c r="GX248" s="254"/>
      <c r="GY248" s="254"/>
      <c r="GZ248" s="254"/>
      <c r="HA248" s="254"/>
      <c r="HB248" s="254"/>
      <c r="HC248" s="254"/>
      <c r="HD248" s="254"/>
      <c r="HE248" s="254"/>
      <c r="HF248" s="254"/>
      <c r="HG248" s="254"/>
      <c r="HH248" s="254"/>
      <c r="HI248" s="254"/>
      <c r="HJ248" s="254"/>
      <c r="HK248" s="254"/>
    </row>
    <row r="249" spans="1:219" ht="40.5" customHeight="1" x14ac:dyDescent="0.25">
      <c r="A249" s="330"/>
      <c r="B249" s="330"/>
      <c r="C249" s="330"/>
      <c r="D249" s="330"/>
      <c r="E249" s="330"/>
      <c r="F249" s="330"/>
      <c r="G249" s="335"/>
      <c r="H249" s="335"/>
      <c r="I249" s="1072"/>
      <c r="J249" s="1072"/>
      <c r="K249" s="335"/>
      <c r="L249" s="335"/>
      <c r="M249" s="335"/>
      <c r="O249" s="336"/>
      <c r="P249" s="336"/>
      <c r="Q249" s="333"/>
      <c r="R249" s="814"/>
      <c r="S249" s="678" t="s">
        <v>931</v>
      </c>
      <c r="T249" s="1038"/>
      <c r="U249" s="336"/>
      <c r="V249" s="334"/>
      <c r="W249" s="334"/>
      <c r="X249" s="334"/>
      <c r="Y249" s="334"/>
      <c r="Z249" s="334"/>
      <c r="AA249" s="334"/>
      <c r="AB249" s="334"/>
      <c r="AC249" s="334"/>
      <c r="AD249" s="334"/>
      <c r="AE249" s="334"/>
      <c r="AF249" s="334"/>
      <c r="AG249" s="334"/>
      <c r="AH249" s="334"/>
      <c r="AI249" s="334"/>
      <c r="AJ249" s="334"/>
      <c r="AK249" s="334"/>
      <c r="AL249" s="334"/>
      <c r="AM249" s="334"/>
      <c r="AN249" s="334"/>
      <c r="AO249" s="334"/>
      <c r="AP249" s="334"/>
      <c r="AQ249" s="334"/>
      <c r="AR249" s="334"/>
      <c r="AS249" s="334"/>
      <c r="AT249" s="334"/>
      <c r="AU249" s="334"/>
      <c r="AV249" s="334"/>
      <c r="AW249" s="334"/>
      <c r="AX249" s="334"/>
      <c r="AY249" s="334"/>
      <c r="AZ249" s="334"/>
      <c r="BA249" s="334"/>
      <c r="BB249" s="334"/>
      <c r="BC249" s="334"/>
      <c r="BD249" s="334"/>
      <c r="BE249" s="334"/>
      <c r="BF249" s="334"/>
      <c r="BG249" s="334"/>
      <c r="BH249" s="334"/>
      <c r="BI249" s="334"/>
      <c r="BJ249" s="334"/>
      <c r="BK249" s="334"/>
      <c r="BL249" s="334"/>
      <c r="BM249" s="334"/>
      <c r="BN249" s="334"/>
      <c r="BO249" s="334"/>
      <c r="BP249" s="334"/>
      <c r="BQ249" s="334"/>
      <c r="BR249" s="334"/>
      <c r="BS249" s="334"/>
      <c r="BT249" s="334"/>
      <c r="BU249" s="334"/>
      <c r="BV249" s="334"/>
      <c r="BW249" s="334"/>
      <c r="BX249" s="334"/>
      <c r="BY249" s="334"/>
      <c r="BZ249" s="334"/>
      <c r="CA249" s="334"/>
      <c r="CB249" s="254"/>
      <c r="CC249" s="254"/>
      <c r="CD249" s="254"/>
      <c r="CE249" s="254"/>
      <c r="CF249" s="254"/>
      <c r="CG249" s="1195"/>
      <c r="CH249" s="254"/>
      <c r="CI249" s="254"/>
      <c r="CJ249" s="1211"/>
      <c r="CK249" s="254"/>
      <c r="CL249" s="254"/>
      <c r="CM249" s="254"/>
      <c r="CN249" s="254"/>
      <c r="CO249" s="254"/>
      <c r="CP249" s="254"/>
      <c r="CQ249" s="254"/>
      <c r="CR249" s="254"/>
      <c r="CS249" s="254"/>
      <c r="CT249" s="254"/>
      <c r="CU249" s="254"/>
      <c r="CV249" s="254"/>
      <c r="CW249" s="254"/>
      <c r="CX249" s="254"/>
      <c r="CY249" s="254"/>
      <c r="CZ249" s="254"/>
      <c r="DA249" s="254"/>
      <c r="DB249" s="254"/>
      <c r="DC249" s="254"/>
      <c r="DD249" s="254"/>
      <c r="DE249" s="254"/>
      <c r="DF249" s="254"/>
      <c r="DG249" s="254"/>
      <c r="DH249" s="254"/>
      <c r="DI249" s="254"/>
      <c r="DJ249" s="254"/>
      <c r="DK249" s="254"/>
      <c r="DL249" s="254"/>
      <c r="DM249" s="254"/>
      <c r="DN249" s="254"/>
      <c r="DO249" s="254"/>
      <c r="DP249" s="254"/>
      <c r="DQ249" s="254"/>
      <c r="DR249" s="254"/>
      <c r="DS249" s="254"/>
      <c r="DT249" s="254"/>
      <c r="DU249" s="254"/>
      <c r="DV249" s="254"/>
      <c r="DW249" s="254"/>
      <c r="DX249" s="254"/>
      <c r="DY249" s="254"/>
      <c r="DZ249" s="254"/>
      <c r="EA249" s="254"/>
      <c r="EB249" s="254"/>
      <c r="EC249" s="254"/>
      <c r="ED249" s="254"/>
      <c r="EE249" s="254"/>
      <c r="EF249" s="254"/>
      <c r="EG249" s="254"/>
      <c r="EH249" s="254"/>
      <c r="EI249" s="254"/>
      <c r="EJ249" s="254"/>
      <c r="EK249" s="254"/>
      <c r="EL249" s="254"/>
      <c r="EM249" s="254"/>
      <c r="EN249" s="254"/>
      <c r="EO249" s="254"/>
      <c r="EP249" s="254"/>
      <c r="EQ249" s="254"/>
      <c r="ER249" s="254"/>
      <c r="ES249" s="254"/>
      <c r="ET249" s="254"/>
      <c r="EU249" s="254"/>
      <c r="EV249" s="254"/>
      <c r="EW249" s="254"/>
      <c r="EX249" s="254"/>
      <c r="EY249" s="254"/>
      <c r="EZ249" s="254"/>
      <c r="FA249" s="254"/>
      <c r="FB249" s="254"/>
      <c r="FC249" s="254"/>
      <c r="FD249" s="254"/>
      <c r="FE249" s="254"/>
      <c r="FF249" s="254"/>
      <c r="FG249" s="254"/>
      <c r="FH249" s="254"/>
      <c r="FI249" s="254"/>
      <c r="FJ249" s="254"/>
      <c r="FK249" s="254"/>
      <c r="FL249" s="254"/>
      <c r="FM249" s="254"/>
      <c r="FN249" s="254"/>
      <c r="FO249" s="254"/>
      <c r="FP249" s="254"/>
      <c r="FQ249" s="254"/>
      <c r="FR249" s="254"/>
      <c r="FS249" s="254"/>
      <c r="FT249" s="254"/>
      <c r="FU249" s="254"/>
      <c r="FV249" s="254"/>
      <c r="FW249" s="254"/>
      <c r="FX249" s="254"/>
      <c r="FY249" s="254"/>
      <c r="FZ249" s="254"/>
      <c r="GA249" s="254"/>
      <c r="GB249" s="254"/>
      <c r="GC249" s="254"/>
      <c r="GD249" s="254"/>
      <c r="GE249" s="254"/>
      <c r="GF249" s="254"/>
      <c r="GG249" s="254"/>
      <c r="GH249" s="254"/>
      <c r="GI249" s="254"/>
      <c r="GJ249" s="254"/>
      <c r="GK249" s="254"/>
      <c r="GL249" s="254"/>
      <c r="GM249" s="254"/>
      <c r="GN249" s="254"/>
      <c r="GO249" s="254"/>
      <c r="GP249" s="254"/>
      <c r="GQ249" s="254"/>
      <c r="GR249" s="254"/>
      <c r="GS249" s="254"/>
      <c r="GT249" s="254"/>
      <c r="GU249" s="254"/>
      <c r="GV249" s="254"/>
      <c r="GW249" s="254"/>
      <c r="GX249" s="254"/>
      <c r="GY249" s="254"/>
      <c r="GZ249" s="254"/>
      <c r="HA249" s="254"/>
      <c r="HB249" s="254"/>
      <c r="HC249" s="254"/>
      <c r="HD249" s="254"/>
      <c r="HE249" s="254"/>
      <c r="HF249" s="254"/>
      <c r="HG249" s="254"/>
      <c r="HH249" s="254"/>
      <c r="HI249" s="254"/>
      <c r="HJ249" s="254"/>
      <c r="HK249" s="254"/>
    </row>
    <row r="250" spans="1:219" ht="138.75" customHeight="1" x14ac:dyDescent="0.25">
      <c r="A250" s="330"/>
      <c r="B250" s="330"/>
      <c r="C250" s="330"/>
      <c r="D250" s="330"/>
      <c r="E250" s="330"/>
      <c r="F250" s="330"/>
      <c r="G250" s="335"/>
      <c r="H250" s="335"/>
      <c r="I250" s="1072"/>
      <c r="J250" s="1072"/>
      <c r="K250" s="335"/>
      <c r="L250" s="335"/>
      <c r="M250" s="335"/>
      <c r="O250" s="336"/>
      <c r="P250" s="336"/>
      <c r="Q250" s="333"/>
      <c r="R250" s="815"/>
      <c r="S250" s="678" t="s">
        <v>932</v>
      </c>
      <c r="T250" s="1038"/>
      <c r="U250" s="336"/>
      <c r="V250" s="334"/>
      <c r="W250" s="334"/>
      <c r="X250" s="334"/>
      <c r="Y250" s="334"/>
      <c r="Z250" s="334"/>
      <c r="AA250" s="334"/>
      <c r="AB250" s="334"/>
      <c r="AC250" s="334"/>
      <c r="AD250" s="334"/>
      <c r="AE250" s="334"/>
      <c r="AF250" s="334"/>
      <c r="AG250" s="334"/>
      <c r="AH250" s="334"/>
      <c r="AI250" s="334"/>
      <c r="AJ250" s="334"/>
      <c r="AK250" s="334"/>
      <c r="AL250" s="334"/>
      <c r="AM250" s="334"/>
      <c r="AN250" s="334"/>
      <c r="AO250" s="334"/>
      <c r="AP250" s="334"/>
      <c r="AQ250" s="334"/>
      <c r="AR250" s="334"/>
      <c r="AS250" s="334"/>
      <c r="AT250" s="334"/>
      <c r="AU250" s="334"/>
      <c r="AV250" s="334"/>
      <c r="AW250" s="334"/>
      <c r="AX250" s="334"/>
      <c r="AY250" s="334"/>
      <c r="AZ250" s="334"/>
      <c r="BA250" s="334"/>
      <c r="BB250" s="334"/>
      <c r="BC250" s="334"/>
      <c r="BD250" s="334"/>
      <c r="BE250" s="334"/>
      <c r="BF250" s="334"/>
      <c r="BG250" s="334"/>
      <c r="BH250" s="334"/>
      <c r="BI250" s="334"/>
      <c r="BJ250" s="334"/>
      <c r="BK250" s="334"/>
      <c r="BL250" s="334"/>
      <c r="BM250" s="334"/>
      <c r="BN250" s="334"/>
      <c r="BO250" s="334"/>
      <c r="BP250" s="334"/>
      <c r="BQ250" s="334"/>
      <c r="BR250" s="334"/>
      <c r="BS250" s="334"/>
      <c r="BT250" s="334"/>
      <c r="BU250" s="334"/>
      <c r="BV250" s="334"/>
      <c r="BW250" s="334"/>
      <c r="BX250" s="334"/>
      <c r="BY250" s="334"/>
      <c r="BZ250" s="334"/>
      <c r="CA250" s="334"/>
      <c r="CB250" s="254"/>
      <c r="CC250" s="254"/>
      <c r="CD250" s="254"/>
      <c r="CE250" s="254"/>
      <c r="CF250" s="254"/>
      <c r="CG250" s="1195"/>
      <c r="CH250" s="254"/>
      <c r="CI250" s="254"/>
      <c r="CJ250" s="1211"/>
      <c r="CK250" s="254"/>
      <c r="CL250" s="254"/>
      <c r="CM250" s="254"/>
      <c r="CN250" s="254"/>
      <c r="CO250" s="254"/>
      <c r="CP250" s="254"/>
      <c r="CQ250" s="254"/>
      <c r="CR250" s="254"/>
      <c r="CS250" s="254"/>
      <c r="CT250" s="254"/>
      <c r="CU250" s="254"/>
      <c r="CV250" s="254"/>
      <c r="CW250" s="254"/>
      <c r="CX250" s="254"/>
      <c r="CY250" s="254"/>
      <c r="CZ250" s="254"/>
      <c r="DA250" s="254"/>
      <c r="DB250" s="254"/>
      <c r="DC250" s="254"/>
      <c r="DD250" s="254"/>
      <c r="DE250" s="254"/>
      <c r="DF250" s="254"/>
      <c r="DG250" s="254"/>
      <c r="DH250" s="254"/>
      <c r="DI250" s="254"/>
      <c r="DJ250" s="254"/>
      <c r="DK250" s="254"/>
      <c r="DL250" s="254"/>
      <c r="DM250" s="254"/>
      <c r="DN250" s="254"/>
      <c r="DO250" s="254"/>
      <c r="DP250" s="254"/>
      <c r="DQ250" s="254"/>
      <c r="DR250" s="254"/>
      <c r="DS250" s="254"/>
      <c r="DT250" s="254"/>
      <c r="DU250" s="254"/>
      <c r="DV250" s="254"/>
      <c r="DW250" s="254"/>
      <c r="DX250" s="254"/>
      <c r="DY250" s="254"/>
      <c r="DZ250" s="254"/>
      <c r="EA250" s="254"/>
      <c r="EB250" s="254"/>
      <c r="EC250" s="254"/>
      <c r="ED250" s="254"/>
      <c r="EE250" s="254"/>
      <c r="EF250" s="254"/>
      <c r="EG250" s="254"/>
      <c r="EH250" s="254"/>
      <c r="EI250" s="254"/>
      <c r="EJ250" s="254"/>
      <c r="EK250" s="254"/>
      <c r="EL250" s="254"/>
      <c r="EM250" s="254"/>
      <c r="EN250" s="254"/>
      <c r="EO250" s="254"/>
      <c r="EP250" s="254"/>
      <c r="EQ250" s="254"/>
      <c r="ER250" s="254"/>
      <c r="ES250" s="254"/>
      <c r="ET250" s="254"/>
      <c r="EU250" s="254"/>
      <c r="EV250" s="254"/>
      <c r="EW250" s="254"/>
      <c r="EX250" s="254"/>
      <c r="EY250" s="254"/>
      <c r="EZ250" s="254"/>
      <c r="FA250" s="254"/>
      <c r="FB250" s="254"/>
      <c r="FC250" s="254"/>
      <c r="FD250" s="254"/>
      <c r="FE250" s="254"/>
      <c r="FF250" s="254"/>
      <c r="FG250" s="254"/>
      <c r="FH250" s="254"/>
      <c r="FI250" s="254"/>
      <c r="FJ250" s="254"/>
      <c r="FK250" s="254"/>
      <c r="FL250" s="254"/>
      <c r="FM250" s="254"/>
      <c r="FN250" s="254"/>
      <c r="FO250" s="254"/>
      <c r="FP250" s="254"/>
      <c r="FQ250" s="254"/>
      <c r="FR250" s="254"/>
      <c r="FS250" s="254"/>
      <c r="FT250" s="254"/>
      <c r="FU250" s="254"/>
      <c r="FV250" s="254"/>
      <c r="FW250" s="254"/>
      <c r="FX250" s="254"/>
      <c r="FY250" s="254"/>
      <c r="FZ250" s="254"/>
      <c r="GA250" s="254"/>
      <c r="GB250" s="254"/>
      <c r="GC250" s="254"/>
      <c r="GD250" s="254"/>
      <c r="GE250" s="254"/>
      <c r="GF250" s="254"/>
      <c r="GG250" s="254"/>
      <c r="GH250" s="254"/>
      <c r="GI250" s="254"/>
      <c r="GJ250" s="254"/>
      <c r="GK250" s="254"/>
      <c r="GL250" s="254"/>
      <c r="GM250" s="254"/>
      <c r="GN250" s="254"/>
      <c r="GO250" s="254"/>
      <c r="GP250" s="254"/>
      <c r="GQ250" s="254"/>
      <c r="GR250" s="254"/>
      <c r="GS250" s="254"/>
      <c r="GT250" s="254"/>
      <c r="GU250" s="254"/>
      <c r="GV250" s="254"/>
      <c r="GW250" s="254"/>
      <c r="GX250" s="254"/>
      <c r="GY250" s="254"/>
      <c r="GZ250" s="254"/>
      <c r="HA250" s="254"/>
      <c r="HB250" s="254"/>
      <c r="HC250" s="254"/>
      <c r="HD250" s="254"/>
      <c r="HE250" s="254"/>
      <c r="HF250" s="254"/>
      <c r="HG250" s="254"/>
      <c r="HH250" s="254"/>
      <c r="HI250" s="254"/>
      <c r="HJ250" s="254"/>
      <c r="HK250" s="254"/>
    </row>
    <row r="251" spans="1:219" ht="40.5" customHeight="1" x14ac:dyDescent="0.25">
      <c r="A251" s="330"/>
      <c r="B251" s="330"/>
      <c r="C251" s="330"/>
      <c r="D251" s="330"/>
      <c r="E251" s="330"/>
      <c r="F251" s="330"/>
      <c r="G251" s="335"/>
      <c r="H251" s="335"/>
      <c r="I251" s="1072"/>
      <c r="J251" s="1072"/>
      <c r="K251" s="335"/>
      <c r="L251" s="335"/>
      <c r="M251" s="335"/>
      <c r="O251" s="336"/>
      <c r="P251" s="336"/>
      <c r="Q251" s="333"/>
      <c r="R251" s="811"/>
      <c r="S251" s="678" t="s">
        <v>933</v>
      </c>
      <c r="T251" s="1038"/>
      <c r="U251" s="336"/>
      <c r="V251" s="334"/>
      <c r="W251" s="334"/>
      <c r="X251" s="334"/>
      <c r="Y251" s="334"/>
      <c r="Z251" s="334"/>
      <c r="AA251" s="334"/>
      <c r="AB251" s="334"/>
      <c r="AC251" s="334"/>
      <c r="AD251" s="334"/>
      <c r="AE251" s="334"/>
      <c r="AF251" s="334"/>
      <c r="AG251" s="334"/>
      <c r="AH251" s="334"/>
      <c r="AI251" s="334"/>
      <c r="AJ251" s="334"/>
      <c r="AK251" s="334"/>
      <c r="AL251" s="334"/>
      <c r="AM251" s="334"/>
      <c r="AN251" s="334"/>
      <c r="AO251" s="334"/>
      <c r="AP251" s="334"/>
      <c r="AQ251" s="334"/>
      <c r="AR251" s="334"/>
      <c r="AS251" s="334"/>
      <c r="AT251" s="334"/>
      <c r="AU251" s="334"/>
      <c r="AV251" s="334"/>
      <c r="AW251" s="334"/>
      <c r="AX251" s="334"/>
      <c r="AY251" s="334"/>
      <c r="AZ251" s="334"/>
      <c r="BA251" s="334"/>
      <c r="BB251" s="334"/>
      <c r="BC251" s="334"/>
      <c r="BD251" s="334"/>
      <c r="BE251" s="334"/>
      <c r="BF251" s="334"/>
      <c r="BG251" s="334"/>
      <c r="BH251" s="334"/>
      <c r="BI251" s="334"/>
      <c r="BJ251" s="334"/>
      <c r="BK251" s="334"/>
      <c r="BL251" s="334"/>
      <c r="BM251" s="334"/>
      <c r="BN251" s="334"/>
      <c r="BO251" s="334"/>
      <c r="BP251" s="334"/>
      <c r="BQ251" s="334"/>
      <c r="BR251" s="334"/>
      <c r="BS251" s="334"/>
      <c r="BT251" s="334"/>
      <c r="BU251" s="334"/>
      <c r="BV251" s="334"/>
      <c r="BW251" s="334"/>
      <c r="BX251" s="334"/>
      <c r="BY251" s="334"/>
      <c r="BZ251" s="334"/>
      <c r="CA251" s="334"/>
      <c r="CB251" s="254"/>
      <c r="CC251" s="254"/>
      <c r="CD251" s="254"/>
      <c r="CE251" s="254"/>
      <c r="CF251" s="254"/>
      <c r="CG251" s="1195"/>
      <c r="CH251" s="254"/>
      <c r="CI251" s="254"/>
      <c r="CJ251" s="1211"/>
      <c r="CK251" s="254"/>
      <c r="CL251" s="254"/>
      <c r="CM251" s="254"/>
      <c r="CN251" s="254"/>
      <c r="CO251" s="254"/>
      <c r="CP251" s="254"/>
      <c r="CQ251" s="254"/>
      <c r="CR251" s="254"/>
      <c r="CS251" s="254"/>
      <c r="CT251" s="254"/>
      <c r="CU251" s="254"/>
      <c r="CV251" s="254"/>
      <c r="CW251" s="254"/>
      <c r="CX251" s="254"/>
      <c r="CY251" s="254"/>
      <c r="CZ251" s="254"/>
      <c r="DA251" s="254"/>
      <c r="DB251" s="254"/>
      <c r="DC251" s="254"/>
      <c r="DD251" s="254"/>
      <c r="DE251" s="254"/>
      <c r="DF251" s="254"/>
      <c r="DG251" s="254"/>
      <c r="DH251" s="254"/>
      <c r="DI251" s="254"/>
      <c r="DJ251" s="254"/>
      <c r="DK251" s="254"/>
      <c r="DL251" s="254"/>
      <c r="DM251" s="254"/>
      <c r="DN251" s="254"/>
      <c r="DO251" s="254"/>
      <c r="DP251" s="254"/>
      <c r="DQ251" s="254"/>
      <c r="DR251" s="254"/>
      <c r="DS251" s="254"/>
      <c r="DT251" s="254"/>
      <c r="DU251" s="254"/>
      <c r="DV251" s="254"/>
      <c r="DW251" s="254"/>
      <c r="DX251" s="254"/>
      <c r="DY251" s="254"/>
      <c r="DZ251" s="254"/>
      <c r="EA251" s="254"/>
      <c r="EB251" s="254"/>
      <c r="EC251" s="254"/>
      <c r="ED251" s="254"/>
      <c r="EE251" s="254"/>
      <c r="EF251" s="254"/>
      <c r="EG251" s="254"/>
      <c r="EH251" s="254"/>
      <c r="EI251" s="254"/>
      <c r="EJ251" s="254"/>
      <c r="EK251" s="254"/>
      <c r="EL251" s="254"/>
      <c r="EM251" s="254"/>
      <c r="EN251" s="254"/>
      <c r="EO251" s="254"/>
      <c r="EP251" s="254"/>
      <c r="EQ251" s="254"/>
      <c r="ER251" s="254"/>
      <c r="ES251" s="254"/>
      <c r="ET251" s="254"/>
      <c r="EU251" s="254"/>
      <c r="EV251" s="254"/>
      <c r="EW251" s="254"/>
      <c r="EX251" s="254"/>
      <c r="EY251" s="254"/>
      <c r="EZ251" s="254"/>
      <c r="FA251" s="254"/>
      <c r="FB251" s="254"/>
      <c r="FC251" s="254"/>
      <c r="FD251" s="254"/>
      <c r="FE251" s="254"/>
      <c r="FF251" s="254"/>
      <c r="FG251" s="254"/>
      <c r="FH251" s="254"/>
      <c r="FI251" s="254"/>
      <c r="FJ251" s="254"/>
      <c r="FK251" s="254"/>
      <c r="FL251" s="254"/>
      <c r="FM251" s="254"/>
      <c r="FN251" s="254"/>
      <c r="FO251" s="254"/>
      <c r="FP251" s="254"/>
      <c r="FQ251" s="254"/>
      <c r="FR251" s="254"/>
      <c r="FS251" s="254"/>
      <c r="FT251" s="254"/>
      <c r="FU251" s="254"/>
      <c r="FV251" s="254"/>
      <c r="FW251" s="254"/>
      <c r="FX251" s="254"/>
      <c r="FY251" s="254"/>
      <c r="FZ251" s="254"/>
      <c r="GA251" s="254"/>
      <c r="GB251" s="254"/>
      <c r="GC251" s="254"/>
      <c r="GD251" s="254"/>
      <c r="GE251" s="254"/>
      <c r="GF251" s="254"/>
      <c r="GG251" s="254"/>
      <c r="GH251" s="254"/>
      <c r="GI251" s="254"/>
      <c r="GJ251" s="254"/>
      <c r="GK251" s="254"/>
      <c r="GL251" s="254"/>
      <c r="GM251" s="254"/>
      <c r="GN251" s="254"/>
      <c r="GO251" s="254"/>
      <c r="GP251" s="254"/>
      <c r="GQ251" s="254"/>
      <c r="GR251" s="254"/>
      <c r="GS251" s="254"/>
      <c r="GT251" s="254"/>
      <c r="GU251" s="254"/>
      <c r="GV251" s="254"/>
      <c r="GW251" s="254"/>
      <c r="GX251" s="254"/>
      <c r="GY251" s="254"/>
      <c r="GZ251" s="254"/>
      <c r="HA251" s="254"/>
      <c r="HB251" s="254"/>
      <c r="HC251" s="254"/>
      <c r="HD251" s="254"/>
      <c r="HE251" s="254"/>
      <c r="HF251" s="254"/>
      <c r="HG251" s="254"/>
      <c r="HH251" s="254"/>
      <c r="HI251" s="254"/>
      <c r="HJ251" s="254"/>
      <c r="HK251" s="254"/>
    </row>
    <row r="252" spans="1:219" ht="18.75" customHeight="1" x14ac:dyDescent="0.25">
      <c r="Q252" s="340"/>
      <c r="R252" s="377"/>
      <c r="S252" s="377"/>
      <c r="T252" s="1039"/>
      <c r="U252" s="338"/>
    </row>
  </sheetData>
  <sheetProtection autoFilter="0"/>
  <autoFilter ref="A8:HL220" xr:uid="{00000000-0009-0000-0000-000003000000}"/>
  <mergeCells count="120">
    <mergeCell ref="CO105:CO106"/>
    <mergeCell ref="CP105:CP106"/>
    <mergeCell ref="CJ105:CJ106"/>
    <mergeCell ref="CK105:CK106"/>
    <mergeCell ref="CL105:CL106"/>
    <mergeCell ref="CM105:CM106"/>
    <mergeCell ref="CN105:CN106"/>
    <mergeCell ref="CE105:CE106"/>
    <mergeCell ref="CF105:CF106"/>
    <mergeCell ref="CG105:CG106"/>
    <mergeCell ref="CH105:CH106"/>
    <mergeCell ref="CI105:CI106"/>
    <mergeCell ref="B105:B106"/>
    <mergeCell ref="A105:A106"/>
    <mergeCell ref="CB105:CB106"/>
    <mergeCell ref="CC105:CC106"/>
    <mergeCell ref="CD105:CD106"/>
    <mergeCell ref="G105:G106"/>
    <mergeCell ref="F105:F106"/>
    <mergeCell ref="E105:E106"/>
    <mergeCell ref="D105:D106"/>
    <mergeCell ref="C105:C106"/>
    <mergeCell ref="S105:S106"/>
    <mergeCell ref="T105:T106"/>
    <mergeCell ref="M105:M106"/>
    <mergeCell ref="L105:L106"/>
    <mergeCell ref="N105:N106"/>
    <mergeCell ref="O105:O106"/>
    <mergeCell ref="P105:P106"/>
    <mergeCell ref="Q105:Q106"/>
    <mergeCell ref="R105:R106"/>
    <mergeCell ref="CK138:CK143"/>
    <mergeCell ref="CL138:CL143"/>
    <mergeCell ref="CM138:CM143"/>
    <mergeCell ref="CN138:CN143"/>
    <mergeCell ref="CO138:CO143"/>
    <mergeCell ref="CF138:CF143"/>
    <mergeCell ref="CG138:CG143"/>
    <mergeCell ref="CH138:CH143"/>
    <mergeCell ref="CI138:CI143"/>
    <mergeCell ref="CJ138:CJ143"/>
    <mergeCell ref="T138:T143"/>
    <mergeCell ref="CB138:CB143"/>
    <mergeCell ref="CC138:CC143"/>
    <mergeCell ref="CD138:CD143"/>
    <mergeCell ref="CE138:CE143"/>
    <mergeCell ref="O138:O143"/>
    <mergeCell ref="P138:P143"/>
    <mergeCell ref="Q138:Q143"/>
    <mergeCell ref="R138:R143"/>
    <mergeCell ref="S138:S143"/>
    <mergeCell ref="B138:B143"/>
    <mergeCell ref="A138:A143"/>
    <mergeCell ref="L138:L143"/>
    <mergeCell ref="M138:M143"/>
    <mergeCell ref="N138:N143"/>
    <mergeCell ref="G138:G143"/>
    <mergeCell ref="F138:F143"/>
    <mergeCell ref="E138:E143"/>
    <mergeCell ref="D138:D143"/>
    <mergeCell ref="C138:C143"/>
    <mergeCell ref="A246:E246"/>
    <mergeCell ref="J242:M242"/>
    <mergeCell ref="A243:B243"/>
    <mergeCell ref="A244:B244"/>
    <mergeCell ref="A241:G241"/>
    <mergeCell ref="Q9:Q11"/>
    <mergeCell ref="A221:Q221"/>
    <mergeCell ref="C242:G242"/>
    <mergeCell ref="C243:G243"/>
    <mergeCell ref="C244:G244"/>
    <mergeCell ref="A242:B242"/>
    <mergeCell ref="J243:M243"/>
    <mergeCell ref="J244:M244"/>
    <mergeCell ref="I241:M241"/>
    <mergeCell ref="O242:P242"/>
    <mergeCell ref="O243:P243"/>
    <mergeCell ref="O244:P244"/>
    <mergeCell ref="O241:T241"/>
    <mergeCell ref="Q242:T242"/>
    <mergeCell ref="Q243:T243"/>
    <mergeCell ref="Q244:T244"/>
    <mergeCell ref="BM7:CA7"/>
    <mergeCell ref="A1:I2"/>
    <mergeCell ref="J1:T2"/>
    <mergeCell ref="A3:I3"/>
    <mergeCell ref="J3:N3"/>
    <mergeCell ref="O3:T3"/>
    <mergeCell ref="A5:E5"/>
    <mergeCell ref="F5:K5"/>
    <mergeCell ref="L5:N6"/>
    <mergeCell ref="O5:T6"/>
    <mergeCell ref="A6:E6"/>
    <mergeCell ref="F6:K6"/>
    <mergeCell ref="A7:T7"/>
    <mergeCell ref="V7:Z7"/>
    <mergeCell ref="AB7:AR7"/>
    <mergeCell ref="AS7:BE7"/>
    <mergeCell ref="C232:H232"/>
    <mergeCell ref="K232:N232"/>
    <mergeCell ref="C235:H235"/>
    <mergeCell ref="K235:N235"/>
    <mergeCell ref="C236:H236"/>
    <mergeCell ref="K236:N236"/>
    <mergeCell ref="B238:H238"/>
    <mergeCell ref="K238:N238"/>
    <mergeCell ref="B239:H239"/>
    <mergeCell ref="K239:N239"/>
    <mergeCell ref="Q225:R225"/>
    <mergeCell ref="Q226:R226"/>
    <mergeCell ref="Q231:R231"/>
    <mergeCell ref="Q232:R232"/>
    <mergeCell ref="Q235:R235"/>
    <mergeCell ref="Q236:R236"/>
    <mergeCell ref="C225:H225"/>
    <mergeCell ref="K225:N225"/>
    <mergeCell ref="C226:H226"/>
    <mergeCell ref="K226:N226"/>
    <mergeCell ref="C231:H231"/>
    <mergeCell ref="K231:N231"/>
  </mergeCells>
  <phoneticPr fontId="86" type="noConversion"/>
  <conditionalFormatting sqref="R249">
    <cfRule type="duplicateValues" dxfId="8" priority="3"/>
  </conditionalFormatting>
  <conditionalFormatting sqref="R250">
    <cfRule type="duplicateValues" dxfId="7" priority="2"/>
  </conditionalFormatting>
  <conditionalFormatting sqref="CH8:XFD8 A8:M8 O8:CA8">
    <cfRule type="duplicateValues" dxfId="6" priority="4"/>
  </conditionalFormatting>
  <conditionalFormatting sqref="CB8:CG8">
    <cfRule type="duplicateValues" dxfId="5" priority="5"/>
  </conditionalFormatting>
  <conditionalFormatting sqref="N8">
    <cfRule type="duplicateValues" dxfId="4" priority="1"/>
  </conditionalFormatting>
  <printOptions horizontalCentered="1"/>
  <pageMargins left="0.31496062992125984" right="0.31496062992125984" top="0.31496062992125984" bottom="0.31496062992125984" header="0.19685039370078741" footer="0.19685039370078741"/>
  <pageSetup scale="30" fitToHeight="7"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HN236"/>
  <sheetViews>
    <sheetView showGridLines="0" view="pageBreakPreview" topLeftCell="A135" zoomScale="60" zoomScaleNormal="110" zoomScalePageLayoutView="110" workbookViewId="0">
      <selection activeCell="Q103" sqref="Q103"/>
    </sheetView>
  </sheetViews>
  <sheetFormatPr baseColWidth="10" defaultColWidth="12.28515625" defaultRowHeight="18.75" x14ac:dyDescent="0.25"/>
  <cols>
    <col min="1" max="1" width="10.28515625" style="237" customWidth="1"/>
    <col min="2" max="2" width="7.7109375" style="237" customWidth="1"/>
    <col min="3" max="6" width="8.7109375" style="237" customWidth="1"/>
    <col min="7" max="7" width="19.85546875" style="339" customWidth="1"/>
    <col min="8" max="8" width="20.140625" style="339" hidden="1" customWidth="1"/>
    <col min="9" max="9" width="29.140625" style="1073" hidden="1" customWidth="1"/>
    <col min="10" max="10" width="23" style="1073" hidden="1" customWidth="1"/>
    <col min="11" max="12" width="10.85546875" style="339" hidden="1" customWidth="1"/>
    <col min="13" max="13" width="20.7109375" style="339" hidden="1" customWidth="1"/>
    <col min="14" max="14" width="15.85546875" style="237" customWidth="1"/>
    <col min="15" max="15" width="14.28515625" style="237" hidden="1" customWidth="1"/>
    <col min="16" max="16" width="20.7109375" style="237" hidden="1" customWidth="1"/>
    <col min="17" max="17" width="67.42578125" style="337" customWidth="1"/>
    <col min="18" max="18" width="28.42578125" style="378" hidden="1" customWidth="1"/>
    <col min="19" max="19" width="34.140625" style="378" hidden="1" customWidth="1"/>
    <col min="20" max="20" width="33.85546875" style="1040" customWidth="1"/>
    <col min="21" max="21" width="38.85546875" style="236" customWidth="1"/>
    <col min="22" max="79" width="38.85546875" style="237" customWidth="1"/>
    <col min="80" max="95" width="24" style="237" customWidth="1"/>
    <col min="96" max="96" width="26.28515625" style="237" customWidth="1"/>
    <col min="97" max="212" width="11.7109375" style="237" customWidth="1"/>
    <col min="213" max="213" width="4.140625" style="237" customWidth="1"/>
    <col min="214" max="214" width="16.140625" style="237" customWidth="1"/>
    <col min="215" max="221" width="12.28515625" style="237" customWidth="1"/>
    <col min="222" max="16384" width="12.28515625" style="237"/>
  </cols>
  <sheetData>
    <row r="1" spans="1:221" s="958" customFormat="1" ht="15" customHeight="1" x14ac:dyDescent="0.25">
      <c r="A1" s="1289"/>
      <c r="B1" s="1290"/>
      <c r="C1" s="1290"/>
      <c r="D1" s="1290"/>
      <c r="E1" s="1290"/>
      <c r="F1" s="1290"/>
      <c r="G1" s="1290"/>
      <c r="H1" s="1290"/>
      <c r="I1" s="1290"/>
      <c r="J1" s="1270" t="s">
        <v>1010</v>
      </c>
      <c r="K1" s="1271"/>
      <c r="L1" s="1271"/>
      <c r="M1" s="1271"/>
      <c r="N1" s="1271"/>
      <c r="O1" s="1271"/>
      <c r="P1" s="1271"/>
      <c r="Q1" s="1271"/>
      <c r="R1" s="1271"/>
      <c r="S1" s="1271"/>
      <c r="T1" s="1272"/>
      <c r="U1" s="1094"/>
      <c r="V1" s="957"/>
      <c r="W1" s="957"/>
      <c r="X1" s="957"/>
      <c r="Y1" s="957"/>
      <c r="Z1" s="957"/>
      <c r="AA1" s="957"/>
      <c r="AB1" s="957"/>
      <c r="AC1" s="957"/>
      <c r="AD1" s="957"/>
      <c r="AE1" s="957"/>
      <c r="AF1" s="957"/>
      <c r="AG1" s="957"/>
      <c r="AH1" s="957"/>
      <c r="AI1" s="957"/>
      <c r="AJ1" s="957"/>
      <c r="AK1" s="957"/>
      <c r="AL1" s="957"/>
      <c r="AM1" s="957"/>
      <c r="AN1" s="957"/>
      <c r="AO1" s="957"/>
      <c r="AP1" s="957"/>
      <c r="AQ1" s="957"/>
      <c r="AR1" s="957"/>
      <c r="AS1" s="957"/>
      <c r="AT1" s="957"/>
      <c r="AU1" s="957"/>
      <c r="AV1" s="957"/>
      <c r="AW1" s="957"/>
    </row>
    <row r="2" spans="1:221" s="958" customFormat="1" ht="69" customHeight="1" x14ac:dyDescent="0.25">
      <c r="A2" s="1291"/>
      <c r="B2" s="1265"/>
      <c r="C2" s="1265"/>
      <c r="D2" s="1265"/>
      <c r="E2" s="1265"/>
      <c r="F2" s="1265"/>
      <c r="G2" s="1265"/>
      <c r="H2" s="1265"/>
      <c r="I2" s="1265"/>
      <c r="J2" s="1273"/>
      <c r="K2" s="1274"/>
      <c r="L2" s="1274"/>
      <c r="M2" s="1274"/>
      <c r="N2" s="1274"/>
      <c r="O2" s="1274"/>
      <c r="P2" s="1274"/>
      <c r="Q2" s="1274"/>
      <c r="R2" s="1274"/>
      <c r="S2" s="1274"/>
      <c r="T2" s="1275"/>
      <c r="U2" s="1095"/>
      <c r="V2" s="957"/>
      <c r="W2" s="957"/>
      <c r="X2" s="957"/>
      <c r="Y2" s="957"/>
      <c r="Z2" s="957"/>
      <c r="AA2" s="957"/>
      <c r="AB2" s="957"/>
      <c r="AC2" s="957"/>
      <c r="AD2" s="957"/>
      <c r="AE2" s="957"/>
      <c r="AF2" s="957"/>
      <c r="AG2" s="957"/>
      <c r="AH2" s="957"/>
      <c r="AI2" s="957"/>
      <c r="AJ2" s="957"/>
      <c r="AK2" s="957"/>
      <c r="AL2" s="957"/>
      <c r="AM2" s="957"/>
      <c r="AN2" s="957"/>
      <c r="AO2" s="957"/>
      <c r="AP2" s="957"/>
      <c r="AQ2" s="957"/>
      <c r="AR2" s="957"/>
      <c r="AS2" s="957"/>
      <c r="AT2" s="957"/>
      <c r="AU2" s="957"/>
      <c r="AV2" s="957"/>
      <c r="AW2" s="957"/>
    </row>
    <row r="3" spans="1:221" s="958" customFormat="1" ht="24.75" customHeight="1" x14ac:dyDescent="0.25">
      <c r="A3" s="1292" t="s">
        <v>348</v>
      </c>
      <c r="B3" s="1267"/>
      <c r="C3" s="1267"/>
      <c r="D3" s="1267"/>
      <c r="E3" s="1267"/>
      <c r="F3" s="1267"/>
      <c r="G3" s="1267"/>
      <c r="H3" s="1267"/>
      <c r="I3" s="1268"/>
      <c r="J3" s="1269" t="s">
        <v>1011</v>
      </c>
      <c r="K3" s="1269"/>
      <c r="L3" s="1269"/>
      <c r="M3" s="1269"/>
      <c r="N3" s="1269"/>
      <c r="O3" s="1276" t="s">
        <v>1012</v>
      </c>
      <c r="P3" s="1277"/>
      <c r="Q3" s="1277"/>
      <c r="R3" s="1277"/>
      <c r="S3" s="1277"/>
      <c r="T3" s="1278"/>
      <c r="U3" s="1095"/>
      <c r="V3" s="957"/>
      <c r="W3" s="957"/>
      <c r="X3" s="957"/>
      <c r="Y3" s="957"/>
      <c r="Z3" s="957"/>
      <c r="AA3" s="957"/>
      <c r="AB3" s="957"/>
      <c r="AC3" s="957"/>
      <c r="AD3" s="957"/>
      <c r="AE3" s="957"/>
      <c r="AF3" s="957"/>
      <c r="AG3" s="957"/>
      <c r="AH3" s="957"/>
      <c r="AI3" s="957"/>
      <c r="AJ3" s="957"/>
      <c r="AK3" s="957"/>
      <c r="AL3" s="957"/>
      <c r="AM3" s="957"/>
      <c r="AN3" s="957"/>
      <c r="AO3" s="957"/>
      <c r="AP3" s="957"/>
      <c r="AQ3" s="957"/>
      <c r="AR3" s="957"/>
      <c r="AS3" s="957"/>
      <c r="AT3" s="957"/>
      <c r="AU3" s="957"/>
      <c r="AV3" s="957"/>
      <c r="AW3" s="957"/>
    </row>
    <row r="4" spans="1:221" s="958" customFormat="1" ht="24.75" customHeight="1" x14ac:dyDescent="0.25">
      <c r="A4" s="1096"/>
      <c r="B4" s="1097"/>
      <c r="C4" s="1097"/>
      <c r="D4" s="1097"/>
      <c r="E4" s="1097"/>
      <c r="F4" s="1097"/>
      <c r="G4" s="1097"/>
      <c r="H4" s="1097"/>
      <c r="I4" s="1098"/>
      <c r="J4" s="1098"/>
      <c r="K4" s="1097"/>
      <c r="L4" s="1097"/>
      <c r="M4" s="1097"/>
      <c r="N4" s="1097"/>
      <c r="O4" s="1097"/>
      <c r="P4" s="1097"/>
      <c r="Q4" s="1099"/>
      <c r="R4" s="1099"/>
      <c r="S4" s="1099"/>
      <c r="T4" s="1100"/>
      <c r="U4" s="1095"/>
      <c r="V4" s="957"/>
      <c r="W4" s="957"/>
      <c r="X4" s="957"/>
      <c r="Y4" s="957"/>
      <c r="Z4" s="957"/>
      <c r="AA4" s="957"/>
      <c r="AB4" s="957"/>
      <c r="AC4" s="957"/>
      <c r="AD4" s="957"/>
      <c r="AE4" s="957"/>
      <c r="AF4" s="957"/>
      <c r="AG4" s="957"/>
      <c r="AH4" s="957"/>
      <c r="AI4" s="957"/>
      <c r="AJ4" s="957"/>
      <c r="AK4" s="957"/>
      <c r="AL4" s="957"/>
      <c r="AM4" s="957"/>
      <c r="AN4" s="957"/>
      <c r="AO4" s="957"/>
      <c r="AP4" s="957"/>
      <c r="AQ4" s="957"/>
      <c r="AR4" s="957"/>
      <c r="AS4" s="957"/>
      <c r="AT4" s="957"/>
      <c r="AU4" s="957"/>
      <c r="AV4" s="957"/>
      <c r="AW4" s="957"/>
    </row>
    <row r="5" spans="1:221" s="958" customFormat="1" ht="42.75" customHeight="1" x14ac:dyDescent="0.25">
      <c r="A5" s="1293" t="s">
        <v>1013</v>
      </c>
      <c r="B5" s="1280"/>
      <c r="C5" s="1280"/>
      <c r="D5" s="1280"/>
      <c r="E5" s="1281"/>
      <c r="F5" s="1282" t="s">
        <v>1045</v>
      </c>
      <c r="G5" s="1267"/>
      <c r="H5" s="1267"/>
      <c r="I5" s="1267"/>
      <c r="J5" s="1267"/>
      <c r="K5" s="1268"/>
      <c r="L5" s="1283" t="s">
        <v>1014</v>
      </c>
      <c r="M5" s="1263"/>
      <c r="N5" s="1263"/>
      <c r="O5" s="1256" t="s">
        <v>1017</v>
      </c>
      <c r="P5" s="1257"/>
      <c r="Q5" s="1257"/>
      <c r="R5" s="1257"/>
      <c r="S5" s="1257"/>
      <c r="T5" s="1258"/>
      <c r="U5" s="1095"/>
      <c r="V5" s="957"/>
      <c r="W5" s="957"/>
      <c r="X5" s="957"/>
      <c r="Y5" s="957"/>
      <c r="Z5" s="957"/>
      <c r="AA5" s="957"/>
      <c r="AB5" s="957"/>
      <c r="AC5" s="957"/>
      <c r="AD5" s="957"/>
      <c r="AE5" s="957"/>
      <c r="AF5" s="957"/>
      <c r="AG5" s="957"/>
      <c r="AH5" s="957"/>
      <c r="AI5" s="957"/>
      <c r="AJ5" s="957"/>
      <c r="AK5" s="957"/>
      <c r="AL5" s="957"/>
      <c r="AM5" s="957"/>
      <c r="AN5" s="957"/>
      <c r="AO5" s="957"/>
      <c r="AP5" s="957"/>
      <c r="AQ5" s="957"/>
      <c r="AR5" s="957"/>
      <c r="AS5" s="957"/>
      <c r="AT5" s="957"/>
      <c r="AU5" s="957"/>
      <c r="AV5" s="957"/>
      <c r="AW5" s="957"/>
    </row>
    <row r="6" spans="1:221" s="958" customFormat="1" ht="80.25" customHeight="1" x14ac:dyDescent="0.25">
      <c r="A6" s="1293" t="s">
        <v>1015</v>
      </c>
      <c r="B6" s="1280"/>
      <c r="C6" s="1280"/>
      <c r="D6" s="1280"/>
      <c r="E6" s="1281"/>
      <c r="F6" s="1284" t="s">
        <v>1018</v>
      </c>
      <c r="G6" s="1267"/>
      <c r="H6" s="1267"/>
      <c r="I6" s="1267"/>
      <c r="J6" s="1267"/>
      <c r="K6" s="1268"/>
      <c r="L6" s="1264"/>
      <c r="M6" s="1265"/>
      <c r="N6" s="1265"/>
      <c r="O6" s="1259"/>
      <c r="P6" s="1260"/>
      <c r="Q6" s="1260"/>
      <c r="R6" s="1260"/>
      <c r="S6" s="1260"/>
      <c r="T6" s="1261"/>
      <c r="U6" s="1095"/>
      <c r="V6" s="957"/>
      <c r="W6" s="957"/>
      <c r="X6" s="957"/>
      <c r="Y6" s="957"/>
      <c r="Z6" s="957"/>
      <c r="AA6" s="957"/>
      <c r="AB6" s="957"/>
      <c r="AC6" s="957"/>
      <c r="AD6" s="957"/>
      <c r="AE6" s="957"/>
      <c r="AF6" s="957"/>
      <c r="AG6" s="957"/>
      <c r="AH6" s="957"/>
      <c r="AI6" s="957"/>
      <c r="AJ6" s="957"/>
      <c r="AK6" s="957"/>
      <c r="AL6" s="957"/>
      <c r="AM6" s="957"/>
      <c r="AN6" s="957"/>
      <c r="AO6" s="957"/>
      <c r="AP6" s="957"/>
      <c r="AQ6" s="957"/>
      <c r="AR6" s="957"/>
      <c r="AS6" s="957"/>
      <c r="AT6" s="957"/>
      <c r="AU6" s="957"/>
      <c r="AV6" s="957"/>
      <c r="AW6" s="957"/>
    </row>
    <row r="7" spans="1:221" ht="15" x14ac:dyDescent="0.2">
      <c r="A7" s="1294"/>
      <c r="B7" s="1295"/>
      <c r="C7" s="1295"/>
      <c r="D7" s="1295"/>
      <c r="E7" s="1295"/>
      <c r="F7" s="1295"/>
      <c r="G7" s="1295"/>
      <c r="H7" s="1295"/>
      <c r="I7" s="1295"/>
      <c r="J7" s="1295"/>
      <c r="K7" s="1295"/>
      <c r="L7" s="1295"/>
      <c r="M7" s="1295"/>
      <c r="N7" s="1295"/>
      <c r="O7" s="1295"/>
      <c r="P7" s="1295"/>
      <c r="Q7" s="1295"/>
      <c r="R7" s="1295"/>
      <c r="S7" s="1295"/>
      <c r="T7" s="1295"/>
      <c r="U7" s="1101"/>
      <c r="V7" s="1231"/>
      <c r="W7" s="1231"/>
      <c r="X7" s="1231"/>
      <c r="Y7" s="1231"/>
      <c r="Z7" s="1231"/>
      <c r="AA7" s="1042"/>
      <c r="AB7" s="1232" t="s">
        <v>453</v>
      </c>
      <c r="AC7" s="1220"/>
      <c r="AD7" s="1220"/>
      <c r="AE7" s="1220"/>
      <c r="AF7" s="1220"/>
      <c r="AG7" s="1220"/>
      <c r="AH7" s="1220"/>
      <c r="AI7" s="1220"/>
      <c r="AJ7" s="1220"/>
      <c r="AK7" s="1220"/>
      <c r="AL7" s="1220"/>
      <c r="AM7" s="1220"/>
      <c r="AN7" s="1220"/>
      <c r="AO7" s="1220"/>
      <c r="AP7" s="1220"/>
      <c r="AQ7" s="1220"/>
      <c r="AR7" s="1220"/>
      <c r="AS7" s="1233" t="s">
        <v>3</v>
      </c>
      <c r="AT7" s="1220"/>
      <c r="AU7" s="1220"/>
      <c r="AV7" s="1220"/>
      <c r="AW7" s="1220"/>
      <c r="AX7" s="1220"/>
      <c r="AY7" s="1220"/>
      <c r="AZ7" s="1220"/>
      <c r="BA7" s="1220"/>
      <c r="BB7" s="1220"/>
      <c r="BC7" s="1220"/>
      <c r="BD7" s="1220"/>
      <c r="BE7" s="1220"/>
      <c r="BF7" s="1041"/>
      <c r="BG7" s="1041"/>
      <c r="BH7" s="1041"/>
      <c r="BI7" s="1041"/>
      <c r="BJ7" s="1041"/>
      <c r="BK7" s="1041"/>
      <c r="BL7" s="1041"/>
      <c r="BM7" s="1220"/>
      <c r="BN7" s="1220"/>
      <c r="BO7" s="1220"/>
      <c r="BP7" s="1220"/>
      <c r="BQ7" s="1220"/>
      <c r="BR7" s="1220"/>
      <c r="BS7" s="1220"/>
      <c r="BT7" s="1220"/>
      <c r="BU7" s="1220"/>
      <c r="BV7" s="1220"/>
      <c r="BW7" s="1220"/>
      <c r="BX7" s="1220"/>
      <c r="BY7" s="1220"/>
      <c r="BZ7" s="1220"/>
      <c r="CA7" s="1220"/>
    </row>
    <row r="8" spans="1:221" ht="102.75" customHeight="1" x14ac:dyDescent="0.25">
      <c r="A8" s="1081" t="s">
        <v>349</v>
      </c>
      <c r="B8" s="1081" t="s">
        <v>350</v>
      </c>
      <c r="C8" s="1081" t="s">
        <v>351</v>
      </c>
      <c r="D8" s="1081" t="s">
        <v>352</v>
      </c>
      <c r="E8" s="1081" t="s">
        <v>688</v>
      </c>
      <c r="F8" s="1081" t="s">
        <v>353</v>
      </c>
      <c r="G8" s="1080" t="s">
        <v>354</v>
      </c>
      <c r="H8" s="1080" t="s">
        <v>965</v>
      </c>
      <c r="I8" s="1080" t="s">
        <v>715</v>
      </c>
      <c r="J8" s="1080" t="s">
        <v>716</v>
      </c>
      <c r="K8" s="1080" t="s">
        <v>737</v>
      </c>
      <c r="L8" s="1080" t="s">
        <v>717</v>
      </c>
      <c r="M8" s="1080" t="s">
        <v>717</v>
      </c>
      <c r="N8" s="1081" t="s">
        <v>355</v>
      </c>
      <c r="O8" s="1081" t="s">
        <v>356</v>
      </c>
      <c r="P8" s="1081" t="s">
        <v>718</v>
      </c>
      <c r="Q8" s="1102" t="s">
        <v>357</v>
      </c>
      <c r="R8" s="814" t="s">
        <v>942</v>
      </c>
      <c r="S8" s="815" t="s">
        <v>84</v>
      </c>
      <c r="T8" s="1103" t="s">
        <v>643</v>
      </c>
      <c r="U8" s="1104" t="s">
        <v>358</v>
      </c>
      <c r="V8" s="1082" t="s">
        <v>62</v>
      </c>
      <c r="W8" s="342" t="s">
        <v>57</v>
      </c>
      <c r="X8" s="342" t="s">
        <v>58</v>
      </c>
      <c r="Y8" s="342" t="s">
        <v>59</v>
      </c>
      <c r="Z8" s="342" t="s">
        <v>60</v>
      </c>
      <c r="AA8" s="343" t="s">
        <v>819</v>
      </c>
      <c r="AB8" s="343" t="s">
        <v>708</v>
      </c>
      <c r="AC8" s="343" t="s">
        <v>711</v>
      </c>
      <c r="AD8" s="343" t="s">
        <v>712</v>
      </c>
      <c r="AE8" s="343" t="s">
        <v>185</v>
      </c>
      <c r="AF8" s="343" t="s">
        <v>191</v>
      </c>
      <c r="AG8" s="343" t="s">
        <v>194</v>
      </c>
      <c r="AH8" s="343" t="s">
        <v>196</v>
      </c>
      <c r="AI8" s="343" t="s">
        <v>198</v>
      </c>
      <c r="AJ8" s="343" t="s">
        <v>73</v>
      </c>
      <c r="AK8" s="343" t="s">
        <v>76</v>
      </c>
      <c r="AL8" s="343" t="s">
        <v>78</v>
      </c>
      <c r="AM8" s="343" t="s">
        <v>80</v>
      </c>
      <c r="AN8" s="343" t="s">
        <v>820</v>
      </c>
      <c r="AO8" s="343" t="s">
        <v>82</v>
      </c>
      <c r="AP8" s="343" t="s">
        <v>211</v>
      </c>
      <c r="AQ8" s="343" t="s">
        <v>213</v>
      </c>
      <c r="AR8" s="343" t="s">
        <v>215</v>
      </c>
      <c r="AS8" s="344" t="s">
        <v>709</v>
      </c>
      <c r="AT8" s="344" t="s">
        <v>710</v>
      </c>
      <c r="AU8" s="344" t="s">
        <v>454</v>
      </c>
      <c r="AV8" s="344" t="s">
        <v>713</v>
      </c>
      <c r="AW8" s="344" t="s">
        <v>714</v>
      </c>
      <c r="AX8" s="344" t="s">
        <v>706</v>
      </c>
      <c r="AY8" s="344" t="s">
        <v>707</v>
      </c>
      <c r="AZ8" s="344" t="s">
        <v>455</v>
      </c>
      <c r="BA8" s="344" t="s">
        <v>456</v>
      </c>
      <c r="BB8" s="344" t="s">
        <v>457</v>
      </c>
      <c r="BC8" s="344" t="s">
        <v>458</v>
      </c>
      <c r="BD8" s="345" t="s">
        <v>1033</v>
      </c>
      <c r="BE8" s="345" t="s">
        <v>85</v>
      </c>
      <c r="BF8" s="345" t="s">
        <v>86</v>
      </c>
      <c r="BG8" s="345" t="s">
        <v>705</v>
      </c>
      <c r="BH8" s="345" t="s">
        <v>703</v>
      </c>
      <c r="BI8" s="345" t="s">
        <v>704</v>
      </c>
      <c r="BJ8" s="345" t="s">
        <v>702</v>
      </c>
      <c r="BK8" s="345" t="s">
        <v>155</v>
      </c>
      <c r="BL8" s="345" t="s">
        <v>156</v>
      </c>
      <c r="BM8" s="345" t="s">
        <v>88</v>
      </c>
      <c r="BN8" s="345" t="s">
        <v>91</v>
      </c>
      <c r="BO8" s="345" t="s">
        <v>93</v>
      </c>
      <c r="BP8" s="345" t="s">
        <v>95</v>
      </c>
      <c r="BQ8" s="345" t="s">
        <v>97</v>
      </c>
      <c r="BR8" s="345" t="s">
        <v>99</v>
      </c>
      <c r="BS8" s="345" t="s">
        <v>101</v>
      </c>
      <c r="BT8" s="345" t="s">
        <v>103</v>
      </c>
      <c r="BU8" s="345" t="s">
        <v>280</v>
      </c>
      <c r="BV8" s="345" t="s">
        <v>281</v>
      </c>
      <c r="BW8" s="345" t="s">
        <v>256</v>
      </c>
      <c r="BX8" s="345" t="s">
        <v>257</v>
      </c>
      <c r="BY8" s="345" t="s">
        <v>275</v>
      </c>
      <c r="BZ8" s="345" t="s">
        <v>276</v>
      </c>
      <c r="CA8" s="585" t="s">
        <v>109</v>
      </c>
      <c r="CB8" s="645" t="s">
        <v>719</v>
      </c>
      <c r="CC8" s="645" t="s">
        <v>720</v>
      </c>
      <c r="CD8" s="645" t="s">
        <v>721</v>
      </c>
      <c r="CE8" s="645" t="s">
        <v>722</v>
      </c>
      <c r="CF8" s="646" t="s">
        <v>718</v>
      </c>
      <c r="CG8" s="647" t="s">
        <v>723</v>
      </c>
      <c r="CH8" s="632" t="s">
        <v>700</v>
      </c>
      <c r="CI8" s="632" t="s">
        <v>724</v>
      </c>
      <c r="CJ8" s="632" t="s">
        <v>725</v>
      </c>
      <c r="CK8" s="632" t="s">
        <v>726</v>
      </c>
      <c r="CL8" s="632" t="s">
        <v>727</v>
      </c>
      <c r="CM8" s="632" t="s">
        <v>728</v>
      </c>
      <c r="CN8" s="632" t="s">
        <v>729</v>
      </c>
      <c r="CO8" s="632" t="s">
        <v>730</v>
      </c>
      <c r="CP8" s="632" t="s">
        <v>699</v>
      </c>
      <c r="CQ8" s="632" t="s">
        <v>731</v>
      </c>
      <c r="CR8" s="242"/>
      <c r="CS8" s="242"/>
      <c r="CT8" s="242"/>
      <c r="CU8" s="242"/>
      <c r="CV8" s="242"/>
      <c r="CW8" s="242"/>
      <c r="CX8" s="242"/>
      <c r="CY8" s="242"/>
      <c r="CZ8" s="242"/>
      <c r="DA8" s="242"/>
      <c r="DB8" s="242"/>
      <c r="DC8" s="242"/>
      <c r="DD8" s="242"/>
      <c r="DE8" s="242"/>
      <c r="DF8" s="242"/>
      <c r="DG8" s="242"/>
      <c r="DH8" s="242"/>
      <c r="DI8" s="242"/>
      <c r="DJ8" s="242"/>
      <c r="DK8" s="242"/>
      <c r="DL8" s="242"/>
      <c r="DM8" s="242"/>
      <c r="DN8" s="242"/>
      <c r="DO8" s="242"/>
      <c r="DP8" s="242"/>
      <c r="DQ8" s="242"/>
      <c r="DR8" s="242"/>
      <c r="DS8" s="242"/>
      <c r="DT8" s="242"/>
      <c r="DU8" s="242"/>
      <c r="DV8" s="242"/>
      <c r="DW8" s="242"/>
      <c r="DX8" s="242"/>
      <c r="DY8" s="242"/>
      <c r="DZ8" s="242"/>
      <c r="EA8" s="242"/>
      <c r="EB8" s="242"/>
      <c r="EC8" s="242"/>
      <c r="ED8" s="242"/>
      <c r="EE8" s="242"/>
      <c r="EF8" s="242"/>
      <c r="EG8" s="242"/>
      <c r="EH8" s="242"/>
      <c r="EI8" s="242"/>
      <c r="EJ8" s="242"/>
      <c r="EK8" s="242"/>
      <c r="EL8" s="242"/>
      <c r="EM8" s="242"/>
      <c r="EN8" s="242"/>
      <c r="EO8" s="242"/>
      <c r="EP8" s="242"/>
      <c r="EQ8" s="242"/>
      <c r="ER8" s="242"/>
      <c r="ES8" s="242"/>
      <c r="ET8" s="242"/>
      <c r="EU8" s="242"/>
      <c r="EV8" s="242"/>
      <c r="EW8" s="242"/>
      <c r="EX8" s="242"/>
      <c r="EY8" s="242"/>
      <c r="EZ8" s="242"/>
      <c r="FA8" s="242"/>
      <c r="FB8" s="242"/>
      <c r="FC8" s="242"/>
      <c r="FD8" s="242"/>
      <c r="FE8" s="242"/>
      <c r="FF8" s="242"/>
      <c r="FG8" s="242"/>
      <c r="FH8" s="242"/>
      <c r="FI8" s="242"/>
      <c r="FJ8" s="242"/>
      <c r="FK8" s="242"/>
      <c r="FL8" s="242"/>
      <c r="FM8" s="242"/>
      <c r="FN8" s="242"/>
      <c r="FO8" s="242"/>
      <c r="FP8" s="242"/>
      <c r="FQ8" s="242"/>
      <c r="FR8" s="242"/>
      <c r="FS8" s="242"/>
      <c r="FT8" s="242"/>
      <c r="FU8" s="242"/>
      <c r="FV8" s="242"/>
      <c r="FW8" s="242"/>
      <c r="FX8" s="242"/>
      <c r="FY8" s="242"/>
      <c r="FZ8" s="242"/>
      <c r="GA8" s="242"/>
      <c r="GB8" s="242"/>
      <c r="GC8" s="242"/>
      <c r="GD8" s="242"/>
      <c r="GE8" s="242"/>
      <c r="GF8" s="242"/>
      <c r="GG8" s="242"/>
      <c r="GH8" s="242"/>
      <c r="GI8" s="242"/>
      <c r="GJ8" s="242"/>
      <c r="GK8" s="242"/>
      <c r="GL8" s="242"/>
      <c r="GM8" s="242"/>
      <c r="GN8" s="242"/>
      <c r="GO8" s="242"/>
      <c r="GP8" s="242"/>
      <c r="GQ8" s="242"/>
      <c r="GR8" s="242"/>
      <c r="GS8" s="242"/>
      <c r="GT8" s="242"/>
      <c r="GU8" s="242"/>
      <c r="GV8" s="242"/>
      <c r="GW8" s="242"/>
      <c r="GX8" s="242"/>
      <c r="GY8" s="242"/>
      <c r="GZ8" s="242"/>
      <c r="HA8" s="242"/>
      <c r="HB8" s="242"/>
      <c r="HC8" s="242"/>
      <c r="HD8" s="242"/>
      <c r="HE8" s="242"/>
      <c r="HF8" s="242"/>
      <c r="HG8" s="242"/>
      <c r="HH8" s="242"/>
      <c r="HI8" s="242"/>
      <c r="HJ8" s="242"/>
      <c r="HK8" s="242"/>
      <c r="HL8" s="242"/>
      <c r="HM8" s="242"/>
    </row>
    <row r="9" spans="1:221" ht="18" hidden="1" customHeight="1" x14ac:dyDescent="0.25">
      <c r="A9" s="830"/>
      <c r="B9" s="830"/>
      <c r="C9" s="830"/>
      <c r="D9" s="830"/>
      <c r="E9" s="830"/>
      <c r="F9" s="830"/>
      <c r="G9" s="833"/>
      <c r="H9" s="833"/>
      <c r="I9" s="1045"/>
      <c r="J9" s="1045"/>
      <c r="K9" s="833"/>
      <c r="L9" s="833"/>
      <c r="M9" s="833"/>
      <c r="N9" s="836"/>
      <c r="O9" s="836"/>
      <c r="P9" s="835"/>
      <c r="Q9" s="1225"/>
      <c r="R9" s="865">
        <f>'SALDOS DISPONIBLES 2022'!B208</f>
        <v>7147338920.3000002</v>
      </c>
      <c r="S9" s="865">
        <f>'SALDOS DISPONIBLES 2022'!B209</f>
        <v>245447080379</v>
      </c>
      <c r="T9" s="873"/>
      <c r="U9" s="831">
        <f>SUM(V9:CA9)</f>
        <v>252594419299.29999</v>
      </c>
      <c r="V9" s="1083">
        <f>'SALDOS DISPONIBLES 2022'!D51</f>
        <v>220000000</v>
      </c>
      <c r="W9" s="245">
        <f>'SALDOS DISPONIBLES 2022'!D52</f>
        <v>500000</v>
      </c>
      <c r="X9" s="245">
        <f>'SALDOS DISPONIBLES 2022'!D53</f>
        <v>1000</v>
      </c>
      <c r="Y9" s="245">
        <f>'SALDOS DISPONIBLES 2022'!D54</f>
        <v>100000</v>
      </c>
      <c r="Z9" s="245">
        <f>'SALDOS DISPONIBLES 2022'!D55</f>
        <v>50000</v>
      </c>
      <c r="AA9" s="598">
        <f>'SALDOS DISPONIBLES 2022'!D58</f>
        <v>14998500</v>
      </c>
      <c r="AB9" s="245">
        <f>'SALDOS DISPONIBLES 2022'!D64</f>
        <v>409050000</v>
      </c>
      <c r="AC9" s="245">
        <f>'SALDOS DISPONIBLES 2022'!D70</f>
        <v>95202900</v>
      </c>
      <c r="AD9" s="245">
        <f>'SALDOS DISPONIBLES 2022'!D75</f>
        <v>23700000</v>
      </c>
      <c r="AE9" s="245">
        <f>'SALDOS DISPONIBLES 2022'!D81</f>
        <v>136687500</v>
      </c>
      <c r="AF9" s="245">
        <f>3328816601.5+596900000</f>
        <v>3925716601.5</v>
      </c>
      <c r="AG9" s="245">
        <f>'SALDOS DISPONIBLES 2022'!D91</f>
        <v>11850000</v>
      </c>
      <c r="AH9" s="245">
        <f>'SALDOS DISPONIBLES 2022'!D96</f>
        <v>357870000</v>
      </c>
      <c r="AI9" s="245">
        <f>'SALDOS DISPONIBLES 2022'!D101</f>
        <v>88875000</v>
      </c>
      <c r="AJ9" s="245">
        <f>'SALDOS DISPONIBLES 2022'!D106</f>
        <v>54867200</v>
      </c>
      <c r="AK9" s="245">
        <f>'SALDOS DISPONIBLES 2022'!D112</f>
        <v>47151500</v>
      </c>
      <c r="AL9" s="245">
        <f>'SALDOS DISPONIBLES 2022'!D119</f>
        <v>44437500</v>
      </c>
      <c r="AM9" s="245">
        <f>'SALDOS DISPONIBLES 2022'!D125</f>
        <v>25640000</v>
      </c>
      <c r="AN9" s="598">
        <f>'SALDOS DISPONIBLES 2022'!D130</f>
        <v>584501250</v>
      </c>
      <c r="AO9" s="598">
        <v>2926454468.8000002</v>
      </c>
      <c r="AP9" s="245">
        <f>'SALDOS DISPONIBLES 2022'!D141</f>
        <v>4500000</v>
      </c>
      <c r="AQ9" s="245">
        <f>'SALDOS DISPONIBLES 2022'!D145</f>
        <v>108000000</v>
      </c>
      <c r="AR9" s="245">
        <f>'SALDOS DISPONIBLES 2022'!D149</f>
        <v>5820000</v>
      </c>
      <c r="AS9" s="245">
        <f>'SALDOS DISPONIBLES 2022'!D6</f>
        <v>1267200000</v>
      </c>
      <c r="AT9" s="245">
        <f>'SALDOS DISPONIBLES 2022'!D10</f>
        <v>10000000</v>
      </c>
      <c r="AU9" s="245">
        <f>'SALDOS DISPONIBLES 2022'!D14</f>
        <v>7200000</v>
      </c>
      <c r="AV9" s="245">
        <f>'SALDOS DISPONIBLES 2022'!D16</f>
        <v>672000000</v>
      </c>
      <c r="AW9" s="245">
        <f>'SALDOS DISPONIBLES 2022'!D19</f>
        <v>2000000</v>
      </c>
      <c r="AX9" s="245">
        <f>'SALDOS DISPONIBLES 2022'!D22</f>
        <v>1600000000</v>
      </c>
      <c r="AY9" s="245">
        <f>'SALDOS DISPONIBLES 2022'!D31</f>
        <v>15000000</v>
      </c>
      <c r="AZ9" s="245">
        <f>'SALDOS DISPONIBLES 2022'!D44</f>
        <v>3400000000</v>
      </c>
      <c r="BA9" s="245">
        <f>'SALDOS DISPONIBLES 2022'!D47</f>
        <v>40000000</v>
      </c>
      <c r="BB9" s="245">
        <f>'SALDOS DISPONIBLES 2022'!D40</f>
        <v>3800300000</v>
      </c>
      <c r="BC9" s="245">
        <f>'SALDOS DISPONIBLES 2022'!D43</f>
        <v>10000000</v>
      </c>
      <c r="BD9" s="598">
        <v>700000000</v>
      </c>
      <c r="BE9" s="245">
        <f>'SALDOS DISPONIBLES 2022'!D154</f>
        <v>2000000</v>
      </c>
      <c r="BF9" s="245">
        <f>'SALDOS DISPONIBLES 2022'!D155</f>
        <v>20000000</v>
      </c>
      <c r="BG9" s="245">
        <v>482566728</v>
      </c>
      <c r="BH9" s="245">
        <v>9924486721</v>
      </c>
      <c r="BI9" s="245">
        <v>22851955586</v>
      </c>
      <c r="BJ9" s="245">
        <v>174584534844</v>
      </c>
      <c r="BK9" s="245">
        <v>20000000</v>
      </c>
      <c r="BL9" s="245">
        <v>150000</v>
      </c>
      <c r="BM9" s="245">
        <f>'SALDOS DISPONIBLES 2022'!D157</f>
        <v>70000000</v>
      </c>
      <c r="BN9" s="245">
        <f>'SALDOS DISPONIBLES 2022'!D159</f>
        <v>2000</v>
      </c>
      <c r="BO9" s="245">
        <f>'SALDOS DISPONIBLES 2022'!D161</f>
        <v>50000</v>
      </c>
      <c r="BP9" s="245">
        <f>'SALDOS DISPONIBLES 2022'!D163</f>
        <v>1000000</v>
      </c>
      <c r="BQ9" s="245">
        <f>'SALDOS DISPONIBLES 2022'!D165</f>
        <v>0</v>
      </c>
      <c r="BR9" s="245">
        <f>'SALDOS DISPONIBLES 2022'!D167</f>
        <v>2000000000</v>
      </c>
      <c r="BS9" s="598">
        <f>'SALDOS DISPONIBLES 2022'!D169</f>
        <v>228000000</v>
      </c>
      <c r="BT9" s="245">
        <f>'SALDOS DISPONIBLES 2022'!D171</f>
        <v>20000000</v>
      </c>
      <c r="BU9" s="245">
        <f>'SALDOS DISPONIBLES 2022'!D175</f>
        <v>30000000</v>
      </c>
      <c r="BV9" s="245">
        <f>'SALDOS DISPONIBLES 2022'!D177</f>
        <v>2850000000</v>
      </c>
      <c r="BW9" s="245">
        <f>'SALDOS DISPONIBLES 2022'!D179</f>
        <v>3200000000</v>
      </c>
      <c r="BX9" s="245">
        <f>'SALDOS DISPONIBLES 2022'!D181</f>
        <v>300000000</v>
      </c>
      <c r="BY9" s="245">
        <f>'SALDOS DISPONIBLES 2022'!D190</f>
        <v>0</v>
      </c>
      <c r="BZ9" s="245">
        <f>'SALDOS DISPONIBLES 2022'!D192</f>
        <v>400000000</v>
      </c>
      <c r="CA9" s="633">
        <f>'SALDOS DISPONIBLES 2022'!D194</f>
        <v>15000000000</v>
      </c>
      <c r="CB9" s="819"/>
      <c r="CC9" s="819"/>
      <c r="CD9" s="819"/>
      <c r="CE9" s="819"/>
      <c r="CF9" s="819"/>
      <c r="CG9" s="819"/>
      <c r="CH9" s="819"/>
      <c r="CI9" s="819"/>
      <c r="CJ9" s="819"/>
      <c r="CK9" s="819"/>
      <c r="CL9" s="819"/>
      <c r="CM9" s="819"/>
      <c r="CN9" s="819"/>
      <c r="CO9" s="819"/>
      <c r="CP9" s="819"/>
      <c r="CQ9" s="819"/>
      <c r="CR9" s="242"/>
      <c r="CS9" s="242"/>
      <c r="CT9" s="242"/>
      <c r="CU9" s="242"/>
      <c r="CV9" s="242"/>
      <c r="CW9" s="242"/>
      <c r="CX9" s="242"/>
      <c r="CY9" s="242"/>
      <c r="CZ9" s="242"/>
      <c r="DA9" s="242"/>
      <c r="DB9" s="242"/>
      <c r="DC9" s="242"/>
      <c r="DD9" s="242"/>
      <c r="DE9" s="242"/>
      <c r="DF9" s="242"/>
      <c r="DG9" s="242"/>
      <c r="DH9" s="242"/>
      <c r="DI9" s="242"/>
      <c r="DJ9" s="242"/>
      <c r="DK9" s="242"/>
      <c r="DL9" s="242"/>
      <c r="DM9" s="242"/>
      <c r="DN9" s="242"/>
      <c r="DO9" s="242"/>
      <c r="DP9" s="242"/>
      <c r="DQ9" s="242"/>
      <c r="DR9" s="242"/>
      <c r="DS9" s="242"/>
      <c r="DT9" s="242"/>
      <c r="DU9" s="242"/>
      <c r="DV9" s="242"/>
      <c r="DW9" s="242"/>
      <c r="DX9" s="242"/>
      <c r="DY9" s="242"/>
      <c r="DZ9" s="242"/>
      <c r="EA9" s="242"/>
      <c r="EB9" s="242"/>
      <c r="EC9" s="242"/>
      <c r="ED9" s="242"/>
      <c r="EE9" s="242"/>
      <c r="EF9" s="242"/>
      <c r="EG9" s="242"/>
      <c r="EH9" s="242"/>
      <c r="EI9" s="242"/>
      <c r="EJ9" s="242"/>
      <c r="EK9" s="242"/>
      <c r="EL9" s="242"/>
      <c r="EM9" s="242"/>
      <c r="EN9" s="242"/>
      <c r="EO9" s="242"/>
      <c r="EP9" s="242"/>
      <c r="EQ9" s="242"/>
      <c r="ER9" s="242"/>
      <c r="ES9" s="242"/>
      <c r="ET9" s="242"/>
      <c r="EU9" s="242"/>
      <c r="EV9" s="242"/>
      <c r="EW9" s="242"/>
      <c r="EX9" s="242"/>
      <c r="EY9" s="242"/>
      <c r="EZ9" s="242"/>
      <c r="FA9" s="242"/>
      <c r="FB9" s="242"/>
      <c r="FC9" s="242"/>
      <c r="FD9" s="242"/>
      <c r="FE9" s="242"/>
      <c r="FF9" s="242"/>
      <c r="FG9" s="242"/>
      <c r="FH9" s="242"/>
      <c r="FI9" s="242"/>
      <c r="FJ9" s="242"/>
      <c r="FK9" s="242"/>
      <c r="FL9" s="242"/>
      <c r="FM9" s="242"/>
      <c r="FN9" s="242"/>
      <c r="FO9" s="242"/>
      <c r="FP9" s="242"/>
      <c r="FQ9" s="242"/>
      <c r="FR9" s="242"/>
      <c r="FS9" s="242"/>
      <c r="FT9" s="242"/>
      <c r="FU9" s="242"/>
      <c r="FV9" s="242"/>
      <c r="FW9" s="242"/>
      <c r="FX9" s="242"/>
      <c r="FY9" s="242"/>
      <c r="FZ9" s="242"/>
      <c r="GA9" s="242"/>
      <c r="GB9" s="242"/>
      <c r="GC9" s="242"/>
      <c r="GD9" s="242"/>
      <c r="GE9" s="242"/>
      <c r="GF9" s="242"/>
      <c r="GG9" s="242"/>
      <c r="GH9" s="242"/>
      <c r="GI9" s="242"/>
      <c r="GJ9" s="242"/>
      <c r="GK9" s="242"/>
      <c r="GL9" s="242"/>
      <c r="GM9" s="242"/>
      <c r="GN9" s="242"/>
      <c r="GO9" s="242"/>
      <c r="GP9" s="242"/>
      <c r="GQ9" s="242"/>
      <c r="GR9" s="242"/>
      <c r="GS9" s="242"/>
      <c r="GT9" s="242"/>
      <c r="GU9" s="242"/>
      <c r="GV9" s="242"/>
      <c r="GW9" s="242"/>
      <c r="GX9" s="242"/>
      <c r="GY9" s="242"/>
      <c r="GZ9" s="242"/>
      <c r="HA9" s="242"/>
      <c r="HB9" s="242"/>
      <c r="HC9" s="242"/>
      <c r="HD9" s="242"/>
      <c r="HE9" s="242"/>
      <c r="HF9" s="242"/>
      <c r="HG9" s="242"/>
      <c r="HH9" s="242"/>
      <c r="HI9" s="242"/>
      <c r="HJ9" s="242"/>
      <c r="HK9" s="242"/>
      <c r="HL9" s="242"/>
      <c r="HM9" s="242"/>
    </row>
    <row r="10" spans="1:221" ht="18" hidden="1" customHeight="1" x14ac:dyDescent="0.25">
      <c r="A10" s="830"/>
      <c r="B10" s="830"/>
      <c r="C10" s="830"/>
      <c r="D10" s="830"/>
      <c r="E10" s="830"/>
      <c r="F10" s="830"/>
      <c r="G10" s="833"/>
      <c r="H10" s="833"/>
      <c r="I10" s="1045"/>
      <c r="J10" s="1045"/>
      <c r="K10" s="833"/>
      <c r="L10" s="833"/>
      <c r="M10" s="833"/>
      <c r="N10" s="836"/>
      <c r="O10" s="836"/>
      <c r="P10" s="837"/>
      <c r="Q10" s="1226"/>
      <c r="R10" s="866">
        <f>R215</f>
        <v>7147338920.3000002</v>
      </c>
      <c r="S10" s="866">
        <f>S215</f>
        <v>244674101580.40002</v>
      </c>
      <c r="T10" s="874">
        <f>T215</f>
        <v>251821440500.70001</v>
      </c>
      <c r="U10" s="831">
        <f>U215</f>
        <v>251821440500.70001</v>
      </c>
      <c r="V10" s="1084">
        <f t="shared" ref="V10:CA10" si="0">V215</f>
        <v>220000000</v>
      </c>
      <c r="W10" s="831">
        <f t="shared" si="0"/>
        <v>500000</v>
      </c>
      <c r="X10" s="831">
        <f t="shared" si="0"/>
        <v>1000</v>
      </c>
      <c r="Y10" s="831">
        <f t="shared" si="0"/>
        <v>100000</v>
      </c>
      <c r="Z10" s="831">
        <f t="shared" si="0"/>
        <v>50000</v>
      </c>
      <c r="AA10" s="831">
        <f t="shared" si="0"/>
        <v>14998500</v>
      </c>
      <c r="AB10" s="831">
        <f t="shared" si="0"/>
        <v>409050000</v>
      </c>
      <c r="AC10" s="831">
        <f t="shared" si="0"/>
        <v>95202900</v>
      </c>
      <c r="AD10" s="831">
        <f t="shared" si="0"/>
        <v>23700000</v>
      </c>
      <c r="AE10" s="831">
        <f t="shared" si="0"/>
        <v>136687500</v>
      </c>
      <c r="AF10" s="831">
        <f t="shared" si="0"/>
        <v>3925716601.5</v>
      </c>
      <c r="AG10" s="831">
        <f t="shared" si="0"/>
        <v>11850000</v>
      </c>
      <c r="AH10" s="831">
        <f t="shared" si="0"/>
        <v>357870000.00000012</v>
      </c>
      <c r="AI10" s="831">
        <f t="shared" si="0"/>
        <v>88875000</v>
      </c>
      <c r="AJ10" s="831">
        <f t="shared" si="0"/>
        <v>15891200</v>
      </c>
      <c r="AK10" s="831">
        <f t="shared" si="0"/>
        <v>13656500</v>
      </c>
      <c r="AL10" s="831">
        <f t="shared" si="0"/>
        <v>44437500</v>
      </c>
      <c r="AM10" s="831">
        <f t="shared" si="0"/>
        <v>25640000</v>
      </c>
      <c r="AN10" s="831">
        <f t="shared" si="0"/>
        <v>584501250</v>
      </c>
      <c r="AO10" s="831">
        <f t="shared" si="0"/>
        <v>2926454468.8000002</v>
      </c>
      <c r="AP10" s="831">
        <f t="shared" si="0"/>
        <v>4500000</v>
      </c>
      <c r="AQ10" s="831">
        <f t="shared" si="0"/>
        <v>108000000</v>
      </c>
      <c r="AR10" s="831">
        <f t="shared" si="0"/>
        <v>5819999.9999995232</v>
      </c>
      <c r="AS10" s="831">
        <f t="shared" si="0"/>
        <v>1267200000</v>
      </c>
      <c r="AT10" s="831">
        <f t="shared" si="0"/>
        <v>9992201.4000000004</v>
      </c>
      <c r="AU10" s="831">
        <f t="shared" si="0"/>
        <v>7200000</v>
      </c>
      <c r="AV10" s="831">
        <f t="shared" si="0"/>
        <v>672000000</v>
      </c>
      <c r="AW10" s="831">
        <f t="shared" si="0"/>
        <v>2000000</v>
      </c>
      <c r="AX10" s="831">
        <f t="shared" si="0"/>
        <v>1600000000</v>
      </c>
      <c r="AY10" s="831">
        <f t="shared" si="0"/>
        <v>14500000</v>
      </c>
      <c r="AZ10" s="831">
        <f t="shared" si="0"/>
        <v>3400000000</v>
      </c>
      <c r="BA10" s="831">
        <f t="shared" si="0"/>
        <v>40000000</v>
      </c>
      <c r="BB10" s="831">
        <f t="shared" si="0"/>
        <v>3800300000</v>
      </c>
      <c r="BC10" s="831">
        <f t="shared" si="0"/>
        <v>10000000</v>
      </c>
      <c r="BD10" s="831">
        <f t="shared" si="0"/>
        <v>0</v>
      </c>
      <c r="BE10" s="831">
        <f t="shared" si="0"/>
        <v>2000000</v>
      </c>
      <c r="BF10" s="831">
        <f t="shared" si="0"/>
        <v>20000000</v>
      </c>
      <c r="BG10" s="831">
        <f t="shared" si="0"/>
        <v>482566728</v>
      </c>
      <c r="BH10" s="831">
        <f t="shared" si="0"/>
        <v>9924486721</v>
      </c>
      <c r="BI10" s="831">
        <f t="shared" si="0"/>
        <v>22851955586</v>
      </c>
      <c r="BJ10" s="831">
        <f t="shared" si="0"/>
        <v>174584534844</v>
      </c>
      <c r="BK10" s="831">
        <f t="shared" si="0"/>
        <v>20000000</v>
      </c>
      <c r="BL10" s="831">
        <f t="shared" si="0"/>
        <v>150000</v>
      </c>
      <c r="BM10" s="831">
        <f t="shared" si="0"/>
        <v>70000000</v>
      </c>
      <c r="BN10" s="831">
        <f t="shared" si="0"/>
        <v>2000</v>
      </c>
      <c r="BO10" s="831">
        <f t="shared" si="0"/>
        <v>50000</v>
      </c>
      <c r="BP10" s="831">
        <f t="shared" si="0"/>
        <v>1000000</v>
      </c>
      <c r="BQ10" s="831">
        <f t="shared" si="0"/>
        <v>0</v>
      </c>
      <c r="BR10" s="831">
        <f t="shared" si="0"/>
        <v>2000000000.0000038</v>
      </c>
      <c r="BS10" s="831">
        <f t="shared" si="0"/>
        <v>228000000</v>
      </c>
      <c r="BT10" s="831">
        <f t="shared" si="0"/>
        <v>20000000</v>
      </c>
      <c r="BU10" s="831">
        <f t="shared" si="0"/>
        <v>30000000</v>
      </c>
      <c r="BV10" s="831">
        <f t="shared" si="0"/>
        <v>2850000000</v>
      </c>
      <c r="BW10" s="831">
        <f t="shared" si="0"/>
        <v>3200000000</v>
      </c>
      <c r="BX10" s="831">
        <f t="shared" si="0"/>
        <v>300000000</v>
      </c>
      <c r="BY10" s="831">
        <f t="shared" si="0"/>
        <v>0</v>
      </c>
      <c r="BZ10" s="831">
        <f t="shared" si="0"/>
        <v>400000000</v>
      </c>
      <c r="CA10" s="831">
        <f t="shared" si="0"/>
        <v>15000000000</v>
      </c>
      <c r="CB10" s="819"/>
      <c r="CC10" s="819"/>
      <c r="CD10" s="819"/>
      <c r="CE10" s="819"/>
      <c r="CF10" s="819"/>
      <c r="CG10" s="819"/>
      <c r="CH10" s="819"/>
      <c r="CI10" s="819"/>
      <c r="CJ10" s="819"/>
      <c r="CK10" s="819"/>
      <c r="CL10" s="819"/>
      <c r="CM10" s="819"/>
      <c r="CN10" s="819"/>
      <c r="CO10" s="819"/>
      <c r="CP10" s="819"/>
      <c r="CQ10" s="819"/>
      <c r="CR10" s="829"/>
      <c r="CS10" s="242"/>
      <c r="CT10" s="242"/>
      <c r="CU10" s="242"/>
      <c r="CV10" s="242"/>
      <c r="CW10" s="242"/>
      <c r="CX10" s="242"/>
      <c r="CY10" s="242"/>
      <c r="CZ10" s="242"/>
      <c r="DA10" s="242"/>
      <c r="DB10" s="242"/>
      <c r="DC10" s="242"/>
      <c r="DD10" s="242"/>
      <c r="DE10" s="242"/>
      <c r="DF10" s="242"/>
      <c r="DG10" s="242"/>
      <c r="DH10" s="242"/>
      <c r="DI10" s="242"/>
      <c r="DJ10" s="242"/>
      <c r="DK10" s="242"/>
      <c r="DL10" s="242"/>
      <c r="DM10" s="242"/>
      <c r="DN10" s="242"/>
      <c r="DO10" s="242"/>
      <c r="DP10" s="242"/>
      <c r="DQ10" s="242"/>
      <c r="DR10" s="242"/>
      <c r="DS10" s="242"/>
      <c r="DT10" s="242"/>
      <c r="DU10" s="242"/>
      <c r="DV10" s="242"/>
      <c r="DW10" s="242"/>
      <c r="DX10" s="242"/>
      <c r="DY10" s="242"/>
      <c r="DZ10" s="242"/>
      <c r="EA10" s="242"/>
      <c r="EB10" s="242"/>
      <c r="EC10" s="242"/>
      <c r="ED10" s="242"/>
      <c r="EE10" s="242"/>
      <c r="EF10" s="242"/>
      <c r="EG10" s="242"/>
      <c r="EH10" s="242"/>
      <c r="EI10" s="242"/>
      <c r="EJ10" s="242"/>
      <c r="EK10" s="242"/>
      <c r="EL10" s="242"/>
      <c r="EM10" s="242"/>
      <c r="EN10" s="242"/>
      <c r="EO10" s="242"/>
      <c r="EP10" s="242"/>
      <c r="EQ10" s="242"/>
      <c r="ER10" s="242"/>
      <c r="ES10" s="242"/>
      <c r="ET10" s="242"/>
      <c r="EU10" s="242"/>
      <c r="EV10" s="242"/>
      <c r="EW10" s="242"/>
      <c r="EX10" s="242"/>
      <c r="EY10" s="242"/>
      <c r="EZ10" s="242"/>
      <c r="FA10" s="242"/>
      <c r="FB10" s="242"/>
      <c r="FC10" s="242"/>
      <c r="FD10" s="242"/>
      <c r="FE10" s="242"/>
      <c r="FF10" s="242"/>
      <c r="FG10" s="242"/>
      <c r="FH10" s="242"/>
      <c r="FI10" s="242"/>
      <c r="FJ10" s="242"/>
      <c r="FK10" s="242"/>
      <c r="FL10" s="242"/>
      <c r="FM10" s="242"/>
      <c r="FN10" s="242"/>
      <c r="FO10" s="242"/>
      <c r="FP10" s="242"/>
      <c r="FQ10" s="242"/>
      <c r="FR10" s="242"/>
      <c r="FS10" s="242"/>
      <c r="FT10" s="242"/>
      <c r="FU10" s="242"/>
      <c r="FV10" s="242"/>
      <c r="FW10" s="242"/>
      <c r="FX10" s="242"/>
      <c r="FY10" s="242"/>
      <c r="FZ10" s="242"/>
      <c r="GA10" s="242"/>
      <c r="GB10" s="242"/>
      <c r="GC10" s="242"/>
      <c r="GD10" s="242"/>
      <c r="GE10" s="242"/>
      <c r="GF10" s="242"/>
      <c r="GG10" s="242"/>
      <c r="GH10" s="242"/>
      <c r="GI10" s="242"/>
      <c r="GJ10" s="242"/>
      <c r="GK10" s="242"/>
      <c r="GL10" s="242"/>
      <c r="GM10" s="242"/>
      <c r="GN10" s="242"/>
      <c r="GO10" s="242"/>
      <c r="GP10" s="242"/>
      <c r="GQ10" s="242"/>
      <c r="GR10" s="242"/>
      <c r="GS10" s="242"/>
      <c r="GT10" s="242"/>
      <c r="GU10" s="242"/>
      <c r="GV10" s="242"/>
      <c r="GW10" s="242"/>
      <c r="GX10" s="242"/>
      <c r="GY10" s="242"/>
      <c r="GZ10" s="242"/>
      <c r="HA10" s="242"/>
      <c r="HB10" s="242"/>
      <c r="HC10" s="242"/>
      <c r="HD10" s="242"/>
      <c r="HE10" s="242"/>
      <c r="HF10" s="242"/>
      <c r="HG10" s="242"/>
      <c r="HH10" s="242"/>
      <c r="HI10" s="242"/>
      <c r="HJ10" s="242"/>
      <c r="HK10" s="242"/>
      <c r="HL10" s="242"/>
      <c r="HM10" s="242"/>
    </row>
    <row r="11" spans="1:221" ht="21" hidden="1" customHeight="1" x14ac:dyDescent="0.25">
      <c r="A11" s="830"/>
      <c r="B11" s="830"/>
      <c r="C11" s="830"/>
      <c r="D11" s="830"/>
      <c r="E11" s="830"/>
      <c r="F11" s="830"/>
      <c r="G11" s="833"/>
      <c r="H11" s="833"/>
      <c r="I11" s="1045"/>
      <c r="J11" s="1045"/>
      <c r="K11" s="833"/>
      <c r="L11" s="833"/>
      <c r="M11" s="833"/>
      <c r="N11" s="836"/>
      <c r="O11" s="836"/>
      <c r="P11" s="838"/>
      <c r="Q11" s="1227"/>
      <c r="R11" s="867">
        <f>R9-R215</f>
        <v>0</v>
      </c>
      <c r="S11" s="868">
        <f>S9-S215</f>
        <v>772978798.59997559</v>
      </c>
      <c r="T11" s="939"/>
      <c r="U11" s="831">
        <f t="shared" ref="U11:CA11" si="1">U9-U215</f>
        <v>772978798.59997559</v>
      </c>
      <c r="V11" s="1084">
        <f t="shared" si="1"/>
        <v>0</v>
      </c>
      <c r="W11" s="244">
        <f t="shared" si="1"/>
        <v>0</v>
      </c>
      <c r="X11" s="244">
        <f t="shared" si="1"/>
        <v>0</v>
      </c>
      <c r="Y11" s="244">
        <f t="shared" si="1"/>
        <v>0</v>
      </c>
      <c r="Z11" s="244">
        <f t="shared" si="1"/>
        <v>0</v>
      </c>
      <c r="AA11" s="244">
        <f t="shared" si="1"/>
        <v>0</v>
      </c>
      <c r="AB11" s="244">
        <f t="shared" si="1"/>
        <v>0</v>
      </c>
      <c r="AC11" s="244">
        <f t="shared" si="1"/>
        <v>0</v>
      </c>
      <c r="AD11" s="244">
        <f t="shared" si="1"/>
        <v>0</v>
      </c>
      <c r="AE11" s="244">
        <f t="shared" si="1"/>
        <v>0</v>
      </c>
      <c r="AF11" s="244">
        <f t="shared" si="1"/>
        <v>0</v>
      </c>
      <c r="AG11" s="244">
        <f t="shared" si="1"/>
        <v>0</v>
      </c>
      <c r="AH11" s="244">
        <f t="shared" si="1"/>
        <v>0</v>
      </c>
      <c r="AI11" s="244">
        <f t="shared" si="1"/>
        <v>0</v>
      </c>
      <c r="AJ11" s="244">
        <f t="shared" si="1"/>
        <v>38976000</v>
      </c>
      <c r="AK11" s="244">
        <f t="shared" si="1"/>
        <v>33495000</v>
      </c>
      <c r="AL11" s="244">
        <f t="shared" si="1"/>
        <v>0</v>
      </c>
      <c r="AM11" s="244">
        <f t="shared" si="1"/>
        <v>0</v>
      </c>
      <c r="AN11" s="244">
        <f t="shared" si="1"/>
        <v>0</v>
      </c>
      <c r="AO11" s="244">
        <f t="shared" si="1"/>
        <v>0</v>
      </c>
      <c r="AP11" s="244">
        <f t="shared" si="1"/>
        <v>0</v>
      </c>
      <c r="AQ11" s="244">
        <f t="shared" si="1"/>
        <v>0</v>
      </c>
      <c r="AR11" s="244">
        <f t="shared" si="1"/>
        <v>4.76837158203125E-7</v>
      </c>
      <c r="AS11" s="244">
        <f t="shared" si="1"/>
        <v>0</v>
      </c>
      <c r="AT11" s="244">
        <f t="shared" si="1"/>
        <v>7798.5999999996275</v>
      </c>
      <c r="AU11" s="244">
        <f t="shared" si="1"/>
        <v>0</v>
      </c>
      <c r="AV11" s="244">
        <f t="shared" si="1"/>
        <v>0</v>
      </c>
      <c r="AW11" s="244">
        <f t="shared" si="1"/>
        <v>0</v>
      </c>
      <c r="AX11" s="244">
        <f t="shared" si="1"/>
        <v>0</v>
      </c>
      <c r="AY11" s="244">
        <f t="shared" si="1"/>
        <v>500000</v>
      </c>
      <c r="AZ11" s="244">
        <f t="shared" si="1"/>
        <v>0</v>
      </c>
      <c r="BA11" s="244">
        <f t="shared" si="1"/>
        <v>0</v>
      </c>
      <c r="BB11" s="244">
        <f t="shared" si="1"/>
        <v>0</v>
      </c>
      <c r="BC11" s="244">
        <f t="shared" si="1"/>
        <v>0</v>
      </c>
      <c r="BD11" s="244">
        <f t="shared" si="1"/>
        <v>700000000</v>
      </c>
      <c r="BE11" s="244">
        <f t="shared" si="1"/>
        <v>0</v>
      </c>
      <c r="BF11" s="244">
        <f t="shared" si="1"/>
        <v>0</v>
      </c>
      <c r="BG11" s="244">
        <f t="shared" si="1"/>
        <v>0</v>
      </c>
      <c r="BH11" s="244">
        <f t="shared" si="1"/>
        <v>0</v>
      </c>
      <c r="BI11" s="244">
        <f t="shared" si="1"/>
        <v>0</v>
      </c>
      <c r="BJ11" s="244">
        <f t="shared" si="1"/>
        <v>0</v>
      </c>
      <c r="BK11" s="244">
        <f t="shared" si="1"/>
        <v>0</v>
      </c>
      <c r="BL11" s="244">
        <f t="shared" si="1"/>
        <v>0</v>
      </c>
      <c r="BM11" s="244">
        <f t="shared" si="1"/>
        <v>0</v>
      </c>
      <c r="BN11" s="244">
        <f t="shared" si="1"/>
        <v>0</v>
      </c>
      <c r="BO11" s="244">
        <f t="shared" si="1"/>
        <v>0</v>
      </c>
      <c r="BP11" s="244">
        <f t="shared" si="1"/>
        <v>0</v>
      </c>
      <c r="BQ11" s="244">
        <f t="shared" si="1"/>
        <v>0</v>
      </c>
      <c r="BR11" s="244">
        <f t="shared" si="1"/>
        <v>-3.814697265625E-6</v>
      </c>
      <c r="BS11" s="244">
        <f t="shared" si="1"/>
        <v>0</v>
      </c>
      <c r="BT11" s="244">
        <f t="shared" si="1"/>
        <v>0</v>
      </c>
      <c r="BU11" s="244">
        <f t="shared" si="1"/>
        <v>0</v>
      </c>
      <c r="BV11" s="244">
        <f t="shared" si="1"/>
        <v>0</v>
      </c>
      <c r="BW11" s="244">
        <f t="shared" si="1"/>
        <v>0</v>
      </c>
      <c r="BX11" s="244">
        <f t="shared" si="1"/>
        <v>0</v>
      </c>
      <c r="BY11" s="244">
        <f t="shared" si="1"/>
        <v>0</v>
      </c>
      <c r="BZ11" s="244">
        <f t="shared" si="1"/>
        <v>0</v>
      </c>
      <c r="CA11" s="244">
        <f t="shared" si="1"/>
        <v>0</v>
      </c>
      <c r="CB11" s="819"/>
      <c r="CC11" s="819"/>
      <c r="CD11" s="819"/>
      <c r="CE11" s="819"/>
      <c r="CF11" s="819"/>
      <c r="CG11" s="819"/>
      <c r="CH11" s="819"/>
      <c r="CI11" s="819"/>
      <c r="CJ11" s="819"/>
      <c r="CK11" s="819"/>
      <c r="CL11" s="819"/>
      <c r="CM11" s="819"/>
      <c r="CN11" s="819"/>
      <c r="CO11" s="819"/>
      <c r="CP11" s="819"/>
      <c r="CQ11" s="819"/>
      <c r="CR11" s="829"/>
      <c r="CS11" s="242"/>
      <c r="CT11" s="242"/>
      <c r="CU11" s="242"/>
      <c r="CV11" s="242"/>
      <c r="CW11" s="242"/>
      <c r="CX11" s="242"/>
      <c r="CY11" s="242"/>
      <c r="CZ11" s="242"/>
      <c r="DA11" s="242"/>
      <c r="DB11" s="242"/>
      <c r="DC11" s="242"/>
      <c r="DD11" s="242"/>
      <c r="DE11" s="242"/>
      <c r="DF11" s="242"/>
      <c r="DG11" s="242"/>
      <c r="DH11" s="242"/>
      <c r="DI11" s="242"/>
      <c r="DJ11" s="242"/>
      <c r="DK11" s="242"/>
      <c r="DL11" s="242"/>
      <c r="DM11" s="242"/>
      <c r="DN11" s="242"/>
      <c r="DO11" s="242"/>
      <c r="DP11" s="242"/>
      <c r="DQ11" s="242"/>
      <c r="DR11" s="242"/>
      <c r="DS11" s="242"/>
      <c r="DT11" s="242"/>
      <c r="DU11" s="242"/>
      <c r="DV11" s="242"/>
      <c r="DW11" s="242"/>
      <c r="DX11" s="242"/>
      <c r="DY11" s="242"/>
      <c r="DZ11" s="242"/>
      <c r="EA11" s="242"/>
      <c r="EB11" s="242"/>
      <c r="EC11" s="242"/>
      <c r="ED11" s="242"/>
      <c r="EE11" s="242"/>
      <c r="EF11" s="242"/>
      <c r="EG11" s="242"/>
      <c r="EH11" s="242"/>
      <c r="EI11" s="242"/>
      <c r="EJ11" s="242"/>
      <c r="EK11" s="242"/>
      <c r="EL11" s="242"/>
      <c r="EM11" s="242"/>
      <c r="EN11" s="242"/>
      <c r="EO11" s="242"/>
      <c r="EP11" s="242"/>
      <c r="EQ11" s="242"/>
      <c r="ER11" s="242"/>
      <c r="ES11" s="242"/>
      <c r="ET11" s="242"/>
      <c r="EU11" s="242"/>
      <c r="EV11" s="242"/>
      <c r="EW11" s="242"/>
      <c r="EX11" s="242"/>
      <c r="EY11" s="242"/>
      <c r="EZ11" s="242"/>
      <c r="FA11" s="242"/>
      <c r="FB11" s="242"/>
      <c r="FC11" s="242"/>
      <c r="FD11" s="242"/>
      <c r="FE11" s="242"/>
      <c r="FF11" s="242"/>
      <c r="FG11" s="242"/>
      <c r="FH11" s="242"/>
      <c r="FI11" s="242"/>
      <c r="FJ11" s="242"/>
      <c r="FK11" s="242"/>
      <c r="FL11" s="242"/>
      <c r="FM11" s="242"/>
      <c r="FN11" s="242"/>
      <c r="FO11" s="242"/>
      <c r="FP11" s="242"/>
      <c r="FQ11" s="242"/>
      <c r="FR11" s="242"/>
      <c r="FS11" s="242"/>
      <c r="FT11" s="242"/>
      <c r="FU11" s="242"/>
      <c r="FV11" s="242"/>
      <c r="FW11" s="242"/>
      <c r="FX11" s="242"/>
      <c r="FY11" s="242"/>
      <c r="FZ11" s="242"/>
      <c r="GA11" s="242"/>
      <c r="GB11" s="242"/>
      <c r="GC11" s="242"/>
      <c r="GD11" s="242"/>
      <c r="GE11" s="242"/>
      <c r="GF11" s="242"/>
      <c r="GG11" s="242"/>
      <c r="GH11" s="242"/>
      <c r="GI11" s="242"/>
      <c r="GJ11" s="242"/>
      <c r="GK11" s="242"/>
      <c r="GL11" s="242"/>
      <c r="GM11" s="242"/>
      <c r="GN11" s="242"/>
      <c r="GO11" s="242"/>
      <c r="GP11" s="242"/>
      <c r="GQ11" s="242"/>
      <c r="GR11" s="242"/>
      <c r="GS11" s="242"/>
      <c r="GT11" s="242"/>
      <c r="GU11" s="242"/>
      <c r="GV11" s="242"/>
      <c r="GW11" s="242"/>
      <c r="GX11" s="242"/>
      <c r="GY11" s="242"/>
      <c r="GZ11" s="242"/>
      <c r="HA11" s="242"/>
      <c r="HB11" s="242"/>
      <c r="HC11" s="242"/>
      <c r="HD11" s="242"/>
      <c r="HE11" s="242"/>
      <c r="HF11" s="242"/>
      <c r="HG11" s="242"/>
      <c r="HH11" s="242"/>
      <c r="HI11" s="242"/>
      <c r="HJ11" s="242"/>
      <c r="HK11" s="242"/>
      <c r="HL11" s="242"/>
      <c r="HM11" s="242"/>
    </row>
    <row r="12" spans="1:221" ht="39.75" hidden="1" customHeight="1" x14ac:dyDescent="0.25">
      <c r="A12" s="1105" t="s">
        <v>359</v>
      </c>
      <c r="B12" s="1105"/>
      <c r="C12" s="1105"/>
      <c r="D12" s="1105"/>
      <c r="E12" s="1105"/>
      <c r="F12" s="1105"/>
      <c r="G12" s="604"/>
      <c r="H12" s="604"/>
      <c r="I12" s="1046"/>
      <c r="J12" s="1046"/>
      <c r="K12" s="604"/>
      <c r="L12" s="604"/>
      <c r="M12" s="604"/>
      <c r="N12" s="623"/>
      <c r="O12" s="623"/>
      <c r="P12" s="623"/>
      <c r="Q12" s="1106" t="s">
        <v>360</v>
      </c>
      <c r="R12" s="1107"/>
      <c r="S12" s="1107"/>
      <c r="T12" s="1108"/>
      <c r="U12" s="1109"/>
      <c r="V12" s="1085"/>
      <c r="W12" s="251"/>
      <c r="X12" s="251"/>
      <c r="Y12" s="251"/>
      <c r="Z12" s="251"/>
      <c r="AA12" s="602"/>
      <c r="AB12" s="251"/>
      <c r="AC12" s="251"/>
      <c r="AD12" s="251"/>
      <c r="AE12" s="251"/>
      <c r="AF12" s="251"/>
      <c r="AG12" s="251"/>
      <c r="AH12" s="251"/>
      <c r="AI12" s="251"/>
      <c r="AJ12" s="251"/>
      <c r="AK12" s="251"/>
      <c r="AL12" s="251"/>
      <c r="AM12" s="251"/>
      <c r="AN12" s="602"/>
      <c r="AO12" s="602"/>
      <c r="AP12" s="251"/>
      <c r="AQ12" s="251"/>
      <c r="AR12" s="251"/>
      <c r="AS12" s="251"/>
      <c r="AT12" s="251"/>
      <c r="AU12" s="251"/>
      <c r="AV12" s="251"/>
      <c r="AW12" s="251"/>
      <c r="AX12" s="251"/>
      <c r="AY12" s="251"/>
      <c r="AZ12" s="251"/>
      <c r="BA12" s="252"/>
      <c r="BB12" s="252"/>
      <c r="BC12" s="252"/>
      <c r="BD12" s="597"/>
      <c r="BE12" s="252"/>
      <c r="BF12" s="252"/>
      <c r="BG12" s="252"/>
      <c r="BH12" s="252"/>
      <c r="BI12" s="252"/>
      <c r="BJ12" s="252"/>
      <c r="BK12" s="588"/>
      <c r="BL12" s="252"/>
      <c r="BM12" s="252"/>
      <c r="BN12" s="252"/>
      <c r="BO12" s="252"/>
      <c r="BP12" s="252"/>
      <c r="BQ12" s="252"/>
      <c r="BR12" s="252"/>
      <c r="BS12" s="597"/>
      <c r="BT12" s="252"/>
      <c r="BU12" s="252"/>
      <c r="BV12" s="252"/>
      <c r="BW12" s="252"/>
      <c r="BX12" s="252"/>
      <c r="BY12" s="252"/>
      <c r="BZ12" s="252"/>
      <c r="CA12" s="634"/>
      <c r="CB12" s="649"/>
      <c r="CC12" s="649"/>
      <c r="CD12" s="649"/>
      <c r="CE12" s="649"/>
      <c r="CF12" s="649"/>
      <c r="CG12" s="649"/>
      <c r="CH12" s="649"/>
      <c r="CI12" s="649"/>
      <c r="CJ12" s="649"/>
      <c r="CK12" s="649"/>
      <c r="CL12" s="649"/>
      <c r="CM12" s="649"/>
      <c r="CN12" s="649"/>
      <c r="CO12" s="649"/>
      <c r="CP12" s="649"/>
      <c r="CQ12" s="649"/>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c r="HC12" s="253"/>
      <c r="HD12" s="253"/>
      <c r="HE12" s="253"/>
      <c r="HF12" s="253"/>
      <c r="HG12" s="254"/>
      <c r="HH12" s="254"/>
      <c r="HI12" s="254"/>
      <c r="HJ12" s="254"/>
      <c r="HK12" s="254"/>
      <c r="HL12" s="254"/>
      <c r="HM12" s="254"/>
    </row>
    <row r="13" spans="1:221" ht="19.5" hidden="1" x14ac:dyDescent="0.25">
      <c r="A13" s="792" t="s">
        <v>359</v>
      </c>
      <c r="B13" s="792" t="s">
        <v>361</v>
      </c>
      <c r="C13" s="792"/>
      <c r="D13" s="792"/>
      <c r="E13" s="792"/>
      <c r="F13" s="792"/>
      <c r="G13" s="605"/>
      <c r="H13" s="605"/>
      <c r="I13" s="1047"/>
      <c r="J13" s="1047"/>
      <c r="K13" s="605"/>
      <c r="L13" s="605"/>
      <c r="M13" s="605"/>
      <c r="N13" s="624"/>
      <c r="O13" s="624"/>
      <c r="P13" s="624"/>
      <c r="Q13" s="1110" t="s">
        <v>362</v>
      </c>
      <c r="R13" s="1111"/>
      <c r="S13" s="1111"/>
      <c r="T13" s="1112"/>
      <c r="U13" s="654">
        <f>SUM(V13:CA13)</f>
        <v>0</v>
      </c>
      <c r="V13" s="1086"/>
      <c r="W13" s="260"/>
      <c r="X13" s="260"/>
      <c r="Y13" s="260"/>
      <c r="Z13" s="260"/>
      <c r="AA13" s="596"/>
      <c r="AB13" s="260"/>
      <c r="AC13" s="260"/>
      <c r="AD13" s="260"/>
      <c r="AE13" s="260"/>
      <c r="AF13" s="260"/>
      <c r="AG13" s="260"/>
      <c r="AH13" s="260"/>
      <c r="AI13" s="260"/>
      <c r="AJ13" s="260"/>
      <c r="AK13" s="260"/>
      <c r="AL13" s="260"/>
      <c r="AM13" s="260"/>
      <c r="AN13" s="596"/>
      <c r="AO13" s="596"/>
      <c r="AP13" s="260"/>
      <c r="AQ13" s="260"/>
      <c r="AR13" s="260"/>
      <c r="AS13" s="260"/>
      <c r="AT13" s="260"/>
      <c r="AU13" s="260"/>
      <c r="AV13" s="260"/>
      <c r="AW13" s="260"/>
      <c r="AX13" s="260"/>
      <c r="AY13" s="260"/>
      <c r="AZ13" s="260"/>
      <c r="BA13" s="260"/>
      <c r="BB13" s="260"/>
      <c r="BC13" s="260"/>
      <c r="BD13" s="596"/>
      <c r="BE13" s="260"/>
      <c r="BF13" s="260"/>
      <c r="BG13" s="260"/>
      <c r="BH13" s="260"/>
      <c r="BI13" s="260"/>
      <c r="BJ13" s="260"/>
      <c r="BK13" s="581"/>
      <c r="BL13" s="260"/>
      <c r="BM13" s="260"/>
      <c r="BN13" s="260"/>
      <c r="BO13" s="260"/>
      <c r="BP13" s="260"/>
      <c r="BQ13" s="260"/>
      <c r="BR13" s="260"/>
      <c r="BS13" s="596"/>
      <c r="BT13" s="260"/>
      <c r="BU13" s="260"/>
      <c r="BV13" s="260"/>
      <c r="BW13" s="260"/>
      <c r="BX13" s="260"/>
      <c r="BY13" s="260"/>
      <c r="BZ13" s="260"/>
      <c r="CA13" s="635"/>
      <c r="CB13" s="650"/>
      <c r="CC13" s="650"/>
      <c r="CD13" s="650"/>
      <c r="CE13" s="650"/>
      <c r="CF13" s="650"/>
      <c r="CG13" s="650"/>
      <c r="CH13" s="650"/>
      <c r="CI13" s="650"/>
      <c r="CJ13" s="650"/>
      <c r="CK13" s="650"/>
      <c r="CL13" s="650"/>
      <c r="CM13" s="650"/>
      <c r="CN13" s="650"/>
      <c r="CO13" s="650"/>
      <c r="CP13" s="650"/>
      <c r="CQ13" s="650"/>
      <c r="CR13" s="261"/>
      <c r="CS13" s="261"/>
      <c r="CT13" s="261"/>
      <c r="CU13" s="261"/>
      <c r="CV13" s="261"/>
      <c r="CW13" s="261"/>
      <c r="CX13" s="261"/>
      <c r="CY13" s="261"/>
      <c r="CZ13" s="261"/>
      <c r="DA13" s="261"/>
      <c r="DB13" s="261"/>
      <c r="DC13" s="261"/>
      <c r="DD13" s="261"/>
      <c r="DE13" s="261"/>
      <c r="DF13" s="261"/>
      <c r="DG13" s="261"/>
      <c r="DH13" s="261"/>
      <c r="DI13" s="261"/>
      <c r="DJ13" s="261"/>
      <c r="DK13" s="261"/>
      <c r="DL13" s="261"/>
      <c r="DM13" s="261"/>
      <c r="DN13" s="261"/>
      <c r="DO13" s="261"/>
      <c r="DP13" s="261"/>
      <c r="DQ13" s="261"/>
      <c r="DR13" s="261"/>
      <c r="DS13" s="261"/>
      <c r="DT13" s="261"/>
      <c r="DU13" s="261"/>
      <c r="DV13" s="261"/>
      <c r="DW13" s="261"/>
      <c r="DX13" s="261"/>
      <c r="DY13" s="261"/>
      <c r="DZ13" s="261"/>
      <c r="EA13" s="261"/>
      <c r="EB13" s="261"/>
      <c r="EC13" s="261"/>
      <c r="ED13" s="261"/>
      <c r="EE13" s="261"/>
      <c r="EF13" s="261"/>
      <c r="EG13" s="261"/>
      <c r="EH13" s="261"/>
      <c r="EI13" s="261"/>
      <c r="EJ13" s="261"/>
      <c r="EK13" s="261"/>
      <c r="EL13" s="261"/>
      <c r="EM13" s="261"/>
      <c r="EN13" s="261"/>
      <c r="EO13" s="261"/>
      <c r="EP13" s="261"/>
      <c r="EQ13" s="261"/>
      <c r="ER13" s="261"/>
      <c r="ES13" s="261"/>
      <c r="ET13" s="261"/>
      <c r="EU13" s="261"/>
      <c r="EV13" s="261"/>
      <c r="EW13" s="261"/>
      <c r="EX13" s="261"/>
      <c r="EY13" s="261"/>
      <c r="EZ13" s="261"/>
      <c r="FA13" s="261"/>
      <c r="FB13" s="261"/>
      <c r="FC13" s="261"/>
      <c r="FD13" s="261"/>
      <c r="FE13" s="261"/>
      <c r="FF13" s="261"/>
      <c r="FG13" s="261"/>
      <c r="FH13" s="261"/>
      <c r="FI13" s="261"/>
      <c r="FJ13" s="261"/>
      <c r="FK13" s="261"/>
      <c r="FL13" s="261"/>
      <c r="FM13" s="261"/>
      <c r="FN13" s="261"/>
      <c r="FO13" s="261"/>
      <c r="FP13" s="261"/>
      <c r="FQ13" s="261"/>
      <c r="FR13" s="261"/>
      <c r="FS13" s="261"/>
      <c r="FT13" s="261"/>
      <c r="FU13" s="261"/>
      <c r="FV13" s="261"/>
      <c r="FW13" s="261"/>
      <c r="FX13" s="261"/>
      <c r="FY13" s="261"/>
      <c r="FZ13" s="261"/>
      <c r="GA13" s="261"/>
      <c r="GB13" s="261"/>
      <c r="GC13" s="261"/>
      <c r="GD13" s="261"/>
      <c r="GE13" s="261"/>
      <c r="GF13" s="261"/>
      <c r="GG13" s="261"/>
      <c r="GH13" s="261"/>
      <c r="GI13" s="261"/>
      <c r="GJ13" s="261"/>
      <c r="GK13" s="261"/>
      <c r="GL13" s="261"/>
      <c r="GM13" s="261"/>
      <c r="GN13" s="261"/>
      <c r="GO13" s="261"/>
      <c r="GP13" s="261"/>
      <c r="GQ13" s="261"/>
      <c r="GR13" s="261"/>
      <c r="GS13" s="261"/>
      <c r="GT13" s="261"/>
      <c r="GU13" s="261"/>
      <c r="GV13" s="261"/>
      <c r="GW13" s="261"/>
      <c r="GX13" s="261"/>
      <c r="GY13" s="261"/>
      <c r="GZ13" s="261"/>
      <c r="HA13" s="261"/>
      <c r="HB13" s="261"/>
      <c r="HC13" s="261"/>
      <c r="HD13" s="261"/>
      <c r="HE13" s="261"/>
      <c r="HF13" s="261"/>
      <c r="HG13" s="254"/>
      <c r="HH13" s="254"/>
      <c r="HI13" s="254"/>
      <c r="HJ13" s="254"/>
      <c r="HK13" s="254"/>
      <c r="HL13" s="254"/>
      <c r="HM13" s="254"/>
    </row>
    <row r="14" spans="1:221" ht="19.5" hidden="1" x14ac:dyDescent="0.25">
      <c r="A14" s="1113" t="s">
        <v>359</v>
      </c>
      <c r="B14" s="1113" t="s">
        <v>361</v>
      </c>
      <c r="C14" s="1113" t="s">
        <v>363</v>
      </c>
      <c r="D14" s="1113"/>
      <c r="E14" s="1113"/>
      <c r="F14" s="1113"/>
      <c r="G14" s="606"/>
      <c r="H14" s="606"/>
      <c r="I14" s="1048"/>
      <c r="J14" s="1048"/>
      <c r="K14" s="606"/>
      <c r="L14" s="606"/>
      <c r="M14" s="606"/>
      <c r="N14" s="1113"/>
      <c r="O14" s="625"/>
      <c r="P14" s="625"/>
      <c r="Q14" s="1114" t="s">
        <v>364</v>
      </c>
      <c r="R14" s="1115"/>
      <c r="S14" s="1115"/>
      <c r="T14" s="1116"/>
      <c r="U14" s="654">
        <f>SUM(V14:CA14)</f>
        <v>0</v>
      </c>
      <c r="V14" s="1086"/>
      <c r="W14" s="260"/>
      <c r="X14" s="260"/>
      <c r="Y14" s="260"/>
      <c r="Z14" s="260"/>
      <c r="AA14" s="596"/>
      <c r="AB14" s="260"/>
      <c r="AC14" s="260"/>
      <c r="AD14" s="260"/>
      <c r="AE14" s="260"/>
      <c r="AF14" s="260"/>
      <c r="AG14" s="260"/>
      <c r="AH14" s="260"/>
      <c r="AI14" s="260"/>
      <c r="AJ14" s="260"/>
      <c r="AK14" s="260"/>
      <c r="AL14" s="260"/>
      <c r="AM14" s="260"/>
      <c r="AN14" s="596"/>
      <c r="AO14" s="596"/>
      <c r="AP14" s="260"/>
      <c r="AQ14" s="260"/>
      <c r="AR14" s="260"/>
      <c r="AS14" s="260"/>
      <c r="AT14" s="260"/>
      <c r="AU14" s="260"/>
      <c r="AV14" s="260"/>
      <c r="AW14" s="260"/>
      <c r="AX14" s="260"/>
      <c r="AY14" s="260"/>
      <c r="AZ14" s="260"/>
      <c r="BA14" s="260"/>
      <c r="BB14" s="260"/>
      <c r="BC14" s="260"/>
      <c r="BD14" s="596"/>
      <c r="BE14" s="260"/>
      <c r="BF14" s="260"/>
      <c r="BG14" s="260"/>
      <c r="BH14" s="260"/>
      <c r="BI14" s="260"/>
      <c r="BJ14" s="260"/>
      <c r="BK14" s="581"/>
      <c r="BL14" s="260"/>
      <c r="BM14" s="260"/>
      <c r="BN14" s="260"/>
      <c r="BO14" s="260"/>
      <c r="BP14" s="260"/>
      <c r="BQ14" s="260"/>
      <c r="BR14" s="260"/>
      <c r="BS14" s="596"/>
      <c r="BT14" s="260"/>
      <c r="BU14" s="260"/>
      <c r="BV14" s="260"/>
      <c r="BW14" s="260"/>
      <c r="BX14" s="260"/>
      <c r="BY14" s="260"/>
      <c r="BZ14" s="260"/>
      <c r="CA14" s="635"/>
      <c r="CB14" s="650"/>
      <c r="CC14" s="650"/>
      <c r="CD14" s="650"/>
      <c r="CE14" s="650"/>
      <c r="CF14" s="650"/>
      <c r="CG14" s="650"/>
      <c r="CH14" s="650"/>
      <c r="CI14" s="650"/>
      <c r="CJ14" s="650"/>
      <c r="CK14" s="650"/>
      <c r="CL14" s="650"/>
      <c r="CM14" s="650"/>
      <c r="CN14" s="650"/>
      <c r="CO14" s="650"/>
      <c r="CP14" s="650"/>
      <c r="CQ14" s="650"/>
      <c r="CR14" s="261"/>
      <c r="CS14" s="261"/>
      <c r="CT14" s="261"/>
      <c r="CU14" s="261"/>
      <c r="CV14" s="261"/>
      <c r="CW14" s="261"/>
      <c r="CX14" s="261"/>
      <c r="CY14" s="261"/>
      <c r="CZ14" s="261"/>
      <c r="DA14" s="261"/>
      <c r="DB14" s="261"/>
      <c r="DC14" s="261"/>
      <c r="DD14" s="261"/>
      <c r="DE14" s="261"/>
      <c r="DF14" s="261"/>
      <c r="DG14" s="261"/>
      <c r="DH14" s="261"/>
      <c r="DI14" s="261"/>
      <c r="DJ14" s="261"/>
      <c r="DK14" s="261"/>
      <c r="DL14" s="261"/>
      <c r="DM14" s="261"/>
      <c r="DN14" s="261"/>
      <c r="DO14" s="261"/>
      <c r="DP14" s="261"/>
      <c r="DQ14" s="261"/>
      <c r="DR14" s="261"/>
      <c r="DS14" s="261"/>
      <c r="DT14" s="261"/>
      <c r="DU14" s="261"/>
      <c r="DV14" s="261"/>
      <c r="DW14" s="261"/>
      <c r="DX14" s="261"/>
      <c r="DY14" s="261"/>
      <c r="DZ14" s="261"/>
      <c r="EA14" s="261"/>
      <c r="EB14" s="261"/>
      <c r="EC14" s="261"/>
      <c r="ED14" s="261"/>
      <c r="EE14" s="261"/>
      <c r="EF14" s="261"/>
      <c r="EG14" s="261"/>
      <c r="EH14" s="261"/>
      <c r="EI14" s="261"/>
      <c r="EJ14" s="261"/>
      <c r="EK14" s="261"/>
      <c r="EL14" s="261"/>
      <c r="EM14" s="261"/>
      <c r="EN14" s="261"/>
      <c r="EO14" s="261"/>
      <c r="EP14" s="261"/>
      <c r="EQ14" s="261"/>
      <c r="ER14" s="261"/>
      <c r="ES14" s="261"/>
      <c r="ET14" s="261"/>
      <c r="EU14" s="261"/>
      <c r="EV14" s="261"/>
      <c r="EW14" s="261"/>
      <c r="EX14" s="261"/>
      <c r="EY14" s="261"/>
      <c r="EZ14" s="261"/>
      <c r="FA14" s="261"/>
      <c r="FB14" s="261"/>
      <c r="FC14" s="261"/>
      <c r="FD14" s="261"/>
      <c r="FE14" s="261"/>
      <c r="FF14" s="261"/>
      <c r="FG14" s="261"/>
      <c r="FH14" s="261"/>
      <c r="FI14" s="261"/>
      <c r="FJ14" s="261"/>
      <c r="FK14" s="261"/>
      <c r="FL14" s="261"/>
      <c r="FM14" s="261"/>
      <c r="FN14" s="261"/>
      <c r="FO14" s="261"/>
      <c r="FP14" s="261"/>
      <c r="FQ14" s="261"/>
      <c r="FR14" s="261"/>
      <c r="FS14" s="261"/>
      <c r="FT14" s="261"/>
      <c r="FU14" s="261"/>
      <c r="FV14" s="261"/>
      <c r="FW14" s="261"/>
      <c r="FX14" s="261"/>
      <c r="FY14" s="261"/>
      <c r="FZ14" s="261"/>
      <c r="GA14" s="261"/>
      <c r="GB14" s="261"/>
      <c r="GC14" s="261"/>
      <c r="GD14" s="261"/>
      <c r="GE14" s="261"/>
      <c r="GF14" s="261"/>
      <c r="GG14" s="261"/>
      <c r="GH14" s="261"/>
      <c r="GI14" s="261"/>
      <c r="GJ14" s="261"/>
      <c r="GK14" s="261"/>
      <c r="GL14" s="261"/>
      <c r="GM14" s="261"/>
      <c r="GN14" s="261"/>
      <c r="GO14" s="261"/>
      <c r="GP14" s="261"/>
      <c r="GQ14" s="261"/>
      <c r="GR14" s="261"/>
      <c r="GS14" s="261"/>
      <c r="GT14" s="261"/>
      <c r="GU14" s="261"/>
      <c r="GV14" s="261"/>
      <c r="GW14" s="261"/>
      <c r="GX14" s="261"/>
      <c r="GY14" s="261"/>
      <c r="GZ14" s="261"/>
      <c r="HA14" s="261"/>
      <c r="HB14" s="261"/>
      <c r="HC14" s="261"/>
      <c r="HD14" s="261"/>
      <c r="HE14" s="261"/>
      <c r="HF14" s="261"/>
      <c r="HG14" s="254"/>
      <c r="HH14" s="254"/>
      <c r="HI14" s="254"/>
      <c r="HJ14" s="254"/>
      <c r="HK14" s="254"/>
      <c r="HL14" s="254"/>
      <c r="HM14" s="254"/>
    </row>
    <row r="15" spans="1:221" ht="31.5" hidden="1" x14ac:dyDescent="0.25">
      <c r="A15" s="1117" t="s">
        <v>359</v>
      </c>
      <c r="B15" s="1117" t="s">
        <v>361</v>
      </c>
      <c r="C15" s="1117" t="s">
        <v>363</v>
      </c>
      <c r="D15" s="1117" t="s">
        <v>365</v>
      </c>
      <c r="E15" s="1117"/>
      <c r="F15" s="1117"/>
      <c r="G15" s="607"/>
      <c r="H15" s="607"/>
      <c r="I15" s="1049"/>
      <c r="J15" s="1049"/>
      <c r="K15" s="607"/>
      <c r="L15" s="607"/>
      <c r="M15" s="607"/>
      <c r="N15" s="626"/>
      <c r="O15" s="626"/>
      <c r="P15" s="626"/>
      <c r="Q15" s="1118" t="s">
        <v>311</v>
      </c>
      <c r="R15" s="1119"/>
      <c r="S15" s="1119"/>
      <c r="T15" s="1120"/>
      <c r="U15" s="654">
        <f>SUM(V15:CA15)</f>
        <v>0</v>
      </c>
      <c r="V15" s="1087"/>
      <c r="W15" s="269"/>
      <c r="X15" s="269"/>
      <c r="Y15" s="269"/>
      <c r="Z15" s="269"/>
      <c r="AA15" s="595"/>
      <c r="AB15" s="269"/>
      <c r="AC15" s="269"/>
      <c r="AD15" s="269"/>
      <c r="AE15" s="269"/>
      <c r="AF15" s="269"/>
      <c r="AG15" s="269"/>
      <c r="AH15" s="269"/>
      <c r="AI15" s="269"/>
      <c r="AJ15" s="269"/>
      <c r="AK15" s="269"/>
      <c r="AL15" s="269"/>
      <c r="AM15" s="269"/>
      <c r="AN15" s="595"/>
      <c r="AO15" s="595"/>
      <c r="AP15" s="269"/>
      <c r="AQ15" s="269"/>
      <c r="AR15" s="269"/>
      <c r="AS15" s="269"/>
      <c r="AT15" s="269"/>
      <c r="AU15" s="269"/>
      <c r="AV15" s="269"/>
      <c r="AW15" s="269"/>
      <c r="AX15" s="269"/>
      <c r="AY15" s="269"/>
      <c r="AZ15" s="269"/>
      <c r="BA15" s="269"/>
      <c r="BB15" s="269"/>
      <c r="BC15" s="269"/>
      <c r="BD15" s="595"/>
      <c r="BE15" s="269"/>
      <c r="BF15" s="269"/>
      <c r="BG15" s="269"/>
      <c r="BH15" s="269"/>
      <c r="BI15" s="269"/>
      <c r="BJ15" s="269"/>
      <c r="BK15" s="576"/>
      <c r="BL15" s="269"/>
      <c r="BM15" s="269"/>
      <c r="BN15" s="269"/>
      <c r="BO15" s="269"/>
      <c r="BP15" s="269"/>
      <c r="BQ15" s="269"/>
      <c r="BR15" s="269"/>
      <c r="BS15" s="595"/>
      <c r="BT15" s="269"/>
      <c r="BU15" s="269"/>
      <c r="BV15" s="269"/>
      <c r="BW15" s="269"/>
      <c r="BX15" s="269"/>
      <c r="BY15" s="269"/>
      <c r="BZ15" s="269"/>
      <c r="CA15" s="636"/>
      <c r="CB15" s="651"/>
      <c r="CC15" s="651"/>
      <c r="CD15" s="651"/>
      <c r="CE15" s="651"/>
      <c r="CF15" s="651"/>
      <c r="CG15" s="651"/>
      <c r="CH15" s="651"/>
      <c r="CI15" s="651"/>
      <c r="CJ15" s="651"/>
      <c r="CK15" s="651"/>
      <c r="CL15" s="651"/>
      <c r="CM15" s="651"/>
      <c r="CN15" s="651"/>
      <c r="CO15" s="651"/>
      <c r="CP15" s="651"/>
      <c r="CQ15" s="651"/>
      <c r="CR15" s="270"/>
      <c r="CS15" s="270"/>
      <c r="CT15" s="270"/>
      <c r="CU15" s="270"/>
      <c r="CV15" s="270"/>
      <c r="CW15" s="270"/>
      <c r="CX15" s="270"/>
      <c r="CY15" s="270"/>
      <c r="CZ15" s="270"/>
      <c r="DA15" s="270"/>
      <c r="DB15" s="270"/>
      <c r="DC15" s="270"/>
      <c r="DD15" s="270"/>
      <c r="DE15" s="270"/>
      <c r="DF15" s="270"/>
      <c r="DG15" s="270"/>
      <c r="DH15" s="270"/>
      <c r="DI15" s="270"/>
      <c r="DJ15" s="270"/>
      <c r="DK15" s="270"/>
      <c r="DL15" s="270"/>
      <c r="DM15" s="270"/>
      <c r="DN15" s="270"/>
      <c r="DO15" s="270"/>
      <c r="DP15" s="270"/>
      <c r="DQ15" s="270"/>
      <c r="DR15" s="270"/>
      <c r="DS15" s="270"/>
      <c r="DT15" s="270"/>
      <c r="DU15" s="270"/>
      <c r="DV15" s="270"/>
      <c r="DW15" s="270"/>
      <c r="DX15" s="270"/>
      <c r="DY15" s="270"/>
      <c r="DZ15" s="270"/>
      <c r="EA15" s="270"/>
      <c r="EB15" s="270"/>
      <c r="EC15" s="270"/>
      <c r="ED15" s="270"/>
      <c r="EE15" s="270"/>
      <c r="EF15" s="270"/>
      <c r="EG15" s="270"/>
      <c r="EH15" s="270"/>
      <c r="EI15" s="270"/>
      <c r="EJ15" s="270"/>
      <c r="EK15" s="270"/>
      <c r="EL15" s="270"/>
      <c r="EM15" s="270"/>
      <c r="EN15" s="270"/>
      <c r="EO15" s="270"/>
      <c r="EP15" s="270"/>
      <c r="EQ15" s="270"/>
      <c r="ER15" s="270"/>
      <c r="ES15" s="270"/>
      <c r="ET15" s="270"/>
      <c r="EU15" s="270"/>
      <c r="EV15" s="270"/>
      <c r="EW15" s="270"/>
      <c r="EX15" s="270"/>
      <c r="EY15" s="270"/>
      <c r="EZ15" s="270"/>
      <c r="FA15" s="270"/>
      <c r="FB15" s="270"/>
      <c r="FC15" s="270"/>
      <c r="FD15" s="270"/>
      <c r="FE15" s="270"/>
      <c r="FF15" s="270"/>
      <c r="FG15" s="270"/>
      <c r="FH15" s="270"/>
      <c r="FI15" s="270"/>
      <c r="FJ15" s="270"/>
      <c r="FK15" s="270"/>
      <c r="FL15" s="270"/>
      <c r="FM15" s="270"/>
      <c r="FN15" s="270"/>
      <c r="FO15" s="270"/>
      <c r="FP15" s="270"/>
      <c r="FQ15" s="270"/>
      <c r="FR15" s="270"/>
      <c r="FS15" s="270"/>
      <c r="FT15" s="270"/>
      <c r="FU15" s="270"/>
      <c r="FV15" s="270"/>
      <c r="FW15" s="270"/>
      <c r="FX15" s="270"/>
      <c r="FY15" s="270"/>
      <c r="FZ15" s="270"/>
      <c r="GA15" s="270"/>
      <c r="GB15" s="270"/>
      <c r="GC15" s="270"/>
      <c r="GD15" s="270"/>
      <c r="GE15" s="270"/>
      <c r="GF15" s="270"/>
      <c r="GG15" s="270"/>
      <c r="GH15" s="270"/>
      <c r="GI15" s="270"/>
      <c r="GJ15" s="270"/>
      <c r="GK15" s="270"/>
      <c r="GL15" s="270"/>
      <c r="GM15" s="270"/>
      <c r="GN15" s="270"/>
      <c r="GO15" s="270"/>
      <c r="GP15" s="270"/>
      <c r="GQ15" s="270"/>
      <c r="GR15" s="270"/>
      <c r="GS15" s="270"/>
      <c r="GT15" s="270"/>
      <c r="GU15" s="270"/>
      <c r="GV15" s="270"/>
      <c r="GW15" s="270"/>
      <c r="GX15" s="270"/>
      <c r="GY15" s="270"/>
      <c r="GZ15" s="270"/>
      <c r="HA15" s="270"/>
      <c r="HB15" s="270"/>
      <c r="HC15" s="270"/>
      <c r="HD15" s="270"/>
      <c r="HE15" s="270"/>
      <c r="HF15" s="270"/>
      <c r="HG15" s="254"/>
      <c r="HH15" s="254"/>
      <c r="HI15" s="254"/>
      <c r="HJ15" s="254"/>
      <c r="HK15" s="254"/>
      <c r="HL15" s="254"/>
      <c r="HM15" s="254"/>
    </row>
    <row r="16" spans="1:221" ht="19.5" hidden="1" x14ac:dyDescent="0.25">
      <c r="A16" s="1121" t="s">
        <v>359</v>
      </c>
      <c r="B16" s="1121" t="s">
        <v>361</v>
      </c>
      <c r="C16" s="1121" t="s">
        <v>363</v>
      </c>
      <c r="D16" s="1121" t="s">
        <v>365</v>
      </c>
      <c r="E16" s="1121" t="s">
        <v>401</v>
      </c>
      <c r="F16" s="1121"/>
      <c r="G16" s="608"/>
      <c r="H16" s="608"/>
      <c r="I16" s="1050"/>
      <c r="J16" s="1050"/>
      <c r="K16" s="608"/>
      <c r="L16" s="608"/>
      <c r="M16" s="608"/>
      <c r="N16" s="627"/>
      <c r="O16" s="627"/>
      <c r="P16" s="627"/>
      <c r="Q16" s="1122" t="s">
        <v>689</v>
      </c>
      <c r="R16" s="1123"/>
      <c r="S16" s="1123"/>
      <c r="T16" s="1124">
        <f t="shared" ref="T16:T79" si="2">R16+S16</f>
        <v>0</v>
      </c>
      <c r="U16" s="654"/>
      <c r="V16" s="1087"/>
      <c r="W16" s="576"/>
      <c r="X16" s="576"/>
      <c r="Y16" s="576"/>
      <c r="Z16" s="576"/>
      <c r="AA16" s="595"/>
      <c r="AB16" s="576"/>
      <c r="AC16" s="576"/>
      <c r="AD16" s="576"/>
      <c r="AE16" s="576"/>
      <c r="AF16" s="576"/>
      <c r="AG16" s="576"/>
      <c r="AH16" s="576"/>
      <c r="AI16" s="576"/>
      <c r="AJ16" s="576"/>
      <c r="AK16" s="576"/>
      <c r="AL16" s="576"/>
      <c r="AM16" s="576"/>
      <c r="AN16" s="595"/>
      <c r="AO16" s="595"/>
      <c r="AP16" s="576"/>
      <c r="AQ16" s="576"/>
      <c r="AR16" s="576"/>
      <c r="AS16" s="576"/>
      <c r="AT16" s="576"/>
      <c r="AU16" s="576"/>
      <c r="AV16" s="576"/>
      <c r="AW16" s="576"/>
      <c r="AX16" s="576"/>
      <c r="AY16" s="576"/>
      <c r="AZ16" s="576"/>
      <c r="BA16" s="576"/>
      <c r="BB16" s="576"/>
      <c r="BC16" s="576"/>
      <c r="BD16" s="595"/>
      <c r="BE16" s="576"/>
      <c r="BF16" s="576"/>
      <c r="BG16" s="269"/>
      <c r="BH16" s="269"/>
      <c r="BI16" s="269"/>
      <c r="BJ16" s="576"/>
      <c r="BK16" s="576"/>
      <c r="BL16" s="576"/>
      <c r="BM16" s="576"/>
      <c r="BN16" s="576"/>
      <c r="BO16" s="576"/>
      <c r="BP16" s="576"/>
      <c r="BQ16" s="576"/>
      <c r="BR16" s="576"/>
      <c r="BS16" s="595"/>
      <c r="BT16" s="576"/>
      <c r="BU16" s="576"/>
      <c r="BV16" s="576"/>
      <c r="BW16" s="576"/>
      <c r="BX16" s="576"/>
      <c r="BY16" s="576"/>
      <c r="BZ16" s="576"/>
      <c r="CA16" s="636"/>
      <c r="CB16" s="651"/>
      <c r="CC16" s="651"/>
      <c r="CD16" s="651"/>
      <c r="CE16" s="651"/>
      <c r="CF16" s="651"/>
      <c r="CG16" s="651"/>
      <c r="CH16" s="651"/>
      <c r="CI16" s="651"/>
      <c r="CJ16" s="651"/>
      <c r="CK16" s="651"/>
      <c r="CL16" s="651"/>
      <c r="CM16" s="651"/>
      <c r="CN16" s="651"/>
      <c r="CO16" s="651"/>
      <c r="CP16" s="651"/>
      <c r="CQ16" s="651"/>
      <c r="CR16" s="807">
        <f t="shared" ref="CR16:CR79" si="3">R16+S16</f>
        <v>0</v>
      </c>
      <c r="CS16" s="807">
        <f t="shared" ref="CS16:CS79" si="4">T16-CR16</f>
        <v>0</v>
      </c>
      <c r="CT16" s="270"/>
      <c r="CU16" s="270"/>
      <c r="CV16" s="270"/>
      <c r="CW16" s="270"/>
      <c r="CX16" s="270"/>
      <c r="CY16" s="270"/>
      <c r="CZ16" s="270"/>
      <c r="DA16" s="270"/>
      <c r="DB16" s="270"/>
      <c r="DC16" s="270"/>
      <c r="DD16" s="270"/>
      <c r="DE16" s="270"/>
      <c r="DF16" s="270"/>
      <c r="DG16" s="270"/>
      <c r="DH16" s="270"/>
      <c r="DI16" s="270"/>
      <c r="DJ16" s="270"/>
      <c r="DK16" s="270"/>
      <c r="DL16" s="270"/>
      <c r="DM16" s="270"/>
      <c r="DN16" s="270"/>
      <c r="DO16" s="270"/>
      <c r="DP16" s="270"/>
      <c r="DQ16" s="270"/>
      <c r="DR16" s="270"/>
      <c r="DS16" s="270"/>
      <c r="DT16" s="270"/>
      <c r="DU16" s="270"/>
      <c r="DV16" s="270"/>
      <c r="DW16" s="270"/>
      <c r="DX16" s="270"/>
      <c r="DY16" s="270"/>
      <c r="DZ16" s="270"/>
      <c r="EA16" s="270"/>
      <c r="EB16" s="270"/>
      <c r="EC16" s="270"/>
      <c r="ED16" s="270"/>
      <c r="EE16" s="270"/>
      <c r="EF16" s="270"/>
      <c r="EG16" s="270"/>
      <c r="EH16" s="270"/>
      <c r="EI16" s="270"/>
      <c r="EJ16" s="270"/>
      <c r="EK16" s="270"/>
      <c r="EL16" s="270"/>
      <c r="EM16" s="270"/>
      <c r="EN16" s="270"/>
      <c r="EO16" s="270"/>
      <c r="EP16" s="270"/>
      <c r="EQ16" s="270"/>
      <c r="ER16" s="270"/>
      <c r="ES16" s="270"/>
      <c r="ET16" s="270"/>
      <c r="EU16" s="270"/>
      <c r="EV16" s="270"/>
      <c r="EW16" s="270"/>
      <c r="EX16" s="270"/>
      <c r="EY16" s="270"/>
      <c r="EZ16" s="270"/>
      <c r="FA16" s="270"/>
      <c r="FB16" s="270"/>
      <c r="FC16" s="270"/>
      <c r="FD16" s="270"/>
      <c r="FE16" s="270"/>
      <c r="FF16" s="270"/>
      <c r="FG16" s="270"/>
      <c r="FH16" s="270"/>
      <c r="FI16" s="270"/>
      <c r="FJ16" s="270"/>
      <c r="FK16" s="270"/>
      <c r="FL16" s="270"/>
      <c r="FM16" s="270"/>
      <c r="FN16" s="270"/>
      <c r="FO16" s="270"/>
      <c r="FP16" s="270"/>
      <c r="FQ16" s="270"/>
      <c r="FR16" s="270"/>
      <c r="FS16" s="270"/>
      <c r="FT16" s="270"/>
      <c r="FU16" s="270"/>
      <c r="FV16" s="270"/>
      <c r="FW16" s="270"/>
      <c r="FX16" s="270"/>
      <c r="FY16" s="270"/>
      <c r="FZ16" s="270"/>
      <c r="GA16" s="270"/>
      <c r="GB16" s="270"/>
      <c r="GC16" s="270"/>
      <c r="GD16" s="270"/>
      <c r="GE16" s="270"/>
      <c r="GF16" s="270"/>
      <c r="GG16" s="270"/>
      <c r="GH16" s="270"/>
      <c r="GI16" s="270"/>
      <c r="GJ16" s="270"/>
      <c r="GK16" s="270"/>
      <c r="GL16" s="270"/>
      <c r="GM16" s="270"/>
      <c r="GN16" s="270"/>
      <c r="GO16" s="270"/>
      <c r="GP16" s="270"/>
      <c r="GQ16" s="270"/>
      <c r="GR16" s="270"/>
      <c r="GS16" s="270"/>
      <c r="GT16" s="270"/>
      <c r="GU16" s="270"/>
      <c r="GV16" s="270"/>
      <c r="GW16" s="270"/>
      <c r="GX16" s="270"/>
      <c r="GY16" s="270"/>
      <c r="GZ16" s="270"/>
      <c r="HA16" s="270"/>
      <c r="HB16" s="270"/>
      <c r="HC16" s="270"/>
      <c r="HD16" s="270"/>
      <c r="HE16" s="270"/>
      <c r="HF16" s="270"/>
      <c r="HG16" s="254"/>
      <c r="HH16" s="254"/>
      <c r="HI16" s="254"/>
      <c r="HJ16" s="254"/>
      <c r="HK16" s="254"/>
      <c r="HL16" s="254"/>
      <c r="HM16" s="254"/>
    </row>
    <row r="17" spans="1:221" s="284" customFormat="1" ht="31.5" hidden="1" x14ac:dyDescent="0.25">
      <c r="A17" s="1125" t="s">
        <v>359</v>
      </c>
      <c r="B17" s="1125" t="s">
        <v>361</v>
      </c>
      <c r="C17" s="1125" t="s">
        <v>363</v>
      </c>
      <c r="D17" s="1125" t="s">
        <v>365</v>
      </c>
      <c r="E17" s="1125" t="s">
        <v>401</v>
      </c>
      <c r="F17" s="1125" t="s">
        <v>367</v>
      </c>
      <c r="G17" s="610"/>
      <c r="H17" s="610"/>
      <c r="I17" s="1051"/>
      <c r="J17" s="1051"/>
      <c r="K17" s="610"/>
      <c r="L17" s="610"/>
      <c r="M17" s="610"/>
      <c r="N17" s="628"/>
      <c r="O17" s="628"/>
      <c r="P17" s="628"/>
      <c r="Q17" s="1126" t="s">
        <v>368</v>
      </c>
      <c r="R17" s="1127"/>
      <c r="S17" s="1127"/>
      <c r="T17" s="1128">
        <f t="shared" si="2"/>
        <v>0</v>
      </c>
      <c r="U17" s="654">
        <f>SUM(V17:CA17)</f>
        <v>0</v>
      </c>
      <c r="V17" s="1088"/>
      <c r="W17" s="277"/>
      <c r="X17" s="277"/>
      <c r="Y17" s="277"/>
      <c r="Z17" s="277"/>
      <c r="AA17" s="594"/>
      <c r="AB17" s="277"/>
      <c r="AC17" s="277"/>
      <c r="AD17" s="277"/>
      <c r="AE17" s="277"/>
      <c r="AF17" s="277"/>
      <c r="AG17" s="277"/>
      <c r="AH17" s="277"/>
      <c r="AI17" s="277"/>
      <c r="AJ17" s="277"/>
      <c r="AK17" s="277"/>
      <c r="AL17" s="277"/>
      <c r="AM17" s="277"/>
      <c r="AN17" s="594"/>
      <c r="AO17" s="594"/>
      <c r="AP17" s="277"/>
      <c r="AQ17" s="277"/>
      <c r="AR17" s="277"/>
      <c r="AS17" s="277"/>
      <c r="AT17" s="277"/>
      <c r="AU17" s="277"/>
      <c r="AV17" s="277"/>
      <c r="AW17" s="277"/>
      <c r="AX17" s="277"/>
      <c r="AY17" s="277"/>
      <c r="AZ17" s="277"/>
      <c r="BA17" s="277"/>
      <c r="BB17" s="277"/>
      <c r="BC17" s="277"/>
      <c r="BD17" s="594"/>
      <c r="BE17" s="277"/>
      <c r="BF17" s="277"/>
      <c r="BG17" s="277"/>
      <c r="BH17" s="277"/>
      <c r="BI17" s="277"/>
      <c r="BJ17" s="277"/>
      <c r="BK17" s="381"/>
      <c r="BL17" s="277"/>
      <c r="BM17" s="277"/>
      <c r="BN17" s="277"/>
      <c r="BO17" s="277"/>
      <c r="BP17" s="277"/>
      <c r="BQ17" s="277"/>
      <c r="BR17" s="277"/>
      <c r="BS17" s="594"/>
      <c r="BT17" s="277"/>
      <c r="BU17" s="277"/>
      <c r="BV17" s="277"/>
      <c r="BW17" s="277"/>
      <c r="BX17" s="277"/>
      <c r="BY17" s="277"/>
      <c r="BZ17" s="277"/>
      <c r="CA17" s="637"/>
      <c r="CB17" s="652"/>
      <c r="CC17" s="652"/>
      <c r="CD17" s="653"/>
      <c r="CE17" s="653"/>
      <c r="CF17" s="653"/>
      <c r="CG17" s="653"/>
      <c r="CH17" s="653"/>
      <c r="CI17" s="653"/>
      <c r="CJ17" s="653"/>
      <c r="CK17" s="653"/>
      <c r="CL17" s="653"/>
      <c r="CM17" s="653"/>
      <c r="CN17" s="653"/>
      <c r="CO17" s="653"/>
      <c r="CP17" s="653"/>
      <c r="CQ17" s="653"/>
      <c r="CR17" s="807">
        <f t="shared" si="3"/>
        <v>0</v>
      </c>
      <c r="CS17" s="807">
        <f t="shared" si="4"/>
        <v>0</v>
      </c>
      <c r="CT17" s="282"/>
      <c r="CU17" s="282"/>
      <c r="CV17" s="282"/>
      <c r="CW17" s="282"/>
      <c r="CX17" s="282"/>
      <c r="CY17" s="282"/>
      <c r="CZ17" s="282"/>
      <c r="DA17" s="282"/>
      <c r="DB17" s="282"/>
      <c r="DC17" s="282"/>
      <c r="DD17" s="282"/>
      <c r="DE17" s="282"/>
      <c r="DF17" s="282"/>
      <c r="DG17" s="282"/>
      <c r="DH17" s="282"/>
      <c r="DI17" s="282"/>
      <c r="DJ17" s="282"/>
      <c r="DK17" s="282"/>
      <c r="DL17" s="282"/>
      <c r="DM17" s="282"/>
      <c r="DN17" s="282"/>
      <c r="DO17" s="282"/>
      <c r="DP17" s="282"/>
      <c r="DQ17" s="282"/>
      <c r="DR17" s="282"/>
      <c r="DS17" s="282"/>
      <c r="DT17" s="282"/>
      <c r="DU17" s="282"/>
      <c r="DV17" s="282"/>
      <c r="DW17" s="282"/>
      <c r="DX17" s="282"/>
      <c r="DY17" s="282"/>
      <c r="DZ17" s="282"/>
      <c r="EA17" s="282"/>
      <c r="EB17" s="282"/>
      <c r="EC17" s="282"/>
      <c r="ED17" s="282"/>
      <c r="EE17" s="282"/>
      <c r="EF17" s="282"/>
      <c r="EG17" s="282"/>
      <c r="EH17" s="282"/>
      <c r="EI17" s="282"/>
      <c r="EJ17" s="282"/>
      <c r="EK17" s="282"/>
      <c r="EL17" s="282"/>
      <c r="EM17" s="282"/>
      <c r="EN17" s="282"/>
      <c r="EO17" s="282"/>
      <c r="EP17" s="282"/>
      <c r="EQ17" s="282"/>
      <c r="ER17" s="282"/>
      <c r="ES17" s="282"/>
      <c r="ET17" s="282"/>
      <c r="EU17" s="282"/>
      <c r="EV17" s="282"/>
      <c r="EW17" s="282"/>
      <c r="EX17" s="282"/>
      <c r="EY17" s="282"/>
      <c r="EZ17" s="282"/>
      <c r="FA17" s="282"/>
      <c r="FB17" s="282"/>
      <c r="FC17" s="282"/>
      <c r="FD17" s="282"/>
      <c r="FE17" s="282"/>
      <c r="FF17" s="282"/>
      <c r="FG17" s="282"/>
      <c r="FH17" s="282"/>
      <c r="FI17" s="282"/>
      <c r="FJ17" s="282"/>
      <c r="FK17" s="282"/>
      <c r="FL17" s="282"/>
      <c r="FM17" s="282"/>
      <c r="FN17" s="282"/>
      <c r="FO17" s="282"/>
      <c r="FP17" s="282"/>
      <c r="FQ17" s="282"/>
      <c r="FR17" s="282"/>
      <c r="FS17" s="282"/>
      <c r="FT17" s="282"/>
      <c r="FU17" s="282"/>
      <c r="FV17" s="282"/>
      <c r="FW17" s="282"/>
      <c r="FX17" s="282"/>
      <c r="FY17" s="282"/>
      <c r="FZ17" s="282"/>
      <c r="GA17" s="282"/>
      <c r="GB17" s="282"/>
      <c r="GC17" s="282"/>
      <c r="GD17" s="282"/>
      <c r="GE17" s="282"/>
      <c r="GF17" s="282"/>
      <c r="GG17" s="282"/>
      <c r="GH17" s="282"/>
      <c r="GI17" s="282"/>
      <c r="GJ17" s="282"/>
      <c r="GK17" s="282"/>
      <c r="GL17" s="282"/>
      <c r="GM17" s="282"/>
      <c r="GN17" s="282"/>
      <c r="GO17" s="282"/>
      <c r="GP17" s="282"/>
      <c r="GQ17" s="282"/>
      <c r="GR17" s="282"/>
      <c r="GS17" s="282"/>
      <c r="GT17" s="282"/>
      <c r="GU17" s="282"/>
      <c r="GV17" s="282"/>
      <c r="GW17" s="282"/>
      <c r="GX17" s="282"/>
      <c r="GY17" s="282"/>
      <c r="GZ17" s="282"/>
      <c r="HA17" s="282"/>
      <c r="HB17" s="282"/>
      <c r="HC17" s="282"/>
      <c r="HD17" s="282"/>
      <c r="HE17" s="282"/>
      <c r="HF17" s="282"/>
      <c r="HG17" s="283"/>
      <c r="HH17" s="283"/>
      <c r="HI17" s="283"/>
      <c r="HJ17" s="283"/>
      <c r="HK17" s="283"/>
      <c r="HL17" s="283"/>
      <c r="HM17" s="283"/>
    </row>
    <row r="18" spans="1:221" s="280" customFormat="1" ht="75.75" hidden="1" customHeight="1" x14ac:dyDescent="0.25">
      <c r="A18" s="674" t="s">
        <v>359</v>
      </c>
      <c r="B18" s="674" t="s">
        <v>361</v>
      </c>
      <c r="C18" s="674" t="s">
        <v>363</v>
      </c>
      <c r="D18" s="674" t="s">
        <v>365</v>
      </c>
      <c r="E18" s="674" t="s">
        <v>401</v>
      </c>
      <c r="F18" s="674" t="s">
        <v>367</v>
      </c>
      <c r="G18" s="609">
        <v>2021005810230</v>
      </c>
      <c r="H18" s="609"/>
      <c r="I18" s="1052" t="s">
        <v>892</v>
      </c>
      <c r="J18" s="1052" t="s">
        <v>893</v>
      </c>
      <c r="K18" s="609" t="s">
        <v>790</v>
      </c>
      <c r="L18" s="609" t="s">
        <v>792</v>
      </c>
      <c r="M18" s="609" t="s">
        <v>796</v>
      </c>
      <c r="N18" s="619" t="s">
        <v>666</v>
      </c>
      <c r="O18" s="619" t="s">
        <v>390</v>
      </c>
      <c r="P18" s="619" t="s">
        <v>701</v>
      </c>
      <c r="Q18" s="934" t="s">
        <v>875</v>
      </c>
      <c r="R18" s="935"/>
      <c r="S18" s="935">
        <v>161500000</v>
      </c>
      <c r="T18" s="1129">
        <f t="shared" si="2"/>
        <v>161500000</v>
      </c>
      <c r="U18" s="654">
        <f t="shared" ref="U18:U80" si="5">SUM(V18:CA18)</f>
        <v>161500000</v>
      </c>
      <c r="V18" s="1088"/>
      <c r="W18" s="277"/>
      <c r="X18" s="277"/>
      <c r="Y18" s="277"/>
      <c r="Z18" s="277"/>
      <c r="AA18" s="594"/>
      <c r="AB18" s="277"/>
      <c r="AC18" s="277"/>
      <c r="AD18" s="277"/>
      <c r="AE18" s="277"/>
      <c r="AF18" s="277"/>
      <c r="AG18" s="277"/>
      <c r="AH18" s="277"/>
      <c r="AI18" s="277"/>
      <c r="AJ18" s="277"/>
      <c r="AK18" s="277"/>
      <c r="AL18" s="277"/>
      <c r="AM18" s="277"/>
      <c r="AN18" s="594"/>
      <c r="AO18" s="594"/>
      <c r="AP18" s="277"/>
      <c r="AQ18" s="277"/>
      <c r="AR18" s="277"/>
      <c r="AS18" s="277"/>
      <c r="AT18" s="277"/>
      <c r="AU18" s="277"/>
      <c r="AV18" s="277"/>
      <c r="AW18" s="277"/>
      <c r="AX18" s="277">
        <v>160000000</v>
      </c>
      <c r="AY18" s="277">
        <v>1500000</v>
      </c>
      <c r="AZ18" s="277"/>
      <c r="BA18" s="277"/>
      <c r="BB18" s="277"/>
      <c r="BC18" s="277"/>
      <c r="BD18" s="594"/>
      <c r="BE18" s="277"/>
      <c r="BF18" s="277"/>
      <c r="BG18" s="277"/>
      <c r="BH18" s="277"/>
      <c r="BI18" s="277"/>
      <c r="BJ18" s="277"/>
      <c r="BK18" s="381"/>
      <c r="BL18" s="277"/>
      <c r="BM18" s="277"/>
      <c r="BN18" s="277"/>
      <c r="BO18" s="277"/>
      <c r="BP18" s="277"/>
      <c r="BQ18" s="277"/>
      <c r="BR18" s="277"/>
      <c r="BS18" s="594"/>
      <c r="BT18" s="277"/>
      <c r="BU18" s="277"/>
      <c r="BV18" s="277"/>
      <c r="BW18" s="277"/>
      <c r="BX18" s="277"/>
      <c r="BY18" s="277"/>
      <c r="BZ18" s="277"/>
      <c r="CA18" s="637"/>
      <c r="CB18" s="652"/>
      <c r="CC18" s="652"/>
      <c r="CD18" s="652"/>
      <c r="CE18" s="652"/>
      <c r="CF18" s="652"/>
      <c r="CG18" s="652"/>
      <c r="CH18" s="652"/>
      <c r="CI18" s="652"/>
      <c r="CJ18" s="652"/>
      <c r="CK18" s="652"/>
      <c r="CL18" s="652"/>
      <c r="CM18" s="652"/>
      <c r="CN18" s="652"/>
      <c r="CO18" s="652"/>
      <c r="CP18" s="652"/>
      <c r="CQ18" s="652"/>
      <c r="CR18" s="807">
        <f t="shared" si="3"/>
        <v>161500000</v>
      </c>
      <c r="CS18" s="807">
        <f t="shared" si="4"/>
        <v>0</v>
      </c>
      <c r="CT18" s="278"/>
      <c r="CU18" s="278"/>
      <c r="CV18" s="278"/>
      <c r="CW18" s="278"/>
      <c r="CX18" s="278"/>
      <c r="CY18" s="278"/>
      <c r="CZ18" s="278"/>
      <c r="DA18" s="278"/>
      <c r="DB18" s="278"/>
      <c r="DC18" s="278"/>
      <c r="DD18" s="278"/>
      <c r="DE18" s="278"/>
      <c r="DF18" s="278"/>
      <c r="DG18" s="278"/>
      <c r="DH18" s="278"/>
      <c r="DI18" s="278"/>
      <c r="DJ18" s="278"/>
      <c r="DK18" s="278"/>
      <c r="DL18" s="278"/>
      <c r="DM18" s="278"/>
      <c r="DN18" s="278"/>
      <c r="DO18" s="278"/>
      <c r="DP18" s="278"/>
      <c r="DQ18" s="278"/>
      <c r="DR18" s="278"/>
      <c r="DS18" s="278"/>
      <c r="DT18" s="278"/>
      <c r="DU18" s="278"/>
      <c r="DV18" s="278"/>
      <c r="DW18" s="278"/>
      <c r="DX18" s="278"/>
      <c r="DY18" s="278"/>
      <c r="DZ18" s="278"/>
      <c r="EA18" s="278"/>
      <c r="EB18" s="278"/>
      <c r="EC18" s="278"/>
      <c r="ED18" s="278"/>
      <c r="EE18" s="278"/>
      <c r="EF18" s="278"/>
      <c r="EG18" s="278"/>
      <c r="EH18" s="278"/>
      <c r="EI18" s="278"/>
      <c r="EJ18" s="278"/>
      <c r="EK18" s="278"/>
      <c r="EL18" s="278"/>
      <c r="EM18" s="278"/>
      <c r="EN18" s="278"/>
      <c r="EO18" s="278"/>
      <c r="EP18" s="278"/>
      <c r="EQ18" s="278"/>
      <c r="ER18" s="278"/>
      <c r="ES18" s="278"/>
      <c r="ET18" s="278"/>
      <c r="EU18" s="278"/>
      <c r="EV18" s="278"/>
      <c r="EW18" s="278"/>
      <c r="EX18" s="278"/>
      <c r="EY18" s="278"/>
      <c r="EZ18" s="278"/>
      <c r="FA18" s="278"/>
      <c r="FB18" s="278"/>
      <c r="FC18" s="278"/>
      <c r="FD18" s="278"/>
      <c r="FE18" s="278"/>
      <c r="FF18" s="278"/>
      <c r="FG18" s="278"/>
      <c r="FH18" s="278"/>
      <c r="FI18" s="278"/>
      <c r="FJ18" s="278"/>
      <c r="FK18" s="278"/>
      <c r="FL18" s="278"/>
      <c r="FM18" s="278"/>
      <c r="FN18" s="278"/>
      <c r="FO18" s="278"/>
      <c r="FP18" s="278"/>
      <c r="FQ18" s="278"/>
      <c r="FR18" s="278"/>
      <c r="FS18" s="278"/>
      <c r="FT18" s="278"/>
      <c r="FU18" s="278"/>
      <c r="FV18" s="278"/>
      <c r="FW18" s="278"/>
      <c r="FX18" s="278"/>
      <c r="FY18" s="278"/>
      <c r="FZ18" s="278"/>
      <c r="GA18" s="278"/>
      <c r="GB18" s="278"/>
      <c r="GC18" s="278"/>
      <c r="GD18" s="278"/>
      <c r="GE18" s="278"/>
      <c r="GF18" s="278"/>
      <c r="GG18" s="278"/>
      <c r="GH18" s="278"/>
      <c r="GI18" s="278"/>
      <c r="GJ18" s="278"/>
      <c r="GK18" s="278"/>
      <c r="GL18" s="278"/>
      <c r="GM18" s="278"/>
      <c r="GN18" s="278"/>
      <c r="GO18" s="278"/>
      <c r="GP18" s="278"/>
      <c r="GQ18" s="278"/>
      <c r="GR18" s="278"/>
      <c r="GS18" s="278"/>
      <c r="GT18" s="278"/>
      <c r="GU18" s="278"/>
      <c r="GV18" s="278"/>
      <c r="GW18" s="278"/>
      <c r="GX18" s="278"/>
      <c r="GY18" s="278"/>
      <c r="GZ18" s="278"/>
      <c r="HA18" s="278"/>
      <c r="HB18" s="278"/>
      <c r="HC18" s="278"/>
      <c r="HD18" s="278"/>
      <c r="HE18" s="278"/>
      <c r="HF18" s="278"/>
      <c r="HG18" s="279"/>
      <c r="HH18" s="279"/>
      <c r="HI18" s="279"/>
      <c r="HJ18" s="279"/>
      <c r="HK18" s="279"/>
      <c r="HL18" s="279"/>
      <c r="HM18" s="279"/>
    </row>
    <row r="19" spans="1:221" ht="36" hidden="1" customHeight="1" x14ac:dyDescent="0.25">
      <c r="A19" s="1105" t="s">
        <v>375</v>
      </c>
      <c r="B19" s="1105"/>
      <c r="C19" s="1105"/>
      <c r="D19" s="1105"/>
      <c r="E19" s="1105"/>
      <c r="F19" s="1105"/>
      <c r="G19" s="612"/>
      <c r="H19" s="612"/>
      <c r="I19" s="1053"/>
      <c r="J19" s="1053"/>
      <c r="K19" s="612"/>
      <c r="L19" s="612"/>
      <c r="M19" s="612"/>
      <c r="N19" s="623"/>
      <c r="O19" s="623"/>
      <c r="P19" s="623"/>
      <c r="Q19" s="1106" t="s">
        <v>376</v>
      </c>
      <c r="R19" s="1107"/>
      <c r="S19" s="1107"/>
      <c r="T19" s="1108">
        <f t="shared" si="2"/>
        <v>0</v>
      </c>
      <c r="U19" s="654">
        <f t="shared" si="5"/>
        <v>0</v>
      </c>
      <c r="V19" s="1087"/>
      <c r="W19" s="269"/>
      <c r="X19" s="269"/>
      <c r="Y19" s="269"/>
      <c r="Z19" s="269"/>
      <c r="AA19" s="595"/>
      <c r="AB19" s="269"/>
      <c r="AC19" s="269"/>
      <c r="AD19" s="269"/>
      <c r="AE19" s="269"/>
      <c r="AF19" s="269"/>
      <c r="AG19" s="269"/>
      <c r="AH19" s="269"/>
      <c r="AI19" s="269"/>
      <c r="AJ19" s="269"/>
      <c r="AK19" s="269"/>
      <c r="AL19" s="269"/>
      <c r="AM19" s="269"/>
      <c r="AN19" s="595"/>
      <c r="AO19" s="595"/>
      <c r="AP19" s="269"/>
      <c r="AQ19" s="269"/>
      <c r="AR19" s="269"/>
      <c r="AS19" s="269"/>
      <c r="AT19" s="269"/>
      <c r="AU19" s="269"/>
      <c r="AV19" s="269"/>
      <c r="AW19" s="269"/>
      <c r="AX19" s="269"/>
      <c r="AY19" s="269"/>
      <c r="AZ19" s="269"/>
      <c r="BA19" s="269"/>
      <c r="BB19" s="269"/>
      <c r="BC19" s="269"/>
      <c r="BD19" s="595"/>
      <c r="BE19" s="269"/>
      <c r="BF19" s="269"/>
      <c r="BG19" s="269"/>
      <c r="BH19" s="269"/>
      <c r="BI19" s="269"/>
      <c r="BJ19" s="269"/>
      <c r="BK19" s="576"/>
      <c r="BL19" s="269"/>
      <c r="BM19" s="269"/>
      <c r="BN19" s="269"/>
      <c r="BO19" s="269"/>
      <c r="BP19" s="269"/>
      <c r="BQ19" s="269"/>
      <c r="BR19" s="269"/>
      <c r="BS19" s="595"/>
      <c r="BT19" s="269"/>
      <c r="BU19" s="269"/>
      <c r="BV19" s="269"/>
      <c r="BW19" s="269"/>
      <c r="BX19" s="269"/>
      <c r="BY19" s="269"/>
      <c r="BZ19" s="269"/>
      <c r="CA19" s="636"/>
      <c r="CB19" s="651"/>
      <c r="CC19" s="651"/>
      <c r="CD19" s="651"/>
      <c r="CE19" s="651"/>
      <c r="CF19" s="651"/>
      <c r="CG19" s="651"/>
      <c r="CH19" s="651"/>
      <c r="CI19" s="651"/>
      <c r="CJ19" s="651"/>
      <c r="CK19" s="651"/>
      <c r="CL19" s="651"/>
      <c r="CM19" s="651"/>
      <c r="CN19" s="651"/>
      <c r="CO19" s="651"/>
      <c r="CP19" s="651"/>
      <c r="CQ19" s="651"/>
      <c r="CR19" s="807">
        <f t="shared" si="3"/>
        <v>0</v>
      </c>
      <c r="CS19" s="807">
        <f t="shared" si="4"/>
        <v>0</v>
      </c>
      <c r="CT19" s="270"/>
      <c r="CU19" s="270"/>
      <c r="CV19" s="270"/>
      <c r="CW19" s="270"/>
      <c r="CX19" s="270"/>
      <c r="CY19" s="270"/>
      <c r="CZ19" s="270"/>
      <c r="DA19" s="270"/>
      <c r="DB19" s="270"/>
      <c r="DC19" s="270"/>
      <c r="DD19" s="270"/>
      <c r="DE19" s="270"/>
      <c r="DF19" s="270"/>
      <c r="DG19" s="270"/>
      <c r="DH19" s="270"/>
      <c r="DI19" s="270"/>
      <c r="DJ19" s="270"/>
      <c r="DK19" s="270"/>
      <c r="DL19" s="270"/>
      <c r="DM19" s="270"/>
      <c r="DN19" s="270"/>
      <c r="DO19" s="270"/>
      <c r="DP19" s="270"/>
      <c r="DQ19" s="270"/>
      <c r="DR19" s="270"/>
      <c r="DS19" s="270"/>
      <c r="DT19" s="270"/>
      <c r="DU19" s="270"/>
      <c r="DV19" s="270"/>
      <c r="DW19" s="270"/>
      <c r="DX19" s="270"/>
      <c r="DY19" s="270"/>
      <c r="DZ19" s="270"/>
      <c r="EA19" s="270"/>
      <c r="EB19" s="270"/>
      <c r="EC19" s="270"/>
      <c r="ED19" s="270"/>
      <c r="EE19" s="270"/>
      <c r="EF19" s="270"/>
      <c r="EG19" s="270"/>
      <c r="EH19" s="270"/>
      <c r="EI19" s="270"/>
      <c r="EJ19" s="270"/>
      <c r="EK19" s="270"/>
      <c r="EL19" s="270"/>
      <c r="EM19" s="270"/>
      <c r="EN19" s="270"/>
      <c r="EO19" s="270"/>
      <c r="EP19" s="270"/>
      <c r="EQ19" s="270"/>
      <c r="ER19" s="270"/>
      <c r="ES19" s="270"/>
      <c r="ET19" s="270"/>
      <c r="EU19" s="270"/>
      <c r="EV19" s="270"/>
      <c r="EW19" s="270"/>
      <c r="EX19" s="270"/>
      <c r="EY19" s="270"/>
      <c r="EZ19" s="270"/>
      <c r="FA19" s="270"/>
      <c r="FB19" s="270"/>
      <c r="FC19" s="270"/>
      <c r="FD19" s="270"/>
      <c r="FE19" s="270"/>
      <c r="FF19" s="270"/>
      <c r="FG19" s="270"/>
      <c r="FH19" s="270"/>
      <c r="FI19" s="270"/>
      <c r="FJ19" s="270"/>
      <c r="FK19" s="270"/>
      <c r="FL19" s="270"/>
      <c r="FM19" s="270"/>
      <c r="FN19" s="270"/>
      <c r="FO19" s="270"/>
      <c r="FP19" s="270"/>
      <c r="FQ19" s="270"/>
      <c r="FR19" s="270"/>
      <c r="FS19" s="270"/>
      <c r="FT19" s="270"/>
      <c r="FU19" s="270"/>
      <c r="FV19" s="270"/>
      <c r="FW19" s="270"/>
      <c r="FX19" s="270"/>
      <c r="FY19" s="270"/>
      <c r="FZ19" s="270"/>
      <c r="GA19" s="270"/>
      <c r="GB19" s="270"/>
      <c r="GC19" s="270"/>
      <c r="GD19" s="270"/>
      <c r="GE19" s="270"/>
      <c r="GF19" s="270"/>
      <c r="GG19" s="270"/>
      <c r="GH19" s="270"/>
      <c r="GI19" s="270"/>
      <c r="GJ19" s="270"/>
      <c r="GK19" s="270"/>
      <c r="GL19" s="270"/>
      <c r="GM19" s="270"/>
      <c r="GN19" s="270"/>
      <c r="GO19" s="270"/>
      <c r="GP19" s="270"/>
      <c r="GQ19" s="270"/>
      <c r="GR19" s="270"/>
      <c r="GS19" s="270"/>
      <c r="GT19" s="270"/>
      <c r="GU19" s="270"/>
      <c r="GV19" s="270"/>
      <c r="GW19" s="270"/>
      <c r="GX19" s="270"/>
      <c r="GY19" s="270"/>
      <c r="GZ19" s="270"/>
      <c r="HA19" s="270"/>
      <c r="HB19" s="270"/>
      <c r="HC19" s="270"/>
      <c r="HD19" s="270"/>
      <c r="HE19" s="270"/>
      <c r="HF19" s="270"/>
      <c r="HG19" s="254"/>
      <c r="HH19" s="254"/>
      <c r="HI19" s="254"/>
      <c r="HJ19" s="254"/>
      <c r="HK19" s="254"/>
      <c r="HL19" s="254"/>
      <c r="HM19" s="254"/>
    </row>
    <row r="20" spans="1:221" ht="19.5" hidden="1" x14ac:dyDescent="0.25">
      <c r="A20" s="792" t="s">
        <v>375</v>
      </c>
      <c r="B20" s="792" t="s">
        <v>361</v>
      </c>
      <c r="C20" s="792"/>
      <c r="D20" s="792"/>
      <c r="E20" s="792"/>
      <c r="F20" s="792"/>
      <c r="G20" s="605"/>
      <c r="H20" s="605"/>
      <c r="I20" s="1047"/>
      <c r="J20" s="1047"/>
      <c r="K20" s="605"/>
      <c r="L20" s="605"/>
      <c r="M20" s="605"/>
      <c r="N20" s="624"/>
      <c r="O20" s="624"/>
      <c r="P20" s="624"/>
      <c r="Q20" s="1130" t="s">
        <v>377</v>
      </c>
      <c r="R20" s="1111"/>
      <c r="S20" s="1111"/>
      <c r="T20" s="1112">
        <f t="shared" si="2"/>
        <v>0</v>
      </c>
      <c r="U20" s="654">
        <f t="shared" si="5"/>
        <v>0</v>
      </c>
      <c r="V20" s="1087"/>
      <c r="W20" s="269"/>
      <c r="X20" s="269"/>
      <c r="Y20" s="269"/>
      <c r="Z20" s="269"/>
      <c r="AA20" s="595"/>
      <c r="AB20" s="269"/>
      <c r="AC20" s="269"/>
      <c r="AD20" s="269"/>
      <c r="AE20" s="269"/>
      <c r="AF20" s="269"/>
      <c r="AG20" s="269"/>
      <c r="AH20" s="269"/>
      <c r="AI20" s="269"/>
      <c r="AJ20" s="269"/>
      <c r="AK20" s="269"/>
      <c r="AL20" s="269"/>
      <c r="AM20" s="269"/>
      <c r="AN20" s="595"/>
      <c r="AO20" s="595"/>
      <c r="AP20" s="269"/>
      <c r="AQ20" s="269"/>
      <c r="AR20" s="269"/>
      <c r="AS20" s="269"/>
      <c r="AT20" s="269"/>
      <c r="AU20" s="269"/>
      <c r="AV20" s="269"/>
      <c r="AW20" s="269"/>
      <c r="AX20" s="269"/>
      <c r="AY20" s="269"/>
      <c r="AZ20" s="269"/>
      <c r="BA20" s="269"/>
      <c r="BB20" s="269"/>
      <c r="BC20" s="269"/>
      <c r="BD20" s="595"/>
      <c r="BE20" s="269"/>
      <c r="BF20" s="269"/>
      <c r="BG20" s="269"/>
      <c r="BH20" s="269"/>
      <c r="BI20" s="269"/>
      <c r="BJ20" s="269"/>
      <c r="BK20" s="576"/>
      <c r="BL20" s="269"/>
      <c r="BM20" s="269"/>
      <c r="BN20" s="269"/>
      <c r="BO20" s="269"/>
      <c r="BP20" s="269"/>
      <c r="BQ20" s="269"/>
      <c r="BR20" s="269"/>
      <c r="BS20" s="595"/>
      <c r="BT20" s="269"/>
      <c r="BU20" s="269"/>
      <c r="BV20" s="269"/>
      <c r="BW20" s="269"/>
      <c r="BX20" s="269"/>
      <c r="BY20" s="269"/>
      <c r="BZ20" s="269"/>
      <c r="CA20" s="636"/>
      <c r="CB20" s="651"/>
      <c r="CC20" s="651"/>
      <c r="CD20" s="651"/>
      <c r="CE20" s="651"/>
      <c r="CF20" s="651"/>
      <c r="CG20" s="651"/>
      <c r="CH20" s="651"/>
      <c r="CI20" s="651"/>
      <c r="CJ20" s="651"/>
      <c r="CK20" s="651"/>
      <c r="CL20" s="651"/>
      <c r="CM20" s="651"/>
      <c r="CN20" s="651"/>
      <c r="CO20" s="651"/>
      <c r="CP20" s="651"/>
      <c r="CQ20" s="651"/>
      <c r="CR20" s="807">
        <f t="shared" si="3"/>
        <v>0</v>
      </c>
      <c r="CS20" s="807">
        <f t="shared" si="4"/>
        <v>0</v>
      </c>
      <c r="CT20" s="270"/>
      <c r="CU20" s="270"/>
      <c r="CV20" s="270"/>
      <c r="CW20" s="270"/>
      <c r="CX20" s="270"/>
      <c r="CY20" s="270"/>
      <c r="CZ20" s="270"/>
      <c r="DA20" s="270"/>
      <c r="DB20" s="270"/>
      <c r="DC20" s="270"/>
      <c r="DD20" s="270"/>
      <c r="DE20" s="270"/>
      <c r="DF20" s="270"/>
      <c r="DG20" s="270"/>
      <c r="DH20" s="270"/>
      <c r="DI20" s="270"/>
      <c r="DJ20" s="270"/>
      <c r="DK20" s="270"/>
      <c r="DL20" s="270"/>
      <c r="DM20" s="270"/>
      <c r="DN20" s="270"/>
      <c r="DO20" s="270"/>
      <c r="DP20" s="270"/>
      <c r="DQ20" s="270"/>
      <c r="DR20" s="270"/>
      <c r="DS20" s="270"/>
      <c r="DT20" s="270"/>
      <c r="DU20" s="270"/>
      <c r="DV20" s="270"/>
      <c r="DW20" s="270"/>
      <c r="DX20" s="270"/>
      <c r="DY20" s="270"/>
      <c r="DZ20" s="270"/>
      <c r="EA20" s="270"/>
      <c r="EB20" s="270"/>
      <c r="EC20" s="270"/>
      <c r="ED20" s="270"/>
      <c r="EE20" s="270"/>
      <c r="EF20" s="270"/>
      <c r="EG20" s="270"/>
      <c r="EH20" s="270"/>
      <c r="EI20" s="270"/>
      <c r="EJ20" s="270"/>
      <c r="EK20" s="270"/>
      <c r="EL20" s="270"/>
      <c r="EM20" s="270"/>
      <c r="EN20" s="270"/>
      <c r="EO20" s="270"/>
      <c r="EP20" s="270"/>
      <c r="EQ20" s="270"/>
      <c r="ER20" s="270"/>
      <c r="ES20" s="270"/>
      <c r="ET20" s="270"/>
      <c r="EU20" s="270"/>
      <c r="EV20" s="270"/>
      <c r="EW20" s="270"/>
      <c r="EX20" s="270"/>
      <c r="EY20" s="270"/>
      <c r="EZ20" s="270"/>
      <c r="FA20" s="270"/>
      <c r="FB20" s="270"/>
      <c r="FC20" s="270"/>
      <c r="FD20" s="270"/>
      <c r="FE20" s="270"/>
      <c r="FF20" s="270"/>
      <c r="FG20" s="270"/>
      <c r="FH20" s="270"/>
      <c r="FI20" s="270"/>
      <c r="FJ20" s="270"/>
      <c r="FK20" s="270"/>
      <c r="FL20" s="270"/>
      <c r="FM20" s="270"/>
      <c r="FN20" s="270"/>
      <c r="FO20" s="270"/>
      <c r="FP20" s="270"/>
      <c r="FQ20" s="270"/>
      <c r="FR20" s="270"/>
      <c r="FS20" s="270"/>
      <c r="FT20" s="270"/>
      <c r="FU20" s="270"/>
      <c r="FV20" s="270"/>
      <c r="FW20" s="270"/>
      <c r="FX20" s="270"/>
      <c r="FY20" s="270"/>
      <c r="FZ20" s="270"/>
      <c r="GA20" s="270"/>
      <c r="GB20" s="270"/>
      <c r="GC20" s="270"/>
      <c r="GD20" s="270"/>
      <c r="GE20" s="270"/>
      <c r="GF20" s="270"/>
      <c r="GG20" s="270"/>
      <c r="GH20" s="270"/>
      <c r="GI20" s="270"/>
      <c r="GJ20" s="270"/>
      <c r="GK20" s="270"/>
      <c r="GL20" s="270"/>
      <c r="GM20" s="270"/>
      <c r="GN20" s="270"/>
      <c r="GO20" s="270"/>
      <c r="GP20" s="270"/>
      <c r="GQ20" s="270"/>
      <c r="GR20" s="270"/>
      <c r="GS20" s="270"/>
      <c r="GT20" s="270"/>
      <c r="GU20" s="270"/>
      <c r="GV20" s="270"/>
      <c r="GW20" s="270"/>
      <c r="GX20" s="270"/>
      <c r="GY20" s="270"/>
      <c r="GZ20" s="270"/>
      <c r="HA20" s="270"/>
      <c r="HB20" s="270"/>
      <c r="HC20" s="270"/>
      <c r="HD20" s="270"/>
      <c r="HE20" s="270"/>
      <c r="HF20" s="270"/>
      <c r="HG20" s="254"/>
      <c r="HH20" s="254"/>
      <c r="HI20" s="254"/>
      <c r="HJ20" s="254"/>
      <c r="HK20" s="254"/>
      <c r="HL20" s="254"/>
      <c r="HM20" s="254"/>
    </row>
    <row r="21" spans="1:221" ht="19.5" hidden="1" x14ac:dyDescent="0.25">
      <c r="A21" s="1113" t="s">
        <v>375</v>
      </c>
      <c r="B21" s="1113" t="s">
        <v>361</v>
      </c>
      <c r="C21" s="1113" t="s">
        <v>371</v>
      </c>
      <c r="D21" s="1113"/>
      <c r="E21" s="1113"/>
      <c r="F21" s="1113"/>
      <c r="G21" s="606"/>
      <c r="H21" s="606"/>
      <c r="I21" s="1048"/>
      <c r="J21" s="1048"/>
      <c r="K21" s="606"/>
      <c r="L21" s="606"/>
      <c r="M21" s="606"/>
      <c r="N21" s="1113"/>
      <c r="O21" s="625"/>
      <c r="P21" s="625"/>
      <c r="Q21" s="1131" t="s">
        <v>372</v>
      </c>
      <c r="R21" s="1115"/>
      <c r="S21" s="1115"/>
      <c r="T21" s="1116">
        <f t="shared" si="2"/>
        <v>0</v>
      </c>
      <c r="U21" s="654">
        <f t="shared" si="5"/>
        <v>0</v>
      </c>
      <c r="V21" s="1087"/>
      <c r="W21" s="269"/>
      <c r="X21" s="269"/>
      <c r="Y21" s="269"/>
      <c r="Z21" s="269"/>
      <c r="AA21" s="595"/>
      <c r="AB21" s="269"/>
      <c r="AC21" s="269"/>
      <c r="AD21" s="269"/>
      <c r="AE21" s="269"/>
      <c r="AF21" s="269"/>
      <c r="AG21" s="269"/>
      <c r="AH21" s="269"/>
      <c r="AI21" s="269"/>
      <c r="AJ21" s="269"/>
      <c r="AK21" s="269"/>
      <c r="AL21" s="269"/>
      <c r="AM21" s="269"/>
      <c r="AN21" s="595"/>
      <c r="AO21" s="595"/>
      <c r="AP21" s="269"/>
      <c r="AQ21" s="269"/>
      <c r="AR21" s="269"/>
      <c r="AS21" s="269"/>
      <c r="AT21" s="269"/>
      <c r="AU21" s="269"/>
      <c r="AV21" s="269"/>
      <c r="AW21" s="269"/>
      <c r="AX21" s="269"/>
      <c r="AY21" s="269"/>
      <c r="AZ21" s="269"/>
      <c r="BA21" s="269"/>
      <c r="BB21" s="269"/>
      <c r="BC21" s="269"/>
      <c r="BD21" s="595"/>
      <c r="BE21" s="269"/>
      <c r="BF21" s="269"/>
      <c r="BG21" s="269"/>
      <c r="BH21" s="269"/>
      <c r="BI21" s="269"/>
      <c r="BJ21" s="269"/>
      <c r="BK21" s="576"/>
      <c r="BL21" s="269"/>
      <c r="BM21" s="269"/>
      <c r="BN21" s="269"/>
      <c r="BO21" s="269"/>
      <c r="BP21" s="269"/>
      <c r="BQ21" s="269"/>
      <c r="BR21" s="269"/>
      <c r="BS21" s="595"/>
      <c r="BT21" s="269"/>
      <c r="BU21" s="269"/>
      <c r="BV21" s="269"/>
      <c r="BW21" s="269"/>
      <c r="BX21" s="269"/>
      <c r="BY21" s="269"/>
      <c r="BZ21" s="269"/>
      <c r="CA21" s="636"/>
      <c r="CB21" s="651"/>
      <c r="CC21" s="651"/>
      <c r="CD21" s="651"/>
      <c r="CE21" s="651"/>
      <c r="CF21" s="651"/>
      <c r="CG21" s="651"/>
      <c r="CH21" s="651"/>
      <c r="CI21" s="651"/>
      <c r="CJ21" s="651"/>
      <c r="CK21" s="651"/>
      <c r="CL21" s="651"/>
      <c r="CM21" s="651"/>
      <c r="CN21" s="651"/>
      <c r="CO21" s="651"/>
      <c r="CP21" s="651"/>
      <c r="CQ21" s="651"/>
      <c r="CR21" s="807">
        <f t="shared" si="3"/>
        <v>0</v>
      </c>
      <c r="CS21" s="807">
        <f t="shared" si="4"/>
        <v>0</v>
      </c>
      <c r="CT21" s="270"/>
      <c r="CU21" s="270"/>
      <c r="CV21" s="270"/>
      <c r="CW21" s="270"/>
      <c r="CX21" s="270"/>
      <c r="CY21" s="270"/>
      <c r="CZ21" s="270"/>
      <c r="DA21" s="270"/>
      <c r="DB21" s="270"/>
      <c r="DC21" s="270"/>
      <c r="DD21" s="270"/>
      <c r="DE21" s="270"/>
      <c r="DF21" s="270"/>
      <c r="DG21" s="270"/>
      <c r="DH21" s="270"/>
      <c r="DI21" s="270"/>
      <c r="DJ21" s="270"/>
      <c r="DK21" s="270"/>
      <c r="DL21" s="270"/>
      <c r="DM21" s="270"/>
      <c r="DN21" s="270"/>
      <c r="DO21" s="270"/>
      <c r="DP21" s="270"/>
      <c r="DQ21" s="270"/>
      <c r="DR21" s="270"/>
      <c r="DS21" s="270"/>
      <c r="DT21" s="270"/>
      <c r="DU21" s="270"/>
      <c r="DV21" s="270"/>
      <c r="DW21" s="270"/>
      <c r="DX21" s="270"/>
      <c r="DY21" s="270"/>
      <c r="DZ21" s="270"/>
      <c r="EA21" s="270"/>
      <c r="EB21" s="270"/>
      <c r="EC21" s="270"/>
      <c r="ED21" s="270"/>
      <c r="EE21" s="270"/>
      <c r="EF21" s="270"/>
      <c r="EG21" s="270"/>
      <c r="EH21" s="270"/>
      <c r="EI21" s="270"/>
      <c r="EJ21" s="270"/>
      <c r="EK21" s="270"/>
      <c r="EL21" s="270"/>
      <c r="EM21" s="270"/>
      <c r="EN21" s="270"/>
      <c r="EO21" s="270"/>
      <c r="EP21" s="270"/>
      <c r="EQ21" s="270"/>
      <c r="ER21" s="270"/>
      <c r="ES21" s="270"/>
      <c r="ET21" s="270"/>
      <c r="EU21" s="270"/>
      <c r="EV21" s="270"/>
      <c r="EW21" s="270"/>
      <c r="EX21" s="270"/>
      <c r="EY21" s="270"/>
      <c r="EZ21" s="270"/>
      <c r="FA21" s="270"/>
      <c r="FB21" s="270"/>
      <c r="FC21" s="270"/>
      <c r="FD21" s="270"/>
      <c r="FE21" s="270"/>
      <c r="FF21" s="270"/>
      <c r="FG21" s="270"/>
      <c r="FH21" s="270"/>
      <c r="FI21" s="270"/>
      <c r="FJ21" s="270"/>
      <c r="FK21" s="270"/>
      <c r="FL21" s="270"/>
      <c r="FM21" s="270"/>
      <c r="FN21" s="270"/>
      <c r="FO21" s="270"/>
      <c r="FP21" s="270"/>
      <c r="FQ21" s="270"/>
      <c r="FR21" s="270"/>
      <c r="FS21" s="270"/>
      <c r="FT21" s="270"/>
      <c r="FU21" s="270"/>
      <c r="FV21" s="270"/>
      <c r="FW21" s="270"/>
      <c r="FX21" s="270"/>
      <c r="FY21" s="270"/>
      <c r="FZ21" s="270"/>
      <c r="GA21" s="270"/>
      <c r="GB21" s="270"/>
      <c r="GC21" s="270"/>
      <c r="GD21" s="270"/>
      <c r="GE21" s="270"/>
      <c r="GF21" s="270"/>
      <c r="GG21" s="270"/>
      <c r="GH21" s="270"/>
      <c r="GI21" s="270"/>
      <c r="GJ21" s="270"/>
      <c r="GK21" s="270"/>
      <c r="GL21" s="270"/>
      <c r="GM21" s="270"/>
      <c r="GN21" s="270"/>
      <c r="GO21" s="270"/>
      <c r="GP21" s="270"/>
      <c r="GQ21" s="270"/>
      <c r="GR21" s="270"/>
      <c r="GS21" s="270"/>
      <c r="GT21" s="270"/>
      <c r="GU21" s="270"/>
      <c r="GV21" s="270"/>
      <c r="GW21" s="270"/>
      <c r="GX21" s="270"/>
      <c r="GY21" s="270"/>
      <c r="GZ21" s="270"/>
      <c r="HA21" s="270"/>
      <c r="HB21" s="270"/>
      <c r="HC21" s="270"/>
      <c r="HD21" s="270"/>
      <c r="HE21" s="270"/>
      <c r="HF21" s="270"/>
      <c r="HG21" s="254"/>
      <c r="HH21" s="254"/>
      <c r="HI21" s="254"/>
      <c r="HJ21" s="254"/>
      <c r="HK21" s="254"/>
      <c r="HL21" s="254"/>
      <c r="HM21" s="254"/>
    </row>
    <row r="22" spans="1:221" ht="19.5" hidden="1" x14ac:dyDescent="0.25">
      <c r="A22" s="1132" t="s">
        <v>375</v>
      </c>
      <c r="B22" s="1132" t="s">
        <v>361</v>
      </c>
      <c r="C22" s="1132" t="s">
        <v>371</v>
      </c>
      <c r="D22" s="1132" t="s">
        <v>373</v>
      </c>
      <c r="E22" s="1132"/>
      <c r="F22" s="1132"/>
      <c r="G22" s="613"/>
      <c r="H22" s="613"/>
      <c r="I22" s="1054"/>
      <c r="J22" s="1054"/>
      <c r="K22" s="613"/>
      <c r="L22" s="613"/>
      <c r="M22" s="613"/>
      <c r="N22" s="629"/>
      <c r="O22" s="629"/>
      <c r="P22" s="629"/>
      <c r="Q22" s="1133" t="s">
        <v>374</v>
      </c>
      <c r="R22" s="1134"/>
      <c r="S22" s="1134"/>
      <c r="T22" s="1135">
        <f t="shared" si="2"/>
        <v>0</v>
      </c>
      <c r="U22" s="654">
        <f t="shared" si="5"/>
        <v>0</v>
      </c>
      <c r="V22" s="1087"/>
      <c r="W22" s="269"/>
      <c r="X22" s="269"/>
      <c r="Y22" s="269"/>
      <c r="Z22" s="269"/>
      <c r="AA22" s="595"/>
      <c r="AB22" s="269"/>
      <c r="AC22" s="269"/>
      <c r="AD22" s="269"/>
      <c r="AE22" s="269"/>
      <c r="AF22" s="269"/>
      <c r="AG22" s="269"/>
      <c r="AH22" s="269"/>
      <c r="AI22" s="269"/>
      <c r="AJ22" s="269"/>
      <c r="AK22" s="269"/>
      <c r="AL22" s="269"/>
      <c r="AM22" s="269"/>
      <c r="AN22" s="595"/>
      <c r="AO22" s="595"/>
      <c r="AP22" s="269"/>
      <c r="AQ22" s="269"/>
      <c r="AR22" s="269"/>
      <c r="AS22" s="269"/>
      <c r="AT22" s="269"/>
      <c r="AU22" s="269"/>
      <c r="AV22" s="269"/>
      <c r="AW22" s="269"/>
      <c r="AX22" s="269"/>
      <c r="AY22" s="269"/>
      <c r="AZ22" s="269"/>
      <c r="BA22" s="269"/>
      <c r="BB22" s="269"/>
      <c r="BC22" s="269"/>
      <c r="BD22" s="595"/>
      <c r="BE22" s="269"/>
      <c r="BF22" s="269"/>
      <c r="BG22" s="269"/>
      <c r="BH22" s="269"/>
      <c r="BI22" s="269"/>
      <c r="BJ22" s="269"/>
      <c r="BK22" s="576"/>
      <c r="BL22" s="269"/>
      <c r="BM22" s="269"/>
      <c r="BN22" s="269"/>
      <c r="BO22" s="269"/>
      <c r="BP22" s="269"/>
      <c r="BQ22" s="269"/>
      <c r="BR22" s="269"/>
      <c r="BS22" s="595"/>
      <c r="BT22" s="269"/>
      <c r="BU22" s="269"/>
      <c r="BV22" s="269"/>
      <c r="BW22" s="269"/>
      <c r="BX22" s="269"/>
      <c r="BY22" s="269"/>
      <c r="BZ22" s="269"/>
      <c r="CA22" s="636"/>
      <c r="CB22" s="651"/>
      <c r="CC22" s="651"/>
      <c r="CD22" s="651"/>
      <c r="CE22" s="651"/>
      <c r="CF22" s="651"/>
      <c r="CG22" s="651"/>
      <c r="CH22" s="651"/>
      <c r="CI22" s="651"/>
      <c r="CJ22" s="651"/>
      <c r="CK22" s="651"/>
      <c r="CL22" s="651"/>
      <c r="CM22" s="651"/>
      <c r="CN22" s="651"/>
      <c r="CO22" s="651"/>
      <c r="CP22" s="651"/>
      <c r="CQ22" s="651"/>
      <c r="CR22" s="807">
        <f t="shared" si="3"/>
        <v>0</v>
      </c>
      <c r="CS22" s="807">
        <f t="shared" si="4"/>
        <v>0</v>
      </c>
      <c r="CT22" s="270"/>
      <c r="CU22" s="270"/>
      <c r="CV22" s="270"/>
      <c r="CW22" s="270"/>
      <c r="CX22" s="270"/>
      <c r="CY22" s="270"/>
      <c r="CZ22" s="270"/>
      <c r="DA22" s="270"/>
      <c r="DB22" s="270"/>
      <c r="DC22" s="270"/>
      <c r="DD22" s="270"/>
      <c r="DE22" s="270"/>
      <c r="DF22" s="270"/>
      <c r="DG22" s="270"/>
      <c r="DH22" s="270"/>
      <c r="DI22" s="270"/>
      <c r="DJ22" s="270"/>
      <c r="DK22" s="270"/>
      <c r="DL22" s="270"/>
      <c r="DM22" s="270"/>
      <c r="DN22" s="270"/>
      <c r="DO22" s="270"/>
      <c r="DP22" s="270"/>
      <c r="DQ22" s="270"/>
      <c r="DR22" s="270"/>
      <c r="DS22" s="270"/>
      <c r="DT22" s="270"/>
      <c r="DU22" s="270"/>
      <c r="DV22" s="270"/>
      <c r="DW22" s="270"/>
      <c r="DX22" s="270"/>
      <c r="DY22" s="270"/>
      <c r="DZ22" s="270"/>
      <c r="EA22" s="270"/>
      <c r="EB22" s="270"/>
      <c r="EC22" s="270"/>
      <c r="ED22" s="270"/>
      <c r="EE22" s="270"/>
      <c r="EF22" s="270"/>
      <c r="EG22" s="270"/>
      <c r="EH22" s="270"/>
      <c r="EI22" s="270"/>
      <c r="EJ22" s="270"/>
      <c r="EK22" s="270"/>
      <c r="EL22" s="270"/>
      <c r="EM22" s="270"/>
      <c r="EN22" s="270"/>
      <c r="EO22" s="270"/>
      <c r="EP22" s="270"/>
      <c r="EQ22" s="270"/>
      <c r="ER22" s="270"/>
      <c r="ES22" s="270"/>
      <c r="ET22" s="270"/>
      <c r="EU22" s="270"/>
      <c r="EV22" s="270"/>
      <c r="EW22" s="270"/>
      <c r="EX22" s="270"/>
      <c r="EY22" s="270"/>
      <c r="EZ22" s="270"/>
      <c r="FA22" s="270"/>
      <c r="FB22" s="270"/>
      <c r="FC22" s="270"/>
      <c r="FD22" s="270"/>
      <c r="FE22" s="270"/>
      <c r="FF22" s="270"/>
      <c r="FG22" s="270"/>
      <c r="FH22" s="270"/>
      <c r="FI22" s="270"/>
      <c r="FJ22" s="270"/>
      <c r="FK22" s="270"/>
      <c r="FL22" s="270"/>
      <c r="FM22" s="270"/>
      <c r="FN22" s="270"/>
      <c r="FO22" s="270"/>
      <c r="FP22" s="270"/>
      <c r="FQ22" s="270"/>
      <c r="FR22" s="270"/>
      <c r="FS22" s="270"/>
      <c r="FT22" s="270"/>
      <c r="FU22" s="270"/>
      <c r="FV22" s="270"/>
      <c r="FW22" s="270"/>
      <c r="FX22" s="270"/>
      <c r="FY22" s="270"/>
      <c r="FZ22" s="270"/>
      <c r="GA22" s="270"/>
      <c r="GB22" s="270"/>
      <c r="GC22" s="270"/>
      <c r="GD22" s="270"/>
      <c r="GE22" s="270"/>
      <c r="GF22" s="270"/>
      <c r="GG22" s="270"/>
      <c r="GH22" s="270"/>
      <c r="GI22" s="270"/>
      <c r="GJ22" s="270"/>
      <c r="GK22" s="270"/>
      <c r="GL22" s="270"/>
      <c r="GM22" s="270"/>
      <c r="GN22" s="270"/>
      <c r="GO22" s="270"/>
      <c r="GP22" s="270"/>
      <c r="GQ22" s="270"/>
      <c r="GR22" s="270"/>
      <c r="GS22" s="270"/>
      <c r="GT22" s="270"/>
      <c r="GU22" s="270"/>
      <c r="GV22" s="270"/>
      <c r="GW22" s="270"/>
      <c r="GX22" s="270"/>
      <c r="GY22" s="270"/>
      <c r="GZ22" s="270"/>
      <c r="HA22" s="270"/>
      <c r="HB22" s="270"/>
      <c r="HC22" s="270"/>
      <c r="HD22" s="270"/>
      <c r="HE22" s="270"/>
      <c r="HF22" s="270"/>
      <c r="HG22" s="254"/>
      <c r="HH22" s="254"/>
      <c r="HI22" s="254"/>
      <c r="HJ22" s="254"/>
      <c r="HK22" s="254"/>
      <c r="HL22" s="254"/>
      <c r="HM22" s="254"/>
    </row>
    <row r="23" spans="1:221" s="280" customFormat="1" ht="19.5" hidden="1" x14ac:dyDescent="0.25">
      <c r="A23" s="1121" t="s">
        <v>375</v>
      </c>
      <c r="B23" s="1121" t="s">
        <v>361</v>
      </c>
      <c r="C23" s="1121" t="s">
        <v>371</v>
      </c>
      <c r="D23" s="1121" t="s">
        <v>373</v>
      </c>
      <c r="E23" s="1121" t="s">
        <v>428</v>
      </c>
      <c r="F23" s="1121"/>
      <c r="G23" s="608"/>
      <c r="H23" s="608"/>
      <c r="I23" s="1050"/>
      <c r="J23" s="1050"/>
      <c r="K23" s="608"/>
      <c r="L23" s="608"/>
      <c r="M23" s="608"/>
      <c r="N23" s="627"/>
      <c r="O23" s="627"/>
      <c r="P23" s="627"/>
      <c r="Q23" s="1122" t="s">
        <v>690</v>
      </c>
      <c r="R23" s="1123"/>
      <c r="S23" s="1123"/>
      <c r="T23" s="1124">
        <f t="shared" si="2"/>
        <v>0</v>
      </c>
      <c r="U23" s="654">
        <f t="shared" si="5"/>
        <v>0</v>
      </c>
      <c r="V23" s="1088"/>
      <c r="W23" s="381"/>
      <c r="X23" s="381"/>
      <c r="Y23" s="381"/>
      <c r="Z23" s="381"/>
      <c r="AA23" s="594"/>
      <c r="AB23" s="381"/>
      <c r="AC23" s="381"/>
      <c r="AD23" s="381"/>
      <c r="AE23" s="381"/>
      <c r="AF23" s="381"/>
      <c r="AG23" s="381"/>
      <c r="AH23" s="381"/>
      <c r="AI23" s="381"/>
      <c r="AJ23" s="381"/>
      <c r="AK23" s="381"/>
      <c r="AL23" s="381"/>
      <c r="AM23" s="381"/>
      <c r="AN23" s="594"/>
      <c r="AO23" s="594"/>
      <c r="AP23" s="381"/>
      <c r="AQ23" s="381"/>
      <c r="AR23" s="381"/>
      <c r="AS23" s="381"/>
      <c r="AT23" s="381"/>
      <c r="AU23" s="381"/>
      <c r="AV23" s="381"/>
      <c r="AW23" s="381"/>
      <c r="AX23" s="381"/>
      <c r="AY23" s="381"/>
      <c r="AZ23" s="381"/>
      <c r="BA23" s="381"/>
      <c r="BB23" s="381"/>
      <c r="BC23" s="381"/>
      <c r="BD23" s="594"/>
      <c r="BE23" s="381"/>
      <c r="BF23" s="381"/>
      <c r="BG23" s="277"/>
      <c r="BH23" s="277"/>
      <c r="BI23" s="277"/>
      <c r="BJ23" s="381"/>
      <c r="BK23" s="381"/>
      <c r="BL23" s="381"/>
      <c r="BM23" s="381"/>
      <c r="BN23" s="381"/>
      <c r="BO23" s="381"/>
      <c r="BP23" s="381"/>
      <c r="BQ23" s="381"/>
      <c r="BR23" s="381"/>
      <c r="BS23" s="594"/>
      <c r="BT23" s="381"/>
      <c r="BU23" s="381"/>
      <c r="BV23" s="381"/>
      <c r="BW23" s="381"/>
      <c r="BX23" s="381"/>
      <c r="BY23" s="381"/>
      <c r="BZ23" s="381"/>
      <c r="CA23" s="637"/>
      <c r="CB23" s="652"/>
      <c r="CC23" s="652"/>
      <c r="CD23" s="652"/>
      <c r="CE23" s="652"/>
      <c r="CF23" s="652"/>
      <c r="CG23" s="652"/>
      <c r="CH23" s="652"/>
      <c r="CI23" s="652"/>
      <c r="CJ23" s="652"/>
      <c r="CK23" s="652"/>
      <c r="CL23" s="652"/>
      <c r="CM23" s="652"/>
      <c r="CN23" s="652"/>
      <c r="CO23" s="652"/>
      <c r="CP23" s="652"/>
      <c r="CQ23" s="652"/>
      <c r="CR23" s="807">
        <f t="shared" si="3"/>
        <v>0</v>
      </c>
      <c r="CS23" s="807">
        <f t="shared" si="4"/>
        <v>0</v>
      </c>
      <c r="CT23" s="278"/>
      <c r="CU23" s="278"/>
      <c r="CV23" s="278"/>
      <c r="CW23" s="278"/>
      <c r="CX23" s="278"/>
      <c r="CY23" s="278"/>
      <c r="CZ23" s="278"/>
      <c r="DA23" s="278"/>
      <c r="DB23" s="278"/>
      <c r="DC23" s="278"/>
      <c r="DD23" s="278"/>
      <c r="DE23" s="278"/>
      <c r="DF23" s="278"/>
      <c r="DG23" s="278"/>
      <c r="DH23" s="278"/>
      <c r="DI23" s="278"/>
      <c r="DJ23" s="278"/>
      <c r="DK23" s="278"/>
      <c r="DL23" s="278"/>
      <c r="DM23" s="278"/>
      <c r="DN23" s="278"/>
      <c r="DO23" s="278"/>
      <c r="DP23" s="278"/>
      <c r="DQ23" s="278"/>
      <c r="DR23" s="278"/>
      <c r="DS23" s="278"/>
      <c r="DT23" s="278"/>
      <c r="DU23" s="278"/>
      <c r="DV23" s="278"/>
      <c r="DW23" s="278"/>
      <c r="DX23" s="278"/>
      <c r="DY23" s="278"/>
      <c r="DZ23" s="278"/>
      <c r="EA23" s="278"/>
      <c r="EB23" s="278"/>
      <c r="EC23" s="278"/>
      <c r="ED23" s="278"/>
      <c r="EE23" s="278"/>
      <c r="EF23" s="278"/>
      <c r="EG23" s="278"/>
      <c r="EH23" s="278"/>
      <c r="EI23" s="278"/>
      <c r="EJ23" s="278"/>
      <c r="EK23" s="278"/>
      <c r="EL23" s="278"/>
      <c r="EM23" s="278"/>
      <c r="EN23" s="278"/>
      <c r="EO23" s="278"/>
      <c r="EP23" s="278"/>
      <c r="EQ23" s="278"/>
      <c r="ER23" s="278"/>
      <c r="ES23" s="278"/>
      <c r="ET23" s="278"/>
      <c r="EU23" s="278"/>
      <c r="EV23" s="278"/>
      <c r="EW23" s="278"/>
      <c r="EX23" s="278"/>
      <c r="EY23" s="278"/>
      <c r="EZ23" s="278"/>
      <c r="FA23" s="278"/>
      <c r="FB23" s="278"/>
      <c r="FC23" s="278"/>
      <c r="FD23" s="278"/>
      <c r="FE23" s="278"/>
      <c r="FF23" s="278"/>
      <c r="FG23" s="278"/>
      <c r="FH23" s="278"/>
      <c r="FI23" s="278"/>
      <c r="FJ23" s="278"/>
      <c r="FK23" s="278"/>
      <c r="FL23" s="278"/>
      <c r="FM23" s="278"/>
      <c r="FN23" s="278"/>
      <c r="FO23" s="278"/>
      <c r="FP23" s="278"/>
      <c r="FQ23" s="278"/>
      <c r="FR23" s="278"/>
      <c r="FS23" s="278"/>
      <c r="FT23" s="278"/>
      <c r="FU23" s="278"/>
      <c r="FV23" s="278"/>
      <c r="FW23" s="278"/>
      <c r="FX23" s="278"/>
      <c r="FY23" s="278"/>
      <c r="FZ23" s="278"/>
      <c r="GA23" s="278"/>
      <c r="GB23" s="278"/>
      <c r="GC23" s="278"/>
      <c r="GD23" s="278"/>
      <c r="GE23" s="278"/>
      <c r="GF23" s="278"/>
      <c r="GG23" s="278"/>
      <c r="GH23" s="278"/>
      <c r="GI23" s="278"/>
      <c r="GJ23" s="278"/>
      <c r="GK23" s="278"/>
      <c r="GL23" s="278"/>
      <c r="GM23" s="278"/>
      <c r="GN23" s="278"/>
      <c r="GO23" s="278"/>
      <c r="GP23" s="278"/>
      <c r="GQ23" s="278"/>
      <c r="GR23" s="278"/>
      <c r="GS23" s="278"/>
      <c r="GT23" s="278"/>
      <c r="GU23" s="278"/>
      <c r="GV23" s="278"/>
      <c r="GW23" s="278"/>
      <c r="GX23" s="278"/>
      <c r="GY23" s="278"/>
      <c r="GZ23" s="278"/>
      <c r="HA23" s="278"/>
      <c r="HB23" s="278"/>
      <c r="HC23" s="278"/>
      <c r="HD23" s="278"/>
      <c r="HE23" s="278"/>
      <c r="HF23" s="278"/>
      <c r="HG23" s="278"/>
      <c r="HH23" s="278"/>
      <c r="HI23" s="278"/>
      <c r="HJ23" s="278"/>
      <c r="HK23" s="278"/>
      <c r="HL23" s="278"/>
      <c r="HM23" s="278"/>
    </row>
    <row r="24" spans="1:221" s="280" customFormat="1" ht="31.5" hidden="1" x14ac:dyDescent="0.25">
      <c r="A24" s="790" t="s">
        <v>375</v>
      </c>
      <c r="B24" s="790" t="s">
        <v>361</v>
      </c>
      <c r="C24" s="790" t="s">
        <v>371</v>
      </c>
      <c r="D24" s="790" t="s">
        <v>373</v>
      </c>
      <c r="E24" s="790" t="s">
        <v>428</v>
      </c>
      <c r="F24" s="790" t="s">
        <v>381</v>
      </c>
      <c r="G24" s="614"/>
      <c r="H24" s="614"/>
      <c r="I24" s="1055"/>
      <c r="J24" s="1055"/>
      <c r="K24" s="614"/>
      <c r="L24" s="614"/>
      <c r="M24" s="614"/>
      <c r="N24" s="630"/>
      <c r="O24" s="630"/>
      <c r="P24" s="630"/>
      <c r="Q24" s="806" t="s">
        <v>382</v>
      </c>
      <c r="R24" s="1136"/>
      <c r="S24" s="1136"/>
      <c r="T24" s="1137">
        <f t="shared" si="2"/>
        <v>0</v>
      </c>
      <c r="U24" s="654">
        <f t="shared" si="5"/>
        <v>0</v>
      </c>
      <c r="V24" s="1088"/>
      <c r="W24" s="277"/>
      <c r="X24" s="277"/>
      <c r="Y24" s="277"/>
      <c r="Z24" s="277"/>
      <c r="AA24" s="594"/>
      <c r="AB24" s="277"/>
      <c r="AC24" s="277"/>
      <c r="AD24" s="277"/>
      <c r="AE24" s="277"/>
      <c r="AF24" s="277"/>
      <c r="AG24" s="277"/>
      <c r="AH24" s="277"/>
      <c r="AI24" s="277"/>
      <c r="AJ24" s="277"/>
      <c r="AK24" s="277"/>
      <c r="AL24" s="277"/>
      <c r="AM24" s="277"/>
      <c r="AN24" s="594"/>
      <c r="AO24" s="594"/>
      <c r="AP24" s="277"/>
      <c r="AQ24" s="277"/>
      <c r="AR24" s="277"/>
      <c r="AS24" s="277"/>
      <c r="AT24" s="277"/>
      <c r="AU24" s="277"/>
      <c r="AV24" s="277"/>
      <c r="AW24" s="277"/>
      <c r="AX24" s="277"/>
      <c r="AY24" s="277"/>
      <c r="AZ24" s="277"/>
      <c r="BA24" s="277"/>
      <c r="BB24" s="277"/>
      <c r="BC24" s="277"/>
      <c r="BD24" s="594"/>
      <c r="BE24" s="277"/>
      <c r="BF24" s="277"/>
      <c r="BG24" s="277"/>
      <c r="BH24" s="277"/>
      <c r="BI24" s="277"/>
      <c r="BJ24" s="277"/>
      <c r="BK24" s="381"/>
      <c r="BL24" s="277"/>
      <c r="BM24" s="277"/>
      <c r="BN24" s="277"/>
      <c r="BO24" s="277"/>
      <c r="BP24" s="277"/>
      <c r="BQ24" s="277"/>
      <c r="BR24" s="277"/>
      <c r="BS24" s="594"/>
      <c r="BT24" s="277"/>
      <c r="BU24" s="277"/>
      <c r="BV24" s="277"/>
      <c r="BW24" s="277"/>
      <c r="BX24" s="277"/>
      <c r="BY24" s="277"/>
      <c r="BZ24" s="277"/>
      <c r="CA24" s="637"/>
      <c r="CB24" s="652"/>
      <c r="CC24" s="652"/>
      <c r="CD24" s="652"/>
      <c r="CE24" s="652"/>
      <c r="CF24" s="652"/>
      <c r="CG24" s="652"/>
      <c r="CH24" s="652"/>
      <c r="CI24" s="652"/>
      <c r="CJ24" s="652"/>
      <c r="CK24" s="652"/>
      <c r="CL24" s="652"/>
      <c r="CM24" s="652"/>
      <c r="CN24" s="652"/>
      <c r="CO24" s="652"/>
      <c r="CP24" s="652"/>
      <c r="CQ24" s="652"/>
      <c r="CR24" s="807">
        <f t="shared" si="3"/>
        <v>0</v>
      </c>
      <c r="CS24" s="807">
        <f t="shared" si="4"/>
        <v>0</v>
      </c>
      <c r="CT24" s="278"/>
      <c r="CU24" s="278"/>
      <c r="CV24" s="278"/>
      <c r="CW24" s="278"/>
      <c r="CX24" s="278"/>
      <c r="CY24" s="278"/>
      <c r="CZ24" s="278"/>
      <c r="DA24" s="278"/>
      <c r="DB24" s="278"/>
      <c r="DC24" s="278"/>
      <c r="DD24" s="278"/>
      <c r="DE24" s="278"/>
      <c r="DF24" s="278"/>
      <c r="DG24" s="278"/>
      <c r="DH24" s="278"/>
      <c r="DI24" s="278"/>
      <c r="DJ24" s="278"/>
      <c r="DK24" s="278"/>
      <c r="DL24" s="278"/>
      <c r="DM24" s="278"/>
      <c r="DN24" s="278"/>
      <c r="DO24" s="278"/>
      <c r="DP24" s="278"/>
      <c r="DQ24" s="278"/>
      <c r="DR24" s="278"/>
      <c r="DS24" s="278"/>
      <c r="DT24" s="278"/>
      <c r="DU24" s="278"/>
      <c r="DV24" s="278"/>
      <c r="DW24" s="278"/>
      <c r="DX24" s="278"/>
      <c r="DY24" s="278"/>
      <c r="DZ24" s="278"/>
      <c r="EA24" s="278"/>
      <c r="EB24" s="278"/>
      <c r="EC24" s="278"/>
      <c r="ED24" s="278"/>
      <c r="EE24" s="278"/>
      <c r="EF24" s="278"/>
      <c r="EG24" s="278"/>
      <c r="EH24" s="278"/>
      <c r="EI24" s="278"/>
      <c r="EJ24" s="278"/>
      <c r="EK24" s="278"/>
      <c r="EL24" s="278"/>
      <c r="EM24" s="278"/>
      <c r="EN24" s="278"/>
      <c r="EO24" s="278"/>
      <c r="EP24" s="278"/>
      <c r="EQ24" s="278"/>
      <c r="ER24" s="278"/>
      <c r="ES24" s="278"/>
      <c r="ET24" s="278"/>
      <c r="EU24" s="278"/>
      <c r="EV24" s="278"/>
      <c r="EW24" s="278"/>
      <c r="EX24" s="278"/>
      <c r="EY24" s="278"/>
      <c r="EZ24" s="278"/>
      <c r="FA24" s="278"/>
      <c r="FB24" s="278"/>
      <c r="FC24" s="278"/>
      <c r="FD24" s="278"/>
      <c r="FE24" s="278"/>
      <c r="FF24" s="278"/>
      <c r="FG24" s="278"/>
      <c r="FH24" s="278"/>
      <c r="FI24" s="278"/>
      <c r="FJ24" s="278"/>
      <c r="FK24" s="278"/>
      <c r="FL24" s="278"/>
      <c r="FM24" s="278"/>
      <c r="FN24" s="278"/>
      <c r="FO24" s="278"/>
      <c r="FP24" s="278"/>
      <c r="FQ24" s="278"/>
      <c r="FR24" s="278"/>
      <c r="FS24" s="278"/>
      <c r="FT24" s="278"/>
      <c r="FU24" s="278"/>
      <c r="FV24" s="278"/>
      <c r="FW24" s="278"/>
      <c r="FX24" s="278"/>
      <c r="FY24" s="278"/>
      <c r="FZ24" s="278"/>
      <c r="GA24" s="278"/>
      <c r="GB24" s="278"/>
      <c r="GC24" s="278"/>
      <c r="GD24" s="278"/>
      <c r="GE24" s="278"/>
      <c r="GF24" s="278"/>
      <c r="GG24" s="278"/>
      <c r="GH24" s="278"/>
      <c r="GI24" s="278"/>
      <c r="GJ24" s="278"/>
      <c r="GK24" s="278"/>
      <c r="GL24" s="278"/>
      <c r="GM24" s="278"/>
      <c r="GN24" s="278"/>
      <c r="GO24" s="278"/>
      <c r="GP24" s="278"/>
      <c r="GQ24" s="278"/>
      <c r="GR24" s="278"/>
      <c r="GS24" s="278"/>
      <c r="GT24" s="278"/>
      <c r="GU24" s="278"/>
      <c r="GV24" s="278"/>
      <c r="GW24" s="278"/>
      <c r="GX24" s="278"/>
      <c r="GY24" s="278"/>
      <c r="GZ24" s="278"/>
      <c r="HA24" s="278"/>
      <c r="HB24" s="278"/>
      <c r="HC24" s="278"/>
      <c r="HD24" s="278"/>
      <c r="HE24" s="278"/>
      <c r="HF24" s="278"/>
      <c r="HG24" s="278"/>
      <c r="HH24" s="278"/>
      <c r="HI24" s="278"/>
      <c r="HJ24" s="278"/>
      <c r="HK24" s="278"/>
      <c r="HL24" s="278"/>
      <c r="HM24" s="278"/>
    </row>
    <row r="25" spans="1:221" s="280" customFormat="1" ht="99" hidden="1" customHeight="1" x14ac:dyDescent="0.25">
      <c r="A25" s="619" t="s">
        <v>375</v>
      </c>
      <c r="B25" s="619" t="s">
        <v>361</v>
      </c>
      <c r="C25" s="619" t="s">
        <v>371</v>
      </c>
      <c r="D25" s="619" t="s">
        <v>373</v>
      </c>
      <c r="E25" s="619" t="s">
        <v>428</v>
      </c>
      <c r="F25" s="619" t="s">
        <v>381</v>
      </c>
      <c r="G25" s="615">
        <v>2021005810224</v>
      </c>
      <c r="H25" s="938"/>
      <c r="I25" s="1056" t="s">
        <v>738</v>
      </c>
      <c r="J25" s="1056" t="s">
        <v>941</v>
      </c>
      <c r="K25" s="615">
        <v>0.71</v>
      </c>
      <c r="L25" s="615" t="s">
        <v>741</v>
      </c>
      <c r="M25" s="615" t="s">
        <v>740</v>
      </c>
      <c r="N25" s="619" t="s">
        <v>666</v>
      </c>
      <c r="O25" s="619" t="s">
        <v>366</v>
      </c>
      <c r="P25" s="619" t="s">
        <v>701</v>
      </c>
      <c r="Q25" s="913" t="s">
        <v>952</v>
      </c>
      <c r="R25" s="850">
        <v>150000000</v>
      </c>
      <c r="S25" s="850"/>
      <c r="T25" s="1021">
        <f t="shared" si="2"/>
        <v>150000000</v>
      </c>
      <c r="U25" s="654">
        <f t="shared" si="5"/>
        <v>150000000</v>
      </c>
      <c r="V25" s="1088"/>
      <c r="W25" s="594"/>
      <c r="X25" s="594"/>
      <c r="Y25" s="594"/>
      <c r="Z25" s="594"/>
      <c r="AA25" s="594"/>
      <c r="AB25" s="594"/>
      <c r="AC25" s="594"/>
      <c r="AD25" s="594"/>
      <c r="AE25" s="594"/>
      <c r="AF25" s="594"/>
      <c r="AG25" s="594"/>
      <c r="AH25" s="594"/>
      <c r="AI25" s="594"/>
      <c r="AJ25" s="594"/>
      <c r="AK25" s="594"/>
      <c r="AL25" s="594"/>
      <c r="AM25" s="594"/>
      <c r="AN25" s="594"/>
      <c r="AO25" s="594">
        <v>150000000</v>
      </c>
      <c r="AP25" s="594"/>
      <c r="AQ25" s="594"/>
      <c r="AR25" s="594"/>
      <c r="AS25" s="594"/>
      <c r="AT25" s="594"/>
      <c r="AU25" s="594"/>
      <c r="AV25" s="594"/>
      <c r="AW25" s="594"/>
      <c r="AX25" s="594"/>
      <c r="AY25" s="594"/>
      <c r="AZ25" s="594"/>
      <c r="BA25" s="594"/>
      <c r="BB25" s="594"/>
      <c r="BC25" s="594"/>
      <c r="BD25" s="594"/>
      <c r="BE25" s="594"/>
      <c r="BF25" s="594"/>
      <c r="BG25" s="594"/>
      <c r="BH25" s="594"/>
      <c r="BI25" s="594"/>
      <c r="BJ25" s="594"/>
      <c r="BK25" s="594"/>
      <c r="BL25" s="594"/>
      <c r="BM25" s="594"/>
      <c r="BN25" s="594"/>
      <c r="BO25" s="594"/>
      <c r="BP25" s="594"/>
      <c r="BQ25" s="594"/>
      <c r="BR25" s="594"/>
      <c r="BS25" s="594"/>
      <c r="BT25" s="594"/>
      <c r="BU25" s="594"/>
      <c r="BV25" s="673"/>
      <c r="BW25" s="673"/>
      <c r="BX25" s="673"/>
      <c r="BY25" s="673"/>
      <c r="BZ25" s="594"/>
      <c r="CA25" s="638"/>
      <c r="CB25" s="652"/>
      <c r="CC25" s="652"/>
      <c r="CD25" s="652"/>
      <c r="CE25" s="652"/>
      <c r="CF25" s="652"/>
      <c r="CG25" s="652"/>
      <c r="CH25" s="652"/>
      <c r="CI25" s="652"/>
      <c r="CJ25" s="652"/>
      <c r="CK25" s="652"/>
      <c r="CL25" s="652"/>
      <c r="CM25" s="652"/>
      <c r="CN25" s="652"/>
      <c r="CO25" s="652"/>
      <c r="CP25" s="652"/>
      <c r="CQ25" s="652"/>
      <c r="CR25" s="807">
        <f t="shared" si="3"/>
        <v>150000000</v>
      </c>
      <c r="CS25" s="807">
        <f t="shared" si="4"/>
        <v>0</v>
      </c>
      <c r="CT25" s="278"/>
      <c r="CU25" s="278"/>
      <c r="CV25" s="278"/>
      <c r="CW25" s="278"/>
      <c r="CX25" s="278"/>
      <c r="CY25" s="278"/>
      <c r="CZ25" s="278"/>
      <c r="DA25" s="278"/>
      <c r="DB25" s="278"/>
      <c r="DC25" s="278"/>
      <c r="DD25" s="278"/>
      <c r="DE25" s="278"/>
      <c r="DF25" s="278"/>
      <c r="DG25" s="278"/>
      <c r="DH25" s="278"/>
      <c r="DI25" s="278"/>
      <c r="DJ25" s="278"/>
      <c r="DK25" s="278"/>
      <c r="DL25" s="278"/>
      <c r="DM25" s="278"/>
      <c r="DN25" s="278"/>
      <c r="DO25" s="278"/>
      <c r="DP25" s="278"/>
      <c r="DQ25" s="278"/>
      <c r="DR25" s="278"/>
      <c r="DS25" s="278"/>
      <c r="DT25" s="278"/>
      <c r="DU25" s="278"/>
      <c r="DV25" s="278"/>
      <c r="DW25" s="278"/>
      <c r="DX25" s="278"/>
      <c r="DY25" s="278"/>
      <c r="DZ25" s="278"/>
      <c r="EA25" s="278"/>
      <c r="EB25" s="278"/>
      <c r="EC25" s="278"/>
      <c r="ED25" s="278"/>
      <c r="EE25" s="278"/>
      <c r="EF25" s="278"/>
      <c r="EG25" s="278"/>
      <c r="EH25" s="278"/>
      <c r="EI25" s="278"/>
      <c r="EJ25" s="278"/>
      <c r="EK25" s="278"/>
      <c r="EL25" s="278"/>
      <c r="EM25" s="278"/>
      <c r="EN25" s="278"/>
      <c r="EO25" s="278"/>
      <c r="EP25" s="278"/>
      <c r="EQ25" s="278"/>
      <c r="ER25" s="278"/>
      <c r="ES25" s="278"/>
      <c r="ET25" s="278"/>
      <c r="EU25" s="278"/>
      <c r="EV25" s="278"/>
      <c r="EW25" s="278"/>
      <c r="EX25" s="278"/>
      <c r="EY25" s="278"/>
      <c r="EZ25" s="278"/>
      <c r="FA25" s="278"/>
      <c r="FB25" s="278"/>
      <c r="FC25" s="278"/>
      <c r="FD25" s="278"/>
      <c r="FE25" s="278"/>
      <c r="FF25" s="278"/>
      <c r="FG25" s="278"/>
      <c r="FH25" s="278"/>
      <c r="FI25" s="278"/>
      <c r="FJ25" s="278"/>
      <c r="FK25" s="278"/>
      <c r="FL25" s="278"/>
      <c r="FM25" s="278"/>
      <c r="FN25" s="278"/>
      <c r="FO25" s="278"/>
      <c r="FP25" s="278"/>
      <c r="FQ25" s="278"/>
      <c r="FR25" s="278"/>
      <c r="FS25" s="278"/>
      <c r="FT25" s="278"/>
      <c r="FU25" s="278"/>
      <c r="FV25" s="278"/>
      <c r="FW25" s="278"/>
      <c r="FX25" s="278"/>
      <c r="FY25" s="278"/>
      <c r="FZ25" s="278"/>
      <c r="GA25" s="278"/>
      <c r="GB25" s="278"/>
      <c r="GC25" s="278"/>
      <c r="GD25" s="278"/>
      <c r="GE25" s="278"/>
      <c r="GF25" s="278"/>
      <c r="GG25" s="278"/>
      <c r="GH25" s="278"/>
      <c r="GI25" s="278"/>
      <c r="GJ25" s="278"/>
      <c r="GK25" s="278"/>
      <c r="GL25" s="278"/>
      <c r="GM25" s="278"/>
      <c r="GN25" s="278"/>
      <c r="GO25" s="278"/>
      <c r="GP25" s="278"/>
      <c r="GQ25" s="278"/>
      <c r="GR25" s="278"/>
      <c r="GS25" s="278"/>
      <c r="GT25" s="278"/>
      <c r="GU25" s="278"/>
      <c r="GV25" s="278"/>
      <c r="GW25" s="278"/>
      <c r="GX25" s="278"/>
      <c r="GY25" s="278"/>
      <c r="GZ25" s="278"/>
      <c r="HA25" s="278"/>
      <c r="HB25" s="278"/>
      <c r="HC25" s="278"/>
      <c r="HD25" s="278"/>
      <c r="HE25" s="278"/>
      <c r="HF25" s="278"/>
      <c r="HG25" s="278"/>
      <c r="HH25" s="278"/>
      <c r="HI25" s="278"/>
      <c r="HJ25" s="278"/>
      <c r="HK25" s="278"/>
      <c r="HL25" s="278"/>
      <c r="HM25" s="278"/>
    </row>
    <row r="26" spans="1:221" ht="24.75" customHeight="1" x14ac:dyDescent="0.25">
      <c r="A26" s="1105" t="s">
        <v>361</v>
      </c>
      <c r="B26" s="1105"/>
      <c r="C26" s="1105"/>
      <c r="D26" s="1105"/>
      <c r="E26" s="1105"/>
      <c r="F26" s="1105"/>
      <c r="G26" s="612"/>
      <c r="H26" s="612"/>
      <c r="I26" s="1053"/>
      <c r="J26" s="1053"/>
      <c r="K26" s="612"/>
      <c r="L26" s="612"/>
      <c r="M26" s="612"/>
      <c r="N26" s="623"/>
      <c r="O26" s="623"/>
      <c r="P26" s="623"/>
      <c r="Q26" s="1106" t="s">
        <v>383</v>
      </c>
      <c r="R26" s="1107"/>
      <c r="S26" s="1107"/>
      <c r="T26" s="1108">
        <f t="shared" si="2"/>
        <v>0</v>
      </c>
      <c r="U26" s="654">
        <f t="shared" si="5"/>
        <v>0</v>
      </c>
      <c r="V26" s="1086"/>
      <c r="W26" s="260"/>
      <c r="X26" s="260"/>
      <c r="Y26" s="260"/>
      <c r="Z26" s="260"/>
      <c r="AA26" s="596"/>
      <c r="AB26" s="260"/>
      <c r="AC26" s="260"/>
      <c r="AD26" s="260"/>
      <c r="AE26" s="260"/>
      <c r="AF26" s="260"/>
      <c r="AG26" s="260"/>
      <c r="AH26" s="260"/>
      <c r="AI26" s="260"/>
      <c r="AJ26" s="260"/>
      <c r="AK26" s="260"/>
      <c r="AL26" s="260"/>
      <c r="AM26" s="260"/>
      <c r="AN26" s="596"/>
      <c r="AO26" s="596"/>
      <c r="AP26" s="260"/>
      <c r="AQ26" s="260"/>
      <c r="AR26" s="260"/>
      <c r="AS26" s="260"/>
      <c r="AT26" s="260"/>
      <c r="AU26" s="260"/>
      <c r="AV26" s="260"/>
      <c r="AW26" s="260"/>
      <c r="AX26" s="260"/>
      <c r="AY26" s="260"/>
      <c r="AZ26" s="260"/>
      <c r="BA26" s="260"/>
      <c r="BB26" s="260"/>
      <c r="BC26" s="260"/>
      <c r="BD26" s="596"/>
      <c r="BE26" s="260"/>
      <c r="BF26" s="260"/>
      <c r="BG26" s="260"/>
      <c r="BH26" s="260"/>
      <c r="BI26" s="260"/>
      <c r="BJ26" s="260"/>
      <c r="BK26" s="581"/>
      <c r="BL26" s="260"/>
      <c r="BM26" s="260"/>
      <c r="BN26" s="260"/>
      <c r="BO26" s="260"/>
      <c r="BP26" s="260"/>
      <c r="BQ26" s="260"/>
      <c r="BR26" s="260"/>
      <c r="BS26" s="596"/>
      <c r="BT26" s="260"/>
      <c r="BU26" s="260"/>
      <c r="BV26" s="260"/>
      <c r="BW26" s="260"/>
      <c r="BX26" s="260"/>
      <c r="BY26" s="260"/>
      <c r="BZ26" s="260"/>
      <c r="CA26" s="635"/>
      <c r="CB26" s="650"/>
      <c r="CC26" s="650"/>
      <c r="CD26" s="650"/>
      <c r="CE26" s="650"/>
      <c r="CF26" s="650"/>
      <c r="CG26" s="650"/>
      <c r="CH26" s="650"/>
      <c r="CI26" s="650"/>
      <c r="CJ26" s="650"/>
      <c r="CK26" s="650"/>
      <c r="CL26" s="650"/>
      <c r="CM26" s="650"/>
      <c r="CN26" s="650"/>
      <c r="CO26" s="650"/>
      <c r="CP26" s="650"/>
      <c r="CQ26" s="650"/>
      <c r="CR26" s="807">
        <f t="shared" si="3"/>
        <v>0</v>
      </c>
      <c r="CS26" s="807">
        <f t="shared" si="4"/>
        <v>0</v>
      </c>
      <c r="CT26" s="261"/>
      <c r="CU26" s="261"/>
      <c r="CV26" s="261"/>
      <c r="CW26" s="261"/>
      <c r="CX26" s="261"/>
      <c r="CY26" s="261"/>
      <c r="CZ26" s="261"/>
      <c r="DA26" s="261"/>
      <c r="DB26" s="261"/>
      <c r="DC26" s="261"/>
      <c r="DD26" s="261"/>
      <c r="DE26" s="261"/>
      <c r="DF26" s="261"/>
      <c r="DG26" s="261"/>
      <c r="DH26" s="261"/>
      <c r="DI26" s="261"/>
      <c r="DJ26" s="261"/>
      <c r="DK26" s="261"/>
      <c r="DL26" s="261"/>
      <c r="DM26" s="261"/>
      <c r="DN26" s="261"/>
      <c r="DO26" s="261"/>
      <c r="DP26" s="261"/>
      <c r="DQ26" s="261"/>
      <c r="DR26" s="261"/>
      <c r="DS26" s="261"/>
      <c r="DT26" s="261"/>
      <c r="DU26" s="261"/>
      <c r="DV26" s="261"/>
      <c r="DW26" s="261"/>
      <c r="DX26" s="261"/>
      <c r="DY26" s="261"/>
      <c r="DZ26" s="261"/>
      <c r="EA26" s="261"/>
      <c r="EB26" s="261"/>
      <c r="EC26" s="261"/>
      <c r="ED26" s="261"/>
      <c r="EE26" s="261"/>
      <c r="EF26" s="261"/>
      <c r="EG26" s="261"/>
      <c r="EH26" s="261"/>
      <c r="EI26" s="261"/>
      <c r="EJ26" s="261"/>
      <c r="EK26" s="261"/>
      <c r="EL26" s="261"/>
      <c r="EM26" s="261"/>
      <c r="EN26" s="261"/>
      <c r="EO26" s="261"/>
      <c r="EP26" s="261"/>
      <c r="EQ26" s="261"/>
      <c r="ER26" s="261"/>
      <c r="ES26" s="261"/>
      <c r="ET26" s="261"/>
      <c r="EU26" s="261"/>
      <c r="EV26" s="261"/>
      <c r="EW26" s="261"/>
      <c r="EX26" s="261"/>
      <c r="EY26" s="261"/>
      <c r="EZ26" s="261"/>
      <c r="FA26" s="261"/>
      <c r="FB26" s="261"/>
      <c r="FC26" s="261"/>
      <c r="FD26" s="261"/>
      <c r="FE26" s="261"/>
      <c r="FF26" s="261"/>
      <c r="FG26" s="261"/>
      <c r="FH26" s="261"/>
      <c r="FI26" s="261"/>
      <c r="FJ26" s="261"/>
      <c r="FK26" s="261"/>
      <c r="FL26" s="261"/>
      <c r="FM26" s="261"/>
      <c r="FN26" s="261"/>
      <c r="FO26" s="261"/>
      <c r="FP26" s="261"/>
      <c r="FQ26" s="261"/>
      <c r="FR26" s="261"/>
      <c r="FS26" s="261"/>
      <c r="FT26" s="261"/>
      <c r="FU26" s="261"/>
      <c r="FV26" s="261"/>
      <c r="FW26" s="261"/>
      <c r="FX26" s="261"/>
      <c r="FY26" s="261"/>
      <c r="FZ26" s="261"/>
      <c r="GA26" s="261"/>
      <c r="GB26" s="261"/>
      <c r="GC26" s="261"/>
      <c r="GD26" s="261"/>
      <c r="GE26" s="261"/>
      <c r="GF26" s="261"/>
      <c r="GG26" s="261"/>
      <c r="GH26" s="261"/>
      <c r="GI26" s="261"/>
      <c r="GJ26" s="261"/>
      <c r="GK26" s="261"/>
      <c r="GL26" s="261"/>
      <c r="GM26" s="261"/>
      <c r="GN26" s="261"/>
      <c r="GO26" s="261"/>
      <c r="GP26" s="261"/>
      <c r="GQ26" s="261"/>
      <c r="GR26" s="261"/>
      <c r="GS26" s="261"/>
      <c r="GT26" s="261"/>
      <c r="GU26" s="261"/>
      <c r="GV26" s="261"/>
      <c r="GW26" s="261"/>
      <c r="GX26" s="261"/>
      <c r="GY26" s="261"/>
      <c r="GZ26" s="261"/>
      <c r="HA26" s="261"/>
      <c r="HB26" s="261"/>
      <c r="HC26" s="261"/>
      <c r="HD26" s="261"/>
      <c r="HE26" s="261"/>
      <c r="HF26" s="261"/>
      <c r="HG26" s="261"/>
      <c r="HH26" s="261"/>
      <c r="HI26" s="261"/>
      <c r="HJ26" s="261"/>
      <c r="HK26" s="261"/>
      <c r="HL26" s="261"/>
      <c r="HM26" s="261"/>
    </row>
    <row r="27" spans="1:221" ht="19.5" x14ac:dyDescent="0.25">
      <c r="A27" s="792" t="s">
        <v>361</v>
      </c>
      <c r="B27" s="792" t="s">
        <v>375</v>
      </c>
      <c r="C27" s="792"/>
      <c r="D27" s="792"/>
      <c r="E27" s="792"/>
      <c r="F27" s="792"/>
      <c r="G27" s="616"/>
      <c r="H27" s="616"/>
      <c r="I27" s="1057"/>
      <c r="J27" s="1057"/>
      <c r="K27" s="616"/>
      <c r="L27" s="616"/>
      <c r="M27" s="616"/>
      <c r="N27" s="624"/>
      <c r="O27" s="624"/>
      <c r="P27" s="624"/>
      <c r="Q27" s="1130" t="s">
        <v>384</v>
      </c>
      <c r="R27" s="1111"/>
      <c r="S27" s="1111"/>
      <c r="T27" s="1112">
        <f t="shared" si="2"/>
        <v>0</v>
      </c>
      <c r="U27" s="654">
        <f t="shared" si="5"/>
        <v>0</v>
      </c>
      <c r="V27" s="1086"/>
      <c r="W27" s="260"/>
      <c r="X27" s="260"/>
      <c r="Y27" s="260"/>
      <c r="Z27" s="260"/>
      <c r="AA27" s="596"/>
      <c r="AB27" s="260"/>
      <c r="AC27" s="260"/>
      <c r="AD27" s="260"/>
      <c r="AE27" s="260"/>
      <c r="AF27" s="260"/>
      <c r="AG27" s="260"/>
      <c r="AH27" s="260"/>
      <c r="AI27" s="260"/>
      <c r="AJ27" s="260"/>
      <c r="AK27" s="260"/>
      <c r="AL27" s="260"/>
      <c r="AM27" s="260"/>
      <c r="AN27" s="596"/>
      <c r="AO27" s="596"/>
      <c r="AP27" s="260"/>
      <c r="AQ27" s="260"/>
      <c r="AR27" s="260"/>
      <c r="AS27" s="260"/>
      <c r="AT27" s="260"/>
      <c r="AU27" s="260"/>
      <c r="AV27" s="260"/>
      <c r="AW27" s="260"/>
      <c r="AX27" s="260"/>
      <c r="AY27" s="260"/>
      <c r="AZ27" s="260"/>
      <c r="BA27" s="260"/>
      <c r="BB27" s="260"/>
      <c r="BC27" s="260"/>
      <c r="BD27" s="596"/>
      <c r="BE27" s="260"/>
      <c r="BF27" s="260"/>
      <c r="BG27" s="260"/>
      <c r="BH27" s="260"/>
      <c r="BI27" s="260"/>
      <c r="BJ27" s="260"/>
      <c r="BK27" s="581"/>
      <c r="BL27" s="260"/>
      <c r="BM27" s="260"/>
      <c r="BN27" s="260"/>
      <c r="BO27" s="260"/>
      <c r="BP27" s="260"/>
      <c r="BQ27" s="260"/>
      <c r="BR27" s="260"/>
      <c r="BS27" s="596"/>
      <c r="BT27" s="260"/>
      <c r="BU27" s="260"/>
      <c r="BV27" s="260"/>
      <c r="BW27" s="260"/>
      <c r="BX27" s="260"/>
      <c r="BY27" s="260"/>
      <c r="BZ27" s="260"/>
      <c r="CA27" s="635"/>
      <c r="CB27" s="650"/>
      <c r="CC27" s="650"/>
      <c r="CD27" s="650"/>
      <c r="CE27" s="650"/>
      <c r="CF27" s="650"/>
      <c r="CG27" s="650"/>
      <c r="CH27" s="650"/>
      <c r="CI27" s="650"/>
      <c r="CJ27" s="650"/>
      <c r="CK27" s="650"/>
      <c r="CL27" s="650"/>
      <c r="CM27" s="650"/>
      <c r="CN27" s="650"/>
      <c r="CO27" s="650"/>
      <c r="CP27" s="650"/>
      <c r="CQ27" s="650"/>
      <c r="CR27" s="807">
        <f t="shared" si="3"/>
        <v>0</v>
      </c>
      <c r="CS27" s="807">
        <f t="shared" si="4"/>
        <v>0</v>
      </c>
      <c r="CT27" s="261"/>
      <c r="CU27" s="261"/>
      <c r="CV27" s="261"/>
      <c r="CW27" s="261"/>
      <c r="CX27" s="261"/>
      <c r="CY27" s="261"/>
      <c r="CZ27" s="261"/>
      <c r="DA27" s="261"/>
      <c r="DB27" s="261"/>
      <c r="DC27" s="261"/>
      <c r="DD27" s="261"/>
      <c r="DE27" s="261"/>
      <c r="DF27" s="261"/>
      <c r="DG27" s="261"/>
      <c r="DH27" s="261"/>
      <c r="DI27" s="261"/>
      <c r="DJ27" s="261"/>
      <c r="DK27" s="261"/>
      <c r="DL27" s="261"/>
      <c r="DM27" s="261"/>
      <c r="DN27" s="261"/>
      <c r="DO27" s="261"/>
      <c r="DP27" s="261"/>
      <c r="DQ27" s="261"/>
      <c r="DR27" s="261"/>
      <c r="DS27" s="261"/>
      <c r="DT27" s="261"/>
      <c r="DU27" s="261"/>
      <c r="DV27" s="261"/>
      <c r="DW27" s="261"/>
      <c r="DX27" s="261"/>
      <c r="DY27" s="261"/>
      <c r="DZ27" s="261"/>
      <c r="EA27" s="261"/>
      <c r="EB27" s="261"/>
      <c r="EC27" s="261"/>
      <c r="ED27" s="261"/>
      <c r="EE27" s="261"/>
      <c r="EF27" s="261"/>
      <c r="EG27" s="261"/>
      <c r="EH27" s="261"/>
      <c r="EI27" s="261"/>
      <c r="EJ27" s="261"/>
      <c r="EK27" s="261"/>
      <c r="EL27" s="261"/>
      <c r="EM27" s="261"/>
      <c r="EN27" s="261"/>
      <c r="EO27" s="261"/>
      <c r="EP27" s="261"/>
      <c r="EQ27" s="261"/>
      <c r="ER27" s="261"/>
      <c r="ES27" s="261"/>
      <c r="ET27" s="261"/>
      <c r="EU27" s="261"/>
      <c r="EV27" s="261"/>
      <c r="EW27" s="261"/>
      <c r="EX27" s="261"/>
      <c r="EY27" s="261"/>
      <c r="EZ27" s="261"/>
      <c r="FA27" s="261"/>
      <c r="FB27" s="261"/>
      <c r="FC27" s="261"/>
      <c r="FD27" s="261"/>
      <c r="FE27" s="261"/>
      <c r="FF27" s="261"/>
      <c r="FG27" s="261"/>
      <c r="FH27" s="261"/>
      <c r="FI27" s="261"/>
      <c r="FJ27" s="261"/>
      <c r="FK27" s="261"/>
      <c r="FL27" s="261"/>
      <c r="FM27" s="261"/>
      <c r="FN27" s="261"/>
      <c r="FO27" s="261"/>
      <c r="FP27" s="261"/>
      <c r="FQ27" s="261"/>
      <c r="FR27" s="261"/>
      <c r="FS27" s="261"/>
      <c r="FT27" s="261"/>
      <c r="FU27" s="261"/>
      <c r="FV27" s="261"/>
      <c r="FW27" s="261"/>
      <c r="FX27" s="261"/>
      <c r="FY27" s="261"/>
      <c r="FZ27" s="261"/>
      <c r="GA27" s="261"/>
      <c r="GB27" s="261"/>
      <c r="GC27" s="261"/>
      <c r="GD27" s="261"/>
      <c r="GE27" s="261"/>
      <c r="GF27" s="261"/>
      <c r="GG27" s="261"/>
      <c r="GH27" s="261"/>
      <c r="GI27" s="261"/>
      <c r="GJ27" s="261"/>
      <c r="GK27" s="261"/>
      <c r="GL27" s="261"/>
      <c r="GM27" s="261"/>
      <c r="GN27" s="261"/>
      <c r="GO27" s="261"/>
      <c r="GP27" s="261"/>
      <c r="GQ27" s="261"/>
      <c r="GR27" s="261"/>
      <c r="GS27" s="261"/>
      <c r="GT27" s="261"/>
      <c r="GU27" s="261"/>
      <c r="GV27" s="261"/>
      <c r="GW27" s="261"/>
      <c r="GX27" s="261"/>
      <c r="GY27" s="261"/>
      <c r="GZ27" s="261"/>
      <c r="HA27" s="261"/>
      <c r="HB27" s="261"/>
      <c r="HC27" s="261"/>
      <c r="HD27" s="261"/>
      <c r="HE27" s="261"/>
      <c r="HF27" s="261"/>
      <c r="HG27" s="261"/>
      <c r="HH27" s="261"/>
      <c r="HI27" s="261"/>
      <c r="HJ27" s="261"/>
      <c r="HK27" s="261"/>
      <c r="HL27" s="261"/>
      <c r="HM27" s="261"/>
    </row>
    <row r="28" spans="1:221" ht="19.5" x14ac:dyDescent="0.25">
      <c r="A28" s="1113" t="s">
        <v>361</v>
      </c>
      <c r="B28" s="1113" t="s">
        <v>375</v>
      </c>
      <c r="C28" s="1113" t="s">
        <v>361</v>
      </c>
      <c r="D28" s="1113"/>
      <c r="E28" s="1113"/>
      <c r="F28" s="1113"/>
      <c r="G28" s="606"/>
      <c r="H28" s="606"/>
      <c r="I28" s="1048"/>
      <c r="J28" s="1048"/>
      <c r="K28" s="606"/>
      <c r="L28" s="606"/>
      <c r="M28" s="606"/>
      <c r="N28" s="1113"/>
      <c r="O28" s="625"/>
      <c r="P28" s="625"/>
      <c r="Q28" s="1131" t="s">
        <v>385</v>
      </c>
      <c r="R28" s="1115"/>
      <c r="S28" s="1115"/>
      <c r="T28" s="1116">
        <f t="shared" si="2"/>
        <v>0</v>
      </c>
      <c r="U28" s="654">
        <f t="shared" si="5"/>
        <v>0</v>
      </c>
      <c r="V28" s="1086"/>
      <c r="W28" s="260"/>
      <c r="X28" s="260"/>
      <c r="Y28" s="260"/>
      <c r="Z28" s="260"/>
      <c r="AA28" s="596"/>
      <c r="AB28" s="260"/>
      <c r="AC28" s="260"/>
      <c r="AD28" s="260"/>
      <c r="AE28" s="260"/>
      <c r="AF28" s="260"/>
      <c r="AG28" s="260"/>
      <c r="AH28" s="260"/>
      <c r="AI28" s="260"/>
      <c r="AJ28" s="260"/>
      <c r="AK28" s="260"/>
      <c r="AL28" s="260"/>
      <c r="AM28" s="260"/>
      <c r="AN28" s="596"/>
      <c r="AO28" s="596"/>
      <c r="AP28" s="260"/>
      <c r="AQ28" s="260"/>
      <c r="AR28" s="260"/>
      <c r="AS28" s="260"/>
      <c r="AT28" s="260"/>
      <c r="AU28" s="260"/>
      <c r="AV28" s="260"/>
      <c r="AW28" s="260"/>
      <c r="AX28" s="260"/>
      <c r="AY28" s="260"/>
      <c r="AZ28" s="260"/>
      <c r="BA28" s="260"/>
      <c r="BB28" s="260"/>
      <c r="BC28" s="260"/>
      <c r="BD28" s="596"/>
      <c r="BE28" s="260"/>
      <c r="BF28" s="260"/>
      <c r="BG28" s="260"/>
      <c r="BH28" s="260"/>
      <c r="BI28" s="260"/>
      <c r="BJ28" s="260"/>
      <c r="BK28" s="581"/>
      <c r="BL28" s="260"/>
      <c r="BM28" s="260"/>
      <c r="BN28" s="260"/>
      <c r="BO28" s="260"/>
      <c r="BP28" s="260"/>
      <c r="BQ28" s="260"/>
      <c r="BR28" s="260"/>
      <c r="BS28" s="596"/>
      <c r="BT28" s="260"/>
      <c r="BU28" s="260"/>
      <c r="BV28" s="260"/>
      <c r="BW28" s="260"/>
      <c r="BX28" s="260"/>
      <c r="BY28" s="260"/>
      <c r="BZ28" s="260"/>
      <c r="CA28" s="635"/>
      <c r="CB28" s="650"/>
      <c r="CC28" s="650"/>
      <c r="CD28" s="650"/>
      <c r="CE28" s="650"/>
      <c r="CF28" s="650"/>
      <c r="CG28" s="650"/>
      <c r="CH28" s="650"/>
      <c r="CI28" s="650"/>
      <c r="CJ28" s="650"/>
      <c r="CK28" s="650"/>
      <c r="CL28" s="650"/>
      <c r="CM28" s="650"/>
      <c r="CN28" s="650"/>
      <c r="CO28" s="650"/>
      <c r="CP28" s="650"/>
      <c r="CQ28" s="650"/>
      <c r="CR28" s="807">
        <f t="shared" si="3"/>
        <v>0</v>
      </c>
      <c r="CS28" s="807">
        <f t="shared" si="4"/>
        <v>0</v>
      </c>
      <c r="CT28" s="261"/>
      <c r="CU28" s="261"/>
      <c r="CV28" s="261"/>
      <c r="CW28" s="261"/>
      <c r="CX28" s="261"/>
      <c r="CY28" s="261"/>
      <c r="CZ28" s="261"/>
      <c r="DA28" s="261"/>
      <c r="DB28" s="261"/>
      <c r="DC28" s="261"/>
      <c r="DD28" s="261"/>
      <c r="DE28" s="261"/>
      <c r="DF28" s="261"/>
      <c r="DG28" s="261"/>
      <c r="DH28" s="261"/>
      <c r="DI28" s="261"/>
      <c r="DJ28" s="261"/>
      <c r="DK28" s="261"/>
      <c r="DL28" s="261"/>
      <c r="DM28" s="261"/>
      <c r="DN28" s="261"/>
      <c r="DO28" s="261"/>
      <c r="DP28" s="261"/>
      <c r="DQ28" s="261"/>
      <c r="DR28" s="261"/>
      <c r="DS28" s="261"/>
      <c r="DT28" s="261"/>
      <c r="DU28" s="261"/>
      <c r="DV28" s="261"/>
      <c r="DW28" s="261"/>
      <c r="DX28" s="261"/>
      <c r="DY28" s="261"/>
      <c r="DZ28" s="261"/>
      <c r="EA28" s="261"/>
      <c r="EB28" s="261"/>
      <c r="EC28" s="261"/>
      <c r="ED28" s="261"/>
      <c r="EE28" s="261"/>
      <c r="EF28" s="261"/>
      <c r="EG28" s="261"/>
      <c r="EH28" s="261"/>
      <c r="EI28" s="261"/>
      <c r="EJ28" s="261"/>
      <c r="EK28" s="261"/>
      <c r="EL28" s="261"/>
      <c r="EM28" s="261"/>
      <c r="EN28" s="261"/>
      <c r="EO28" s="261"/>
      <c r="EP28" s="261"/>
      <c r="EQ28" s="261"/>
      <c r="ER28" s="261"/>
      <c r="ES28" s="261"/>
      <c r="ET28" s="261"/>
      <c r="EU28" s="261"/>
      <c r="EV28" s="261"/>
      <c r="EW28" s="261"/>
      <c r="EX28" s="261"/>
      <c r="EY28" s="261"/>
      <c r="EZ28" s="261"/>
      <c r="FA28" s="261"/>
      <c r="FB28" s="261"/>
      <c r="FC28" s="261"/>
      <c r="FD28" s="261"/>
      <c r="FE28" s="261"/>
      <c r="FF28" s="261"/>
      <c r="FG28" s="261"/>
      <c r="FH28" s="261"/>
      <c r="FI28" s="261"/>
      <c r="FJ28" s="261"/>
      <c r="FK28" s="261"/>
      <c r="FL28" s="261"/>
      <c r="FM28" s="261"/>
      <c r="FN28" s="261"/>
      <c r="FO28" s="261"/>
      <c r="FP28" s="261"/>
      <c r="FQ28" s="261"/>
      <c r="FR28" s="261"/>
      <c r="FS28" s="261"/>
      <c r="FT28" s="261"/>
      <c r="FU28" s="261"/>
      <c r="FV28" s="261"/>
      <c r="FW28" s="261"/>
      <c r="FX28" s="261"/>
      <c r="FY28" s="261"/>
      <c r="FZ28" s="261"/>
      <c r="GA28" s="261"/>
      <c r="GB28" s="261"/>
      <c r="GC28" s="261"/>
      <c r="GD28" s="261"/>
      <c r="GE28" s="261"/>
      <c r="GF28" s="261"/>
      <c r="GG28" s="261"/>
      <c r="GH28" s="261"/>
      <c r="GI28" s="261"/>
      <c r="GJ28" s="261"/>
      <c r="GK28" s="261"/>
      <c r="GL28" s="261"/>
      <c r="GM28" s="261"/>
      <c r="GN28" s="261"/>
      <c r="GO28" s="261"/>
      <c r="GP28" s="261"/>
      <c r="GQ28" s="261"/>
      <c r="GR28" s="261"/>
      <c r="GS28" s="261"/>
      <c r="GT28" s="261"/>
      <c r="GU28" s="261"/>
      <c r="GV28" s="261"/>
      <c r="GW28" s="261"/>
      <c r="GX28" s="261"/>
      <c r="GY28" s="261"/>
      <c r="GZ28" s="261"/>
      <c r="HA28" s="261"/>
      <c r="HB28" s="261"/>
      <c r="HC28" s="261"/>
      <c r="HD28" s="261"/>
      <c r="HE28" s="261"/>
      <c r="HF28" s="261"/>
      <c r="HG28" s="261"/>
      <c r="HH28" s="261"/>
      <c r="HI28" s="261"/>
      <c r="HJ28" s="261"/>
      <c r="HK28" s="261"/>
      <c r="HL28" s="261"/>
      <c r="HM28" s="261"/>
    </row>
    <row r="29" spans="1:221" ht="19.5" x14ac:dyDescent="0.25">
      <c r="A29" s="1132" t="s">
        <v>361</v>
      </c>
      <c r="B29" s="1132" t="s">
        <v>375</v>
      </c>
      <c r="C29" s="1132" t="s">
        <v>361</v>
      </c>
      <c r="D29" s="1132" t="s">
        <v>386</v>
      </c>
      <c r="E29" s="1132"/>
      <c r="F29" s="1132"/>
      <c r="G29" s="617"/>
      <c r="H29" s="617"/>
      <c r="I29" s="1058"/>
      <c r="J29" s="1058"/>
      <c r="K29" s="617"/>
      <c r="L29" s="617"/>
      <c r="M29" s="617"/>
      <c r="N29" s="629"/>
      <c r="O29" s="629"/>
      <c r="P29" s="629"/>
      <c r="Q29" s="1138" t="s">
        <v>387</v>
      </c>
      <c r="R29" s="1134"/>
      <c r="S29" s="1134"/>
      <c r="T29" s="1135">
        <f t="shared" si="2"/>
        <v>0</v>
      </c>
      <c r="U29" s="654">
        <f t="shared" si="5"/>
        <v>0</v>
      </c>
      <c r="V29" s="1086"/>
      <c r="W29" s="260"/>
      <c r="X29" s="260"/>
      <c r="Y29" s="260"/>
      <c r="Z29" s="260"/>
      <c r="AA29" s="596"/>
      <c r="AB29" s="260"/>
      <c r="AC29" s="260"/>
      <c r="AD29" s="260"/>
      <c r="AE29" s="260"/>
      <c r="AF29" s="260"/>
      <c r="AG29" s="260"/>
      <c r="AH29" s="260"/>
      <c r="AI29" s="260"/>
      <c r="AJ29" s="260"/>
      <c r="AK29" s="260"/>
      <c r="AL29" s="260"/>
      <c r="AM29" s="260"/>
      <c r="AN29" s="596"/>
      <c r="AO29" s="596"/>
      <c r="AP29" s="260"/>
      <c r="AQ29" s="260"/>
      <c r="AR29" s="260"/>
      <c r="AS29" s="260"/>
      <c r="AT29" s="260"/>
      <c r="AU29" s="260"/>
      <c r="AV29" s="260"/>
      <c r="AW29" s="260"/>
      <c r="AX29" s="260"/>
      <c r="AY29" s="260"/>
      <c r="AZ29" s="260"/>
      <c r="BA29" s="260"/>
      <c r="BB29" s="260"/>
      <c r="BC29" s="260"/>
      <c r="BD29" s="596"/>
      <c r="BE29" s="260"/>
      <c r="BF29" s="260"/>
      <c r="BG29" s="260"/>
      <c r="BH29" s="260"/>
      <c r="BI29" s="260"/>
      <c r="BJ29" s="260"/>
      <c r="BK29" s="581"/>
      <c r="BL29" s="260"/>
      <c r="BM29" s="260"/>
      <c r="BN29" s="260"/>
      <c r="BO29" s="260"/>
      <c r="BP29" s="260"/>
      <c r="BQ29" s="260"/>
      <c r="BR29" s="260"/>
      <c r="BS29" s="596"/>
      <c r="BT29" s="260"/>
      <c r="BU29" s="260"/>
      <c r="BV29" s="260"/>
      <c r="BW29" s="260"/>
      <c r="BX29" s="260"/>
      <c r="BY29" s="260"/>
      <c r="BZ29" s="260"/>
      <c r="CA29" s="635"/>
      <c r="CB29" s="650"/>
      <c r="CC29" s="650"/>
      <c r="CD29" s="650"/>
      <c r="CE29" s="650"/>
      <c r="CF29" s="650"/>
      <c r="CG29" s="650"/>
      <c r="CH29" s="650"/>
      <c r="CI29" s="650"/>
      <c r="CJ29" s="650"/>
      <c r="CK29" s="650"/>
      <c r="CL29" s="650"/>
      <c r="CM29" s="650"/>
      <c r="CN29" s="650"/>
      <c r="CO29" s="650"/>
      <c r="CP29" s="650"/>
      <c r="CQ29" s="650"/>
      <c r="CR29" s="807">
        <f t="shared" si="3"/>
        <v>0</v>
      </c>
      <c r="CS29" s="807">
        <f t="shared" si="4"/>
        <v>0</v>
      </c>
      <c r="CT29" s="261"/>
      <c r="CU29" s="261"/>
      <c r="CV29" s="261"/>
      <c r="CW29" s="261"/>
      <c r="CX29" s="261"/>
      <c r="CY29" s="261"/>
      <c r="CZ29" s="261"/>
      <c r="DA29" s="261"/>
      <c r="DB29" s="261"/>
      <c r="DC29" s="261"/>
      <c r="DD29" s="261"/>
      <c r="DE29" s="261"/>
      <c r="DF29" s="261"/>
      <c r="DG29" s="261"/>
      <c r="DH29" s="261"/>
      <c r="DI29" s="261"/>
      <c r="DJ29" s="261"/>
      <c r="DK29" s="261"/>
      <c r="DL29" s="261"/>
      <c r="DM29" s="261"/>
      <c r="DN29" s="261"/>
      <c r="DO29" s="261"/>
      <c r="DP29" s="261"/>
      <c r="DQ29" s="261"/>
      <c r="DR29" s="261"/>
      <c r="DS29" s="261"/>
      <c r="DT29" s="261"/>
      <c r="DU29" s="261"/>
      <c r="DV29" s="261"/>
      <c r="DW29" s="261"/>
      <c r="DX29" s="261"/>
      <c r="DY29" s="261"/>
      <c r="DZ29" s="261"/>
      <c r="EA29" s="261"/>
      <c r="EB29" s="261"/>
      <c r="EC29" s="261"/>
      <c r="ED29" s="261"/>
      <c r="EE29" s="261"/>
      <c r="EF29" s="261"/>
      <c r="EG29" s="261"/>
      <c r="EH29" s="261"/>
      <c r="EI29" s="261"/>
      <c r="EJ29" s="261"/>
      <c r="EK29" s="261"/>
      <c r="EL29" s="261"/>
      <c r="EM29" s="261"/>
      <c r="EN29" s="261"/>
      <c r="EO29" s="261"/>
      <c r="EP29" s="261"/>
      <c r="EQ29" s="261"/>
      <c r="ER29" s="261"/>
      <c r="ES29" s="261"/>
      <c r="ET29" s="261"/>
      <c r="EU29" s="261"/>
      <c r="EV29" s="261"/>
      <c r="EW29" s="261"/>
      <c r="EX29" s="261"/>
      <c r="EY29" s="261"/>
      <c r="EZ29" s="261"/>
      <c r="FA29" s="261"/>
      <c r="FB29" s="261"/>
      <c r="FC29" s="261"/>
      <c r="FD29" s="261"/>
      <c r="FE29" s="261"/>
      <c r="FF29" s="261"/>
      <c r="FG29" s="261"/>
      <c r="FH29" s="261"/>
      <c r="FI29" s="261"/>
      <c r="FJ29" s="261"/>
      <c r="FK29" s="261"/>
      <c r="FL29" s="261"/>
      <c r="FM29" s="261"/>
      <c r="FN29" s="261"/>
      <c r="FO29" s="261"/>
      <c r="FP29" s="261"/>
      <c r="FQ29" s="261"/>
      <c r="FR29" s="261"/>
      <c r="FS29" s="261"/>
      <c r="FT29" s="261"/>
      <c r="FU29" s="261"/>
      <c r="FV29" s="261"/>
      <c r="FW29" s="261"/>
      <c r="FX29" s="261"/>
      <c r="FY29" s="261"/>
      <c r="FZ29" s="261"/>
      <c r="GA29" s="261"/>
      <c r="GB29" s="261"/>
      <c r="GC29" s="261"/>
      <c r="GD29" s="261"/>
      <c r="GE29" s="261"/>
      <c r="GF29" s="261"/>
      <c r="GG29" s="261"/>
      <c r="GH29" s="261"/>
      <c r="GI29" s="261"/>
      <c r="GJ29" s="261"/>
      <c r="GK29" s="261"/>
      <c r="GL29" s="261"/>
      <c r="GM29" s="261"/>
      <c r="GN29" s="261"/>
      <c r="GO29" s="261"/>
      <c r="GP29" s="261"/>
      <c r="GQ29" s="261"/>
      <c r="GR29" s="261"/>
      <c r="GS29" s="261"/>
      <c r="GT29" s="261"/>
      <c r="GU29" s="261"/>
      <c r="GV29" s="261"/>
      <c r="GW29" s="261"/>
      <c r="GX29" s="261"/>
      <c r="GY29" s="261"/>
      <c r="GZ29" s="261"/>
      <c r="HA29" s="261"/>
      <c r="HB29" s="261"/>
      <c r="HC29" s="261"/>
      <c r="HD29" s="261"/>
      <c r="HE29" s="261"/>
      <c r="HF29" s="261"/>
      <c r="HG29" s="261"/>
      <c r="HH29" s="261"/>
      <c r="HI29" s="261"/>
      <c r="HJ29" s="261"/>
      <c r="HK29" s="261"/>
      <c r="HL29" s="261"/>
      <c r="HM29" s="261"/>
    </row>
    <row r="30" spans="1:221" ht="19.5" hidden="1" x14ac:dyDescent="0.25">
      <c r="A30" s="1121" t="s">
        <v>361</v>
      </c>
      <c r="B30" s="1121" t="s">
        <v>375</v>
      </c>
      <c r="C30" s="1121" t="s">
        <v>361</v>
      </c>
      <c r="D30" s="1121" t="s">
        <v>386</v>
      </c>
      <c r="E30" s="1121" t="s">
        <v>424</v>
      </c>
      <c r="F30" s="1121"/>
      <c r="G30" s="608"/>
      <c r="H30" s="608"/>
      <c r="I30" s="1050"/>
      <c r="J30" s="1050"/>
      <c r="K30" s="608"/>
      <c r="L30" s="608"/>
      <c r="M30" s="608"/>
      <c r="N30" s="627"/>
      <c r="O30" s="627"/>
      <c r="P30" s="627"/>
      <c r="Q30" s="1122" t="s">
        <v>387</v>
      </c>
      <c r="R30" s="1123"/>
      <c r="S30" s="1123"/>
      <c r="T30" s="1124">
        <f t="shared" si="2"/>
        <v>0</v>
      </c>
      <c r="U30" s="654">
        <f t="shared" si="5"/>
        <v>0</v>
      </c>
      <c r="V30" s="1086"/>
      <c r="W30" s="581"/>
      <c r="X30" s="581"/>
      <c r="Y30" s="581"/>
      <c r="Z30" s="581"/>
      <c r="AA30" s="596"/>
      <c r="AB30" s="581"/>
      <c r="AC30" s="581"/>
      <c r="AD30" s="581"/>
      <c r="AE30" s="581"/>
      <c r="AF30" s="581"/>
      <c r="AG30" s="581"/>
      <c r="AH30" s="581"/>
      <c r="AI30" s="581"/>
      <c r="AJ30" s="581"/>
      <c r="AK30" s="581"/>
      <c r="AL30" s="581"/>
      <c r="AM30" s="581"/>
      <c r="AN30" s="596"/>
      <c r="AO30" s="596"/>
      <c r="AP30" s="581"/>
      <c r="AQ30" s="581"/>
      <c r="AR30" s="581"/>
      <c r="AS30" s="581"/>
      <c r="AT30" s="581"/>
      <c r="AU30" s="581"/>
      <c r="AV30" s="581"/>
      <c r="AW30" s="581"/>
      <c r="AX30" s="581"/>
      <c r="AY30" s="581"/>
      <c r="AZ30" s="581"/>
      <c r="BA30" s="581"/>
      <c r="BB30" s="581"/>
      <c r="BC30" s="581"/>
      <c r="BD30" s="596"/>
      <c r="BE30" s="581"/>
      <c r="BF30" s="581"/>
      <c r="BG30" s="260"/>
      <c r="BH30" s="260"/>
      <c r="BI30" s="260"/>
      <c r="BJ30" s="581"/>
      <c r="BK30" s="581"/>
      <c r="BL30" s="581"/>
      <c r="BM30" s="581"/>
      <c r="BN30" s="581"/>
      <c r="BO30" s="581"/>
      <c r="BP30" s="581"/>
      <c r="BQ30" s="581"/>
      <c r="BR30" s="581"/>
      <c r="BS30" s="596"/>
      <c r="BT30" s="581"/>
      <c r="BU30" s="581"/>
      <c r="BV30" s="581"/>
      <c r="BW30" s="581"/>
      <c r="BX30" s="581"/>
      <c r="BY30" s="581"/>
      <c r="BZ30" s="581"/>
      <c r="CA30" s="635"/>
      <c r="CB30" s="650"/>
      <c r="CC30" s="650"/>
      <c r="CD30" s="650"/>
      <c r="CE30" s="650"/>
      <c r="CF30" s="650"/>
      <c r="CG30" s="650"/>
      <c r="CH30" s="650"/>
      <c r="CI30" s="650"/>
      <c r="CJ30" s="650"/>
      <c r="CK30" s="650"/>
      <c r="CL30" s="650"/>
      <c r="CM30" s="650"/>
      <c r="CN30" s="650"/>
      <c r="CO30" s="650"/>
      <c r="CP30" s="650"/>
      <c r="CQ30" s="650"/>
      <c r="CR30" s="807">
        <f t="shared" si="3"/>
        <v>0</v>
      </c>
      <c r="CS30" s="807">
        <f t="shared" si="4"/>
        <v>0</v>
      </c>
      <c r="CT30" s="261"/>
      <c r="CU30" s="261"/>
      <c r="CV30" s="261"/>
      <c r="CW30" s="261"/>
      <c r="CX30" s="261"/>
      <c r="CY30" s="261"/>
      <c r="CZ30" s="261"/>
      <c r="DA30" s="261"/>
      <c r="DB30" s="261"/>
      <c r="DC30" s="261"/>
      <c r="DD30" s="261"/>
      <c r="DE30" s="261"/>
      <c r="DF30" s="261"/>
      <c r="DG30" s="261"/>
      <c r="DH30" s="261"/>
      <c r="DI30" s="261"/>
      <c r="DJ30" s="261"/>
      <c r="DK30" s="261"/>
      <c r="DL30" s="261"/>
      <c r="DM30" s="261"/>
      <c r="DN30" s="261"/>
      <c r="DO30" s="261"/>
      <c r="DP30" s="261"/>
      <c r="DQ30" s="261"/>
      <c r="DR30" s="261"/>
      <c r="DS30" s="261"/>
      <c r="DT30" s="261"/>
      <c r="DU30" s="261"/>
      <c r="DV30" s="261"/>
      <c r="DW30" s="261"/>
      <c r="DX30" s="261"/>
      <c r="DY30" s="261"/>
      <c r="DZ30" s="261"/>
      <c r="EA30" s="261"/>
      <c r="EB30" s="261"/>
      <c r="EC30" s="261"/>
      <c r="ED30" s="261"/>
      <c r="EE30" s="261"/>
      <c r="EF30" s="261"/>
      <c r="EG30" s="261"/>
      <c r="EH30" s="261"/>
      <c r="EI30" s="261"/>
      <c r="EJ30" s="261"/>
      <c r="EK30" s="261"/>
      <c r="EL30" s="261"/>
      <c r="EM30" s="261"/>
      <c r="EN30" s="261"/>
      <c r="EO30" s="261"/>
      <c r="EP30" s="261"/>
      <c r="EQ30" s="261"/>
      <c r="ER30" s="261"/>
      <c r="ES30" s="261"/>
      <c r="ET30" s="261"/>
      <c r="EU30" s="261"/>
      <c r="EV30" s="261"/>
      <c r="EW30" s="261"/>
      <c r="EX30" s="261"/>
      <c r="EY30" s="261"/>
      <c r="EZ30" s="261"/>
      <c r="FA30" s="261"/>
      <c r="FB30" s="261"/>
      <c r="FC30" s="261"/>
      <c r="FD30" s="261"/>
      <c r="FE30" s="261"/>
      <c r="FF30" s="261"/>
      <c r="FG30" s="261"/>
      <c r="FH30" s="261"/>
      <c r="FI30" s="261"/>
      <c r="FJ30" s="261"/>
      <c r="FK30" s="261"/>
      <c r="FL30" s="261"/>
      <c r="FM30" s="261"/>
      <c r="FN30" s="261"/>
      <c r="FO30" s="261"/>
      <c r="FP30" s="261"/>
      <c r="FQ30" s="261"/>
      <c r="FR30" s="261"/>
      <c r="FS30" s="261"/>
      <c r="FT30" s="261"/>
      <c r="FU30" s="261"/>
      <c r="FV30" s="261"/>
      <c r="FW30" s="261"/>
      <c r="FX30" s="261"/>
      <c r="FY30" s="261"/>
      <c r="FZ30" s="261"/>
      <c r="GA30" s="261"/>
      <c r="GB30" s="261"/>
      <c r="GC30" s="261"/>
      <c r="GD30" s="261"/>
      <c r="GE30" s="261"/>
      <c r="GF30" s="261"/>
      <c r="GG30" s="261"/>
      <c r="GH30" s="261"/>
      <c r="GI30" s="261"/>
      <c r="GJ30" s="261"/>
      <c r="GK30" s="261"/>
      <c r="GL30" s="261"/>
      <c r="GM30" s="261"/>
      <c r="GN30" s="261"/>
      <c r="GO30" s="261"/>
      <c r="GP30" s="261"/>
      <c r="GQ30" s="261"/>
      <c r="GR30" s="261"/>
      <c r="GS30" s="261"/>
      <c r="GT30" s="261"/>
      <c r="GU30" s="261"/>
      <c r="GV30" s="261"/>
      <c r="GW30" s="261"/>
      <c r="GX30" s="261"/>
      <c r="GY30" s="261"/>
      <c r="GZ30" s="261"/>
      <c r="HA30" s="261"/>
      <c r="HB30" s="261"/>
      <c r="HC30" s="261"/>
      <c r="HD30" s="261"/>
      <c r="HE30" s="261"/>
      <c r="HF30" s="261"/>
      <c r="HG30" s="261"/>
      <c r="HH30" s="261"/>
      <c r="HI30" s="261"/>
      <c r="HJ30" s="261"/>
      <c r="HK30" s="261"/>
      <c r="HL30" s="261"/>
      <c r="HM30" s="261"/>
    </row>
    <row r="31" spans="1:221" ht="19.5" hidden="1" x14ac:dyDescent="0.25">
      <c r="A31" s="790" t="s">
        <v>361</v>
      </c>
      <c r="B31" s="790" t="s">
        <v>375</v>
      </c>
      <c r="C31" s="790" t="s">
        <v>361</v>
      </c>
      <c r="D31" s="790" t="s">
        <v>386</v>
      </c>
      <c r="E31" s="790" t="s">
        <v>424</v>
      </c>
      <c r="F31" s="790" t="s">
        <v>388</v>
      </c>
      <c r="G31" s="614"/>
      <c r="H31" s="614"/>
      <c r="I31" s="1055"/>
      <c r="J31" s="1055"/>
      <c r="K31" s="614"/>
      <c r="L31" s="614"/>
      <c r="M31" s="614"/>
      <c r="N31" s="630"/>
      <c r="O31" s="630"/>
      <c r="P31" s="630"/>
      <c r="Q31" s="806" t="s">
        <v>389</v>
      </c>
      <c r="R31" s="1136"/>
      <c r="S31" s="1136"/>
      <c r="T31" s="1137">
        <f t="shared" si="2"/>
        <v>0</v>
      </c>
      <c r="U31" s="654">
        <f t="shared" si="5"/>
        <v>0</v>
      </c>
      <c r="V31" s="1086"/>
      <c r="W31" s="260"/>
      <c r="X31" s="260"/>
      <c r="Y31" s="260"/>
      <c r="Z31" s="260"/>
      <c r="AA31" s="596"/>
      <c r="AB31" s="260"/>
      <c r="AC31" s="260"/>
      <c r="AD31" s="260"/>
      <c r="AE31" s="260"/>
      <c r="AF31" s="260"/>
      <c r="AG31" s="260"/>
      <c r="AH31" s="260"/>
      <c r="AI31" s="260"/>
      <c r="AJ31" s="260"/>
      <c r="AK31" s="260"/>
      <c r="AL31" s="260"/>
      <c r="AM31" s="260"/>
      <c r="AN31" s="596"/>
      <c r="AO31" s="596"/>
      <c r="AP31" s="260"/>
      <c r="AQ31" s="260"/>
      <c r="AR31" s="260"/>
      <c r="AS31" s="260"/>
      <c r="AT31" s="260"/>
      <c r="AU31" s="260"/>
      <c r="AV31" s="260"/>
      <c r="AW31" s="260"/>
      <c r="AX31" s="260"/>
      <c r="AY31" s="260"/>
      <c r="AZ31" s="260"/>
      <c r="BA31" s="260"/>
      <c r="BB31" s="260"/>
      <c r="BC31" s="260"/>
      <c r="BD31" s="596"/>
      <c r="BE31" s="260"/>
      <c r="BF31" s="260"/>
      <c r="BG31" s="260"/>
      <c r="BH31" s="260"/>
      <c r="BI31" s="260"/>
      <c r="BJ31" s="260"/>
      <c r="BK31" s="581"/>
      <c r="BL31" s="260"/>
      <c r="BM31" s="260"/>
      <c r="BN31" s="260"/>
      <c r="BO31" s="260"/>
      <c r="BP31" s="260"/>
      <c r="BQ31" s="260"/>
      <c r="BR31" s="260"/>
      <c r="BS31" s="596"/>
      <c r="BT31" s="260"/>
      <c r="BU31" s="260"/>
      <c r="BV31" s="260"/>
      <c r="BW31" s="260"/>
      <c r="BX31" s="260"/>
      <c r="BY31" s="260"/>
      <c r="BZ31" s="260"/>
      <c r="CA31" s="635"/>
      <c r="CB31" s="654"/>
      <c r="CC31" s="654"/>
      <c r="CD31" s="654"/>
      <c r="CE31" s="654"/>
      <c r="CF31" s="654"/>
      <c r="CG31" s="654"/>
      <c r="CH31" s="654"/>
      <c r="CI31" s="654"/>
      <c r="CJ31" s="654"/>
      <c r="CK31" s="654"/>
      <c r="CL31" s="654"/>
      <c r="CM31" s="654"/>
      <c r="CN31" s="654"/>
      <c r="CO31" s="654"/>
      <c r="CP31" s="654"/>
      <c r="CQ31" s="654"/>
      <c r="CR31" s="807">
        <f t="shared" si="3"/>
        <v>0</v>
      </c>
      <c r="CS31" s="807">
        <f t="shared" si="4"/>
        <v>0</v>
      </c>
      <c r="CT31" s="297"/>
      <c r="CU31" s="297"/>
      <c r="CV31" s="297"/>
      <c r="CW31" s="297"/>
      <c r="CX31" s="297"/>
      <c r="CY31" s="297"/>
      <c r="CZ31" s="297"/>
      <c r="DA31" s="297"/>
      <c r="DB31" s="297"/>
      <c r="DC31" s="297"/>
      <c r="DD31" s="297"/>
      <c r="DE31" s="297"/>
      <c r="DF31" s="297"/>
      <c r="DG31" s="297"/>
      <c r="DH31" s="297"/>
      <c r="DI31" s="297"/>
      <c r="DJ31" s="297"/>
      <c r="DK31" s="297"/>
      <c r="DL31" s="297"/>
      <c r="DM31" s="297"/>
      <c r="DN31" s="297"/>
      <c r="DO31" s="297"/>
      <c r="DP31" s="297"/>
      <c r="DQ31" s="297"/>
      <c r="DR31" s="297"/>
      <c r="DS31" s="297"/>
      <c r="DT31" s="297"/>
      <c r="DU31" s="297"/>
      <c r="DV31" s="297"/>
      <c r="DW31" s="297"/>
      <c r="DX31" s="297"/>
      <c r="DY31" s="297"/>
      <c r="DZ31" s="297"/>
      <c r="EA31" s="297"/>
      <c r="EB31" s="297"/>
      <c r="EC31" s="297"/>
      <c r="ED31" s="297"/>
      <c r="EE31" s="297"/>
      <c r="EF31" s="297"/>
      <c r="EG31" s="297"/>
      <c r="EH31" s="297"/>
      <c r="EI31" s="297"/>
      <c r="EJ31" s="297"/>
      <c r="EK31" s="297"/>
      <c r="EL31" s="297"/>
      <c r="EM31" s="297"/>
      <c r="EN31" s="297"/>
      <c r="EO31" s="297"/>
      <c r="EP31" s="297"/>
      <c r="EQ31" s="297"/>
      <c r="ER31" s="297"/>
      <c r="ES31" s="298"/>
      <c r="ET31" s="297"/>
      <c r="EU31" s="297"/>
      <c r="EV31" s="297"/>
      <c r="EW31" s="297"/>
      <c r="EX31" s="297"/>
      <c r="EY31" s="297"/>
      <c r="EZ31" s="297"/>
      <c r="FA31" s="297"/>
      <c r="FB31" s="297"/>
      <c r="FC31" s="297"/>
      <c r="FD31" s="297"/>
      <c r="FE31" s="297"/>
      <c r="FF31" s="297"/>
      <c r="FG31" s="297"/>
      <c r="FH31" s="297"/>
      <c r="FI31" s="297"/>
      <c r="FJ31" s="297"/>
      <c r="FK31" s="299"/>
      <c r="FL31" s="297"/>
      <c r="FM31" s="297"/>
      <c r="FN31" s="297"/>
      <c r="FO31" s="297"/>
      <c r="FP31" s="297"/>
      <c r="FQ31" s="297"/>
      <c r="FR31" s="297"/>
      <c r="FS31" s="297"/>
      <c r="FT31" s="297"/>
      <c r="FU31" s="297"/>
      <c r="FV31" s="297"/>
      <c r="FW31" s="297"/>
      <c r="FX31" s="297"/>
      <c r="FY31" s="297"/>
      <c r="FZ31" s="297"/>
      <c r="GA31" s="297"/>
      <c r="GB31" s="297"/>
      <c r="GC31" s="297"/>
      <c r="GD31" s="297"/>
      <c r="GE31" s="297"/>
      <c r="GF31" s="297"/>
      <c r="GG31" s="297"/>
      <c r="GH31" s="297"/>
      <c r="GI31" s="297"/>
      <c r="GJ31" s="297"/>
      <c r="GK31" s="297"/>
      <c r="GL31" s="297"/>
      <c r="GM31" s="297"/>
      <c r="GN31" s="297"/>
      <c r="GO31" s="297"/>
      <c r="GP31" s="261"/>
      <c r="GQ31" s="297"/>
      <c r="GR31" s="297"/>
      <c r="GS31" s="297"/>
      <c r="GT31" s="297"/>
      <c r="GU31" s="297"/>
      <c r="GV31" s="297"/>
      <c r="GW31" s="261"/>
      <c r="GX31" s="261"/>
      <c r="GY31" s="261"/>
      <c r="GZ31" s="261"/>
      <c r="HA31" s="261"/>
      <c r="HB31" s="261"/>
      <c r="HC31" s="261"/>
      <c r="HD31" s="261"/>
      <c r="HE31" s="261"/>
      <c r="HF31" s="261"/>
      <c r="HG31" s="261"/>
      <c r="HH31" s="261"/>
      <c r="HI31" s="261"/>
      <c r="HJ31" s="261"/>
      <c r="HK31" s="261"/>
      <c r="HL31" s="261"/>
      <c r="HM31" s="261"/>
    </row>
    <row r="32" spans="1:221" s="280" customFormat="1" ht="68.099999999999994" hidden="1" customHeight="1" x14ac:dyDescent="0.25">
      <c r="A32" s="619" t="s">
        <v>361</v>
      </c>
      <c r="B32" s="619" t="s">
        <v>375</v>
      </c>
      <c r="C32" s="619" t="s">
        <v>361</v>
      </c>
      <c r="D32" s="619" t="s">
        <v>386</v>
      </c>
      <c r="E32" s="619" t="s">
        <v>424</v>
      </c>
      <c r="F32" s="619" t="s">
        <v>388</v>
      </c>
      <c r="G32" s="615">
        <v>2021005810201</v>
      </c>
      <c r="H32" s="938"/>
      <c r="I32" s="1059" t="s">
        <v>897</v>
      </c>
      <c r="J32" s="1059" t="s">
        <v>898</v>
      </c>
      <c r="K32" s="618">
        <v>9</v>
      </c>
      <c r="L32" s="618" t="s">
        <v>756</v>
      </c>
      <c r="M32" s="618" t="s">
        <v>755</v>
      </c>
      <c r="N32" s="619" t="s">
        <v>666</v>
      </c>
      <c r="O32" s="619" t="s">
        <v>390</v>
      </c>
      <c r="P32" s="619" t="s">
        <v>701</v>
      </c>
      <c r="Q32" s="675" t="s">
        <v>884</v>
      </c>
      <c r="R32" s="845">
        <f>113201560-S32</f>
        <v>63201560</v>
      </c>
      <c r="S32" s="845">
        <v>50000000</v>
      </c>
      <c r="T32" s="1022">
        <f t="shared" si="2"/>
        <v>113201560</v>
      </c>
      <c r="U32" s="654">
        <f t="shared" si="5"/>
        <v>113201560</v>
      </c>
      <c r="V32" s="1088"/>
      <c r="W32" s="594"/>
      <c r="X32" s="594"/>
      <c r="Y32" s="594"/>
      <c r="Z32" s="594"/>
      <c r="AA32" s="594"/>
      <c r="AB32" s="594"/>
      <c r="AC32" s="594"/>
      <c r="AD32" s="594"/>
      <c r="AE32" s="594"/>
      <c r="AF32" s="594"/>
      <c r="AG32" s="594"/>
      <c r="AH32" s="594"/>
      <c r="AI32" s="594"/>
      <c r="AJ32" s="594"/>
      <c r="AK32" s="594"/>
      <c r="AL32" s="594"/>
      <c r="AM32" s="594"/>
      <c r="AN32" s="594"/>
      <c r="AO32" s="594">
        <v>63201560</v>
      </c>
      <c r="AP32" s="594"/>
      <c r="AQ32" s="594"/>
      <c r="AR32" s="594"/>
      <c r="AS32" s="594"/>
      <c r="AT32" s="594"/>
      <c r="AU32" s="594"/>
      <c r="AV32" s="594"/>
      <c r="AW32" s="594"/>
      <c r="AX32" s="594"/>
      <c r="AY32" s="594"/>
      <c r="AZ32" s="594"/>
      <c r="BA32" s="594"/>
      <c r="BB32" s="594"/>
      <c r="BC32" s="594"/>
      <c r="BD32" s="594"/>
      <c r="BE32" s="594"/>
      <c r="BF32" s="594"/>
      <c r="BG32" s="594"/>
      <c r="BH32" s="594"/>
      <c r="BI32" s="594"/>
      <c r="BJ32" s="594"/>
      <c r="BK32" s="594"/>
      <c r="BL32" s="594"/>
      <c r="BM32" s="594"/>
      <c r="BN32" s="594"/>
      <c r="BO32" s="594"/>
      <c r="BP32" s="594"/>
      <c r="BQ32" s="594"/>
      <c r="BR32" s="594"/>
      <c r="BS32" s="594"/>
      <c r="BT32" s="594">
        <v>20000000</v>
      </c>
      <c r="BU32" s="594">
        <v>30000000</v>
      </c>
      <c r="BV32" s="594"/>
      <c r="BW32" s="594"/>
      <c r="BX32" s="594"/>
      <c r="BY32" s="594"/>
      <c r="BZ32" s="594"/>
      <c r="CA32" s="637"/>
      <c r="CB32" s="655"/>
      <c r="CC32" s="655"/>
      <c r="CD32" s="655"/>
      <c r="CE32" s="655"/>
      <c r="CF32" s="655"/>
      <c r="CG32" s="655"/>
      <c r="CH32" s="655"/>
      <c r="CI32" s="655"/>
      <c r="CJ32" s="655"/>
      <c r="CK32" s="655"/>
      <c r="CL32" s="655"/>
      <c r="CM32" s="655"/>
      <c r="CN32" s="655"/>
      <c r="CO32" s="655"/>
      <c r="CP32" s="655"/>
      <c r="CQ32" s="655"/>
      <c r="CR32" s="807">
        <f t="shared" si="3"/>
        <v>113201560</v>
      </c>
      <c r="CS32" s="807">
        <f t="shared" si="4"/>
        <v>0</v>
      </c>
      <c r="CT32" s="300"/>
      <c r="CU32" s="300"/>
      <c r="CV32" s="300"/>
      <c r="CW32" s="300"/>
      <c r="CX32" s="300"/>
      <c r="CY32" s="300"/>
      <c r="CZ32" s="300"/>
      <c r="DA32" s="300"/>
      <c r="DB32" s="300"/>
      <c r="DC32" s="300"/>
      <c r="DD32" s="300"/>
      <c r="DE32" s="300"/>
      <c r="DF32" s="300"/>
      <c r="DG32" s="300"/>
      <c r="DH32" s="300"/>
      <c r="DI32" s="300"/>
      <c r="DJ32" s="300"/>
      <c r="DK32" s="300"/>
      <c r="DL32" s="300"/>
      <c r="DM32" s="300"/>
      <c r="DN32" s="300"/>
      <c r="DO32" s="300"/>
      <c r="DP32" s="300"/>
      <c r="DQ32" s="300"/>
      <c r="DR32" s="300"/>
      <c r="DS32" s="300"/>
      <c r="DT32" s="300"/>
      <c r="DU32" s="300"/>
      <c r="DV32" s="300"/>
      <c r="DW32" s="300"/>
      <c r="DX32" s="300"/>
      <c r="DY32" s="300"/>
      <c r="DZ32" s="300"/>
      <c r="EA32" s="300"/>
      <c r="EB32" s="300"/>
      <c r="EC32" s="300"/>
      <c r="ED32" s="300"/>
      <c r="EE32" s="300"/>
      <c r="EF32" s="300"/>
      <c r="EG32" s="300"/>
      <c r="EH32" s="300"/>
      <c r="EI32" s="300"/>
      <c r="EJ32" s="300"/>
      <c r="EK32" s="300"/>
      <c r="EL32" s="300"/>
      <c r="EM32" s="300"/>
      <c r="EN32" s="300"/>
      <c r="EO32" s="300"/>
      <c r="EP32" s="300"/>
      <c r="EQ32" s="300"/>
      <c r="ER32" s="300"/>
      <c r="ES32" s="300"/>
      <c r="ET32" s="300"/>
      <c r="EU32" s="300"/>
      <c r="EV32" s="300"/>
      <c r="EW32" s="300"/>
      <c r="EX32" s="300"/>
      <c r="EY32" s="300"/>
      <c r="EZ32" s="300"/>
      <c r="FA32" s="300"/>
      <c r="FB32" s="300"/>
      <c r="FC32" s="300"/>
      <c r="FD32" s="300"/>
      <c r="FE32" s="300"/>
      <c r="FF32" s="300"/>
      <c r="FG32" s="300"/>
      <c r="FH32" s="300"/>
      <c r="FI32" s="300"/>
      <c r="FJ32" s="300"/>
      <c r="FK32" s="301"/>
      <c r="FL32" s="300"/>
      <c r="FM32" s="300"/>
      <c r="FN32" s="300"/>
      <c r="FO32" s="300"/>
      <c r="FP32" s="300"/>
      <c r="FQ32" s="300"/>
      <c r="FR32" s="300"/>
      <c r="FS32" s="300"/>
      <c r="FT32" s="300"/>
      <c r="FU32" s="300"/>
      <c r="FV32" s="300"/>
      <c r="FW32" s="300"/>
      <c r="FX32" s="300"/>
      <c r="FY32" s="300"/>
      <c r="FZ32" s="300"/>
      <c r="GA32" s="300"/>
      <c r="GB32" s="300"/>
      <c r="GC32" s="300"/>
      <c r="GD32" s="300"/>
      <c r="GE32" s="300"/>
      <c r="GF32" s="300"/>
      <c r="GG32" s="300"/>
      <c r="GH32" s="300"/>
      <c r="GI32" s="300"/>
      <c r="GJ32" s="300"/>
      <c r="GK32" s="300"/>
      <c r="GL32" s="300"/>
      <c r="GM32" s="300"/>
      <c r="GN32" s="300"/>
      <c r="GO32" s="300"/>
      <c r="GP32" s="278"/>
      <c r="GQ32" s="300"/>
      <c r="GR32" s="300"/>
      <c r="GS32" s="300"/>
      <c r="GT32" s="300"/>
      <c r="GU32" s="300"/>
      <c r="GV32" s="300"/>
      <c r="GW32" s="278"/>
      <c r="GX32" s="278"/>
      <c r="GY32" s="278"/>
      <c r="GZ32" s="278"/>
      <c r="HA32" s="278"/>
      <c r="HB32" s="278"/>
      <c r="HC32" s="278"/>
      <c r="HD32" s="278"/>
      <c r="HE32" s="278"/>
      <c r="HF32" s="278"/>
      <c r="HG32" s="278"/>
      <c r="HH32" s="278"/>
      <c r="HI32" s="278"/>
      <c r="HJ32" s="278"/>
      <c r="HK32" s="278"/>
      <c r="HL32" s="278"/>
      <c r="HM32" s="278"/>
    </row>
    <row r="33" spans="1:221" s="280" customFormat="1" ht="28.5" customHeight="1" x14ac:dyDescent="0.25">
      <c r="A33" s="1121" t="s">
        <v>361</v>
      </c>
      <c r="B33" s="1121" t="s">
        <v>375</v>
      </c>
      <c r="C33" s="1121" t="s">
        <v>361</v>
      </c>
      <c r="D33" s="1121" t="s">
        <v>386</v>
      </c>
      <c r="E33" s="1121" t="s">
        <v>424</v>
      </c>
      <c r="F33" s="1121"/>
      <c r="G33" s="608"/>
      <c r="H33" s="608"/>
      <c r="I33" s="1050"/>
      <c r="J33" s="1050"/>
      <c r="K33" s="608"/>
      <c r="L33" s="608"/>
      <c r="M33" s="608"/>
      <c r="N33" s="627"/>
      <c r="O33" s="627"/>
      <c r="P33" s="627"/>
      <c r="Q33" s="1122" t="s">
        <v>387</v>
      </c>
      <c r="R33" s="1123"/>
      <c r="S33" s="1123"/>
      <c r="T33" s="1124">
        <f t="shared" si="2"/>
        <v>0</v>
      </c>
      <c r="U33" s="654">
        <f t="shared" si="5"/>
        <v>0</v>
      </c>
      <c r="V33" s="1088"/>
      <c r="W33" s="381"/>
      <c r="X33" s="381"/>
      <c r="Y33" s="381"/>
      <c r="Z33" s="381"/>
      <c r="AA33" s="594"/>
      <c r="AB33" s="381"/>
      <c r="AC33" s="381"/>
      <c r="AD33" s="381"/>
      <c r="AE33" s="381"/>
      <c r="AF33" s="381"/>
      <c r="AG33" s="381"/>
      <c r="AH33" s="381"/>
      <c r="AI33" s="381"/>
      <c r="AJ33" s="381"/>
      <c r="AK33" s="381"/>
      <c r="AL33" s="381"/>
      <c r="AM33" s="381"/>
      <c r="AN33" s="594"/>
      <c r="AO33" s="594"/>
      <c r="AP33" s="381"/>
      <c r="AQ33" s="381"/>
      <c r="AR33" s="381"/>
      <c r="AS33" s="381"/>
      <c r="AT33" s="381"/>
      <c r="AU33" s="381"/>
      <c r="AV33" s="381"/>
      <c r="AW33" s="381"/>
      <c r="AX33" s="381"/>
      <c r="AY33" s="381"/>
      <c r="AZ33" s="381"/>
      <c r="BA33" s="381"/>
      <c r="BB33" s="381"/>
      <c r="BC33" s="381"/>
      <c r="BD33" s="594"/>
      <c r="BE33" s="381"/>
      <c r="BF33" s="381"/>
      <c r="BG33" s="277"/>
      <c r="BH33" s="277"/>
      <c r="BI33" s="277"/>
      <c r="BJ33" s="381"/>
      <c r="BK33" s="381"/>
      <c r="BL33" s="381"/>
      <c r="BM33" s="381"/>
      <c r="BN33" s="381"/>
      <c r="BO33" s="381"/>
      <c r="BP33" s="381"/>
      <c r="BQ33" s="381"/>
      <c r="BR33" s="381"/>
      <c r="BS33" s="594"/>
      <c r="BT33" s="381"/>
      <c r="BU33" s="381"/>
      <c r="BV33" s="381"/>
      <c r="BW33" s="381"/>
      <c r="BX33" s="381"/>
      <c r="BY33" s="381"/>
      <c r="BZ33" s="381"/>
      <c r="CA33" s="637"/>
      <c r="CB33" s="655"/>
      <c r="CC33" s="655"/>
      <c r="CD33" s="655"/>
      <c r="CE33" s="655"/>
      <c r="CF33" s="655"/>
      <c r="CG33" s="655"/>
      <c r="CH33" s="655"/>
      <c r="CI33" s="655"/>
      <c r="CJ33" s="655"/>
      <c r="CK33" s="655"/>
      <c r="CL33" s="655"/>
      <c r="CM33" s="655"/>
      <c r="CN33" s="655"/>
      <c r="CO33" s="655"/>
      <c r="CP33" s="655"/>
      <c r="CQ33" s="655"/>
      <c r="CR33" s="807">
        <f t="shared" si="3"/>
        <v>0</v>
      </c>
      <c r="CS33" s="807">
        <f t="shared" si="4"/>
        <v>0</v>
      </c>
      <c r="CT33" s="300"/>
      <c r="CU33" s="300"/>
      <c r="CV33" s="300"/>
      <c r="CW33" s="300"/>
      <c r="CX33" s="300"/>
      <c r="CY33" s="300"/>
      <c r="CZ33" s="300"/>
      <c r="DA33" s="300"/>
      <c r="DB33" s="300"/>
      <c r="DC33" s="300"/>
      <c r="DD33" s="300"/>
      <c r="DE33" s="300"/>
      <c r="DF33" s="300"/>
      <c r="DG33" s="300"/>
      <c r="DH33" s="300"/>
      <c r="DI33" s="300"/>
      <c r="DJ33" s="300"/>
      <c r="DK33" s="300"/>
      <c r="DL33" s="300"/>
      <c r="DM33" s="300"/>
      <c r="DN33" s="300"/>
      <c r="DO33" s="300"/>
      <c r="DP33" s="300"/>
      <c r="DQ33" s="300"/>
      <c r="DR33" s="300"/>
      <c r="DS33" s="300"/>
      <c r="DT33" s="300"/>
      <c r="DU33" s="300"/>
      <c r="DV33" s="300"/>
      <c r="DW33" s="300"/>
      <c r="DX33" s="300"/>
      <c r="DY33" s="300"/>
      <c r="DZ33" s="300"/>
      <c r="EA33" s="300"/>
      <c r="EB33" s="300"/>
      <c r="EC33" s="300"/>
      <c r="ED33" s="300"/>
      <c r="EE33" s="300"/>
      <c r="EF33" s="300"/>
      <c r="EG33" s="300"/>
      <c r="EH33" s="300"/>
      <c r="EI33" s="300"/>
      <c r="EJ33" s="300"/>
      <c r="EK33" s="300"/>
      <c r="EL33" s="300"/>
      <c r="EM33" s="300"/>
      <c r="EN33" s="300"/>
      <c r="EO33" s="300"/>
      <c r="EP33" s="300"/>
      <c r="EQ33" s="300"/>
      <c r="ER33" s="300"/>
      <c r="ES33" s="300"/>
      <c r="ET33" s="300"/>
      <c r="EU33" s="300"/>
      <c r="EV33" s="300"/>
      <c r="EW33" s="300"/>
      <c r="EX33" s="300"/>
      <c r="EY33" s="300"/>
      <c r="EZ33" s="300"/>
      <c r="FA33" s="300"/>
      <c r="FB33" s="300"/>
      <c r="FC33" s="300"/>
      <c r="FD33" s="300"/>
      <c r="FE33" s="300"/>
      <c r="FF33" s="300"/>
      <c r="FG33" s="300"/>
      <c r="FH33" s="300"/>
      <c r="FI33" s="300"/>
      <c r="FJ33" s="300"/>
      <c r="FK33" s="301"/>
      <c r="FL33" s="300"/>
      <c r="FM33" s="300"/>
      <c r="FN33" s="300"/>
      <c r="FO33" s="300"/>
      <c r="FP33" s="300"/>
      <c r="FQ33" s="300"/>
      <c r="FR33" s="300"/>
      <c r="FS33" s="300"/>
      <c r="FT33" s="300"/>
      <c r="FU33" s="300"/>
      <c r="FV33" s="300"/>
      <c r="FW33" s="300"/>
      <c r="FX33" s="300"/>
      <c r="FY33" s="300"/>
      <c r="FZ33" s="300"/>
      <c r="GA33" s="300"/>
      <c r="GB33" s="300"/>
      <c r="GC33" s="300"/>
      <c r="GD33" s="300"/>
      <c r="GE33" s="300"/>
      <c r="GF33" s="300"/>
      <c r="GG33" s="300"/>
      <c r="GH33" s="300"/>
      <c r="GI33" s="300"/>
      <c r="GJ33" s="300"/>
      <c r="GK33" s="300"/>
      <c r="GL33" s="300"/>
      <c r="GM33" s="300"/>
      <c r="GN33" s="300"/>
      <c r="GO33" s="300"/>
      <c r="GP33" s="278"/>
      <c r="GQ33" s="300"/>
      <c r="GR33" s="300"/>
      <c r="GS33" s="300"/>
      <c r="GT33" s="300"/>
      <c r="GU33" s="300"/>
      <c r="GV33" s="300"/>
      <c r="GW33" s="278"/>
      <c r="GX33" s="278"/>
      <c r="GY33" s="278"/>
      <c r="GZ33" s="278"/>
      <c r="HA33" s="278"/>
      <c r="HB33" s="278"/>
      <c r="HC33" s="278"/>
      <c r="HD33" s="278"/>
      <c r="HE33" s="278"/>
      <c r="HF33" s="278"/>
      <c r="HG33" s="278"/>
      <c r="HH33" s="278"/>
      <c r="HI33" s="278"/>
      <c r="HJ33" s="278"/>
      <c r="HK33" s="278"/>
      <c r="HL33" s="278"/>
      <c r="HM33" s="278"/>
    </row>
    <row r="34" spans="1:221" ht="32.25" customHeight="1" x14ac:dyDescent="0.25">
      <c r="A34" s="790" t="s">
        <v>361</v>
      </c>
      <c r="B34" s="790" t="s">
        <v>375</v>
      </c>
      <c r="C34" s="790" t="s">
        <v>361</v>
      </c>
      <c r="D34" s="790" t="s">
        <v>386</v>
      </c>
      <c r="E34" s="790" t="s">
        <v>424</v>
      </c>
      <c r="F34" s="790" t="s">
        <v>391</v>
      </c>
      <c r="G34" s="614"/>
      <c r="H34" s="614"/>
      <c r="I34" s="1055"/>
      <c r="J34" s="1055"/>
      <c r="K34" s="614"/>
      <c r="L34" s="614"/>
      <c r="M34" s="614"/>
      <c r="N34" s="630"/>
      <c r="O34" s="630"/>
      <c r="P34" s="630"/>
      <c r="Q34" s="806" t="s">
        <v>392</v>
      </c>
      <c r="R34" s="1136"/>
      <c r="S34" s="1136"/>
      <c r="T34" s="1137">
        <f t="shared" si="2"/>
        <v>0</v>
      </c>
      <c r="U34" s="654">
        <f t="shared" si="5"/>
        <v>0</v>
      </c>
      <c r="V34" s="1086"/>
      <c r="W34" s="260"/>
      <c r="X34" s="260"/>
      <c r="Y34" s="260"/>
      <c r="Z34" s="260"/>
      <c r="AA34" s="596"/>
      <c r="AB34" s="260"/>
      <c r="AC34" s="260"/>
      <c r="AD34" s="260"/>
      <c r="AE34" s="260"/>
      <c r="AF34" s="260"/>
      <c r="AG34" s="260"/>
      <c r="AH34" s="260"/>
      <c r="AI34" s="260"/>
      <c r="AJ34" s="260"/>
      <c r="AK34" s="260"/>
      <c r="AL34" s="260"/>
      <c r="AM34" s="260"/>
      <c r="AN34" s="596"/>
      <c r="AO34" s="596"/>
      <c r="AP34" s="260"/>
      <c r="AQ34" s="260"/>
      <c r="AR34" s="260"/>
      <c r="AS34" s="260"/>
      <c r="AT34" s="260"/>
      <c r="AU34" s="260"/>
      <c r="AV34" s="260"/>
      <c r="AW34" s="260"/>
      <c r="AX34" s="260"/>
      <c r="AY34" s="260"/>
      <c r="AZ34" s="260"/>
      <c r="BA34" s="260"/>
      <c r="BB34" s="260"/>
      <c r="BC34" s="260"/>
      <c r="BD34" s="596"/>
      <c r="BE34" s="260"/>
      <c r="BF34" s="260"/>
      <c r="BG34" s="260"/>
      <c r="BH34" s="260"/>
      <c r="BI34" s="260"/>
      <c r="BJ34" s="260"/>
      <c r="BK34" s="581"/>
      <c r="BL34" s="260"/>
      <c r="BM34" s="260"/>
      <c r="BN34" s="260"/>
      <c r="BO34" s="260"/>
      <c r="BP34" s="260"/>
      <c r="BQ34" s="260"/>
      <c r="BR34" s="260"/>
      <c r="BS34" s="596"/>
      <c r="BT34" s="260"/>
      <c r="BU34" s="260"/>
      <c r="BV34" s="260"/>
      <c r="BW34" s="260"/>
      <c r="BX34" s="260"/>
      <c r="BY34" s="260"/>
      <c r="BZ34" s="260"/>
      <c r="CA34" s="635"/>
      <c r="CB34" s="654"/>
      <c r="CC34" s="654"/>
      <c r="CD34" s="654"/>
      <c r="CE34" s="654"/>
      <c r="CF34" s="654"/>
      <c r="CG34" s="654"/>
      <c r="CH34" s="654"/>
      <c r="CI34" s="654"/>
      <c r="CJ34" s="654"/>
      <c r="CK34" s="654"/>
      <c r="CL34" s="654"/>
      <c r="CM34" s="654"/>
      <c r="CN34" s="654"/>
      <c r="CO34" s="654"/>
      <c r="CP34" s="654"/>
      <c r="CQ34" s="654"/>
      <c r="CR34" s="807">
        <f t="shared" si="3"/>
        <v>0</v>
      </c>
      <c r="CS34" s="807">
        <f t="shared" si="4"/>
        <v>0</v>
      </c>
      <c r="CT34" s="297"/>
      <c r="CU34" s="297"/>
      <c r="CV34" s="297"/>
      <c r="CW34" s="297"/>
      <c r="CX34" s="297"/>
      <c r="CY34" s="297"/>
      <c r="CZ34" s="297"/>
      <c r="DA34" s="297"/>
      <c r="DB34" s="297"/>
      <c r="DC34" s="297"/>
      <c r="DD34" s="297"/>
      <c r="DE34" s="297"/>
      <c r="DF34" s="297"/>
      <c r="DG34" s="297"/>
      <c r="DH34" s="297"/>
      <c r="DI34" s="297"/>
      <c r="DJ34" s="297"/>
      <c r="DK34" s="297"/>
      <c r="DL34" s="297"/>
      <c r="DM34" s="297"/>
      <c r="DN34" s="297"/>
      <c r="DO34" s="297"/>
      <c r="DP34" s="297"/>
      <c r="DQ34" s="297"/>
      <c r="DR34" s="297"/>
      <c r="DS34" s="297"/>
      <c r="DT34" s="297"/>
      <c r="DU34" s="297"/>
      <c r="DV34" s="297"/>
      <c r="DW34" s="297"/>
      <c r="DX34" s="297"/>
      <c r="DY34" s="297"/>
      <c r="DZ34" s="297"/>
      <c r="EA34" s="297"/>
      <c r="EB34" s="297"/>
      <c r="EC34" s="297"/>
      <c r="ED34" s="297"/>
      <c r="EE34" s="297"/>
      <c r="EF34" s="297"/>
      <c r="EG34" s="297"/>
      <c r="EH34" s="297"/>
      <c r="EI34" s="297"/>
      <c r="EJ34" s="297"/>
      <c r="EK34" s="297"/>
      <c r="EL34" s="297"/>
      <c r="EM34" s="297"/>
      <c r="EN34" s="297"/>
      <c r="EO34" s="297"/>
      <c r="EP34" s="297"/>
      <c r="EQ34" s="297"/>
      <c r="ER34" s="297"/>
      <c r="ES34" s="298"/>
      <c r="ET34" s="297"/>
      <c r="EU34" s="297"/>
      <c r="EV34" s="297"/>
      <c r="EW34" s="297"/>
      <c r="EX34" s="297"/>
      <c r="EY34" s="297"/>
      <c r="EZ34" s="297"/>
      <c r="FA34" s="297"/>
      <c r="FB34" s="297"/>
      <c r="FC34" s="297"/>
      <c r="FD34" s="297"/>
      <c r="FE34" s="297"/>
      <c r="FF34" s="297"/>
      <c r="FG34" s="297"/>
      <c r="FH34" s="297"/>
      <c r="FI34" s="297"/>
      <c r="FJ34" s="297"/>
      <c r="FK34" s="299"/>
      <c r="FL34" s="297"/>
      <c r="FM34" s="297"/>
      <c r="FN34" s="297"/>
      <c r="FO34" s="297"/>
      <c r="FP34" s="297"/>
      <c r="FQ34" s="297"/>
      <c r="FR34" s="297"/>
      <c r="FS34" s="297"/>
      <c r="FT34" s="297"/>
      <c r="FU34" s="297"/>
      <c r="FV34" s="297"/>
      <c r="FW34" s="297"/>
      <c r="FX34" s="297"/>
      <c r="FY34" s="297"/>
      <c r="FZ34" s="297"/>
      <c r="GA34" s="297"/>
      <c r="GB34" s="297"/>
      <c r="GC34" s="297"/>
      <c r="GD34" s="297"/>
      <c r="GE34" s="297"/>
      <c r="GF34" s="297"/>
      <c r="GG34" s="297"/>
      <c r="GH34" s="297"/>
      <c r="GI34" s="297"/>
      <c r="GJ34" s="297"/>
      <c r="GK34" s="297"/>
      <c r="GL34" s="297"/>
      <c r="GM34" s="297"/>
      <c r="GN34" s="297"/>
      <c r="GO34" s="297"/>
      <c r="GP34" s="261"/>
      <c r="GQ34" s="297"/>
      <c r="GR34" s="297"/>
      <c r="GS34" s="297"/>
      <c r="GT34" s="297"/>
      <c r="GU34" s="297"/>
      <c r="GV34" s="297"/>
      <c r="GW34" s="261"/>
      <c r="GX34" s="261"/>
      <c r="GY34" s="261"/>
      <c r="GZ34" s="261"/>
      <c r="HA34" s="261"/>
      <c r="HB34" s="261"/>
      <c r="HC34" s="261"/>
      <c r="HD34" s="261"/>
      <c r="HE34" s="261"/>
      <c r="HF34" s="261"/>
      <c r="HG34" s="261"/>
      <c r="HH34" s="261"/>
      <c r="HI34" s="261"/>
      <c r="HJ34" s="261"/>
      <c r="HK34" s="261"/>
      <c r="HL34" s="261"/>
      <c r="HM34" s="261"/>
    </row>
    <row r="35" spans="1:221" s="280" customFormat="1" ht="75" hidden="1" customHeight="1" x14ac:dyDescent="0.25">
      <c r="A35" s="619" t="s">
        <v>361</v>
      </c>
      <c r="B35" s="619" t="s">
        <v>375</v>
      </c>
      <c r="C35" s="619" t="s">
        <v>361</v>
      </c>
      <c r="D35" s="619" t="s">
        <v>386</v>
      </c>
      <c r="E35" s="619" t="s">
        <v>424</v>
      </c>
      <c r="F35" s="619" t="s">
        <v>391</v>
      </c>
      <c r="G35" s="938">
        <v>2021005810192</v>
      </c>
      <c r="H35" s="938"/>
      <c r="I35" s="1059" t="s">
        <v>895</v>
      </c>
      <c r="J35" s="1059" t="s">
        <v>896</v>
      </c>
      <c r="K35" s="618">
        <v>15</v>
      </c>
      <c r="L35" s="618" t="s">
        <v>756</v>
      </c>
      <c r="M35" s="618" t="s">
        <v>755</v>
      </c>
      <c r="N35" s="619" t="s">
        <v>666</v>
      </c>
      <c r="O35" s="619" t="s">
        <v>390</v>
      </c>
      <c r="P35" s="619" t="s">
        <v>784</v>
      </c>
      <c r="Q35" s="934" t="s">
        <v>894</v>
      </c>
      <c r="R35" s="845"/>
      <c r="S35" s="845">
        <v>55980000</v>
      </c>
      <c r="T35" s="1022">
        <f t="shared" si="2"/>
        <v>55980000</v>
      </c>
      <c r="U35" s="654">
        <f t="shared" si="5"/>
        <v>55980000</v>
      </c>
      <c r="V35" s="1088"/>
      <c r="W35" s="594"/>
      <c r="X35" s="594"/>
      <c r="Y35" s="594"/>
      <c r="Z35" s="594"/>
      <c r="AA35" s="594">
        <v>1980000</v>
      </c>
      <c r="AB35" s="594">
        <v>54000000</v>
      </c>
      <c r="AC35" s="594"/>
      <c r="AD35" s="594"/>
      <c r="AE35" s="594"/>
      <c r="AF35" s="594"/>
      <c r="AG35" s="594"/>
      <c r="AH35" s="594"/>
      <c r="AI35" s="594"/>
      <c r="AJ35" s="594"/>
      <c r="AK35" s="594"/>
      <c r="AL35" s="594"/>
      <c r="AM35" s="594"/>
      <c r="AN35" s="594"/>
      <c r="AO35" s="594"/>
      <c r="AP35" s="594"/>
      <c r="AQ35" s="594"/>
      <c r="AR35" s="594"/>
      <c r="AS35" s="594"/>
      <c r="AT35" s="594"/>
      <c r="AU35" s="594"/>
      <c r="AV35" s="594"/>
      <c r="AW35" s="594"/>
      <c r="AX35" s="594"/>
      <c r="AY35" s="594"/>
      <c r="AZ35" s="594"/>
      <c r="BA35" s="594"/>
      <c r="BB35" s="594"/>
      <c r="BC35" s="594"/>
      <c r="BD35" s="594"/>
      <c r="BE35" s="594"/>
      <c r="BF35" s="594"/>
      <c r="BG35" s="594"/>
      <c r="BH35" s="594"/>
      <c r="BI35" s="594"/>
      <c r="BJ35" s="594"/>
      <c r="BK35" s="594"/>
      <c r="BL35" s="594"/>
      <c r="BM35" s="594"/>
      <c r="BN35" s="594"/>
      <c r="BO35" s="594"/>
      <c r="BP35" s="594"/>
      <c r="BQ35" s="594"/>
      <c r="BR35" s="594"/>
      <c r="BS35" s="594"/>
      <c r="BT35" s="594"/>
      <c r="BU35" s="594"/>
      <c r="BV35" s="594"/>
      <c r="BW35" s="594"/>
      <c r="BX35" s="594"/>
      <c r="BY35" s="594"/>
      <c r="BZ35" s="594"/>
      <c r="CA35" s="637"/>
      <c r="CB35" s="655"/>
      <c r="CC35" s="655"/>
      <c r="CD35" s="655"/>
      <c r="CE35" s="655"/>
      <c r="CF35" s="655"/>
      <c r="CG35" s="655"/>
      <c r="CH35" s="655"/>
      <c r="CI35" s="655"/>
      <c r="CJ35" s="655"/>
      <c r="CK35" s="655"/>
      <c r="CL35" s="655"/>
      <c r="CM35" s="655"/>
      <c r="CN35" s="655"/>
      <c r="CO35" s="655"/>
      <c r="CP35" s="655"/>
      <c r="CQ35" s="655"/>
      <c r="CR35" s="807">
        <f t="shared" si="3"/>
        <v>55980000</v>
      </c>
      <c r="CS35" s="807">
        <f t="shared" si="4"/>
        <v>0</v>
      </c>
      <c r="CT35" s="300"/>
      <c r="CU35" s="300"/>
      <c r="CV35" s="300"/>
      <c r="CW35" s="300"/>
      <c r="CX35" s="300"/>
      <c r="CY35" s="300"/>
      <c r="CZ35" s="300"/>
      <c r="DA35" s="300"/>
      <c r="DB35" s="300"/>
      <c r="DC35" s="300"/>
      <c r="DD35" s="300"/>
      <c r="DE35" s="300"/>
      <c r="DF35" s="300"/>
      <c r="DG35" s="300"/>
      <c r="DH35" s="300"/>
      <c r="DI35" s="300"/>
      <c r="DJ35" s="300"/>
      <c r="DK35" s="300"/>
      <c r="DL35" s="300"/>
      <c r="DM35" s="300"/>
      <c r="DN35" s="300"/>
      <c r="DO35" s="300"/>
      <c r="DP35" s="300"/>
      <c r="DQ35" s="300"/>
      <c r="DR35" s="300"/>
      <c r="DS35" s="300"/>
      <c r="DT35" s="300"/>
      <c r="DU35" s="300"/>
      <c r="DV35" s="300"/>
      <c r="DW35" s="300"/>
      <c r="DX35" s="300"/>
      <c r="DY35" s="300"/>
      <c r="DZ35" s="300"/>
      <c r="EA35" s="300"/>
      <c r="EB35" s="300"/>
      <c r="EC35" s="300"/>
      <c r="ED35" s="300"/>
      <c r="EE35" s="300"/>
      <c r="EF35" s="300"/>
      <c r="EG35" s="300"/>
      <c r="EH35" s="300"/>
      <c r="EI35" s="300"/>
      <c r="EJ35" s="300"/>
      <c r="EK35" s="300"/>
      <c r="EL35" s="300"/>
      <c r="EM35" s="300"/>
      <c r="EN35" s="300"/>
      <c r="EO35" s="300"/>
      <c r="EP35" s="300"/>
      <c r="EQ35" s="300"/>
      <c r="ER35" s="300"/>
      <c r="ES35" s="300"/>
      <c r="ET35" s="300"/>
      <c r="EU35" s="300"/>
      <c r="EV35" s="300"/>
      <c r="EW35" s="300"/>
      <c r="EX35" s="300"/>
      <c r="EY35" s="300"/>
      <c r="EZ35" s="300"/>
      <c r="FA35" s="300"/>
      <c r="FB35" s="300"/>
      <c r="FC35" s="300"/>
      <c r="FD35" s="300"/>
      <c r="FE35" s="300"/>
      <c r="FF35" s="300"/>
      <c r="FG35" s="300"/>
      <c r="FH35" s="300"/>
      <c r="FI35" s="300"/>
      <c r="FJ35" s="300"/>
      <c r="FK35" s="301"/>
      <c r="FL35" s="300"/>
      <c r="FM35" s="300"/>
      <c r="FN35" s="300"/>
      <c r="FO35" s="300"/>
      <c r="FP35" s="300"/>
      <c r="FQ35" s="300"/>
      <c r="FR35" s="300"/>
      <c r="FS35" s="300"/>
      <c r="FT35" s="300"/>
      <c r="FU35" s="300"/>
      <c r="FV35" s="300"/>
      <c r="FW35" s="300"/>
      <c r="FX35" s="300"/>
      <c r="FY35" s="300"/>
      <c r="FZ35" s="300"/>
      <c r="GA35" s="300"/>
      <c r="GB35" s="300"/>
      <c r="GC35" s="300"/>
      <c r="GD35" s="300"/>
      <c r="GE35" s="300"/>
      <c r="GF35" s="300"/>
      <c r="GG35" s="300"/>
      <c r="GH35" s="300"/>
      <c r="GI35" s="300"/>
      <c r="GJ35" s="300"/>
      <c r="GK35" s="300"/>
      <c r="GL35" s="300"/>
      <c r="GM35" s="300"/>
      <c r="GN35" s="300"/>
      <c r="GO35" s="300"/>
      <c r="GP35" s="278"/>
      <c r="GQ35" s="300"/>
      <c r="GR35" s="300"/>
      <c r="GS35" s="300"/>
      <c r="GT35" s="300"/>
      <c r="GU35" s="300"/>
      <c r="GV35" s="300"/>
      <c r="GW35" s="278"/>
      <c r="GX35" s="278"/>
      <c r="GY35" s="278"/>
      <c r="GZ35" s="278"/>
      <c r="HA35" s="278"/>
      <c r="HB35" s="278"/>
      <c r="HC35" s="278"/>
      <c r="HD35" s="278"/>
      <c r="HE35" s="278"/>
      <c r="HF35" s="278"/>
      <c r="HG35" s="278"/>
      <c r="HH35" s="278"/>
      <c r="HI35" s="278"/>
      <c r="HJ35" s="278"/>
      <c r="HK35" s="278"/>
      <c r="HL35" s="278"/>
      <c r="HM35" s="278"/>
    </row>
    <row r="36" spans="1:221" s="280" customFormat="1" ht="75" customHeight="1" x14ac:dyDescent="0.25">
      <c r="A36" s="619" t="s">
        <v>361</v>
      </c>
      <c r="B36" s="619" t="s">
        <v>375</v>
      </c>
      <c r="C36" s="619" t="s">
        <v>361</v>
      </c>
      <c r="D36" s="619" t="s">
        <v>386</v>
      </c>
      <c r="E36" s="619" t="s">
        <v>424</v>
      </c>
      <c r="F36" s="619" t="s">
        <v>391</v>
      </c>
      <c r="G36" s="938">
        <v>2021005810272</v>
      </c>
      <c r="H36" s="938"/>
      <c r="I36" s="1059" t="s">
        <v>1035</v>
      </c>
      <c r="J36" s="1059" t="s">
        <v>1036</v>
      </c>
      <c r="K36" s="618">
        <v>2</v>
      </c>
      <c r="L36" s="618" t="s">
        <v>756</v>
      </c>
      <c r="M36" s="618" t="s">
        <v>755</v>
      </c>
      <c r="N36" s="1043" t="s">
        <v>666</v>
      </c>
      <c r="O36" s="619" t="s">
        <v>390</v>
      </c>
      <c r="P36" s="619"/>
      <c r="Q36" s="934" t="s">
        <v>1037</v>
      </c>
      <c r="R36" s="845"/>
      <c r="S36" s="845">
        <v>638592201.39999998</v>
      </c>
      <c r="T36" s="1022">
        <f t="shared" si="2"/>
        <v>638592201.39999998</v>
      </c>
      <c r="U36" s="654">
        <f t="shared" si="5"/>
        <v>638592201.39999998</v>
      </c>
      <c r="V36" s="1088"/>
      <c r="W36" s="594"/>
      <c r="X36" s="594"/>
      <c r="Y36" s="594"/>
      <c r="Z36" s="594"/>
      <c r="AA36" s="594"/>
      <c r="AB36" s="594"/>
      <c r="AC36" s="594"/>
      <c r="AD36" s="594"/>
      <c r="AE36" s="594"/>
      <c r="AF36" s="594"/>
      <c r="AG36" s="594"/>
      <c r="AH36" s="594"/>
      <c r="AI36" s="594"/>
      <c r="AJ36" s="594"/>
      <c r="AK36" s="594"/>
      <c r="AL36" s="594"/>
      <c r="AM36" s="594"/>
      <c r="AN36" s="594"/>
      <c r="AO36" s="594"/>
      <c r="AP36" s="594"/>
      <c r="AQ36" s="594"/>
      <c r="AR36" s="594"/>
      <c r="AS36" s="594">
        <v>633600000</v>
      </c>
      <c r="AT36" s="594">
        <f>5000000-7798.6</f>
        <v>4992201.4000000004</v>
      </c>
      <c r="AU36" s="594"/>
      <c r="AV36" s="594"/>
      <c r="AW36" s="594"/>
      <c r="AX36" s="594"/>
      <c r="AY36" s="594"/>
      <c r="AZ36" s="594"/>
      <c r="BA36" s="594"/>
      <c r="BB36" s="594"/>
      <c r="BC36" s="594"/>
      <c r="BD36" s="594"/>
      <c r="BE36" s="594"/>
      <c r="BF36" s="594"/>
      <c r="BG36" s="594"/>
      <c r="BH36" s="594"/>
      <c r="BI36" s="594"/>
      <c r="BJ36" s="594"/>
      <c r="BK36" s="594"/>
      <c r="BL36" s="594"/>
      <c r="BM36" s="594"/>
      <c r="BN36" s="594"/>
      <c r="BO36" s="594"/>
      <c r="BP36" s="594"/>
      <c r="BQ36" s="594"/>
      <c r="BR36" s="594"/>
      <c r="BS36" s="594"/>
      <c r="BT36" s="594"/>
      <c r="BU36" s="594"/>
      <c r="BV36" s="594"/>
      <c r="BW36" s="594"/>
      <c r="BX36" s="594"/>
      <c r="BY36" s="594"/>
      <c r="BZ36" s="594"/>
      <c r="CA36" s="637"/>
      <c r="CB36" s="655"/>
      <c r="CC36" s="655"/>
      <c r="CD36" s="655"/>
      <c r="CE36" s="655"/>
      <c r="CF36" s="655"/>
      <c r="CG36" s="655"/>
      <c r="CH36" s="655"/>
      <c r="CI36" s="655"/>
      <c r="CJ36" s="655"/>
      <c r="CK36" s="655"/>
      <c r="CL36" s="655"/>
      <c r="CM36" s="655"/>
      <c r="CN36" s="655"/>
      <c r="CO36" s="655"/>
      <c r="CP36" s="655"/>
      <c r="CQ36" s="655"/>
      <c r="CR36" s="807"/>
      <c r="CS36" s="807"/>
      <c r="CT36" s="300"/>
      <c r="CU36" s="300"/>
      <c r="CV36" s="300"/>
      <c r="CW36" s="300"/>
      <c r="CX36" s="300"/>
      <c r="CY36" s="300"/>
      <c r="CZ36" s="300"/>
      <c r="DA36" s="300"/>
      <c r="DB36" s="300"/>
      <c r="DC36" s="300"/>
      <c r="DD36" s="300"/>
      <c r="DE36" s="300"/>
      <c r="DF36" s="300"/>
      <c r="DG36" s="300"/>
      <c r="DH36" s="300"/>
      <c r="DI36" s="300"/>
      <c r="DJ36" s="300"/>
      <c r="DK36" s="300"/>
      <c r="DL36" s="300"/>
      <c r="DM36" s="300"/>
      <c r="DN36" s="300"/>
      <c r="DO36" s="300"/>
      <c r="DP36" s="300"/>
      <c r="DQ36" s="300"/>
      <c r="DR36" s="300"/>
      <c r="DS36" s="300"/>
      <c r="DT36" s="300"/>
      <c r="DU36" s="300"/>
      <c r="DV36" s="300"/>
      <c r="DW36" s="300"/>
      <c r="DX36" s="300"/>
      <c r="DY36" s="300"/>
      <c r="DZ36" s="300"/>
      <c r="EA36" s="300"/>
      <c r="EB36" s="300"/>
      <c r="EC36" s="300"/>
      <c r="ED36" s="300"/>
      <c r="EE36" s="300"/>
      <c r="EF36" s="300"/>
      <c r="EG36" s="300"/>
      <c r="EH36" s="300"/>
      <c r="EI36" s="300"/>
      <c r="EJ36" s="300"/>
      <c r="EK36" s="300"/>
      <c r="EL36" s="300"/>
      <c r="EM36" s="300"/>
      <c r="EN36" s="300"/>
      <c r="EO36" s="300"/>
      <c r="EP36" s="300"/>
      <c r="EQ36" s="300"/>
      <c r="ER36" s="300"/>
      <c r="ES36" s="300"/>
      <c r="ET36" s="300"/>
      <c r="EU36" s="300"/>
      <c r="EV36" s="300"/>
      <c r="EW36" s="300"/>
      <c r="EX36" s="300"/>
      <c r="EY36" s="300"/>
      <c r="EZ36" s="300"/>
      <c r="FA36" s="300"/>
      <c r="FB36" s="300"/>
      <c r="FC36" s="300"/>
      <c r="FD36" s="300"/>
      <c r="FE36" s="300"/>
      <c r="FF36" s="300"/>
      <c r="FG36" s="300"/>
      <c r="FH36" s="300"/>
      <c r="FI36" s="300"/>
      <c r="FJ36" s="300"/>
      <c r="FK36" s="301"/>
      <c r="FL36" s="300"/>
      <c r="FM36" s="300"/>
      <c r="FN36" s="300"/>
      <c r="FO36" s="300"/>
      <c r="FP36" s="300"/>
      <c r="FQ36" s="300"/>
      <c r="FR36" s="300"/>
      <c r="FS36" s="300"/>
      <c r="FT36" s="300"/>
      <c r="FU36" s="300"/>
      <c r="FV36" s="300"/>
      <c r="FW36" s="300"/>
      <c r="FX36" s="300"/>
      <c r="FY36" s="300"/>
      <c r="FZ36" s="300"/>
      <c r="GA36" s="300"/>
      <c r="GB36" s="300"/>
      <c r="GC36" s="300"/>
      <c r="GD36" s="300"/>
      <c r="GE36" s="300"/>
      <c r="GF36" s="300"/>
      <c r="GG36" s="300"/>
      <c r="GH36" s="300"/>
      <c r="GI36" s="300"/>
      <c r="GJ36" s="300"/>
      <c r="GK36" s="300"/>
      <c r="GL36" s="300"/>
      <c r="GM36" s="300"/>
      <c r="GN36" s="300"/>
      <c r="GO36" s="300"/>
      <c r="GP36" s="278"/>
      <c r="GQ36" s="300"/>
      <c r="GR36" s="300"/>
      <c r="GS36" s="300"/>
      <c r="GT36" s="300"/>
      <c r="GU36" s="300"/>
      <c r="GV36" s="300"/>
      <c r="GW36" s="278"/>
      <c r="GX36" s="278"/>
      <c r="GY36" s="278"/>
      <c r="GZ36" s="278"/>
      <c r="HA36" s="278"/>
      <c r="HB36" s="278"/>
      <c r="HC36" s="278"/>
      <c r="HD36" s="278"/>
      <c r="HE36" s="278"/>
      <c r="HF36" s="278"/>
      <c r="HG36" s="278"/>
      <c r="HH36" s="278"/>
      <c r="HI36" s="278"/>
      <c r="HJ36" s="278"/>
      <c r="HK36" s="278"/>
      <c r="HL36" s="278"/>
      <c r="HM36" s="278"/>
    </row>
    <row r="37" spans="1:221" ht="19.5" hidden="1" x14ac:dyDescent="0.25">
      <c r="A37" s="792" t="s">
        <v>361</v>
      </c>
      <c r="B37" s="792" t="s">
        <v>361</v>
      </c>
      <c r="C37" s="792"/>
      <c r="D37" s="792"/>
      <c r="E37" s="792"/>
      <c r="F37" s="792"/>
      <c r="G37" s="616"/>
      <c r="H37" s="616"/>
      <c r="I37" s="1057"/>
      <c r="J37" s="1057"/>
      <c r="K37" s="616"/>
      <c r="L37" s="616"/>
      <c r="M37" s="616"/>
      <c r="N37" s="624"/>
      <c r="O37" s="624"/>
      <c r="P37" s="624"/>
      <c r="Q37" s="1130" t="s">
        <v>377</v>
      </c>
      <c r="R37" s="1111"/>
      <c r="S37" s="1111"/>
      <c r="T37" s="1112">
        <f t="shared" si="2"/>
        <v>0</v>
      </c>
      <c r="U37" s="654">
        <f t="shared" si="5"/>
        <v>0</v>
      </c>
      <c r="V37" s="1087"/>
      <c r="W37" s="269"/>
      <c r="X37" s="269"/>
      <c r="Y37" s="269"/>
      <c r="Z37" s="269"/>
      <c r="AA37" s="595"/>
      <c r="AB37" s="269"/>
      <c r="AC37" s="269"/>
      <c r="AD37" s="269"/>
      <c r="AE37" s="269"/>
      <c r="AF37" s="269"/>
      <c r="AG37" s="269"/>
      <c r="AH37" s="269"/>
      <c r="AI37" s="269"/>
      <c r="AJ37" s="269"/>
      <c r="AK37" s="269"/>
      <c r="AL37" s="269"/>
      <c r="AM37" s="269"/>
      <c r="AN37" s="595"/>
      <c r="AO37" s="595"/>
      <c r="AP37" s="269"/>
      <c r="AQ37" s="269"/>
      <c r="AR37" s="269"/>
      <c r="AS37" s="269"/>
      <c r="AT37" s="269"/>
      <c r="AU37" s="269"/>
      <c r="AV37" s="269"/>
      <c r="AW37" s="269"/>
      <c r="AX37" s="269"/>
      <c r="AY37" s="269"/>
      <c r="AZ37" s="269"/>
      <c r="BA37" s="269"/>
      <c r="BB37" s="269"/>
      <c r="BC37" s="269"/>
      <c r="BD37" s="595"/>
      <c r="BE37" s="269"/>
      <c r="BF37" s="269"/>
      <c r="BG37" s="269"/>
      <c r="BH37" s="269"/>
      <c r="BI37" s="269"/>
      <c r="BJ37" s="269"/>
      <c r="BK37" s="576"/>
      <c r="BL37" s="269"/>
      <c r="BM37" s="269"/>
      <c r="BN37" s="269"/>
      <c r="BO37" s="269"/>
      <c r="BP37" s="269"/>
      <c r="BQ37" s="269"/>
      <c r="BR37" s="269"/>
      <c r="BS37" s="595"/>
      <c r="BT37" s="269"/>
      <c r="BU37" s="269"/>
      <c r="BV37" s="269"/>
      <c r="BW37" s="269"/>
      <c r="BX37" s="269"/>
      <c r="BY37" s="269"/>
      <c r="BZ37" s="269"/>
      <c r="CA37" s="636"/>
      <c r="CB37" s="651"/>
      <c r="CC37" s="651"/>
      <c r="CD37" s="651"/>
      <c r="CE37" s="651"/>
      <c r="CF37" s="651"/>
      <c r="CG37" s="651"/>
      <c r="CH37" s="651"/>
      <c r="CI37" s="651"/>
      <c r="CJ37" s="651"/>
      <c r="CK37" s="651"/>
      <c r="CL37" s="651"/>
      <c r="CM37" s="651"/>
      <c r="CN37" s="651"/>
      <c r="CO37" s="651"/>
      <c r="CP37" s="651"/>
      <c r="CQ37" s="651"/>
      <c r="CR37" s="807">
        <f t="shared" si="3"/>
        <v>0</v>
      </c>
      <c r="CS37" s="807">
        <f t="shared" si="4"/>
        <v>0</v>
      </c>
      <c r="CT37" s="270"/>
      <c r="CU37" s="270"/>
      <c r="CV37" s="270"/>
      <c r="CW37" s="270"/>
      <c r="CX37" s="270"/>
      <c r="CY37" s="270"/>
      <c r="CZ37" s="270"/>
      <c r="DA37" s="270"/>
      <c r="DB37" s="270"/>
      <c r="DC37" s="270"/>
      <c r="DD37" s="270"/>
      <c r="DE37" s="270"/>
      <c r="DF37" s="270"/>
      <c r="DG37" s="270"/>
      <c r="DH37" s="270"/>
      <c r="DI37" s="270"/>
      <c r="DJ37" s="270"/>
      <c r="DK37" s="270"/>
      <c r="DL37" s="270"/>
      <c r="DM37" s="270"/>
      <c r="DN37" s="270"/>
      <c r="DO37" s="270"/>
      <c r="DP37" s="270"/>
      <c r="DQ37" s="270"/>
      <c r="DR37" s="270"/>
      <c r="DS37" s="270"/>
      <c r="DT37" s="270"/>
      <c r="DU37" s="270"/>
      <c r="DV37" s="270"/>
      <c r="DW37" s="270"/>
      <c r="DX37" s="270"/>
      <c r="DY37" s="270"/>
      <c r="DZ37" s="270"/>
      <c r="EA37" s="270"/>
      <c r="EB37" s="270"/>
      <c r="EC37" s="270"/>
      <c r="ED37" s="270"/>
      <c r="EE37" s="270"/>
      <c r="EF37" s="270"/>
      <c r="EG37" s="270"/>
      <c r="EH37" s="270"/>
      <c r="EI37" s="270"/>
      <c r="EJ37" s="270"/>
      <c r="EK37" s="270"/>
      <c r="EL37" s="270"/>
      <c r="EM37" s="270"/>
      <c r="EN37" s="270"/>
      <c r="EO37" s="270"/>
      <c r="EP37" s="270"/>
      <c r="EQ37" s="270"/>
      <c r="ER37" s="270"/>
      <c r="ES37" s="270"/>
      <c r="ET37" s="270"/>
      <c r="EU37" s="270"/>
      <c r="EV37" s="270"/>
      <c r="EW37" s="270"/>
      <c r="EX37" s="270"/>
      <c r="EY37" s="270"/>
      <c r="EZ37" s="270"/>
      <c r="FA37" s="270"/>
      <c r="FB37" s="270"/>
      <c r="FC37" s="270"/>
      <c r="FD37" s="270"/>
      <c r="FE37" s="270"/>
      <c r="FF37" s="270"/>
      <c r="FG37" s="270"/>
      <c r="FH37" s="270"/>
      <c r="FI37" s="270"/>
      <c r="FJ37" s="270"/>
      <c r="FK37" s="270"/>
      <c r="FL37" s="270"/>
      <c r="FM37" s="270"/>
      <c r="FN37" s="270"/>
      <c r="FO37" s="270"/>
      <c r="FP37" s="270"/>
      <c r="FQ37" s="270"/>
      <c r="FR37" s="270"/>
      <c r="FS37" s="270"/>
      <c r="FT37" s="270"/>
      <c r="FU37" s="270"/>
      <c r="FV37" s="270"/>
      <c r="FW37" s="270"/>
      <c r="FX37" s="270"/>
      <c r="FY37" s="270"/>
      <c r="FZ37" s="270"/>
      <c r="GA37" s="270"/>
      <c r="GB37" s="270"/>
      <c r="GC37" s="270"/>
      <c r="GD37" s="270"/>
      <c r="GE37" s="270"/>
      <c r="GF37" s="270"/>
      <c r="GG37" s="270"/>
      <c r="GH37" s="270"/>
      <c r="GI37" s="270"/>
      <c r="GJ37" s="270"/>
      <c r="GK37" s="270"/>
      <c r="GL37" s="270"/>
      <c r="GM37" s="270"/>
      <c r="GN37" s="270"/>
      <c r="GO37" s="270"/>
      <c r="GP37" s="270"/>
      <c r="GQ37" s="270"/>
      <c r="GR37" s="270"/>
      <c r="GS37" s="270"/>
      <c r="GT37" s="270"/>
      <c r="GU37" s="270"/>
      <c r="GV37" s="270"/>
      <c r="GW37" s="270"/>
      <c r="GX37" s="270"/>
      <c r="GY37" s="270"/>
      <c r="GZ37" s="270"/>
      <c r="HA37" s="270"/>
      <c r="HB37" s="270"/>
      <c r="HC37" s="270"/>
      <c r="HD37" s="270"/>
      <c r="HE37" s="270"/>
      <c r="HF37" s="270"/>
      <c r="HG37" s="254"/>
      <c r="HH37" s="254"/>
      <c r="HI37" s="254"/>
      <c r="HJ37" s="254"/>
      <c r="HK37" s="254"/>
      <c r="HL37" s="254"/>
      <c r="HM37" s="254"/>
    </row>
    <row r="38" spans="1:221" ht="19.5" hidden="1" x14ac:dyDescent="0.25">
      <c r="A38" s="1113" t="s">
        <v>361</v>
      </c>
      <c r="B38" s="1113" t="s">
        <v>361</v>
      </c>
      <c r="C38" s="1113" t="s">
        <v>371</v>
      </c>
      <c r="D38" s="1113"/>
      <c r="E38" s="1113"/>
      <c r="F38" s="1113"/>
      <c r="G38" s="606"/>
      <c r="H38" s="606"/>
      <c r="I38" s="1048"/>
      <c r="J38" s="1048"/>
      <c r="K38" s="606"/>
      <c r="L38" s="606"/>
      <c r="M38" s="606"/>
      <c r="N38" s="1113"/>
      <c r="O38" s="625"/>
      <c r="P38" s="625"/>
      <c r="Q38" s="1131" t="s">
        <v>372</v>
      </c>
      <c r="R38" s="1115"/>
      <c r="S38" s="1115"/>
      <c r="T38" s="1116">
        <f t="shared" si="2"/>
        <v>0</v>
      </c>
      <c r="U38" s="654">
        <f t="shared" si="5"/>
        <v>0</v>
      </c>
      <c r="V38" s="1087"/>
      <c r="W38" s="269"/>
      <c r="X38" s="269"/>
      <c r="Y38" s="269"/>
      <c r="Z38" s="269"/>
      <c r="AA38" s="595"/>
      <c r="AB38" s="269"/>
      <c r="AC38" s="269"/>
      <c r="AD38" s="269"/>
      <c r="AE38" s="269"/>
      <c r="AF38" s="269"/>
      <c r="AG38" s="269"/>
      <c r="AH38" s="269"/>
      <c r="AI38" s="269"/>
      <c r="AJ38" s="269"/>
      <c r="AK38" s="269"/>
      <c r="AL38" s="269"/>
      <c r="AM38" s="269"/>
      <c r="AN38" s="595"/>
      <c r="AO38" s="595"/>
      <c r="AP38" s="269"/>
      <c r="AQ38" s="269"/>
      <c r="AR38" s="269"/>
      <c r="AS38" s="269"/>
      <c r="AT38" s="269"/>
      <c r="AU38" s="269"/>
      <c r="AV38" s="269"/>
      <c r="AW38" s="269"/>
      <c r="AX38" s="269"/>
      <c r="AY38" s="269"/>
      <c r="AZ38" s="269"/>
      <c r="BA38" s="269"/>
      <c r="BB38" s="269"/>
      <c r="BC38" s="269"/>
      <c r="BD38" s="595"/>
      <c r="BE38" s="269"/>
      <c r="BF38" s="269"/>
      <c r="BG38" s="269"/>
      <c r="BH38" s="269"/>
      <c r="BI38" s="269"/>
      <c r="BJ38" s="269"/>
      <c r="BK38" s="576"/>
      <c r="BL38" s="269"/>
      <c r="BM38" s="269"/>
      <c r="BN38" s="269"/>
      <c r="BO38" s="269"/>
      <c r="BP38" s="269"/>
      <c r="BQ38" s="269"/>
      <c r="BR38" s="269"/>
      <c r="BS38" s="595"/>
      <c r="BT38" s="269"/>
      <c r="BU38" s="269"/>
      <c r="BV38" s="269"/>
      <c r="BW38" s="269"/>
      <c r="BX38" s="269"/>
      <c r="BY38" s="269"/>
      <c r="BZ38" s="269"/>
      <c r="CA38" s="636"/>
      <c r="CB38" s="651"/>
      <c r="CC38" s="651"/>
      <c r="CD38" s="651"/>
      <c r="CE38" s="651"/>
      <c r="CF38" s="651"/>
      <c r="CG38" s="651"/>
      <c r="CH38" s="651"/>
      <c r="CI38" s="651"/>
      <c r="CJ38" s="651"/>
      <c r="CK38" s="651"/>
      <c r="CL38" s="651"/>
      <c r="CM38" s="651"/>
      <c r="CN38" s="651"/>
      <c r="CO38" s="651"/>
      <c r="CP38" s="651"/>
      <c r="CQ38" s="651"/>
      <c r="CR38" s="807">
        <f t="shared" si="3"/>
        <v>0</v>
      </c>
      <c r="CS38" s="807">
        <f t="shared" si="4"/>
        <v>0</v>
      </c>
      <c r="CT38" s="270"/>
      <c r="CU38" s="270"/>
      <c r="CV38" s="270"/>
      <c r="CW38" s="270"/>
      <c r="CX38" s="270"/>
      <c r="CY38" s="270"/>
      <c r="CZ38" s="270"/>
      <c r="DA38" s="270"/>
      <c r="DB38" s="270"/>
      <c r="DC38" s="270"/>
      <c r="DD38" s="270"/>
      <c r="DE38" s="270"/>
      <c r="DF38" s="270"/>
      <c r="DG38" s="270"/>
      <c r="DH38" s="270"/>
      <c r="DI38" s="270"/>
      <c r="DJ38" s="270"/>
      <c r="DK38" s="270"/>
      <c r="DL38" s="270"/>
      <c r="DM38" s="270"/>
      <c r="DN38" s="270"/>
      <c r="DO38" s="270"/>
      <c r="DP38" s="270"/>
      <c r="DQ38" s="270"/>
      <c r="DR38" s="270"/>
      <c r="DS38" s="270"/>
      <c r="DT38" s="270"/>
      <c r="DU38" s="270"/>
      <c r="DV38" s="270"/>
      <c r="DW38" s="270"/>
      <c r="DX38" s="270"/>
      <c r="DY38" s="270"/>
      <c r="DZ38" s="270"/>
      <c r="EA38" s="270"/>
      <c r="EB38" s="270"/>
      <c r="EC38" s="270"/>
      <c r="ED38" s="270"/>
      <c r="EE38" s="270"/>
      <c r="EF38" s="270"/>
      <c r="EG38" s="270"/>
      <c r="EH38" s="270"/>
      <c r="EI38" s="270"/>
      <c r="EJ38" s="270"/>
      <c r="EK38" s="270"/>
      <c r="EL38" s="270"/>
      <c r="EM38" s="270"/>
      <c r="EN38" s="270"/>
      <c r="EO38" s="270"/>
      <c r="EP38" s="270"/>
      <c r="EQ38" s="270"/>
      <c r="ER38" s="270"/>
      <c r="ES38" s="270"/>
      <c r="ET38" s="270"/>
      <c r="EU38" s="270"/>
      <c r="EV38" s="270"/>
      <c r="EW38" s="270"/>
      <c r="EX38" s="270"/>
      <c r="EY38" s="270"/>
      <c r="EZ38" s="270"/>
      <c r="FA38" s="270"/>
      <c r="FB38" s="270"/>
      <c r="FC38" s="270"/>
      <c r="FD38" s="270"/>
      <c r="FE38" s="270"/>
      <c r="FF38" s="270"/>
      <c r="FG38" s="270"/>
      <c r="FH38" s="270"/>
      <c r="FI38" s="270"/>
      <c r="FJ38" s="270"/>
      <c r="FK38" s="270"/>
      <c r="FL38" s="270"/>
      <c r="FM38" s="270"/>
      <c r="FN38" s="270"/>
      <c r="FO38" s="270"/>
      <c r="FP38" s="270"/>
      <c r="FQ38" s="270"/>
      <c r="FR38" s="270"/>
      <c r="FS38" s="270"/>
      <c r="FT38" s="270"/>
      <c r="FU38" s="270"/>
      <c r="FV38" s="270"/>
      <c r="FW38" s="270"/>
      <c r="FX38" s="270"/>
      <c r="FY38" s="270"/>
      <c r="FZ38" s="270"/>
      <c r="GA38" s="270"/>
      <c r="GB38" s="270"/>
      <c r="GC38" s="270"/>
      <c r="GD38" s="270"/>
      <c r="GE38" s="270"/>
      <c r="GF38" s="270"/>
      <c r="GG38" s="270"/>
      <c r="GH38" s="270"/>
      <c r="GI38" s="270"/>
      <c r="GJ38" s="270"/>
      <c r="GK38" s="270"/>
      <c r="GL38" s="270"/>
      <c r="GM38" s="270"/>
      <c r="GN38" s="270"/>
      <c r="GO38" s="270"/>
      <c r="GP38" s="270"/>
      <c r="GQ38" s="270"/>
      <c r="GR38" s="270"/>
      <c r="GS38" s="270"/>
      <c r="GT38" s="270"/>
      <c r="GU38" s="270"/>
      <c r="GV38" s="270"/>
      <c r="GW38" s="270"/>
      <c r="GX38" s="270"/>
      <c r="GY38" s="270"/>
      <c r="GZ38" s="270"/>
      <c r="HA38" s="270"/>
      <c r="HB38" s="270"/>
      <c r="HC38" s="270"/>
      <c r="HD38" s="270"/>
      <c r="HE38" s="270"/>
      <c r="HF38" s="270"/>
      <c r="HG38" s="261"/>
      <c r="HH38" s="261"/>
      <c r="HI38" s="261"/>
      <c r="HJ38" s="261"/>
      <c r="HK38" s="261"/>
      <c r="HL38" s="261"/>
      <c r="HM38" s="261"/>
    </row>
    <row r="39" spans="1:221" ht="19.5" hidden="1" x14ac:dyDescent="0.25">
      <c r="A39" s="1132" t="s">
        <v>361</v>
      </c>
      <c r="B39" s="1132" t="s">
        <v>361</v>
      </c>
      <c r="C39" s="1132" t="s">
        <v>371</v>
      </c>
      <c r="D39" s="1132" t="s">
        <v>373</v>
      </c>
      <c r="E39" s="1132"/>
      <c r="F39" s="1132"/>
      <c r="G39" s="617"/>
      <c r="H39" s="617"/>
      <c r="I39" s="1058"/>
      <c r="J39" s="1058"/>
      <c r="K39" s="617"/>
      <c r="L39" s="617"/>
      <c r="M39" s="617"/>
      <c r="N39" s="629"/>
      <c r="O39" s="629"/>
      <c r="P39" s="629"/>
      <c r="Q39" s="1139" t="s">
        <v>374</v>
      </c>
      <c r="R39" s="1134"/>
      <c r="S39" s="1134"/>
      <c r="T39" s="1135">
        <f t="shared" si="2"/>
        <v>0</v>
      </c>
      <c r="U39" s="654">
        <f t="shared" si="5"/>
        <v>0</v>
      </c>
      <c r="V39" s="1087"/>
      <c r="W39" s="269"/>
      <c r="X39" s="269"/>
      <c r="Y39" s="269"/>
      <c r="Z39" s="269"/>
      <c r="AA39" s="595"/>
      <c r="AB39" s="269"/>
      <c r="AC39" s="269"/>
      <c r="AD39" s="269"/>
      <c r="AE39" s="269"/>
      <c r="AF39" s="269"/>
      <c r="AG39" s="269"/>
      <c r="AH39" s="269"/>
      <c r="AI39" s="269"/>
      <c r="AJ39" s="269"/>
      <c r="AK39" s="269"/>
      <c r="AL39" s="269"/>
      <c r="AM39" s="269"/>
      <c r="AN39" s="595"/>
      <c r="AO39" s="595"/>
      <c r="AP39" s="269"/>
      <c r="AQ39" s="269"/>
      <c r="AR39" s="269"/>
      <c r="AS39" s="269"/>
      <c r="AT39" s="269"/>
      <c r="AU39" s="269"/>
      <c r="AV39" s="269"/>
      <c r="AW39" s="269"/>
      <c r="AX39" s="269"/>
      <c r="AY39" s="269"/>
      <c r="AZ39" s="269"/>
      <c r="BA39" s="269"/>
      <c r="BB39" s="269"/>
      <c r="BC39" s="269"/>
      <c r="BD39" s="595"/>
      <c r="BE39" s="269"/>
      <c r="BF39" s="269"/>
      <c r="BG39" s="269"/>
      <c r="BH39" s="269"/>
      <c r="BI39" s="269"/>
      <c r="BJ39" s="269"/>
      <c r="BK39" s="576"/>
      <c r="BL39" s="269"/>
      <c r="BM39" s="269"/>
      <c r="BN39" s="269"/>
      <c r="BO39" s="269"/>
      <c r="BP39" s="269"/>
      <c r="BQ39" s="269"/>
      <c r="BR39" s="269"/>
      <c r="BS39" s="595"/>
      <c r="BT39" s="269"/>
      <c r="BU39" s="269"/>
      <c r="BV39" s="269"/>
      <c r="BW39" s="269"/>
      <c r="BX39" s="269"/>
      <c r="BY39" s="269"/>
      <c r="BZ39" s="269"/>
      <c r="CA39" s="636"/>
      <c r="CB39" s="651"/>
      <c r="CC39" s="651"/>
      <c r="CD39" s="651"/>
      <c r="CE39" s="651"/>
      <c r="CF39" s="651"/>
      <c r="CG39" s="651"/>
      <c r="CH39" s="651"/>
      <c r="CI39" s="651"/>
      <c r="CJ39" s="651"/>
      <c r="CK39" s="651"/>
      <c r="CL39" s="651"/>
      <c r="CM39" s="651"/>
      <c r="CN39" s="651"/>
      <c r="CO39" s="651"/>
      <c r="CP39" s="651"/>
      <c r="CQ39" s="651"/>
      <c r="CR39" s="807">
        <f t="shared" si="3"/>
        <v>0</v>
      </c>
      <c r="CS39" s="807">
        <f t="shared" si="4"/>
        <v>0</v>
      </c>
      <c r="CT39" s="270"/>
      <c r="CU39" s="270"/>
      <c r="CV39" s="270"/>
      <c r="CW39" s="270"/>
      <c r="CX39" s="270"/>
      <c r="CY39" s="270"/>
      <c r="CZ39" s="270"/>
      <c r="DA39" s="270"/>
      <c r="DB39" s="270"/>
      <c r="DC39" s="270"/>
      <c r="DD39" s="270"/>
      <c r="DE39" s="270"/>
      <c r="DF39" s="270"/>
      <c r="DG39" s="270"/>
      <c r="DH39" s="270"/>
      <c r="DI39" s="270"/>
      <c r="DJ39" s="270"/>
      <c r="DK39" s="270"/>
      <c r="DL39" s="270"/>
      <c r="DM39" s="270"/>
      <c r="DN39" s="270"/>
      <c r="DO39" s="270"/>
      <c r="DP39" s="270"/>
      <c r="DQ39" s="270"/>
      <c r="DR39" s="270"/>
      <c r="DS39" s="270"/>
      <c r="DT39" s="270"/>
      <c r="DU39" s="270"/>
      <c r="DV39" s="270"/>
      <c r="DW39" s="270"/>
      <c r="DX39" s="270"/>
      <c r="DY39" s="270"/>
      <c r="DZ39" s="270"/>
      <c r="EA39" s="270"/>
      <c r="EB39" s="270"/>
      <c r="EC39" s="270"/>
      <c r="ED39" s="270"/>
      <c r="EE39" s="270"/>
      <c r="EF39" s="270"/>
      <c r="EG39" s="270"/>
      <c r="EH39" s="270"/>
      <c r="EI39" s="270"/>
      <c r="EJ39" s="270"/>
      <c r="EK39" s="270"/>
      <c r="EL39" s="270"/>
      <c r="EM39" s="270"/>
      <c r="EN39" s="270"/>
      <c r="EO39" s="270"/>
      <c r="EP39" s="270"/>
      <c r="EQ39" s="270"/>
      <c r="ER39" s="270"/>
      <c r="ES39" s="270"/>
      <c r="ET39" s="270"/>
      <c r="EU39" s="270"/>
      <c r="EV39" s="270"/>
      <c r="EW39" s="270"/>
      <c r="EX39" s="270"/>
      <c r="EY39" s="270"/>
      <c r="EZ39" s="270"/>
      <c r="FA39" s="270"/>
      <c r="FB39" s="270"/>
      <c r="FC39" s="270"/>
      <c r="FD39" s="270"/>
      <c r="FE39" s="270"/>
      <c r="FF39" s="270"/>
      <c r="FG39" s="270"/>
      <c r="FH39" s="270"/>
      <c r="FI39" s="270"/>
      <c r="FJ39" s="270"/>
      <c r="FK39" s="270"/>
      <c r="FL39" s="270"/>
      <c r="FM39" s="270"/>
      <c r="FN39" s="270"/>
      <c r="FO39" s="270"/>
      <c r="FP39" s="270"/>
      <c r="FQ39" s="270"/>
      <c r="FR39" s="270"/>
      <c r="FS39" s="270"/>
      <c r="FT39" s="270"/>
      <c r="FU39" s="270"/>
      <c r="FV39" s="270"/>
      <c r="FW39" s="270"/>
      <c r="FX39" s="270"/>
      <c r="FY39" s="270"/>
      <c r="FZ39" s="270"/>
      <c r="GA39" s="270"/>
      <c r="GB39" s="270"/>
      <c r="GC39" s="270"/>
      <c r="GD39" s="270"/>
      <c r="GE39" s="270"/>
      <c r="GF39" s="270"/>
      <c r="GG39" s="270"/>
      <c r="GH39" s="270"/>
      <c r="GI39" s="270"/>
      <c r="GJ39" s="270"/>
      <c r="GK39" s="270"/>
      <c r="GL39" s="270"/>
      <c r="GM39" s="270"/>
      <c r="GN39" s="270"/>
      <c r="GO39" s="270"/>
      <c r="GP39" s="270"/>
      <c r="GQ39" s="270"/>
      <c r="GR39" s="270"/>
      <c r="GS39" s="270"/>
      <c r="GT39" s="270"/>
      <c r="GU39" s="270"/>
      <c r="GV39" s="270"/>
      <c r="GW39" s="270"/>
      <c r="GX39" s="270"/>
      <c r="GY39" s="270"/>
      <c r="GZ39" s="270"/>
      <c r="HA39" s="270"/>
      <c r="HB39" s="270"/>
      <c r="HC39" s="270"/>
      <c r="HD39" s="270"/>
      <c r="HE39" s="270"/>
      <c r="HF39" s="270"/>
      <c r="HG39" s="254"/>
      <c r="HH39" s="254"/>
      <c r="HI39" s="254"/>
      <c r="HJ39" s="254"/>
      <c r="HK39" s="254"/>
      <c r="HL39" s="254"/>
      <c r="HM39" s="254"/>
    </row>
    <row r="40" spans="1:221" ht="19.5" hidden="1" x14ac:dyDescent="0.25">
      <c r="A40" s="1121" t="s">
        <v>361</v>
      </c>
      <c r="B40" s="1121" t="s">
        <v>361</v>
      </c>
      <c r="C40" s="1121" t="s">
        <v>371</v>
      </c>
      <c r="D40" s="1121" t="s">
        <v>373</v>
      </c>
      <c r="E40" s="1121" t="s">
        <v>428</v>
      </c>
      <c r="F40" s="1121"/>
      <c r="G40" s="608"/>
      <c r="H40" s="608"/>
      <c r="I40" s="1050"/>
      <c r="J40" s="1050"/>
      <c r="K40" s="608"/>
      <c r="L40" s="608"/>
      <c r="M40" s="608"/>
      <c r="N40" s="627"/>
      <c r="O40" s="627"/>
      <c r="P40" s="627"/>
      <c r="Q40" s="1122" t="s">
        <v>690</v>
      </c>
      <c r="R40" s="1123"/>
      <c r="S40" s="1123"/>
      <c r="T40" s="1124">
        <f t="shared" si="2"/>
        <v>0</v>
      </c>
      <c r="U40" s="654">
        <f t="shared" si="5"/>
        <v>0</v>
      </c>
      <c r="V40" s="1087"/>
      <c r="W40" s="576"/>
      <c r="X40" s="576"/>
      <c r="Y40" s="576"/>
      <c r="Z40" s="576"/>
      <c r="AA40" s="595"/>
      <c r="AB40" s="576"/>
      <c r="AC40" s="576"/>
      <c r="AD40" s="576"/>
      <c r="AE40" s="576"/>
      <c r="AF40" s="576"/>
      <c r="AG40" s="576"/>
      <c r="AH40" s="576"/>
      <c r="AI40" s="576"/>
      <c r="AJ40" s="576"/>
      <c r="AK40" s="576"/>
      <c r="AL40" s="576"/>
      <c r="AM40" s="576"/>
      <c r="AN40" s="595"/>
      <c r="AO40" s="595"/>
      <c r="AP40" s="576"/>
      <c r="AQ40" s="576"/>
      <c r="AR40" s="576"/>
      <c r="AS40" s="576"/>
      <c r="AT40" s="576"/>
      <c r="AU40" s="576"/>
      <c r="AV40" s="576"/>
      <c r="AW40" s="576"/>
      <c r="AX40" s="576"/>
      <c r="AY40" s="576"/>
      <c r="AZ40" s="576"/>
      <c r="BA40" s="576"/>
      <c r="BB40" s="576"/>
      <c r="BC40" s="576"/>
      <c r="BD40" s="595"/>
      <c r="BE40" s="576"/>
      <c r="BF40" s="576"/>
      <c r="BG40" s="269"/>
      <c r="BH40" s="269"/>
      <c r="BI40" s="269"/>
      <c r="BJ40" s="576"/>
      <c r="BK40" s="576"/>
      <c r="BL40" s="576"/>
      <c r="BM40" s="576"/>
      <c r="BN40" s="576"/>
      <c r="BO40" s="576"/>
      <c r="BP40" s="576"/>
      <c r="BQ40" s="576"/>
      <c r="BR40" s="576"/>
      <c r="BS40" s="595"/>
      <c r="BT40" s="576"/>
      <c r="BU40" s="576"/>
      <c r="BV40" s="576"/>
      <c r="BW40" s="576"/>
      <c r="BX40" s="576"/>
      <c r="BY40" s="576"/>
      <c r="BZ40" s="576"/>
      <c r="CA40" s="636"/>
      <c r="CB40" s="651"/>
      <c r="CC40" s="651"/>
      <c r="CD40" s="651"/>
      <c r="CE40" s="651"/>
      <c r="CF40" s="651"/>
      <c r="CG40" s="651"/>
      <c r="CH40" s="651"/>
      <c r="CI40" s="651"/>
      <c r="CJ40" s="651"/>
      <c r="CK40" s="651"/>
      <c r="CL40" s="651"/>
      <c r="CM40" s="651"/>
      <c r="CN40" s="651"/>
      <c r="CO40" s="651"/>
      <c r="CP40" s="651"/>
      <c r="CQ40" s="651"/>
      <c r="CR40" s="807">
        <f t="shared" si="3"/>
        <v>0</v>
      </c>
      <c r="CS40" s="807">
        <f t="shared" si="4"/>
        <v>0</v>
      </c>
      <c r="CT40" s="270"/>
      <c r="CU40" s="270"/>
      <c r="CV40" s="270"/>
      <c r="CW40" s="270"/>
      <c r="CX40" s="270"/>
      <c r="CY40" s="270"/>
      <c r="CZ40" s="270"/>
      <c r="DA40" s="270"/>
      <c r="DB40" s="270"/>
      <c r="DC40" s="270"/>
      <c r="DD40" s="270"/>
      <c r="DE40" s="270"/>
      <c r="DF40" s="270"/>
      <c r="DG40" s="270"/>
      <c r="DH40" s="270"/>
      <c r="DI40" s="270"/>
      <c r="DJ40" s="270"/>
      <c r="DK40" s="270"/>
      <c r="DL40" s="270"/>
      <c r="DM40" s="270"/>
      <c r="DN40" s="270"/>
      <c r="DO40" s="270"/>
      <c r="DP40" s="270"/>
      <c r="DQ40" s="270"/>
      <c r="DR40" s="270"/>
      <c r="DS40" s="270"/>
      <c r="DT40" s="270"/>
      <c r="DU40" s="270"/>
      <c r="DV40" s="270"/>
      <c r="DW40" s="270"/>
      <c r="DX40" s="270"/>
      <c r="DY40" s="270"/>
      <c r="DZ40" s="270"/>
      <c r="EA40" s="270"/>
      <c r="EB40" s="270"/>
      <c r="EC40" s="270"/>
      <c r="ED40" s="270"/>
      <c r="EE40" s="270"/>
      <c r="EF40" s="270"/>
      <c r="EG40" s="270"/>
      <c r="EH40" s="270"/>
      <c r="EI40" s="270"/>
      <c r="EJ40" s="270"/>
      <c r="EK40" s="270"/>
      <c r="EL40" s="270"/>
      <c r="EM40" s="270"/>
      <c r="EN40" s="270"/>
      <c r="EO40" s="270"/>
      <c r="EP40" s="270"/>
      <c r="EQ40" s="270"/>
      <c r="ER40" s="270"/>
      <c r="ES40" s="270"/>
      <c r="ET40" s="270"/>
      <c r="EU40" s="270"/>
      <c r="EV40" s="270"/>
      <c r="EW40" s="270"/>
      <c r="EX40" s="270"/>
      <c r="EY40" s="270"/>
      <c r="EZ40" s="270"/>
      <c r="FA40" s="270"/>
      <c r="FB40" s="270"/>
      <c r="FC40" s="270"/>
      <c r="FD40" s="270"/>
      <c r="FE40" s="270"/>
      <c r="FF40" s="270"/>
      <c r="FG40" s="270"/>
      <c r="FH40" s="270"/>
      <c r="FI40" s="270"/>
      <c r="FJ40" s="270"/>
      <c r="FK40" s="270"/>
      <c r="FL40" s="270"/>
      <c r="FM40" s="270"/>
      <c r="FN40" s="270"/>
      <c r="FO40" s="270"/>
      <c r="FP40" s="270"/>
      <c r="FQ40" s="270"/>
      <c r="FR40" s="270"/>
      <c r="FS40" s="270"/>
      <c r="FT40" s="270"/>
      <c r="FU40" s="270"/>
      <c r="FV40" s="270"/>
      <c r="FW40" s="270"/>
      <c r="FX40" s="270"/>
      <c r="FY40" s="270"/>
      <c r="FZ40" s="270"/>
      <c r="GA40" s="270"/>
      <c r="GB40" s="270"/>
      <c r="GC40" s="270"/>
      <c r="GD40" s="270"/>
      <c r="GE40" s="270"/>
      <c r="GF40" s="270"/>
      <c r="GG40" s="270"/>
      <c r="GH40" s="270"/>
      <c r="GI40" s="270"/>
      <c r="GJ40" s="270"/>
      <c r="GK40" s="270"/>
      <c r="GL40" s="270"/>
      <c r="GM40" s="270"/>
      <c r="GN40" s="270"/>
      <c r="GO40" s="270"/>
      <c r="GP40" s="270"/>
      <c r="GQ40" s="270"/>
      <c r="GR40" s="270"/>
      <c r="GS40" s="270"/>
      <c r="GT40" s="270"/>
      <c r="GU40" s="270"/>
      <c r="GV40" s="270"/>
      <c r="GW40" s="270"/>
      <c r="GX40" s="270"/>
      <c r="GY40" s="270"/>
      <c r="GZ40" s="270"/>
      <c r="HA40" s="270"/>
      <c r="HB40" s="270"/>
      <c r="HC40" s="270"/>
      <c r="HD40" s="270"/>
      <c r="HE40" s="270"/>
      <c r="HF40" s="270"/>
      <c r="HG40" s="254"/>
      <c r="HH40" s="254"/>
      <c r="HI40" s="254"/>
      <c r="HJ40" s="254"/>
      <c r="HK40" s="254"/>
      <c r="HL40" s="254"/>
      <c r="HM40" s="254"/>
    </row>
    <row r="41" spans="1:221" ht="31.5" hidden="1" x14ac:dyDescent="0.25">
      <c r="A41" s="790" t="s">
        <v>361</v>
      </c>
      <c r="B41" s="790" t="s">
        <v>361</v>
      </c>
      <c r="C41" s="790" t="s">
        <v>371</v>
      </c>
      <c r="D41" s="790" t="s">
        <v>373</v>
      </c>
      <c r="E41" s="790" t="s">
        <v>428</v>
      </c>
      <c r="F41" s="790" t="s">
        <v>381</v>
      </c>
      <c r="G41" s="614"/>
      <c r="H41" s="614"/>
      <c r="I41" s="1055"/>
      <c r="J41" s="1055"/>
      <c r="K41" s="614"/>
      <c r="L41" s="614"/>
      <c r="M41" s="614"/>
      <c r="N41" s="630"/>
      <c r="O41" s="630"/>
      <c r="P41" s="630"/>
      <c r="Q41" s="806" t="s">
        <v>382</v>
      </c>
      <c r="R41" s="1136"/>
      <c r="S41" s="1136"/>
      <c r="T41" s="1137">
        <f t="shared" si="2"/>
        <v>0</v>
      </c>
      <c r="U41" s="654">
        <f t="shared" si="5"/>
        <v>0</v>
      </c>
      <c r="V41" s="1087"/>
      <c r="W41" s="269"/>
      <c r="X41" s="269"/>
      <c r="Y41" s="269"/>
      <c r="Z41" s="269"/>
      <c r="AA41" s="595"/>
      <c r="AB41" s="269"/>
      <c r="AC41" s="269"/>
      <c r="AD41" s="269"/>
      <c r="AE41" s="269"/>
      <c r="AF41" s="269"/>
      <c r="AG41" s="269"/>
      <c r="AH41" s="269"/>
      <c r="AI41" s="269"/>
      <c r="AJ41" s="269"/>
      <c r="AK41" s="269"/>
      <c r="AL41" s="269"/>
      <c r="AM41" s="269"/>
      <c r="AN41" s="595"/>
      <c r="AO41" s="595"/>
      <c r="AP41" s="269"/>
      <c r="AQ41" s="269"/>
      <c r="AR41" s="269"/>
      <c r="AS41" s="269"/>
      <c r="AT41" s="269"/>
      <c r="AU41" s="269"/>
      <c r="AV41" s="269"/>
      <c r="AW41" s="269"/>
      <c r="AX41" s="269"/>
      <c r="AY41" s="269"/>
      <c r="AZ41" s="269"/>
      <c r="BA41" s="269"/>
      <c r="BB41" s="269"/>
      <c r="BC41" s="269"/>
      <c r="BD41" s="595"/>
      <c r="BE41" s="269"/>
      <c r="BF41" s="269"/>
      <c r="BG41" s="269"/>
      <c r="BH41" s="269"/>
      <c r="BI41" s="269"/>
      <c r="BJ41" s="269"/>
      <c r="BK41" s="576"/>
      <c r="BL41" s="269"/>
      <c r="BM41" s="269"/>
      <c r="BN41" s="269"/>
      <c r="BO41" s="269"/>
      <c r="BP41" s="269"/>
      <c r="BQ41" s="269"/>
      <c r="BR41" s="269"/>
      <c r="BS41" s="595"/>
      <c r="BT41" s="269"/>
      <c r="BU41" s="269"/>
      <c r="BV41" s="269"/>
      <c r="BW41" s="269"/>
      <c r="BX41" s="269"/>
      <c r="BY41" s="269"/>
      <c r="BZ41" s="269"/>
      <c r="CA41" s="636"/>
      <c r="CB41" s="651"/>
      <c r="CC41" s="651"/>
      <c r="CD41" s="651"/>
      <c r="CE41" s="651"/>
      <c r="CF41" s="651"/>
      <c r="CG41" s="651"/>
      <c r="CH41" s="651"/>
      <c r="CI41" s="651"/>
      <c r="CJ41" s="651"/>
      <c r="CK41" s="651"/>
      <c r="CL41" s="651"/>
      <c r="CM41" s="651"/>
      <c r="CN41" s="651"/>
      <c r="CO41" s="651"/>
      <c r="CP41" s="651"/>
      <c r="CQ41" s="651"/>
      <c r="CR41" s="807">
        <f t="shared" si="3"/>
        <v>0</v>
      </c>
      <c r="CS41" s="807">
        <f t="shared" si="4"/>
        <v>0</v>
      </c>
      <c r="CT41" s="270"/>
      <c r="CU41" s="270"/>
      <c r="CV41" s="270"/>
      <c r="CW41" s="270"/>
      <c r="CX41" s="270"/>
      <c r="CY41" s="270"/>
      <c r="CZ41" s="270"/>
      <c r="DA41" s="270"/>
      <c r="DB41" s="270"/>
      <c r="DC41" s="270"/>
      <c r="DD41" s="270"/>
      <c r="DE41" s="270"/>
      <c r="DF41" s="270"/>
      <c r="DG41" s="270"/>
      <c r="DH41" s="270"/>
      <c r="DI41" s="270"/>
      <c r="DJ41" s="270"/>
      <c r="DK41" s="270"/>
      <c r="DL41" s="270"/>
      <c r="DM41" s="270"/>
      <c r="DN41" s="270"/>
      <c r="DO41" s="270"/>
      <c r="DP41" s="270"/>
      <c r="DQ41" s="270"/>
      <c r="DR41" s="270"/>
      <c r="DS41" s="270"/>
      <c r="DT41" s="270"/>
      <c r="DU41" s="270"/>
      <c r="DV41" s="270"/>
      <c r="DW41" s="270"/>
      <c r="DX41" s="270"/>
      <c r="DY41" s="270"/>
      <c r="DZ41" s="270"/>
      <c r="EA41" s="270"/>
      <c r="EB41" s="270"/>
      <c r="EC41" s="270"/>
      <c r="ED41" s="270"/>
      <c r="EE41" s="270"/>
      <c r="EF41" s="270"/>
      <c r="EG41" s="270"/>
      <c r="EH41" s="270"/>
      <c r="EI41" s="270"/>
      <c r="EJ41" s="270"/>
      <c r="EK41" s="270"/>
      <c r="EL41" s="270"/>
      <c r="EM41" s="270"/>
      <c r="EN41" s="270"/>
      <c r="EO41" s="270"/>
      <c r="EP41" s="270"/>
      <c r="EQ41" s="270"/>
      <c r="ER41" s="270"/>
      <c r="ES41" s="270"/>
      <c r="ET41" s="270"/>
      <c r="EU41" s="270"/>
      <c r="EV41" s="270"/>
      <c r="EW41" s="270"/>
      <c r="EX41" s="270"/>
      <c r="EY41" s="270"/>
      <c r="EZ41" s="270"/>
      <c r="FA41" s="270"/>
      <c r="FB41" s="270"/>
      <c r="FC41" s="270"/>
      <c r="FD41" s="270"/>
      <c r="FE41" s="270"/>
      <c r="FF41" s="270"/>
      <c r="FG41" s="270"/>
      <c r="FH41" s="270"/>
      <c r="FI41" s="270"/>
      <c r="FJ41" s="270"/>
      <c r="FK41" s="270"/>
      <c r="FL41" s="270"/>
      <c r="FM41" s="270"/>
      <c r="FN41" s="270"/>
      <c r="FO41" s="270"/>
      <c r="FP41" s="270"/>
      <c r="FQ41" s="270"/>
      <c r="FR41" s="270"/>
      <c r="FS41" s="270"/>
      <c r="FT41" s="270"/>
      <c r="FU41" s="270"/>
      <c r="FV41" s="270"/>
      <c r="FW41" s="270"/>
      <c r="FX41" s="270"/>
      <c r="FY41" s="270"/>
      <c r="FZ41" s="270"/>
      <c r="GA41" s="270"/>
      <c r="GB41" s="270"/>
      <c r="GC41" s="270"/>
      <c r="GD41" s="270"/>
      <c r="GE41" s="270"/>
      <c r="GF41" s="270"/>
      <c r="GG41" s="270"/>
      <c r="GH41" s="270"/>
      <c r="GI41" s="270"/>
      <c r="GJ41" s="270"/>
      <c r="GK41" s="270"/>
      <c r="GL41" s="270"/>
      <c r="GM41" s="270"/>
      <c r="GN41" s="270"/>
      <c r="GO41" s="270"/>
      <c r="GP41" s="270"/>
      <c r="GQ41" s="270"/>
      <c r="GR41" s="270"/>
      <c r="GS41" s="270"/>
      <c r="GT41" s="270"/>
      <c r="GU41" s="270"/>
      <c r="GV41" s="270"/>
      <c r="GW41" s="270"/>
      <c r="GX41" s="270"/>
      <c r="GY41" s="270"/>
      <c r="GZ41" s="270"/>
      <c r="HA41" s="270"/>
      <c r="HB41" s="270"/>
      <c r="HC41" s="270"/>
      <c r="HD41" s="270"/>
      <c r="HE41" s="270"/>
      <c r="HF41" s="270"/>
      <c r="HG41" s="254"/>
      <c r="HH41" s="254"/>
      <c r="HI41" s="254"/>
      <c r="HJ41" s="254"/>
      <c r="HK41" s="254"/>
      <c r="HL41" s="254"/>
      <c r="HM41" s="254"/>
    </row>
    <row r="42" spans="1:221" s="280" customFormat="1" ht="84.95" hidden="1" customHeight="1" x14ac:dyDescent="0.25">
      <c r="A42" s="619" t="s">
        <v>361</v>
      </c>
      <c r="B42" s="619" t="s">
        <v>361</v>
      </c>
      <c r="C42" s="619" t="s">
        <v>371</v>
      </c>
      <c r="D42" s="619" t="s">
        <v>373</v>
      </c>
      <c r="E42" s="619" t="s">
        <v>428</v>
      </c>
      <c r="F42" s="619" t="s">
        <v>381</v>
      </c>
      <c r="G42" s="609">
        <v>2021005810214</v>
      </c>
      <c r="H42" s="609"/>
      <c r="I42" s="1052" t="s">
        <v>738</v>
      </c>
      <c r="J42" s="1052" t="s">
        <v>739</v>
      </c>
      <c r="K42" s="609">
        <v>1</v>
      </c>
      <c r="L42" s="609" t="s">
        <v>741</v>
      </c>
      <c r="M42" s="609" t="s">
        <v>740</v>
      </c>
      <c r="N42" s="619" t="s">
        <v>666</v>
      </c>
      <c r="O42" s="619" t="s">
        <v>742</v>
      </c>
      <c r="P42" s="619" t="s">
        <v>701</v>
      </c>
      <c r="Q42" s="766" t="s">
        <v>900</v>
      </c>
      <c r="R42" s="853">
        <v>234150000</v>
      </c>
      <c r="S42" s="871"/>
      <c r="T42" s="1023">
        <f t="shared" si="2"/>
        <v>234150000</v>
      </c>
      <c r="U42" s="654">
        <f t="shared" si="5"/>
        <v>234150000</v>
      </c>
      <c r="V42" s="1088"/>
      <c r="W42" s="594"/>
      <c r="X42" s="594"/>
      <c r="Y42" s="594"/>
      <c r="Z42" s="594"/>
      <c r="AA42" s="594">
        <v>10543500</v>
      </c>
      <c r="AB42" s="594">
        <v>83957832</v>
      </c>
      <c r="AC42" s="594">
        <v>83151900</v>
      </c>
      <c r="AD42" s="594">
        <v>20700000</v>
      </c>
      <c r="AE42" s="594">
        <v>35796768</v>
      </c>
      <c r="AF42" s="594"/>
      <c r="AG42" s="594"/>
      <c r="AH42" s="594"/>
      <c r="AI42" s="594"/>
      <c r="AJ42" s="594"/>
      <c r="AK42" s="594"/>
      <c r="AL42" s="594"/>
      <c r="AM42" s="594"/>
      <c r="AN42" s="594"/>
      <c r="AO42" s="594"/>
      <c r="AP42" s="594"/>
      <c r="AQ42" s="594"/>
      <c r="AR42" s="594"/>
      <c r="AS42" s="788"/>
      <c r="AT42" s="788"/>
      <c r="AU42" s="325"/>
      <c r="AV42" s="325"/>
      <c r="AW42" s="325"/>
      <c r="AX42" s="594"/>
      <c r="AY42" s="594"/>
      <c r="AZ42" s="594"/>
      <c r="BA42" s="594"/>
      <c r="BB42" s="594"/>
      <c r="BC42" s="594"/>
      <c r="BD42" s="594"/>
      <c r="BE42" s="594"/>
      <c r="BF42" s="594"/>
      <c r="BG42" s="594"/>
      <c r="BH42" s="594"/>
      <c r="BI42" s="594"/>
      <c r="BJ42" s="594"/>
      <c r="BK42" s="594"/>
      <c r="BL42" s="594"/>
      <c r="BM42" s="594"/>
      <c r="BN42" s="594"/>
      <c r="BO42" s="594"/>
      <c r="BP42" s="594"/>
      <c r="BQ42" s="594"/>
      <c r="BR42" s="594"/>
      <c r="BS42" s="594"/>
      <c r="BT42" s="594"/>
      <c r="BU42" s="594"/>
      <c r="BV42" s="594"/>
      <c r="BW42" s="594"/>
      <c r="BX42" s="594"/>
      <c r="BY42" s="594"/>
      <c r="BZ42" s="594"/>
      <c r="CA42" s="637"/>
      <c r="CB42" s="652"/>
      <c r="CC42" s="652"/>
      <c r="CD42" s="652"/>
      <c r="CE42" s="652"/>
      <c r="CF42" s="652"/>
      <c r="CG42" s="652"/>
      <c r="CH42" s="652"/>
      <c r="CI42" s="652"/>
      <c r="CJ42" s="652"/>
      <c r="CK42" s="652"/>
      <c r="CL42" s="652"/>
      <c r="CM42" s="652"/>
      <c r="CN42" s="652"/>
      <c r="CO42" s="652"/>
      <c r="CP42" s="652"/>
      <c r="CQ42" s="652"/>
      <c r="CR42" s="807">
        <f t="shared" si="3"/>
        <v>234150000</v>
      </c>
      <c r="CS42" s="807">
        <f t="shared" si="4"/>
        <v>0</v>
      </c>
      <c r="CT42" s="278"/>
      <c r="CU42" s="278"/>
      <c r="CV42" s="278"/>
      <c r="CW42" s="278"/>
      <c r="CX42" s="278"/>
      <c r="CY42" s="278"/>
      <c r="CZ42" s="278"/>
      <c r="DA42" s="278"/>
      <c r="DB42" s="278"/>
      <c r="DC42" s="278"/>
      <c r="DD42" s="278"/>
      <c r="DE42" s="278"/>
      <c r="DF42" s="278"/>
      <c r="DG42" s="278"/>
      <c r="DH42" s="278"/>
      <c r="DI42" s="278"/>
      <c r="DJ42" s="278"/>
      <c r="DK42" s="278"/>
      <c r="DL42" s="278"/>
      <c r="DM42" s="278"/>
      <c r="DN42" s="278"/>
      <c r="DO42" s="278"/>
      <c r="DP42" s="278"/>
      <c r="DQ42" s="278"/>
      <c r="DR42" s="278"/>
      <c r="DS42" s="278"/>
      <c r="DT42" s="278"/>
      <c r="DU42" s="278"/>
      <c r="DV42" s="278"/>
      <c r="DW42" s="278"/>
      <c r="DX42" s="278"/>
      <c r="DY42" s="278"/>
      <c r="DZ42" s="278"/>
      <c r="EA42" s="278"/>
      <c r="EB42" s="278"/>
      <c r="EC42" s="278"/>
      <c r="ED42" s="278"/>
      <c r="EE42" s="278"/>
      <c r="EF42" s="278"/>
      <c r="EG42" s="278"/>
      <c r="EH42" s="278"/>
      <c r="EI42" s="278"/>
      <c r="EJ42" s="278"/>
      <c r="EK42" s="278"/>
      <c r="EL42" s="278"/>
      <c r="EM42" s="278"/>
      <c r="EN42" s="278"/>
      <c r="EO42" s="278"/>
      <c r="EP42" s="278"/>
      <c r="EQ42" s="278"/>
      <c r="ER42" s="278"/>
      <c r="ES42" s="278"/>
      <c r="ET42" s="278"/>
      <c r="EU42" s="278"/>
      <c r="EV42" s="278"/>
      <c r="EW42" s="278"/>
      <c r="EX42" s="278"/>
      <c r="EY42" s="278"/>
      <c r="EZ42" s="278"/>
      <c r="FA42" s="278"/>
      <c r="FB42" s="278"/>
      <c r="FC42" s="278"/>
      <c r="FD42" s="278"/>
      <c r="FE42" s="278"/>
      <c r="FF42" s="278"/>
      <c r="FG42" s="278"/>
      <c r="FH42" s="278"/>
      <c r="FI42" s="278"/>
      <c r="FJ42" s="278"/>
      <c r="FK42" s="278"/>
      <c r="FL42" s="278"/>
      <c r="FM42" s="278"/>
      <c r="FN42" s="278"/>
      <c r="FO42" s="278"/>
      <c r="FP42" s="278"/>
      <c r="FQ42" s="278"/>
      <c r="FR42" s="278"/>
      <c r="FS42" s="278"/>
      <c r="FT42" s="278"/>
      <c r="FU42" s="278"/>
      <c r="FV42" s="278"/>
      <c r="FW42" s="278"/>
      <c r="FX42" s="278"/>
      <c r="FY42" s="278"/>
      <c r="FZ42" s="278"/>
      <c r="GA42" s="278"/>
      <c r="GB42" s="278"/>
      <c r="GC42" s="278"/>
      <c r="GD42" s="278"/>
      <c r="GE42" s="278"/>
      <c r="GF42" s="278"/>
      <c r="GG42" s="278"/>
      <c r="GH42" s="278"/>
      <c r="GI42" s="278"/>
      <c r="GJ42" s="278"/>
      <c r="GK42" s="278"/>
      <c r="GL42" s="278"/>
      <c r="GM42" s="278"/>
      <c r="GN42" s="278"/>
      <c r="GO42" s="278"/>
      <c r="GP42" s="278"/>
      <c r="GQ42" s="278"/>
      <c r="GR42" s="278"/>
      <c r="GS42" s="278"/>
      <c r="GT42" s="278"/>
      <c r="GU42" s="278"/>
      <c r="GV42" s="278"/>
      <c r="GW42" s="278"/>
      <c r="GX42" s="278"/>
      <c r="GY42" s="278"/>
      <c r="GZ42" s="278"/>
      <c r="HA42" s="278"/>
      <c r="HB42" s="278"/>
      <c r="HC42" s="278"/>
      <c r="HD42" s="278"/>
      <c r="HE42" s="278"/>
      <c r="HF42" s="278"/>
      <c r="HG42" s="279"/>
      <c r="HH42" s="279"/>
      <c r="HI42" s="279"/>
      <c r="HJ42" s="279"/>
      <c r="HK42" s="279"/>
      <c r="HL42" s="279"/>
      <c r="HM42" s="279"/>
    </row>
    <row r="43" spans="1:221" ht="19.5" hidden="1" x14ac:dyDescent="0.25">
      <c r="A43" s="1105" t="s">
        <v>378</v>
      </c>
      <c r="B43" s="1105"/>
      <c r="C43" s="1105"/>
      <c r="D43" s="1105"/>
      <c r="E43" s="1105"/>
      <c r="F43" s="1105"/>
      <c r="G43" s="604"/>
      <c r="H43" s="604"/>
      <c r="I43" s="1046"/>
      <c r="J43" s="1046"/>
      <c r="K43" s="604"/>
      <c r="L43" s="604"/>
      <c r="M43" s="604"/>
      <c r="N43" s="623"/>
      <c r="O43" s="623"/>
      <c r="P43" s="623"/>
      <c r="Q43" s="1106" t="s">
        <v>393</v>
      </c>
      <c r="R43" s="1107"/>
      <c r="S43" s="1107"/>
      <c r="T43" s="1108">
        <f t="shared" si="2"/>
        <v>0</v>
      </c>
      <c r="U43" s="654">
        <f t="shared" si="5"/>
        <v>0</v>
      </c>
      <c r="V43" s="1089"/>
      <c r="W43" s="252"/>
      <c r="X43" s="252"/>
      <c r="Y43" s="252"/>
      <c r="Z43" s="252"/>
      <c r="AA43" s="597"/>
      <c r="AB43" s="252"/>
      <c r="AC43" s="252"/>
      <c r="AD43" s="252"/>
      <c r="AE43" s="252"/>
      <c r="AF43" s="252"/>
      <c r="AG43" s="252"/>
      <c r="AH43" s="252"/>
      <c r="AI43" s="252"/>
      <c r="AJ43" s="252"/>
      <c r="AK43" s="252"/>
      <c r="AL43" s="252"/>
      <c r="AM43" s="252"/>
      <c r="AN43" s="597"/>
      <c r="AO43" s="597"/>
      <c r="AP43" s="252"/>
      <c r="AQ43" s="252"/>
      <c r="AR43" s="252"/>
      <c r="AS43" s="252"/>
      <c r="AT43" s="252"/>
      <c r="AU43" s="252"/>
      <c r="AV43" s="252"/>
      <c r="AW43" s="252"/>
      <c r="AX43" s="252"/>
      <c r="AY43" s="252"/>
      <c r="AZ43" s="252"/>
      <c r="BA43" s="252"/>
      <c r="BB43" s="252"/>
      <c r="BC43" s="252"/>
      <c r="BD43" s="597"/>
      <c r="BE43" s="252"/>
      <c r="BF43" s="252"/>
      <c r="BG43" s="252"/>
      <c r="BH43" s="252"/>
      <c r="BI43" s="252"/>
      <c r="BJ43" s="252"/>
      <c r="BK43" s="588"/>
      <c r="BL43" s="252"/>
      <c r="BM43" s="252"/>
      <c r="BN43" s="252"/>
      <c r="BO43" s="252"/>
      <c r="BP43" s="252"/>
      <c r="BQ43" s="252"/>
      <c r="BR43" s="252"/>
      <c r="BS43" s="597"/>
      <c r="BT43" s="252"/>
      <c r="BU43" s="252"/>
      <c r="BV43" s="252"/>
      <c r="BW43" s="252"/>
      <c r="BX43" s="252"/>
      <c r="BY43" s="252"/>
      <c r="BZ43" s="252"/>
      <c r="CA43" s="634"/>
      <c r="CB43" s="649"/>
      <c r="CC43" s="649"/>
      <c r="CD43" s="649"/>
      <c r="CE43" s="649"/>
      <c r="CF43" s="649"/>
      <c r="CG43" s="649"/>
      <c r="CH43" s="649"/>
      <c r="CI43" s="649"/>
      <c r="CJ43" s="649"/>
      <c r="CK43" s="649"/>
      <c r="CL43" s="649"/>
      <c r="CM43" s="649"/>
      <c r="CN43" s="649"/>
      <c r="CO43" s="649"/>
      <c r="CP43" s="649"/>
      <c r="CQ43" s="649"/>
      <c r="CR43" s="807">
        <f t="shared" si="3"/>
        <v>0</v>
      </c>
      <c r="CS43" s="807">
        <f t="shared" si="4"/>
        <v>0</v>
      </c>
      <c r="CT43" s="253"/>
      <c r="CU43" s="253"/>
      <c r="CV43" s="253"/>
      <c r="CW43" s="253"/>
      <c r="CX43" s="253"/>
      <c r="CY43" s="253"/>
      <c r="CZ43" s="253"/>
      <c r="DA43" s="253"/>
      <c r="DB43" s="253"/>
      <c r="DC43" s="253"/>
      <c r="DD43" s="253"/>
      <c r="DE43" s="253"/>
      <c r="DF43" s="253"/>
      <c r="DG43" s="253"/>
      <c r="DH43" s="253"/>
      <c r="DI43" s="253"/>
      <c r="DJ43" s="253"/>
      <c r="DK43" s="253"/>
      <c r="DL43" s="253"/>
      <c r="DM43" s="253"/>
      <c r="DN43" s="253"/>
      <c r="DO43" s="253"/>
      <c r="DP43" s="253"/>
      <c r="DQ43" s="253"/>
      <c r="DR43" s="253"/>
      <c r="DS43" s="253"/>
      <c r="DT43" s="253"/>
      <c r="DU43" s="253"/>
      <c r="DV43" s="253"/>
      <c r="DW43" s="253"/>
      <c r="DX43" s="253"/>
      <c r="DY43" s="253"/>
      <c r="DZ43" s="253"/>
      <c r="EA43" s="253"/>
      <c r="EB43" s="253"/>
      <c r="EC43" s="253"/>
      <c r="ED43" s="253"/>
      <c r="EE43" s="253"/>
      <c r="EF43" s="253"/>
      <c r="EG43" s="253"/>
      <c r="EH43" s="253"/>
      <c r="EI43" s="253"/>
      <c r="EJ43" s="253"/>
      <c r="EK43" s="253"/>
      <c r="EL43" s="253"/>
      <c r="EM43" s="253"/>
      <c r="EN43" s="253"/>
      <c r="EO43" s="253"/>
      <c r="EP43" s="253"/>
      <c r="EQ43" s="253"/>
      <c r="ER43" s="253"/>
      <c r="ES43" s="253"/>
      <c r="ET43" s="253"/>
      <c r="EU43" s="253"/>
      <c r="EV43" s="253"/>
      <c r="EW43" s="253"/>
      <c r="EX43" s="253"/>
      <c r="EY43" s="253"/>
      <c r="EZ43" s="253"/>
      <c r="FA43" s="253"/>
      <c r="FB43" s="253"/>
      <c r="FC43" s="253"/>
      <c r="FD43" s="253"/>
      <c r="FE43" s="253"/>
      <c r="FF43" s="253"/>
      <c r="FG43" s="253"/>
      <c r="FH43" s="253"/>
      <c r="FI43" s="253"/>
      <c r="FJ43" s="253"/>
      <c r="FK43" s="253"/>
      <c r="FL43" s="253"/>
      <c r="FM43" s="253"/>
      <c r="FN43" s="253"/>
      <c r="FO43" s="253"/>
      <c r="FP43" s="253"/>
      <c r="FQ43" s="253"/>
      <c r="FR43" s="253"/>
      <c r="FS43" s="253"/>
      <c r="FT43" s="253"/>
      <c r="FU43" s="253"/>
      <c r="FV43" s="253"/>
      <c r="FW43" s="253"/>
      <c r="FX43" s="253"/>
      <c r="FY43" s="253"/>
      <c r="FZ43" s="253"/>
      <c r="GA43" s="253"/>
      <c r="GB43" s="253"/>
      <c r="GC43" s="253"/>
      <c r="GD43" s="253"/>
      <c r="GE43" s="253"/>
      <c r="GF43" s="253"/>
      <c r="GG43" s="253"/>
      <c r="GH43" s="253"/>
      <c r="GI43" s="253"/>
      <c r="GJ43" s="253"/>
      <c r="GK43" s="253"/>
      <c r="GL43" s="253"/>
      <c r="GM43" s="253"/>
      <c r="GN43" s="253"/>
      <c r="GO43" s="253"/>
      <c r="GP43" s="253"/>
      <c r="GQ43" s="253"/>
      <c r="GR43" s="253"/>
      <c r="GS43" s="253"/>
      <c r="GT43" s="253"/>
      <c r="GU43" s="253"/>
      <c r="GV43" s="253"/>
      <c r="GW43" s="253"/>
      <c r="GX43" s="253"/>
      <c r="GY43" s="253"/>
      <c r="GZ43" s="253"/>
      <c r="HA43" s="253"/>
      <c r="HB43" s="253"/>
      <c r="HC43" s="253"/>
      <c r="HD43" s="253"/>
      <c r="HE43" s="253"/>
      <c r="HF43" s="253"/>
      <c r="HG43" s="261"/>
      <c r="HH43" s="261"/>
      <c r="HI43" s="261"/>
      <c r="HJ43" s="261"/>
      <c r="HK43" s="261"/>
      <c r="HL43" s="261"/>
      <c r="HM43" s="261"/>
    </row>
    <row r="44" spans="1:221" ht="19.5" hidden="1" x14ac:dyDescent="0.25">
      <c r="A44" s="792" t="s">
        <v>378</v>
      </c>
      <c r="B44" s="792" t="s">
        <v>394</v>
      </c>
      <c r="C44" s="792"/>
      <c r="D44" s="792"/>
      <c r="E44" s="792"/>
      <c r="F44" s="792"/>
      <c r="G44" s="616"/>
      <c r="H44" s="616"/>
      <c r="I44" s="1057"/>
      <c r="J44" s="1057"/>
      <c r="K44" s="616"/>
      <c r="L44" s="616"/>
      <c r="M44" s="616"/>
      <c r="N44" s="624"/>
      <c r="O44" s="624"/>
      <c r="P44" s="624"/>
      <c r="Q44" s="1130" t="s">
        <v>395</v>
      </c>
      <c r="R44" s="1111"/>
      <c r="S44" s="1111"/>
      <c r="T44" s="1112">
        <f t="shared" si="2"/>
        <v>0</v>
      </c>
      <c r="U44" s="654">
        <f t="shared" si="5"/>
        <v>0</v>
      </c>
      <c r="V44" s="1087"/>
      <c r="W44" s="269"/>
      <c r="X44" s="269"/>
      <c r="Y44" s="269"/>
      <c r="Z44" s="269"/>
      <c r="AA44" s="595"/>
      <c r="AB44" s="269"/>
      <c r="AC44" s="269"/>
      <c r="AD44" s="269"/>
      <c r="AE44" s="269"/>
      <c r="AF44" s="269"/>
      <c r="AG44" s="269"/>
      <c r="AH44" s="269"/>
      <c r="AI44" s="269"/>
      <c r="AJ44" s="269"/>
      <c r="AK44" s="269"/>
      <c r="AL44" s="269"/>
      <c r="AM44" s="269"/>
      <c r="AN44" s="595"/>
      <c r="AO44" s="595"/>
      <c r="AP44" s="269"/>
      <c r="AQ44" s="269"/>
      <c r="AR44" s="269"/>
      <c r="AS44" s="269"/>
      <c r="AT44" s="269"/>
      <c r="AU44" s="269"/>
      <c r="AV44" s="269"/>
      <c r="AW44" s="269"/>
      <c r="AX44" s="269"/>
      <c r="AY44" s="269"/>
      <c r="AZ44" s="269"/>
      <c r="BA44" s="269"/>
      <c r="BB44" s="269"/>
      <c r="BC44" s="269"/>
      <c r="BD44" s="595"/>
      <c r="BE44" s="269"/>
      <c r="BF44" s="269"/>
      <c r="BG44" s="269"/>
      <c r="BH44" s="269"/>
      <c r="BI44" s="269"/>
      <c r="BJ44" s="269"/>
      <c r="BK44" s="576"/>
      <c r="BL44" s="269"/>
      <c r="BM44" s="269"/>
      <c r="BN44" s="269"/>
      <c r="BO44" s="269"/>
      <c r="BP44" s="269"/>
      <c r="BQ44" s="269"/>
      <c r="BR44" s="269"/>
      <c r="BS44" s="595"/>
      <c r="BT44" s="269"/>
      <c r="BU44" s="269"/>
      <c r="BV44" s="269"/>
      <c r="BW44" s="269"/>
      <c r="BX44" s="269"/>
      <c r="BY44" s="269"/>
      <c r="BZ44" s="269"/>
      <c r="CA44" s="636"/>
      <c r="CB44" s="651"/>
      <c r="CC44" s="651"/>
      <c r="CD44" s="651"/>
      <c r="CE44" s="651"/>
      <c r="CF44" s="651"/>
      <c r="CG44" s="651"/>
      <c r="CH44" s="651"/>
      <c r="CI44" s="651"/>
      <c r="CJ44" s="651"/>
      <c r="CK44" s="651"/>
      <c r="CL44" s="651"/>
      <c r="CM44" s="651"/>
      <c r="CN44" s="651"/>
      <c r="CO44" s="651"/>
      <c r="CP44" s="651"/>
      <c r="CQ44" s="651"/>
      <c r="CR44" s="807">
        <f t="shared" si="3"/>
        <v>0</v>
      </c>
      <c r="CS44" s="807">
        <f t="shared" si="4"/>
        <v>0</v>
      </c>
      <c r="CT44" s="270"/>
      <c r="CU44" s="270"/>
      <c r="CV44" s="270"/>
      <c r="CW44" s="270"/>
      <c r="CX44" s="270"/>
      <c r="CY44" s="270"/>
      <c r="CZ44" s="270"/>
      <c r="DA44" s="270"/>
      <c r="DB44" s="270"/>
      <c r="DC44" s="270"/>
      <c r="DD44" s="270"/>
      <c r="DE44" s="270"/>
      <c r="DF44" s="270"/>
      <c r="DG44" s="270"/>
      <c r="DH44" s="270"/>
      <c r="DI44" s="270"/>
      <c r="DJ44" s="270"/>
      <c r="DK44" s="270"/>
      <c r="DL44" s="270"/>
      <c r="DM44" s="270"/>
      <c r="DN44" s="270"/>
      <c r="DO44" s="270"/>
      <c r="DP44" s="270"/>
      <c r="DQ44" s="270"/>
      <c r="DR44" s="270"/>
      <c r="DS44" s="270"/>
      <c r="DT44" s="270"/>
      <c r="DU44" s="270"/>
      <c r="DV44" s="270"/>
      <c r="DW44" s="270"/>
      <c r="DX44" s="270"/>
      <c r="DY44" s="270"/>
      <c r="DZ44" s="270"/>
      <c r="EA44" s="270"/>
      <c r="EB44" s="270"/>
      <c r="EC44" s="270"/>
      <c r="ED44" s="270"/>
      <c r="EE44" s="270"/>
      <c r="EF44" s="270"/>
      <c r="EG44" s="270"/>
      <c r="EH44" s="270"/>
      <c r="EI44" s="270"/>
      <c r="EJ44" s="270"/>
      <c r="EK44" s="270"/>
      <c r="EL44" s="270"/>
      <c r="EM44" s="270"/>
      <c r="EN44" s="270"/>
      <c r="EO44" s="270"/>
      <c r="EP44" s="270"/>
      <c r="EQ44" s="270"/>
      <c r="ER44" s="270"/>
      <c r="ES44" s="270"/>
      <c r="ET44" s="270"/>
      <c r="EU44" s="270"/>
      <c r="EV44" s="270"/>
      <c r="EW44" s="270"/>
      <c r="EX44" s="270"/>
      <c r="EY44" s="270"/>
      <c r="EZ44" s="270"/>
      <c r="FA44" s="270"/>
      <c r="FB44" s="270"/>
      <c r="FC44" s="270"/>
      <c r="FD44" s="270"/>
      <c r="FE44" s="270"/>
      <c r="FF44" s="270"/>
      <c r="FG44" s="270"/>
      <c r="FH44" s="270"/>
      <c r="FI44" s="270"/>
      <c r="FJ44" s="270"/>
      <c r="FK44" s="270"/>
      <c r="FL44" s="270"/>
      <c r="FM44" s="270"/>
      <c r="FN44" s="270"/>
      <c r="FO44" s="270"/>
      <c r="FP44" s="270"/>
      <c r="FQ44" s="270"/>
      <c r="FR44" s="270"/>
      <c r="FS44" s="270"/>
      <c r="FT44" s="270"/>
      <c r="FU44" s="270"/>
      <c r="FV44" s="270"/>
      <c r="FW44" s="270"/>
      <c r="FX44" s="270"/>
      <c r="FY44" s="270"/>
      <c r="FZ44" s="270"/>
      <c r="GA44" s="270"/>
      <c r="GB44" s="270"/>
      <c r="GC44" s="270"/>
      <c r="GD44" s="270"/>
      <c r="GE44" s="270"/>
      <c r="GF44" s="270"/>
      <c r="GG44" s="270"/>
      <c r="GH44" s="270"/>
      <c r="GI44" s="270"/>
      <c r="GJ44" s="270"/>
      <c r="GK44" s="270"/>
      <c r="GL44" s="270"/>
      <c r="GM44" s="270"/>
      <c r="GN44" s="270"/>
      <c r="GO44" s="270"/>
      <c r="GP44" s="270"/>
      <c r="GQ44" s="270"/>
      <c r="GR44" s="270"/>
      <c r="GS44" s="270"/>
      <c r="GT44" s="270"/>
      <c r="GU44" s="270"/>
      <c r="GV44" s="270"/>
      <c r="GW44" s="270"/>
      <c r="GX44" s="270"/>
      <c r="GY44" s="270"/>
      <c r="GZ44" s="270"/>
      <c r="HA44" s="270"/>
      <c r="HB44" s="270"/>
      <c r="HC44" s="270"/>
      <c r="HD44" s="270"/>
      <c r="HE44" s="270"/>
      <c r="HF44" s="270"/>
      <c r="HG44" s="261"/>
      <c r="HH44" s="261"/>
      <c r="HI44" s="261"/>
      <c r="HJ44" s="261"/>
      <c r="HK44" s="261"/>
      <c r="HL44" s="261"/>
      <c r="HM44" s="261"/>
    </row>
    <row r="45" spans="1:221" ht="19.5" hidden="1" x14ac:dyDescent="0.25">
      <c r="A45" s="1113" t="s">
        <v>378</v>
      </c>
      <c r="B45" s="1113" t="s">
        <v>394</v>
      </c>
      <c r="C45" s="1113" t="s">
        <v>394</v>
      </c>
      <c r="D45" s="1113"/>
      <c r="E45" s="1113"/>
      <c r="F45" s="1113"/>
      <c r="G45" s="606"/>
      <c r="H45" s="606"/>
      <c r="I45" s="1048"/>
      <c r="J45" s="1048"/>
      <c r="K45" s="606"/>
      <c r="L45" s="606"/>
      <c r="M45" s="606"/>
      <c r="N45" s="1113"/>
      <c r="O45" s="625"/>
      <c r="P45" s="625"/>
      <c r="Q45" s="1131" t="s">
        <v>396</v>
      </c>
      <c r="R45" s="1115"/>
      <c r="S45" s="1115"/>
      <c r="T45" s="1116">
        <f t="shared" si="2"/>
        <v>0</v>
      </c>
      <c r="U45" s="654">
        <f t="shared" si="5"/>
        <v>0</v>
      </c>
      <c r="V45" s="1087"/>
      <c r="W45" s="269"/>
      <c r="X45" s="269"/>
      <c r="Y45" s="269"/>
      <c r="Z45" s="269"/>
      <c r="AA45" s="595"/>
      <c r="AB45" s="269"/>
      <c r="AC45" s="269"/>
      <c r="AD45" s="269"/>
      <c r="AE45" s="269"/>
      <c r="AF45" s="269"/>
      <c r="AG45" s="269"/>
      <c r="AH45" s="269"/>
      <c r="AI45" s="269"/>
      <c r="AJ45" s="269"/>
      <c r="AK45" s="269"/>
      <c r="AL45" s="269"/>
      <c r="AM45" s="269"/>
      <c r="AN45" s="595"/>
      <c r="AO45" s="595"/>
      <c r="AP45" s="269"/>
      <c r="AQ45" s="269"/>
      <c r="AR45" s="269"/>
      <c r="AS45" s="269"/>
      <c r="AT45" s="269"/>
      <c r="AU45" s="269"/>
      <c r="AV45" s="269"/>
      <c r="AW45" s="269"/>
      <c r="AX45" s="269"/>
      <c r="AY45" s="269"/>
      <c r="AZ45" s="269"/>
      <c r="BA45" s="269"/>
      <c r="BB45" s="269"/>
      <c r="BC45" s="269"/>
      <c r="BD45" s="595"/>
      <c r="BE45" s="269"/>
      <c r="BF45" s="269"/>
      <c r="BG45" s="269"/>
      <c r="BH45" s="269"/>
      <c r="BI45" s="269"/>
      <c r="BJ45" s="269"/>
      <c r="BK45" s="576"/>
      <c r="BL45" s="269"/>
      <c r="BM45" s="269"/>
      <c r="BN45" s="269"/>
      <c r="BO45" s="269"/>
      <c r="BP45" s="269"/>
      <c r="BQ45" s="269"/>
      <c r="BR45" s="269"/>
      <c r="BS45" s="595"/>
      <c r="BT45" s="269"/>
      <c r="BU45" s="269"/>
      <c r="BV45" s="269"/>
      <c r="BW45" s="269"/>
      <c r="BX45" s="269"/>
      <c r="BY45" s="269"/>
      <c r="BZ45" s="269"/>
      <c r="CA45" s="636"/>
      <c r="CB45" s="651"/>
      <c r="CC45" s="651"/>
      <c r="CD45" s="651"/>
      <c r="CE45" s="651"/>
      <c r="CF45" s="651"/>
      <c r="CG45" s="651"/>
      <c r="CH45" s="651"/>
      <c r="CI45" s="651"/>
      <c r="CJ45" s="651"/>
      <c r="CK45" s="651"/>
      <c r="CL45" s="651"/>
      <c r="CM45" s="651"/>
      <c r="CN45" s="651"/>
      <c r="CO45" s="651"/>
      <c r="CP45" s="651"/>
      <c r="CQ45" s="651"/>
      <c r="CR45" s="807">
        <f t="shared" si="3"/>
        <v>0</v>
      </c>
      <c r="CS45" s="807">
        <f t="shared" si="4"/>
        <v>0</v>
      </c>
      <c r="CT45" s="270"/>
      <c r="CU45" s="270"/>
      <c r="CV45" s="270"/>
      <c r="CW45" s="270"/>
      <c r="CX45" s="270"/>
      <c r="CY45" s="270"/>
      <c r="CZ45" s="270"/>
      <c r="DA45" s="270"/>
      <c r="DB45" s="270"/>
      <c r="DC45" s="270"/>
      <c r="DD45" s="270"/>
      <c r="DE45" s="270"/>
      <c r="DF45" s="270"/>
      <c r="DG45" s="270"/>
      <c r="DH45" s="270"/>
      <c r="DI45" s="270"/>
      <c r="DJ45" s="270"/>
      <c r="DK45" s="270"/>
      <c r="DL45" s="270"/>
      <c r="DM45" s="270"/>
      <c r="DN45" s="270"/>
      <c r="DO45" s="270"/>
      <c r="DP45" s="270"/>
      <c r="DQ45" s="270"/>
      <c r="DR45" s="270"/>
      <c r="DS45" s="270"/>
      <c r="DT45" s="270"/>
      <c r="DU45" s="270"/>
      <c r="DV45" s="270"/>
      <c r="DW45" s="270"/>
      <c r="DX45" s="270"/>
      <c r="DY45" s="270"/>
      <c r="DZ45" s="270"/>
      <c r="EA45" s="270"/>
      <c r="EB45" s="270"/>
      <c r="EC45" s="270"/>
      <c r="ED45" s="270"/>
      <c r="EE45" s="270"/>
      <c r="EF45" s="270"/>
      <c r="EG45" s="270"/>
      <c r="EH45" s="270"/>
      <c r="EI45" s="270"/>
      <c r="EJ45" s="270"/>
      <c r="EK45" s="270"/>
      <c r="EL45" s="270"/>
      <c r="EM45" s="270"/>
      <c r="EN45" s="270"/>
      <c r="EO45" s="270"/>
      <c r="EP45" s="270"/>
      <c r="EQ45" s="270"/>
      <c r="ER45" s="270"/>
      <c r="ES45" s="270"/>
      <c r="ET45" s="270"/>
      <c r="EU45" s="270"/>
      <c r="EV45" s="270"/>
      <c r="EW45" s="270"/>
      <c r="EX45" s="270"/>
      <c r="EY45" s="270"/>
      <c r="EZ45" s="270"/>
      <c r="FA45" s="270"/>
      <c r="FB45" s="270"/>
      <c r="FC45" s="270"/>
      <c r="FD45" s="270"/>
      <c r="FE45" s="270"/>
      <c r="FF45" s="270"/>
      <c r="FG45" s="270"/>
      <c r="FH45" s="270"/>
      <c r="FI45" s="270"/>
      <c r="FJ45" s="270"/>
      <c r="FK45" s="270"/>
      <c r="FL45" s="270"/>
      <c r="FM45" s="270"/>
      <c r="FN45" s="270"/>
      <c r="FO45" s="270"/>
      <c r="FP45" s="270"/>
      <c r="FQ45" s="270"/>
      <c r="FR45" s="270"/>
      <c r="FS45" s="270"/>
      <c r="FT45" s="270"/>
      <c r="FU45" s="270"/>
      <c r="FV45" s="270"/>
      <c r="FW45" s="270"/>
      <c r="FX45" s="270"/>
      <c r="FY45" s="270"/>
      <c r="FZ45" s="270"/>
      <c r="GA45" s="270"/>
      <c r="GB45" s="270"/>
      <c r="GC45" s="270"/>
      <c r="GD45" s="270"/>
      <c r="GE45" s="270"/>
      <c r="GF45" s="270"/>
      <c r="GG45" s="270"/>
      <c r="GH45" s="270"/>
      <c r="GI45" s="270"/>
      <c r="GJ45" s="270"/>
      <c r="GK45" s="270"/>
      <c r="GL45" s="270"/>
      <c r="GM45" s="270"/>
      <c r="GN45" s="270"/>
      <c r="GO45" s="270"/>
      <c r="GP45" s="270"/>
      <c r="GQ45" s="270"/>
      <c r="GR45" s="270"/>
      <c r="GS45" s="270"/>
      <c r="GT45" s="270"/>
      <c r="GU45" s="270"/>
      <c r="GV45" s="270"/>
      <c r="GW45" s="270"/>
      <c r="GX45" s="270"/>
      <c r="GY45" s="270"/>
      <c r="GZ45" s="270"/>
      <c r="HA45" s="270"/>
      <c r="HB45" s="270"/>
      <c r="HC45" s="270"/>
      <c r="HD45" s="270"/>
      <c r="HE45" s="270"/>
      <c r="HF45" s="270"/>
      <c r="HG45" s="261"/>
      <c r="HH45" s="261"/>
      <c r="HI45" s="261"/>
      <c r="HJ45" s="261"/>
      <c r="HK45" s="261"/>
      <c r="HL45" s="261"/>
      <c r="HM45" s="261"/>
    </row>
    <row r="46" spans="1:221" ht="19.5" hidden="1" x14ac:dyDescent="0.25">
      <c r="A46" s="1132" t="s">
        <v>378</v>
      </c>
      <c r="B46" s="1132" t="s">
        <v>394</v>
      </c>
      <c r="C46" s="1132" t="s">
        <v>394</v>
      </c>
      <c r="D46" s="1132" t="s">
        <v>394</v>
      </c>
      <c r="E46" s="1132"/>
      <c r="F46" s="1132"/>
      <c r="G46" s="613"/>
      <c r="H46" s="613"/>
      <c r="I46" s="1054"/>
      <c r="J46" s="1054"/>
      <c r="K46" s="613"/>
      <c r="L46" s="613"/>
      <c r="M46" s="613"/>
      <c r="N46" s="629"/>
      <c r="O46" s="629"/>
      <c r="P46" s="629"/>
      <c r="Q46" s="1138" t="s">
        <v>288</v>
      </c>
      <c r="R46" s="1134"/>
      <c r="S46" s="1134"/>
      <c r="T46" s="1135">
        <f t="shared" si="2"/>
        <v>0</v>
      </c>
      <c r="U46" s="654">
        <f t="shared" si="5"/>
        <v>0</v>
      </c>
      <c r="V46" s="1090"/>
      <c r="W46" s="305"/>
      <c r="X46" s="305"/>
      <c r="Y46" s="305"/>
      <c r="Z46" s="305"/>
      <c r="AA46" s="593"/>
      <c r="AB46" s="305"/>
      <c r="AC46" s="305"/>
      <c r="AD46" s="305"/>
      <c r="AE46" s="305"/>
      <c r="AF46" s="305"/>
      <c r="AG46" s="305"/>
      <c r="AH46" s="305"/>
      <c r="AI46" s="305"/>
      <c r="AJ46" s="305"/>
      <c r="AK46" s="305"/>
      <c r="AL46" s="305"/>
      <c r="AM46" s="305"/>
      <c r="AN46" s="593"/>
      <c r="AO46" s="593"/>
      <c r="AP46" s="305"/>
      <c r="AQ46" s="305"/>
      <c r="AR46" s="305"/>
      <c r="AS46" s="305"/>
      <c r="AT46" s="305"/>
      <c r="AU46" s="305"/>
      <c r="AV46" s="305"/>
      <c r="AW46" s="305"/>
      <c r="AX46" s="305"/>
      <c r="AY46" s="305"/>
      <c r="AZ46" s="305"/>
      <c r="BA46" s="305"/>
      <c r="BB46" s="305"/>
      <c r="BC46" s="305"/>
      <c r="BD46" s="593"/>
      <c r="BE46" s="305"/>
      <c r="BF46" s="305"/>
      <c r="BG46" s="305"/>
      <c r="BH46" s="305"/>
      <c r="BI46" s="305"/>
      <c r="BJ46" s="305"/>
      <c r="BK46" s="582"/>
      <c r="BL46" s="305"/>
      <c r="BM46" s="305"/>
      <c r="BN46" s="305"/>
      <c r="BO46" s="305"/>
      <c r="BP46" s="305"/>
      <c r="BQ46" s="305"/>
      <c r="BR46" s="305"/>
      <c r="BS46" s="593"/>
      <c r="BT46" s="305"/>
      <c r="BU46" s="305"/>
      <c r="BV46" s="305"/>
      <c r="BW46" s="305"/>
      <c r="BX46" s="305"/>
      <c r="BY46" s="305"/>
      <c r="BZ46" s="305"/>
      <c r="CA46" s="639"/>
      <c r="CB46" s="656"/>
      <c r="CC46" s="656"/>
      <c r="CD46" s="656"/>
      <c r="CE46" s="656"/>
      <c r="CF46" s="656"/>
      <c r="CG46" s="656"/>
      <c r="CH46" s="656"/>
      <c r="CI46" s="656"/>
      <c r="CJ46" s="656"/>
      <c r="CK46" s="656"/>
      <c r="CL46" s="656"/>
      <c r="CM46" s="656"/>
      <c r="CN46" s="656"/>
      <c r="CO46" s="656"/>
      <c r="CP46" s="656"/>
      <c r="CQ46" s="656"/>
      <c r="CR46" s="807">
        <f t="shared" si="3"/>
        <v>0</v>
      </c>
      <c r="CS46" s="807">
        <f t="shared" si="4"/>
        <v>0</v>
      </c>
      <c r="CT46" s="306"/>
      <c r="CU46" s="306"/>
      <c r="CV46" s="306"/>
      <c r="CW46" s="306"/>
      <c r="CX46" s="306"/>
      <c r="CY46" s="306"/>
      <c r="CZ46" s="306"/>
      <c r="DA46" s="306"/>
      <c r="DB46" s="306"/>
      <c r="DC46" s="306"/>
      <c r="DD46" s="306"/>
      <c r="DE46" s="306"/>
      <c r="DF46" s="306"/>
      <c r="DG46" s="306"/>
      <c r="DH46" s="306"/>
      <c r="DI46" s="306"/>
      <c r="DJ46" s="306"/>
      <c r="DK46" s="306"/>
      <c r="DL46" s="306"/>
      <c r="DM46" s="306"/>
      <c r="DN46" s="306"/>
      <c r="DO46" s="306"/>
      <c r="DP46" s="306"/>
      <c r="DQ46" s="306"/>
      <c r="DR46" s="306"/>
      <c r="DS46" s="306"/>
      <c r="DT46" s="306"/>
      <c r="DU46" s="306"/>
      <c r="DV46" s="306"/>
      <c r="DW46" s="306"/>
      <c r="DX46" s="306"/>
      <c r="DY46" s="306"/>
      <c r="DZ46" s="306"/>
      <c r="EA46" s="306"/>
      <c r="EB46" s="306"/>
      <c r="EC46" s="306"/>
      <c r="ED46" s="306"/>
      <c r="EE46" s="306"/>
      <c r="EF46" s="306"/>
      <c r="EG46" s="306"/>
      <c r="EH46" s="306"/>
      <c r="EI46" s="306"/>
      <c r="EJ46" s="306"/>
      <c r="EK46" s="306"/>
      <c r="EL46" s="306"/>
      <c r="EM46" s="306"/>
      <c r="EN46" s="306"/>
      <c r="EO46" s="306"/>
      <c r="EP46" s="306"/>
      <c r="EQ46" s="306"/>
      <c r="ER46" s="306"/>
      <c r="ES46" s="306"/>
      <c r="ET46" s="306"/>
      <c r="EU46" s="306"/>
      <c r="EV46" s="306"/>
      <c r="EW46" s="306"/>
      <c r="EX46" s="306"/>
      <c r="EY46" s="306"/>
      <c r="EZ46" s="306"/>
      <c r="FA46" s="306"/>
      <c r="FB46" s="306"/>
      <c r="FC46" s="306"/>
      <c r="FD46" s="306"/>
      <c r="FE46" s="306"/>
      <c r="FF46" s="306"/>
      <c r="FG46" s="306"/>
      <c r="FH46" s="306"/>
      <c r="FI46" s="306"/>
      <c r="FJ46" s="306"/>
      <c r="FK46" s="306"/>
      <c r="FL46" s="306"/>
      <c r="FM46" s="306"/>
      <c r="FN46" s="306"/>
      <c r="FO46" s="306"/>
      <c r="FP46" s="306"/>
      <c r="FQ46" s="306"/>
      <c r="FR46" s="306"/>
      <c r="FS46" s="306"/>
      <c r="FT46" s="306"/>
      <c r="FU46" s="306"/>
      <c r="FV46" s="306"/>
      <c r="FW46" s="306"/>
      <c r="FX46" s="306"/>
      <c r="FY46" s="306"/>
      <c r="FZ46" s="306"/>
      <c r="GA46" s="306"/>
      <c r="GB46" s="306"/>
      <c r="GC46" s="306"/>
      <c r="GD46" s="306"/>
      <c r="GE46" s="306"/>
      <c r="GF46" s="306"/>
      <c r="GG46" s="306"/>
      <c r="GH46" s="306"/>
      <c r="GI46" s="306"/>
      <c r="GJ46" s="306"/>
      <c r="GK46" s="306"/>
      <c r="GL46" s="306"/>
      <c r="GM46" s="306"/>
      <c r="GN46" s="306"/>
      <c r="GO46" s="306"/>
      <c r="GP46" s="306"/>
      <c r="GQ46" s="306"/>
      <c r="GR46" s="306"/>
      <c r="GS46" s="306"/>
      <c r="GT46" s="306"/>
      <c r="GU46" s="306"/>
      <c r="GV46" s="306"/>
      <c r="GW46" s="306"/>
      <c r="GX46" s="306"/>
      <c r="GY46" s="306"/>
      <c r="GZ46" s="306"/>
      <c r="HA46" s="306"/>
      <c r="HB46" s="306"/>
      <c r="HC46" s="306"/>
      <c r="HD46" s="306"/>
      <c r="HE46" s="306"/>
      <c r="HF46" s="306"/>
      <c r="HG46" s="261"/>
      <c r="HH46" s="261"/>
      <c r="HI46" s="261"/>
      <c r="HJ46" s="261"/>
      <c r="HK46" s="261"/>
      <c r="HL46" s="261"/>
      <c r="HM46" s="261"/>
    </row>
    <row r="47" spans="1:221" ht="19.5" hidden="1" x14ac:dyDescent="0.25">
      <c r="A47" s="1121" t="s">
        <v>378</v>
      </c>
      <c r="B47" s="1121" t="s">
        <v>394</v>
      </c>
      <c r="C47" s="1121" t="s">
        <v>394</v>
      </c>
      <c r="D47" s="1121" t="s">
        <v>394</v>
      </c>
      <c r="E47" s="1121" t="s">
        <v>447</v>
      </c>
      <c r="F47" s="1121"/>
      <c r="G47" s="608"/>
      <c r="H47" s="608"/>
      <c r="I47" s="1050"/>
      <c r="J47" s="1050"/>
      <c r="K47" s="608"/>
      <c r="L47" s="608"/>
      <c r="M47" s="608"/>
      <c r="N47" s="627"/>
      <c r="O47" s="627"/>
      <c r="P47" s="627"/>
      <c r="Q47" s="1122" t="s">
        <v>692</v>
      </c>
      <c r="R47" s="1123"/>
      <c r="S47" s="1123"/>
      <c r="T47" s="1124">
        <f t="shared" si="2"/>
        <v>0</v>
      </c>
      <c r="U47" s="654">
        <f t="shared" si="5"/>
        <v>0</v>
      </c>
      <c r="V47" s="1090"/>
      <c r="W47" s="582"/>
      <c r="X47" s="582"/>
      <c r="Y47" s="582"/>
      <c r="Z47" s="582"/>
      <c r="AA47" s="593"/>
      <c r="AB47" s="582"/>
      <c r="AC47" s="582"/>
      <c r="AD47" s="582"/>
      <c r="AE47" s="582"/>
      <c r="AF47" s="582"/>
      <c r="AG47" s="582"/>
      <c r="AH47" s="582"/>
      <c r="AI47" s="582"/>
      <c r="AJ47" s="582"/>
      <c r="AK47" s="582"/>
      <c r="AL47" s="582"/>
      <c r="AM47" s="582"/>
      <c r="AN47" s="593"/>
      <c r="AO47" s="593"/>
      <c r="AP47" s="582"/>
      <c r="AQ47" s="582"/>
      <c r="AR47" s="582"/>
      <c r="AS47" s="582"/>
      <c r="AT47" s="582"/>
      <c r="AU47" s="582"/>
      <c r="AV47" s="582"/>
      <c r="AW47" s="582"/>
      <c r="AX47" s="582"/>
      <c r="AY47" s="582"/>
      <c r="AZ47" s="582"/>
      <c r="BA47" s="582"/>
      <c r="BB47" s="582"/>
      <c r="BC47" s="582"/>
      <c r="BD47" s="593"/>
      <c r="BE47" s="582"/>
      <c r="BF47" s="582"/>
      <c r="BG47" s="305"/>
      <c r="BH47" s="305"/>
      <c r="BI47" s="305"/>
      <c r="BJ47" s="582"/>
      <c r="BK47" s="582"/>
      <c r="BL47" s="582"/>
      <c r="BM47" s="582"/>
      <c r="BN47" s="582"/>
      <c r="BO47" s="582"/>
      <c r="BP47" s="582"/>
      <c r="BQ47" s="582"/>
      <c r="BR47" s="582"/>
      <c r="BS47" s="593"/>
      <c r="BT47" s="582"/>
      <c r="BU47" s="582"/>
      <c r="BV47" s="582"/>
      <c r="BW47" s="582"/>
      <c r="BX47" s="582"/>
      <c r="BY47" s="582"/>
      <c r="BZ47" s="582"/>
      <c r="CA47" s="639"/>
      <c r="CB47" s="656"/>
      <c r="CC47" s="656"/>
      <c r="CD47" s="656"/>
      <c r="CE47" s="656"/>
      <c r="CF47" s="656"/>
      <c r="CG47" s="656"/>
      <c r="CH47" s="656"/>
      <c r="CI47" s="656"/>
      <c r="CJ47" s="656"/>
      <c r="CK47" s="656"/>
      <c r="CL47" s="656"/>
      <c r="CM47" s="656"/>
      <c r="CN47" s="656"/>
      <c r="CO47" s="656"/>
      <c r="CP47" s="656"/>
      <c r="CQ47" s="656"/>
      <c r="CR47" s="807">
        <f t="shared" si="3"/>
        <v>0</v>
      </c>
      <c r="CS47" s="807">
        <f t="shared" si="4"/>
        <v>0</v>
      </c>
      <c r="CT47" s="306"/>
      <c r="CU47" s="306"/>
      <c r="CV47" s="306"/>
      <c r="CW47" s="306"/>
      <c r="CX47" s="306"/>
      <c r="CY47" s="306"/>
      <c r="CZ47" s="306"/>
      <c r="DA47" s="306"/>
      <c r="DB47" s="306"/>
      <c r="DC47" s="306"/>
      <c r="DD47" s="306"/>
      <c r="DE47" s="306"/>
      <c r="DF47" s="306"/>
      <c r="DG47" s="306"/>
      <c r="DH47" s="306"/>
      <c r="DI47" s="306"/>
      <c r="DJ47" s="306"/>
      <c r="DK47" s="306"/>
      <c r="DL47" s="306"/>
      <c r="DM47" s="306"/>
      <c r="DN47" s="306"/>
      <c r="DO47" s="306"/>
      <c r="DP47" s="306"/>
      <c r="DQ47" s="306"/>
      <c r="DR47" s="306"/>
      <c r="DS47" s="306"/>
      <c r="DT47" s="306"/>
      <c r="DU47" s="306"/>
      <c r="DV47" s="306"/>
      <c r="DW47" s="306"/>
      <c r="DX47" s="306"/>
      <c r="DY47" s="306"/>
      <c r="DZ47" s="306"/>
      <c r="EA47" s="306"/>
      <c r="EB47" s="306"/>
      <c r="EC47" s="306"/>
      <c r="ED47" s="306"/>
      <c r="EE47" s="306"/>
      <c r="EF47" s="306"/>
      <c r="EG47" s="306"/>
      <c r="EH47" s="306"/>
      <c r="EI47" s="306"/>
      <c r="EJ47" s="306"/>
      <c r="EK47" s="306"/>
      <c r="EL47" s="306"/>
      <c r="EM47" s="306"/>
      <c r="EN47" s="306"/>
      <c r="EO47" s="306"/>
      <c r="EP47" s="306"/>
      <c r="EQ47" s="306"/>
      <c r="ER47" s="306"/>
      <c r="ES47" s="306"/>
      <c r="ET47" s="306"/>
      <c r="EU47" s="306"/>
      <c r="EV47" s="306"/>
      <c r="EW47" s="306"/>
      <c r="EX47" s="306"/>
      <c r="EY47" s="306"/>
      <c r="EZ47" s="306"/>
      <c r="FA47" s="306"/>
      <c r="FB47" s="306"/>
      <c r="FC47" s="306"/>
      <c r="FD47" s="306"/>
      <c r="FE47" s="306"/>
      <c r="FF47" s="306"/>
      <c r="FG47" s="306"/>
      <c r="FH47" s="306"/>
      <c r="FI47" s="306"/>
      <c r="FJ47" s="306"/>
      <c r="FK47" s="306"/>
      <c r="FL47" s="306"/>
      <c r="FM47" s="306"/>
      <c r="FN47" s="306"/>
      <c r="FO47" s="306"/>
      <c r="FP47" s="306"/>
      <c r="FQ47" s="306"/>
      <c r="FR47" s="306"/>
      <c r="FS47" s="306"/>
      <c r="FT47" s="306"/>
      <c r="FU47" s="306"/>
      <c r="FV47" s="306"/>
      <c r="FW47" s="306"/>
      <c r="FX47" s="306"/>
      <c r="FY47" s="306"/>
      <c r="FZ47" s="306"/>
      <c r="GA47" s="306"/>
      <c r="GB47" s="306"/>
      <c r="GC47" s="306"/>
      <c r="GD47" s="306"/>
      <c r="GE47" s="306"/>
      <c r="GF47" s="306"/>
      <c r="GG47" s="306"/>
      <c r="GH47" s="306"/>
      <c r="GI47" s="306"/>
      <c r="GJ47" s="306"/>
      <c r="GK47" s="306"/>
      <c r="GL47" s="306"/>
      <c r="GM47" s="306"/>
      <c r="GN47" s="306"/>
      <c r="GO47" s="306"/>
      <c r="GP47" s="306"/>
      <c r="GQ47" s="306"/>
      <c r="GR47" s="306"/>
      <c r="GS47" s="306"/>
      <c r="GT47" s="306"/>
      <c r="GU47" s="306"/>
      <c r="GV47" s="306"/>
      <c r="GW47" s="306"/>
      <c r="GX47" s="306"/>
      <c r="GY47" s="306"/>
      <c r="GZ47" s="306"/>
      <c r="HA47" s="306"/>
      <c r="HB47" s="306"/>
      <c r="HC47" s="306"/>
      <c r="HD47" s="306"/>
      <c r="HE47" s="306"/>
      <c r="HF47" s="306"/>
      <c r="HG47" s="261"/>
      <c r="HH47" s="261"/>
      <c r="HI47" s="261"/>
      <c r="HJ47" s="261"/>
      <c r="HK47" s="261"/>
      <c r="HL47" s="261"/>
      <c r="HM47" s="261"/>
    </row>
    <row r="48" spans="1:221" ht="19.5" hidden="1" x14ac:dyDescent="0.25">
      <c r="A48" s="790" t="s">
        <v>378</v>
      </c>
      <c r="B48" s="790" t="s">
        <v>394</v>
      </c>
      <c r="C48" s="790" t="s">
        <v>394</v>
      </c>
      <c r="D48" s="790" t="s">
        <v>394</v>
      </c>
      <c r="E48" s="790" t="s">
        <v>447</v>
      </c>
      <c r="F48" s="790" t="s">
        <v>394</v>
      </c>
      <c r="G48" s="614"/>
      <c r="H48" s="614"/>
      <c r="I48" s="1055"/>
      <c r="J48" s="1055"/>
      <c r="K48" s="614"/>
      <c r="L48" s="614"/>
      <c r="M48" s="614"/>
      <c r="N48" s="630"/>
      <c r="O48" s="630"/>
      <c r="P48" s="630"/>
      <c r="Q48" s="806" t="s">
        <v>397</v>
      </c>
      <c r="R48" s="1136"/>
      <c r="S48" s="1136"/>
      <c r="T48" s="1137">
        <f t="shared" si="2"/>
        <v>0</v>
      </c>
      <c r="U48" s="654">
        <f t="shared" si="5"/>
        <v>0</v>
      </c>
      <c r="V48" s="1090"/>
      <c r="W48" s="305"/>
      <c r="X48" s="305"/>
      <c r="Y48" s="305"/>
      <c r="Z48" s="305"/>
      <c r="AA48" s="593"/>
      <c r="AB48" s="305"/>
      <c r="AC48" s="305"/>
      <c r="AD48" s="305"/>
      <c r="AE48" s="305"/>
      <c r="AF48" s="305"/>
      <c r="AG48" s="305"/>
      <c r="AH48" s="305"/>
      <c r="AI48" s="305"/>
      <c r="AJ48" s="305"/>
      <c r="AK48" s="305"/>
      <c r="AL48" s="305"/>
      <c r="AM48" s="305"/>
      <c r="AN48" s="593"/>
      <c r="AO48" s="593"/>
      <c r="AP48" s="305"/>
      <c r="AQ48" s="305"/>
      <c r="AR48" s="305"/>
      <c r="AS48" s="305"/>
      <c r="AT48" s="305"/>
      <c r="AU48" s="305"/>
      <c r="AV48" s="305"/>
      <c r="AW48" s="305"/>
      <c r="AX48" s="305"/>
      <c r="AY48" s="305"/>
      <c r="AZ48" s="305"/>
      <c r="BA48" s="305"/>
      <c r="BB48" s="305"/>
      <c r="BC48" s="305"/>
      <c r="BD48" s="593"/>
      <c r="BE48" s="305"/>
      <c r="BF48" s="305"/>
      <c r="BG48" s="305"/>
      <c r="BH48" s="305"/>
      <c r="BI48" s="305"/>
      <c r="BJ48" s="305"/>
      <c r="BK48" s="582"/>
      <c r="BL48" s="305"/>
      <c r="BM48" s="305"/>
      <c r="BN48" s="305"/>
      <c r="BO48" s="305"/>
      <c r="BP48" s="305"/>
      <c r="BQ48" s="305"/>
      <c r="BR48" s="305"/>
      <c r="BS48" s="593"/>
      <c r="BT48" s="305"/>
      <c r="BU48" s="305"/>
      <c r="BV48" s="305"/>
      <c r="BW48" s="305"/>
      <c r="BX48" s="305"/>
      <c r="BY48" s="305"/>
      <c r="BZ48" s="305"/>
      <c r="CA48" s="639"/>
      <c r="CB48" s="656"/>
      <c r="CC48" s="656"/>
      <c r="CD48" s="656"/>
      <c r="CE48" s="656"/>
      <c r="CF48" s="656"/>
      <c r="CG48" s="656"/>
      <c r="CH48" s="656"/>
      <c r="CI48" s="656"/>
      <c r="CJ48" s="656"/>
      <c r="CK48" s="656"/>
      <c r="CL48" s="656"/>
      <c r="CM48" s="656"/>
      <c r="CN48" s="656"/>
      <c r="CO48" s="656"/>
      <c r="CP48" s="656"/>
      <c r="CQ48" s="656"/>
      <c r="CR48" s="807">
        <f t="shared" si="3"/>
        <v>0</v>
      </c>
      <c r="CS48" s="807">
        <f t="shared" si="4"/>
        <v>0</v>
      </c>
      <c r="CT48" s="306"/>
      <c r="CU48" s="306"/>
      <c r="CV48" s="306"/>
      <c r="CW48" s="306"/>
      <c r="CX48" s="306"/>
      <c r="CY48" s="306"/>
      <c r="CZ48" s="306"/>
      <c r="DA48" s="306"/>
      <c r="DB48" s="306"/>
      <c r="DC48" s="306"/>
      <c r="DD48" s="306"/>
      <c r="DE48" s="306"/>
      <c r="DF48" s="306"/>
      <c r="DG48" s="306"/>
      <c r="DH48" s="306"/>
      <c r="DI48" s="306"/>
      <c r="DJ48" s="306"/>
      <c r="DK48" s="306"/>
      <c r="DL48" s="306"/>
      <c r="DM48" s="306"/>
      <c r="DN48" s="306"/>
      <c r="DO48" s="306"/>
      <c r="DP48" s="306"/>
      <c r="DQ48" s="306"/>
      <c r="DR48" s="306"/>
      <c r="DS48" s="306"/>
      <c r="DT48" s="306"/>
      <c r="DU48" s="306"/>
      <c r="DV48" s="306"/>
      <c r="DW48" s="306"/>
      <c r="DX48" s="306"/>
      <c r="DY48" s="306"/>
      <c r="DZ48" s="306"/>
      <c r="EA48" s="306"/>
      <c r="EB48" s="306"/>
      <c r="EC48" s="306"/>
      <c r="ED48" s="306"/>
      <c r="EE48" s="306"/>
      <c r="EF48" s="306"/>
      <c r="EG48" s="306"/>
      <c r="EH48" s="306"/>
      <c r="EI48" s="306"/>
      <c r="EJ48" s="306"/>
      <c r="EK48" s="306"/>
      <c r="EL48" s="306"/>
      <c r="EM48" s="306"/>
      <c r="EN48" s="306"/>
      <c r="EO48" s="306"/>
      <c r="EP48" s="306"/>
      <c r="EQ48" s="306"/>
      <c r="ER48" s="306"/>
      <c r="ES48" s="306"/>
      <c r="ET48" s="306"/>
      <c r="EU48" s="306"/>
      <c r="EV48" s="306"/>
      <c r="EW48" s="306"/>
      <c r="EX48" s="306"/>
      <c r="EY48" s="306"/>
      <c r="EZ48" s="306"/>
      <c r="FA48" s="306"/>
      <c r="FB48" s="306"/>
      <c r="FC48" s="306"/>
      <c r="FD48" s="306"/>
      <c r="FE48" s="306"/>
      <c r="FF48" s="306"/>
      <c r="FG48" s="306"/>
      <c r="FH48" s="306"/>
      <c r="FI48" s="306"/>
      <c r="FJ48" s="306"/>
      <c r="FK48" s="306"/>
      <c r="FL48" s="306"/>
      <c r="FM48" s="306"/>
      <c r="FN48" s="306"/>
      <c r="FO48" s="306"/>
      <c r="FP48" s="306"/>
      <c r="FQ48" s="306"/>
      <c r="FR48" s="306"/>
      <c r="FS48" s="306"/>
      <c r="FT48" s="306"/>
      <c r="FU48" s="306"/>
      <c r="FV48" s="306"/>
      <c r="FW48" s="306"/>
      <c r="FX48" s="306"/>
      <c r="FY48" s="306"/>
      <c r="FZ48" s="306"/>
      <c r="GA48" s="306"/>
      <c r="GB48" s="306"/>
      <c r="GC48" s="306"/>
      <c r="GD48" s="306"/>
      <c r="GE48" s="306"/>
      <c r="GF48" s="306"/>
      <c r="GG48" s="306"/>
      <c r="GH48" s="306"/>
      <c r="GI48" s="306"/>
      <c r="GJ48" s="306"/>
      <c r="GK48" s="306"/>
      <c r="GL48" s="306"/>
      <c r="GM48" s="306"/>
      <c r="GN48" s="306"/>
      <c r="GO48" s="306"/>
      <c r="GP48" s="306"/>
      <c r="GQ48" s="306"/>
      <c r="GR48" s="306"/>
      <c r="GS48" s="306"/>
      <c r="GT48" s="306"/>
      <c r="GU48" s="306"/>
      <c r="GV48" s="306"/>
      <c r="GW48" s="306"/>
      <c r="GX48" s="306"/>
      <c r="GY48" s="306"/>
      <c r="GZ48" s="306"/>
      <c r="HA48" s="306"/>
      <c r="HB48" s="306"/>
      <c r="HC48" s="306"/>
      <c r="HD48" s="306"/>
      <c r="HE48" s="306"/>
      <c r="HF48" s="306"/>
      <c r="HG48" s="254"/>
      <c r="HH48" s="254"/>
      <c r="HI48" s="254"/>
      <c r="HJ48" s="254"/>
      <c r="HK48" s="254"/>
      <c r="HL48" s="254"/>
      <c r="HM48" s="254"/>
    </row>
    <row r="49" spans="1:221" s="280" customFormat="1" ht="85.5" hidden="1" x14ac:dyDescent="0.25">
      <c r="A49" s="619" t="s">
        <v>378</v>
      </c>
      <c r="B49" s="619" t="s">
        <v>394</v>
      </c>
      <c r="C49" s="619" t="s">
        <v>394</v>
      </c>
      <c r="D49" s="619" t="s">
        <v>394</v>
      </c>
      <c r="E49" s="619" t="s">
        <v>447</v>
      </c>
      <c r="F49" s="619" t="s">
        <v>394</v>
      </c>
      <c r="G49" s="609">
        <v>2021005810166</v>
      </c>
      <c r="H49" s="1140" t="s">
        <v>1032</v>
      </c>
      <c r="I49" s="1052" t="s">
        <v>870</v>
      </c>
      <c r="J49" s="1052" t="s">
        <v>871</v>
      </c>
      <c r="K49" s="609">
        <v>300</v>
      </c>
      <c r="L49" s="609" t="s">
        <v>781</v>
      </c>
      <c r="M49" s="609" t="s">
        <v>780</v>
      </c>
      <c r="N49" s="619" t="s">
        <v>934</v>
      </c>
      <c r="O49" s="619" t="s">
        <v>390</v>
      </c>
      <c r="P49" s="619" t="s">
        <v>764</v>
      </c>
      <c r="Q49" s="1015" t="s">
        <v>968</v>
      </c>
      <c r="R49" s="870">
        <v>120000000</v>
      </c>
      <c r="S49" s="853"/>
      <c r="T49" s="1024">
        <f t="shared" si="2"/>
        <v>120000000</v>
      </c>
      <c r="U49" s="654">
        <f t="shared" si="5"/>
        <v>120000000</v>
      </c>
      <c r="V49" s="1088"/>
      <c r="W49" s="277"/>
      <c r="X49" s="277"/>
      <c r="Y49" s="277"/>
      <c r="Z49" s="277"/>
      <c r="AA49" s="594"/>
      <c r="AB49" s="277"/>
      <c r="AC49" s="277"/>
      <c r="AD49" s="277"/>
      <c r="AE49" s="277"/>
      <c r="AF49" s="277"/>
      <c r="AG49" s="277"/>
      <c r="AH49" s="277"/>
      <c r="AI49" s="277"/>
      <c r="AJ49" s="277"/>
      <c r="AK49" s="277"/>
      <c r="AL49" s="277"/>
      <c r="AM49" s="277"/>
      <c r="AN49" s="594"/>
      <c r="AO49" s="594">
        <v>120000000</v>
      </c>
      <c r="AP49" s="277"/>
      <c r="AQ49" s="277"/>
      <c r="AR49" s="277"/>
      <c r="AS49" s="277"/>
      <c r="AT49" s="277"/>
      <c r="AU49" s="277"/>
      <c r="AV49" s="277"/>
      <c r="AW49" s="277"/>
      <c r="AX49" s="277"/>
      <c r="AY49" s="277"/>
      <c r="AZ49" s="277"/>
      <c r="BA49" s="277"/>
      <c r="BB49" s="277"/>
      <c r="BC49" s="277"/>
      <c r="BD49" s="594"/>
      <c r="BE49" s="277"/>
      <c r="BF49" s="277"/>
      <c r="BG49" s="277"/>
      <c r="BH49" s="277"/>
      <c r="BI49" s="277"/>
      <c r="BJ49" s="277"/>
      <c r="BK49" s="381"/>
      <c r="BL49" s="277"/>
      <c r="BM49" s="277"/>
      <c r="BN49" s="277"/>
      <c r="BO49" s="277"/>
      <c r="BP49" s="277"/>
      <c r="BQ49" s="277"/>
      <c r="BR49" s="277"/>
      <c r="BS49" s="594"/>
      <c r="BT49" s="277"/>
      <c r="BU49" s="277"/>
      <c r="BV49" s="277"/>
      <c r="BW49" s="277"/>
      <c r="BX49" s="277"/>
      <c r="BY49" s="277"/>
      <c r="BZ49" s="277"/>
      <c r="CA49" s="637"/>
      <c r="CB49" s="657"/>
      <c r="CC49" s="658"/>
      <c r="CD49" s="659"/>
      <c r="CE49" s="660"/>
      <c r="CF49" s="661"/>
      <c r="CG49" s="662"/>
      <c r="CH49" s="652"/>
      <c r="CI49" s="652"/>
      <c r="CJ49" s="652"/>
      <c r="CK49" s="652"/>
      <c r="CL49" s="652"/>
      <c r="CM49" s="652"/>
      <c r="CN49" s="652"/>
      <c r="CO49" s="652"/>
      <c r="CP49" s="652"/>
      <c r="CQ49" s="652"/>
      <c r="CR49" s="807">
        <f t="shared" si="3"/>
        <v>120000000</v>
      </c>
      <c r="CS49" s="807">
        <f t="shared" si="4"/>
        <v>0</v>
      </c>
      <c r="CT49" s="278"/>
      <c r="CU49" s="278"/>
      <c r="CV49" s="278"/>
      <c r="CW49" s="278"/>
      <c r="CX49" s="278"/>
      <c r="CY49" s="278"/>
      <c r="CZ49" s="278"/>
      <c r="DA49" s="278"/>
      <c r="DB49" s="278"/>
      <c r="DC49" s="278"/>
      <c r="DD49" s="278"/>
      <c r="DE49" s="278"/>
      <c r="DF49" s="278"/>
      <c r="DG49" s="278"/>
      <c r="DH49" s="278"/>
      <c r="DI49" s="278"/>
      <c r="DJ49" s="278"/>
      <c r="DK49" s="278"/>
      <c r="DL49" s="278"/>
      <c r="DM49" s="278"/>
      <c r="DN49" s="278"/>
      <c r="DO49" s="278"/>
      <c r="DP49" s="278"/>
      <c r="DQ49" s="278"/>
      <c r="DR49" s="278"/>
      <c r="DS49" s="278"/>
      <c r="DT49" s="278"/>
      <c r="DU49" s="278"/>
      <c r="DV49" s="278"/>
      <c r="DW49" s="278"/>
      <c r="DX49" s="278"/>
      <c r="DY49" s="278"/>
      <c r="DZ49" s="278"/>
      <c r="EA49" s="278"/>
      <c r="EB49" s="278"/>
      <c r="EC49" s="278"/>
      <c r="ED49" s="278"/>
      <c r="EE49" s="278"/>
      <c r="EF49" s="278"/>
      <c r="EG49" s="278"/>
      <c r="EH49" s="278"/>
      <c r="EI49" s="278"/>
      <c r="EJ49" s="278"/>
      <c r="EK49" s="278"/>
      <c r="EL49" s="278"/>
      <c r="EM49" s="278"/>
      <c r="EN49" s="278"/>
      <c r="EO49" s="278"/>
      <c r="EP49" s="278"/>
      <c r="EQ49" s="278"/>
      <c r="ER49" s="278"/>
      <c r="ES49" s="278"/>
      <c r="ET49" s="278"/>
      <c r="EU49" s="278"/>
      <c r="EV49" s="278"/>
      <c r="EW49" s="278"/>
      <c r="EX49" s="278"/>
      <c r="EY49" s="278"/>
      <c r="EZ49" s="278"/>
      <c r="FA49" s="278"/>
      <c r="FB49" s="278"/>
      <c r="FC49" s="278"/>
      <c r="FD49" s="278"/>
      <c r="FE49" s="278"/>
      <c r="FF49" s="278"/>
      <c r="FG49" s="278"/>
      <c r="FH49" s="278"/>
      <c r="FI49" s="278"/>
      <c r="FJ49" s="278"/>
      <c r="FK49" s="278"/>
      <c r="FL49" s="278"/>
      <c r="FM49" s="278"/>
      <c r="FN49" s="278"/>
      <c r="FO49" s="278"/>
      <c r="FP49" s="278"/>
      <c r="FQ49" s="278"/>
      <c r="FR49" s="278"/>
      <c r="FS49" s="278"/>
      <c r="FT49" s="278"/>
      <c r="FU49" s="278"/>
      <c r="FV49" s="278"/>
      <c r="FW49" s="278"/>
      <c r="FX49" s="278"/>
      <c r="FY49" s="278"/>
      <c r="FZ49" s="278"/>
      <c r="GA49" s="278"/>
      <c r="GB49" s="278"/>
      <c r="GC49" s="278"/>
      <c r="GD49" s="278"/>
      <c r="GE49" s="278"/>
      <c r="GF49" s="278"/>
      <c r="GG49" s="278"/>
      <c r="GH49" s="278"/>
      <c r="GI49" s="278"/>
      <c r="GJ49" s="278"/>
      <c r="GK49" s="278"/>
      <c r="GL49" s="278"/>
      <c r="GM49" s="278"/>
      <c r="GN49" s="278"/>
      <c r="GO49" s="278"/>
      <c r="GP49" s="278"/>
      <c r="GQ49" s="278"/>
      <c r="GR49" s="278"/>
      <c r="GS49" s="278"/>
      <c r="GT49" s="278"/>
      <c r="GU49" s="278"/>
      <c r="GV49" s="278"/>
      <c r="GW49" s="278"/>
      <c r="GX49" s="278"/>
      <c r="GY49" s="278"/>
      <c r="GZ49" s="278"/>
      <c r="HA49" s="278"/>
      <c r="HB49" s="278"/>
      <c r="HC49" s="278"/>
      <c r="HD49" s="278"/>
      <c r="HE49" s="278"/>
      <c r="HF49" s="278"/>
      <c r="HG49" s="279"/>
      <c r="HH49" s="279"/>
      <c r="HI49" s="279"/>
      <c r="HJ49" s="279"/>
      <c r="HK49" s="279"/>
      <c r="HL49" s="279"/>
      <c r="HM49" s="279"/>
    </row>
    <row r="50" spans="1:221" ht="19.5" hidden="1" x14ac:dyDescent="0.25">
      <c r="A50" s="1132" t="s">
        <v>378</v>
      </c>
      <c r="B50" s="1132" t="s">
        <v>394</v>
      </c>
      <c r="C50" s="1132" t="s">
        <v>394</v>
      </c>
      <c r="D50" s="1132" t="s">
        <v>375</v>
      </c>
      <c r="E50" s="1132"/>
      <c r="F50" s="1132"/>
      <c r="G50" s="613"/>
      <c r="H50" s="613"/>
      <c r="I50" s="1054"/>
      <c r="J50" s="1054"/>
      <c r="K50" s="613"/>
      <c r="L50" s="613"/>
      <c r="M50" s="613"/>
      <c r="N50" s="629"/>
      <c r="O50" s="629"/>
      <c r="P50" s="629"/>
      <c r="Q50" s="1138" t="s">
        <v>290</v>
      </c>
      <c r="R50" s="1134"/>
      <c r="S50" s="1134"/>
      <c r="T50" s="1135">
        <f t="shared" si="2"/>
        <v>0</v>
      </c>
      <c r="U50" s="654">
        <f t="shared" si="5"/>
        <v>0</v>
      </c>
      <c r="V50" s="1090"/>
      <c r="W50" s="305"/>
      <c r="X50" s="305"/>
      <c r="Y50" s="305"/>
      <c r="Z50" s="305"/>
      <c r="AA50" s="593"/>
      <c r="AB50" s="305"/>
      <c r="AC50" s="305"/>
      <c r="AD50" s="305"/>
      <c r="AE50" s="305"/>
      <c r="AF50" s="305"/>
      <c r="AG50" s="305"/>
      <c r="AH50" s="305"/>
      <c r="AI50" s="305"/>
      <c r="AJ50" s="305"/>
      <c r="AK50" s="305"/>
      <c r="AL50" s="305"/>
      <c r="AM50" s="305"/>
      <c r="AN50" s="593"/>
      <c r="AO50" s="593"/>
      <c r="AP50" s="305"/>
      <c r="AQ50" s="305"/>
      <c r="AR50" s="305"/>
      <c r="AS50" s="305"/>
      <c r="AT50" s="305"/>
      <c r="AU50" s="305"/>
      <c r="AV50" s="305"/>
      <c r="AW50" s="305"/>
      <c r="AX50" s="305"/>
      <c r="AY50" s="305"/>
      <c r="AZ50" s="305"/>
      <c r="BA50" s="305"/>
      <c r="BB50" s="305"/>
      <c r="BC50" s="305"/>
      <c r="BD50" s="593"/>
      <c r="BE50" s="305"/>
      <c r="BF50" s="305"/>
      <c r="BG50" s="305"/>
      <c r="BH50" s="305"/>
      <c r="BI50" s="305"/>
      <c r="BJ50" s="305"/>
      <c r="BK50" s="582"/>
      <c r="BL50" s="305"/>
      <c r="BM50" s="305"/>
      <c r="BN50" s="305"/>
      <c r="BO50" s="305"/>
      <c r="BP50" s="305"/>
      <c r="BQ50" s="305"/>
      <c r="BR50" s="305"/>
      <c r="BS50" s="593"/>
      <c r="BT50" s="305"/>
      <c r="BU50" s="305"/>
      <c r="BV50" s="305"/>
      <c r="BW50" s="305"/>
      <c r="BX50" s="305"/>
      <c r="BY50" s="305"/>
      <c r="BZ50" s="305"/>
      <c r="CA50" s="639"/>
      <c r="CB50" s="656"/>
      <c r="CC50" s="656"/>
      <c r="CD50" s="656"/>
      <c r="CE50" s="656"/>
      <c r="CF50" s="656"/>
      <c r="CG50" s="656"/>
      <c r="CH50" s="656"/>
      <c r="CI50" s="656"/>
      <c r="CJ50" s="656"/>
      <c r="CK50" s="656"/>
      <c r="CL50" s="656"/>
      <c r="CM50" s="656"/>
      <c r="CN50" s="656"/>
      <c r="CO50" s="656"/>
      <c r="CP50" s="656"/>
      <c r="CQ50" s="656"/>
      <c r="CR50" s="807">
        <f t="shared" si="3"/>
        <v>0</v>
      </c>
      <c r="CS50" s="807">
        <f t="shared" si="4"/>
        <v>0</v>
      </c>
      <c r="CT50" s="306"/>
      <c r="CU50" s="306"/>
      <c r="CV50" s="306"/>
      <c r="CW50" s="306"/>
      <c r="CX50" s="306"/>
      <c r="CY50" s="306"/>
      <c r="CZ50" s="306"/>
      <c r="DA50" s="306"/>
      <c r="DB50" s="306"/>
      <c r="DC50" s="306"/>
      <c r="DD50" s="306"/>
      <c r="DE50" s="306"/>
      <c r="DF50" s="306"/>
      <c r="DG50" s="306"/>
      <c r="DH50" s="306"/>
      <c r="DI50" s="306"/>
      <c r="DJ50" s="306"/>
      <c r="DK50" s="306"/>
      <c r="DL50" s="306"/>
      <c r="DM50" s="306"/>
      <c r="DN50" s="306"/>
      <c r="DO50" s="306"/>
      <c r="DP50" s="306"/>
      <c r="DQ50" s="306"/>
      <c r="DR50" s="306"/>
      <c r="DS50" s="306"/>
      <c r="DT50" s="306"/>
      <c r="DU50" s="306"/>
      <c r="DV50" s="306"/>
      <c r="DW50" s="306"/>
      <c r="DX50" s="306"/>
      <c r="DY50" s="306"/>
      <c r="DZ50" s="306"/>
      <c r="EA50" s="306"/>
      <c r="EB50" s="306"/>
      <c r="EC50" s="306"/>
      <c r="ED50" s="306"/>
      <c r="EE50" s="306"/>
      <c r="EF50" s="306"/>
      <c r="EG50" s="306"/>
      <c r="EH50" s="306"/>
      <c r="EI50" s="306"/>
      <c r="EJ50" s="306"/>
      <c r="EK50" s="306"/>
      <c r="EL50" s="306"/>
      <c r="EM50" s="306"/>
      <c r="EN50" s="306"/>
      <c r="EO50" s="306"/>
      <c r="EP50" s="306"/>
      <c r="EQ50" s="306"/>
      <c r="ER50" s="306"/>
      <c r="ES50" s="306"/>
      <c r="ET50" s="306"/>
      <c r="EU50" s="306"/>
      <c r="EV50" s="306"/>
      <c r="EW50" s="306"/>
      <c r="EX50" s="306"/>
      <c r="EY50" s="306"/>
      <c r="EZ50" s="306"/>
      <c r="FA50" s="306"/>
      <c r="FB50" s="306"/>
      <c r="FC50" s="306"/>
      <c r="FD50" s="306"/>
      <c r="FE50" s="306"/>
      <c r="FF50" s="306"/>
      <c r="FG50" s="306"/>
      <c r="FH50" s="306"/>
      <c r="FI50" s="306"/>
      <c r="FJ50" s="306"/>
      <c r="FK50" s="306"/>
      <c r="FL50" s="306"/>
      <c r="FM50" s="306"/>
      <c r="FN50" s="306"/>
      <c r="FO50" s="306"/>
      <c r="FP50" s="306"/>
      <c r="FQ50" s="306"/>
      <c r="FR50" s="306"/>
      <c r="FS50" s="306"/>
      <c r="FT50" s="306"/>
      <c r="FU50" s="306"/>
      <c r="FV50" s="306"/>
      <c r="FW50" s="306"/>
      <c r="FX50" s="306"/>
      <c r="FY50" s="306"/>
      <c r="FZ50" s="306"/>
      <c r="GA50" s="306"/>
      <c r="GB50" s="306"/>
      <c r="GC50" s="306"/>
      <c r="GD50" s="306"/>
      <c r="GE50" s="306"/>
      <c r="GF50" s="306"/>
      <c r="GG50" s="306"/>
      <c r="GH50" s="306"/>
      <c r="GI50" s="306"/>
      <c r="GJ50" s="306"/>
      <c r="GK50" s="306"/>
      <c r="GL50" s="306"/>
      <c r="GM50" s="306"/>
      <c r="GN50" s="306"/>
      <c r="GO50" s="306"/>
      <c r="GP50" s="306"/>
      <c r="GQ50" s="306"/>
      <c r="GR50" s="306"/>
      <c r="GS50" s="306"/>
      <c r="GT50" s="306"/>
      <c r="GU50" s="306"/>
      <c r="GV50" s="306"/>
      <c r="GW50" s="306"/>
      <c r="GX50" s="306"/>
      <c r="GY50" s="306"/>
      <c r="GZ50" s="306"/>
      <c r="HA50" s="306"/>
      <c r="HB50" s="306"/>
      <c r="HC50" s="306"/>
      <c r="HD50" s="306"/>
      <c r="HE50" s="306"/>
      <c r="HF50" s="306"/>
      <c r="HG50" s="261"/>
      <c r="HH50" s="261"/>
      <c r="HI50" s="261"/>
      <c r="HJ50" s="261"/>
      <c r="HK50" s="261"/>
      <c r="HL50" s="261"/>
      <c r="HM50" s="261"/>
    </row>
    <row r="51" spans="1:221" ht="19.5" hidden="1" x14ac:dyDescent="0.25">
      <c r="A51" s="1121" t="s">
        <v>378</v>
      </c>
      <c r="B51" s="1121" t="s">
        <v>394</v>
      </c>
      <c r="C51" s="1121" t="s">
        <v>394</v>
      </c>
      <c r="D51" s="1121" t="s">
        <v>375</v>
      </c>
      <c r="E51" s="1121" t="s">
        <v>447</v>
      </c>
      <c r="F51" s="1121"/>
      <c r="G51" s="608"/>
      <c r="H51" s="608"/>
      <c r="I51" s="1050"/>
      <c r="J51" s="1050"/>
      <c r="K51" s="608"/>
      <c r="L51" s="608"/>
      <c r="M51" s="608"/>
      <c r="N51" s="627"/>
      <c r="O51" s="627"/>
      <c r="P51" s="627"/>
      <c r="Q51" s="1122" t="s">
        <v>692</v>
      </c>
      <c r="R51" s="1123"/>
      <c r="S51" s="1123"/>
      <c r="T51" s="1124">
        <f t="shared" si="2"/>
        <v>0</v>
      </c>
      <c r="U51" s="654">
        <f t="shared" si="5"/>
        <v>0</v>
      </c>
      <c r="V51" s="1090"/>
      <c r="W51" s="582"/>
      <c r="X51" s="582"/>
      <c r="Y51" s="582"/>
      <c r="Z51" s="582"/>
      <c r="AA51" s="593"/>
      <c r="AB51" s="582"/>
      <c r="AC51" s="582"/>
      <c r="AD51" s="582"/>
      <c r="AE51" s="582"/>
      <c r="AF51" s="582"/>
      <c r="AG51" s="582"/>
      <c r="AH51" s="582"/>
      <c r="AI51" s="582"/>
      <c r="AJ51" s="582"/>
      <c r="AK51" s="582"/>
      <c r="AL51" s="582"/>
      <c r="AM51" s="582"/>
      <c r="AN51" s="593"/>
      <c r="AO51" s="593"/>
      <c r="AP51" s="582"/>
      <c r="AQ51" s="582"/>
      <c r="AR51" s="582"/>
      <c r="AS51" s="582"/>
      <c r="AT51" s="582"/>
      <c r="AU51" s="582"/>
      <c r="AV51" s="582"/>
      <c r="AW51" s="582"/>
      <c r="AX51" s="582"/>
      <c r="AY51" s="582"/>
      <c r="AZ51" s="582"/>
      <c r="BA51" s="582"/>
      <c r="BB51" s="582"/>
      <c r="BC51" s="582"/>
      <c r="BD51" s="593"/>
      <c r="BE51" s="582"/>
      <c r="BF51" s="582"/>
      <c r="BG51" s="305"/>
      <c r="BH51" s="305"/>
      <c r="BI51" s="305"/>
      <c r="BJ51" s="582"/>
      <c r="BK51" s="582"/>
      <c r="BL51" s="582"/>
      <c r="BM51" s="582"/>
      <c r="BN51" s="582"/>
      <c r="BO51" s="582"/>
      <c r="BP51" s="582"/>
      <c r="BQ51" s="582"/>
      <c r="BR51" s="582"/>
      <c r="BS51" s="593"/>
      <c r="BT51" s="582"/>
      <c r="BU51" s="582"/>
      <c r="BV51" s="582"/>
      <c r="BW51" s="582"/>
      <c r="BX51" s="582"/>
      <c r="BY51" s="582"/>
      <c r="BZ51" s="582"/>
      <c r="CA51" s="639"/>
      <c r="CB51" s="656"/>
      <c r="CC51" s="656"/>
      <c r="CD51" s="656"/>
      <c r="CE51" s="656"/>
      <c r="CF51" s="656"/>
      <c r="CG51" s="656"/>
      <c r="CH51" s="656"/>
      <c r="CI51" s="656"/>
      <c r="CJ51" s="656"/>
      <c r="CK51" s="656"/>
      <c r="CL51" s="656"/>
      <c r="CM51" s="656"/>
      <c r="CN51" s="656"/>
      <c r="CO51" s="656"/>
      <c r="CP51" s="656"/>
      <c r="CQ51" s="656"/>
      <c r="CR51" s="807">
        <f t="shared" si="3"/>
        <v>0</v>
      </c>
      <c r="CS51" s="807">
        <f t="shared" si="4"/>
        <v>0</v>
      </c>
      <c r="CT51" s="306"/>
      <c r="CU51" s="306"/>
      <c r="CV51" s="306"/>
      <c r="CW51" s="306"/>
      <c r="CX51" s="306"/>
      <c r="CY51" s="306"/>
      <c r="CZ51" s="306"/>
      <c r="DA51" s="306"/>
      <c r="DB51" s="306"/>
      <c r="DC51" s="306"/>
      <c r="DD51" s="306"/>
      <c r="DE51" s="306"/>
      <c r="DF51" s="306"/>
      <c r="DG51" s="306"/>
      <c r="DH51" s="306"/>
      <c r="DI51" s="306"/>
      <c r="DJ51" s="306"/>
      <c r="DK51" s="306"/>
      <c r="DL51" s="306"/>
      <c r="DM51" s="306"/>
      <c r="DN51" s="306"/>
      <c r="DO51" s="306"/>
      <c r="DP51" s="306"/>
      <c r="DQ51" s="306"/>
      <c r="DR51" s="306"/>
      <c r="DS51" s="306"/>
      <c r="DT51" s="306"/>
      <c r="DU51" s="306"/>
      <c r="DV51" s="306"/>
      <c r="DW51" s="306"/>
      <c r="DX51" s="306"/>
      <c r="DY51" s="306"/>
      <c r="DZ51" s="306"/>
      <c r="EA51" s="306"/>
      <c r="EB51" s="306"/>
      <c r="EC51" s="306"/>
      <c r="ED51" s="306"/>
      <c r="EE51" s="306"/>
      <c r="EF51" s="306"/>
      <c r="EG51" s="306"/>
      <c r="EH51" s="306"/>
      <c r="EI51" s="306"/>
      <c r="EJ51" s="306"/>
      <c r="EK51" s="306"/>
      <c r="EL51" s="306"/>
      <c r="EM51" s="306"/>
      <c r="EN51" s="306"/>
      <c r="EO51" s="306"/>
      <c r="EP51" s="306"/>
      <c r="EQ51" s="306"/>
      <c r="ER51" s="306"/>
      <c r="ES51" s="306"/>
      <c r="ET51" s="306"/>
      <c r="EU51" s="306"/>
      <c r="EV51" s="306"/>
      <c r="EW51" s="306"/>
      <c r="EX51" s="306"/>
      <c r="EY51" s="306"/>
      <c r="EZ51" s="306"/>
      <c r="FA51" s="306"/>
      <c r="FB51" s="306"/>
      <c r="FC51" s="306"/>
      <c r="FD51" s="306"/>
      <c r="FE51" s="306"/>
      <c r="FF51" s="306"/>
      <c r="FG51" s="306"/>
      <c r="FH51" s="306"/>
      <c r="FI51" s="306"/>
      <c r="FJ51" s="306"/>
      <c r="FK51" s="306"/>
      <c r="FL51" s="306"/>
      <c r="FM51" s="306"/>
      <c r="FN51" s="306"/>
      <c r="FO51" s="306"/>
      <c r="FP51" s="306"/>
      <c r="FQ51" s="306"/>
      <c r="FR51" s="306"/>
      <c r="FS51" s="306"/>
      <c r="FT51" s="306"/>
      <c r="FU51" s="306"/>
      <c r="FV51" s="306"/>
      <c r="FW51" s="306"/>
      <c r="FX51" s="306"/>
      <c r="FY51" s="306"/>
      <c r="FZ51" s="306"/>
      <c r="GA51" s="306"/>
      <c r="GB51" s="306"/>
      <c r="GC51" s="306"/>
      <c r="GD51" s="306"/>
      <c r="GE51" s="306"/>
      <c r="GF51" s="306"/>
      <c r="GG51" s="306"/>
      <c r="GH51" s="306"/>
      <c r="GI51" s="306"/>
      <c r="GJ51" s="306"/>
      <c r="GK51" s="306"/>
      <c r="GL51" s="306"/>
      <c r="GM51" s="306"/>
      <c r="GN51" s="306"/>
      <c r="GO51" s="306"/>
      <c r="GP51" s="306"/>
      <c r="GQ51" s="306"/>
      <c r="GR51" s="306"/>
      <c r="GS51" s="306"/>
      <c r="GT51" s="306"/>
      <c r="GU51" s="306"/>
      <c r="GV51" s="306"/>
      <c r="GW51" s="306"/>
      <c r="GX51" s="306"/>
      <c r="GY51" s="306"/>
      <c r="GZ51" s="306"/>
      <c r="HA51" s="306"/>
      <c r="HB51" s="306"/>
      <c r="HC51" s="306"/>
      <c r="HD51" s="306"/>
      <c r="HE51" s="306"/>
      <c r="HF51" s="306"/>
      <c r="HG51" s="261"/>
      <c r="HH51" s="261"/>
      <c r="HI51" s="261"/>
      <c r="HJ51" s="261"/>
      <c r="HK51" s="261"/>
      <c r="HL51" s="261"/>
      <c r="HM51" s="261"/>
    </row>
    <row r="52" spans="1:221" ht="19.5" hidden="1" x14ac:dyDescent="0.25">
      <c r="A52" s="790" t="s">
        <v>378</v>
      </c>
      <c r="B52" s="790" t="s">
        <v>394</v>
      </c>
      <c r="C52" s="790" t="s">
        <v>394</v>
      </c>
      <c r="D52" s="790" t="s">
        <v>375</v>
      </c>
      <c r="E52" s="790" t="s">
        <v>447</v>
      </c>
      <c r="F52" s="790" t="s">
        <v>363</v>
      </c>
      <c r="G52" s="614"/>
      <c r="H52" s="614"/>
      <c r="I52" s="1055"/>
      <c r="J52" s="1055"/>
      <c r="K52" s="614"/>
      <c r="L52" s="614"/>
      <c r="M52" s="614"/>
      <c r="N52" s="630"/>
      <c r="O52" s="630"/>
      <c r="P52" s="630"/>
      <c r="Q52" s="806" t="s">
        <v>398</v>
      </c>
      <c r="R52" s="1136"/>
      <c r="S52" s="1136"/>
      <c r="T52" s="1137">
        <f t="shared" si="2"/>
        <v>0</v>
      </c>
      <c r="U52" s="654">
        <f t="shared" si="5"/>
        <v>0</v>
      </c>
      <c r="V52" s="1090"/>
      <c r="W52" s="305"/>
      <c r="X52" s="305"/>
      <c r="Y52" s="305"/>
      <c r="Z52" s="305"/>
      <c r="AA52" s="593"/>
      <c r="AB52" s="305"/>
      <c r="AC52" s="305"/>
      <c r="AD52" s="305"/>
      <c r="AE52" s="305"/>
      <c r="AF52" s="305"/>
      <c r="AG52" s="305"/>
      <c r="AH52" s="305"/>
      <c r="AI52" s="305"/>
      <c r="AJ52" s="305"/>
      <c r="AK52" s="305"/>
      <c r="AL52" s="305"/>
      <c r="AM52" s="305"/>
      <c r="AN52" s="593"/>
      <c r="AO52" s="593"/>
      <c r="AP52" s="305"/>
      <c r="AQ52" s="305"/>
      <c r="AR52" s="305"/>
      <c r="AS52" s="305"/>
      <c r="AT52" s="305"/>
      <c r="AU52" s="305"/>
      <c r="AV52" s="305"/>
      <c r="AW52" s="305"/>
      <c r="AX52" s="305"/>
      <c r="AY52" s="305"/>
      <c r="AZ52" s="305"/>
      <c r="BA52" s="305"/>
      <c r="BB52" s="305"/>
      <c r="BC52" s="305"/>
      <c r="BD52" s="593"/>
      <c r="BE52" s="305"/>
      <c r="BF52" s="305"/>
      <c r="BG52" s="305"/>
      <c r="BH52" s="305"/>
      <c r="BI52" s="305"/>
      <c r="BJ52" s="305"/>
      <c r="BK52" s="582"/>
      <c r="BL52" s="305"/>
      <c r="BM52" s="305"/>
      <c r="BN52" s="305"/>
      <c r="BO52" s="305"/>
      <c r="BP52" s="305"/>
      <c r="BQ52" s="305"/>
      <c r="BR52" s="305"/>
      <c r="BS52" s="593"/>
      <c r="BT52" s="305"/>
      <c r="BU52" s="305"/>
      <c r="BV52" s="305"/>
      <c r="BW52" s="305"/>
      <c r="BX52" s="305"/>
      <c r="BY52" s="305"/>
      <c r="BZ52" s="305"/>
      <c r="CA52" s="639"/>
      <c r="CB52" s="656"/>
      <c r="CC52" s="656"/>
      <c r="CD52" s="656"/>
      <c r="CE52" s="656"/>
      <c r="CF52" s="656"/>
      <c r="CG52" s="656"/>
      <c r="CH52" s="656"/>
      <c r="CI52" s="656"/>
      <c r="CJ52" s="656"/>
      <c r="CK52" s="656"/>
      <c r="CL52" s="656"/>
      <c r="CM52" s="656"/>
      <c r="CN52" s="656"/>
      <c r="CO52" s="656"/>
      <c r="CP52" s="656"/>
      <c r="CQ52" s="656"/>
      <c r="CR52" s="807">
        <f t="shared" si="3"/>
        <v>0</v>
      </c>
      <c r="CS52" s="807">
        <f t="shared" si="4"/>
        <v>0</v>
      </c>
      <c r="CT52" s="306"/>
      <c r="CU52" s="306"/>
      <c r="CV52" s="306"/>
      <c r="CW52" s="306"/>
      <c r="CX52" s="306"/>
      <c r="CY52" s="306"/>
      <c r="CZ52" s="306"/>
      <c r="DA52" s="306"/>
      <c r="DB52" s="306"/>
      <c r="DC52" s="306"/>
      <c r="DD52" s="306"/>
      <c r="DE52" s="306"/>
      <c r="DF52" s="306"/>
      <c r="DG52" s="306"/>
      <c r="DH52" s="306"/>
      <c r="DI52" s="306"/>
      <c r="DJ52" s="306"/>
      <c r="DK52" s="306"/>
      <c r="DL52" s="306"/>
      <c r="DM52" s="306"/>
      <c r="DN52" s="306"/>
      <c r="DO52" s="306"/>
      <c r="DP52" s="306"/>
      <c r="DQ52" s="306"/>
      <c r="DR52" s="306"/>
      <c r="DS52" s="306"/>
      <c r="DT52" s="306"/>
      <c r="DU52" s="306"/>
      <c r="DV52" s="306"/>
      <c r="DW52" s="306"/>
      <c r="DX52" s="306"/>
      <c r="DY52" s="306"/>
      <c r="DZ52" s="306"/>
      <c r="EA52" s="306"/>
      <c r="EB52" s="306"/>
      <c r="EC52" s="306"/>
      <c r="ED52" s="306"/>
      <c r="EE52" s="306"/>
      <c r="EF52" s="306"/>
      <c r="EG52" s="306"/>
      <c r="EH52" s="306"/>
      <c r="EI52" s="306"/>
      <c r="EJ52" s="306"/>
      <c r="EK52" s="306"/>
      <c r="EL52" s="306"/>
      <c r="EM52" s="306"/>
      <c r="EN52" s="306"/>
      <c r="EO52" s="306"/>
      <c r="EP52" s="306"/>
      <c r="EQ52" s="306"/>
      <c r="ER52" s="306"/>
      <c r="ES52" s="306"/>
      <c r="ET52" s="306"/>
      <c r="EU52" s="306"/>
      <c r="EV52" s="306"/>
      <c r="EW52" s="306"/>
      <c r="EX52" s="306"/>
      <c r="EY52" s="306"/>
      <c r="EZ52" s="306"/>
      <c r="FA52" s="306"/>
      <c r="FB52" s="306"/>
      <c r="FC52" s="306"/>
      <c r="FD52" s="306"/>
      <c r="FE52" s="306"/>
      <c r="FF52" s="306"/>
      <c r="FG52" s="306"/>
      <c r="FH52" s="306"/>
      <c r="FI52" s="306"/>
      <c r="FJ52" s="306"/>
      <c r="FK52" s="306"/>
      <c r="FL52" s="306"/>
      <c r="FM52" s="306"/>
      <c r="FN52" s="306"/>
      <c r="FO52" s="306"/>
      <c r="FP52" s="306"/>
      <c r="FQ52" s="306"/>
      <c r="FR52" s="306"/>
      <c r="FS52" s="306"/>
      <c r="FT52" s="306"/>
      <c r="FU52" s="306"/>
      <c r="FV52" s="306"/>
      <c r="FW52" s="306"/>
      <c r="FX52" s="306"/>
      <c r="FY52" s="306"/>
      <c r="FZ52" s="306"/>
      <c r="GA52" s="306"/>
      <c r="GB52" s="306"/>
      <c r="GC52" s="306"/>
      <c r="GD52" s="306"/>
      <c r="GE52" s="306"/>
      <c r="GF52" s="306"/>
      <c r="GG52" s="306"/>
      <c r="GH52" s="306"/>
      <c r="GI52" s="306"/>
      <c r="GJ52" s="306"/>
      <c r="GK52" s="306"/>
      <c r="GL52" s="306"/>
      <c r="GM52" s="306"/>
      <c r="GN52" s="306"/>
      <c r="GO52" s="306"/>
      <c r="GP52" s="306"/>
      <c r="GQ52" s="306"/>
      <c r="GR52" s="306"/>
      <c r="GS52" s="306"/>
      <c r="GT52" s="306"/>
      <c r="GU52" s="306"/>
      <c r="GV52" s="306"/>
      <c r="GW52" s="306"/>
      <c r="GX52" s="306"/>
      <c r="GY52" s="306"/>
      <c r="GZ52" s="306"/>
      <c r="HA52" s="306"/>
      <c r="HB52" s="306"/>
      <c r="HC52" s="306"/>
      <c r="HD52" s="306"/>
      <c r="HE52" s="306"/>
      <c r="HF52" s="306"/>
      <c r="HG52" s="254"/>
      <c r="HH52" s="254"/>
      <c r="HI52" s="254"/>
      <c r="HJ52" s="254"/>
      <c r="HK52" s="254"/>
      <c r="HL52" s="254"/>
      <c r="HM52" s="254"/>
    </row>
    <row r="53" spans="1:221" s="280" customFormat="1" ht="75" hidden="1" x14ac:dyDescent="0.25">
      <c r="A53" s="619" t="s">
        <v>378</v>
      </c>
      <c r="B53" s="619" t="s">
        <v>394</v>
      </c>
      <c r="C53" s="619" t="s">
        <v>394</v>
      </c>
      <c r="D53" s="619" t="s">
        <v>375</v>
      </c>
      <c r="E53" s="619" t="s">
        <v>447</v>
      </c>
      <c r="F53" s="619" t="s">
        <v>363</v>
      </c>
      <c r="G53" s="609">
        <v>2020005810110</v>
      </c>
      <c r="H53" s="1140" t="s">
        <v>963</v>
      </c>
      <c r="I53" s="1052" t="s">
        <v>837</v>
      </c>
      <c r="J53" s="1052" t="s">
        <v>836</v>
      </c>
      <c r="K53" s="609">
        <v>3</v>
      </c>
      <c r="L53" s="609" t="s">
        <v>781</v>
      </c>
      <c r="M53" s="609" t="s">
        <v>835</v>
      </c>
      <c r="N53" s="619" t="s">
        <v>831</v>
      </c>
      <c r="O53" s="619" t="s">
        <v>390</v>
      </c>
      <c r="P53" s="619" t="s">
        <v>701</v>
      </c>
      <c r="Q53" s="1141" t="s">
        <v>969</v>
      </c>
      <c r="R53" s="870">
        <v>80000000</v>
      </c>
      <c r="S53" s="853"/>
      <c r="T53" s="1024">
        <f t="shared" si="2"/>
        <v>80000000</v>
      </c>
      <c r="U53" s="654">
        <f t="shared" si="5"/>
        <v>80000000</v>
      </c>
      <c r="V53" s="1088"/>
      <c r="W53" s="277"/>
      <c r="X53" s="277"/>
      <c r="Y53" s="277"/>
      <c r="Z53" s="277"/>
      <c r="AA53" s="594"/>
      <c r="AB53" s="277"/>
      <c r="AC53" s="277"/>
      <c r="AD53" s="277"/>
      <c r="AE53" s="277"/>
      <c r="AF53" s="277"/>
      <c r="AG53" s="277"/>
      <c r="AH53" s="277"/>
      <c r="AI53" s="277"/>
      <c r="AJ53" s="277"/>
      <c r="AK53" s="277"/>
      <c r="AL53" s="277"/>
      <c r="AM53" s="277"/>
      <c r="AN53" s="594"/>
      <c r="AO53" s="594">
        <v>80000000</v>
      </c>
      <c r="AP53" s="277"/>
      <c r="AQ53" s="277"/>
      <c r="AR53" s="277"/>
      <c r="AS53" s="277"/>
      <c r="AT53" s="277"/>
      <c r="AU53" s="277"/>
      <c r="AV53" s="277"/>
      <c r="AW53" s="277"/>
      <c r="AX53" s="277"/>
      <c r="AY53" s="277"/>
      <c r="AZ53" s="277"/>
      <c r="BA53" s="277"/>
      <c r="BB53" s="277"/>
      <c r="BC53" s="277"/>
      <c r="BD53" s="594"/>
      <c r="BE53" s="277"/>
      <c r="BF53" s="277"/>
      <c r="BG53" s="277"/>
      <c r="BH53" s="277"/>
      <c r="BI53" s="277"/>
      <c r="BJ53" s="277"/>
      <c r="BK53" s="381"/>
      <c r="BL53" s="277"/>
      <c r="BM53" s="277"/>
      <c r="BN53" s="277"/>
      <c r="BO53" s="277"/>
      <c r="BP53" s="277"/>
      <c r="BQ53" s="277"/>
      <c r="BR53" s="277"/>
      <c r="BS53" s="594"/>
      <c r="BT53" s="277"/>
      <c r="BU53" s="277"/>
      <c r="BV53" s="277"/>
      <c r="BW53" s="277"/>
      <c r="BX53" s="277"/>
      <c r="BY53" s="277"/>
      <c r="BZ53" s="277"/>
      <c r="CA53" s="637"/>
      <c r="CB53" s="657"/>
      <c r="CC53" s="663"/>
      <c r="CD53" s="663"/>
      <c r="CE53" s="660"/>
      <c r="CF53" s="661"/>
      <c r="CG53" s="662"/>
      <c r="CH53" s="652"/>
      <c r="CI53" s="652"/>
      <c r="CJ53" s="652"/>
      <c r="CK53" s="652"/>
      <c r="CL53" s="652"/>
      <c r="CM53" s="652"/>
      <c r="CN53" s="652"/>
      <c r="CO53" s="652"/>
      <c r="CP53" s="652"/>
      <c r="CQ53" s="652"/>
      <c r="CR53" s="807">
        <f t="shared" si="3"/>
        <v>80000000</v>
      </c>
      <c r="CS53" s="807">
        <f t="shared" si="4"/>
        <v>0</v>
      </c>
      <c r="CT53" s="278"/>
      <c r="CU53" s="278"/>
      <c r="CV53" s="278"/>
      <c r="CW53" s="278"/>
      <c r="CX53" s="278"/>
      <c r="CY53" s="278"/>
      <c r="CZ53" s="278"/>
      <c r="DA53" s="278"/>
      <c r="DB53" s="278"/>
      <c r="DC53" s="278"/>
      <c r="DD53" s="278"/>
      <c r="DE53" s="278"/>
      <c r="DF53" s="278"/>
      <c r="DG53" s="278"/>
      <c r="DH53" s="278"/>
      <c r="DI53" s="278"/>
      <c r="DJ53" s="278"/>
      <c r="DK53" s="278"/>
      <c r="DL53" s="278"/>
      <c r="DM53" s="278"/>
      <c r="DN53" s="278"/>
      <c r="DO53" s="278"/>
      <c r="DP53" s="278"/>
      <c r="DQ53" s="278"/>
      <c r="DR53" s="278"/>
      <c r="DS53" s="278"/>
      <c r="DT53" s="278"/>
      <c r="DU53" s="278"/>
      <c r="DV53" s="278"/>
      <c r="DW53" s="278"/>
      <c r="DX53" s="278"/>
      <c r="DY53" s="278"/>
      <c r="DZ53" s="278"/>
      <c r="EA53" s="278"/>
      <c r="EB53" s="278"/>
      <c r="EC53" s="278"/>
      <c r="ED53" s="278"/>
      <c r="EE53" s="278"/>
      <c r="EF53" s="278"/>
      <c r="EG53" s="278"/>
      <c r="EH53" s="278"/>
      <c r="EI53" s="278"/>
      <c r="EJ53" s="278"/>
      <c r="EK53" s="278"/>
      <c r="EL53" s="278"/>
      <c r="EM53" s="278"/>
      <c r="EN53" s="278"/>
      <c r="EO53" s="278"/>
      <c r="EP53" s="278"/>
      <c r="EQ53" s="278"/>
      <c r="ER53" s="278"/>
      <c r="ES53" s="278"/>
      <c r="ET53" s="278"/>
      <c r="EU53" s="278"/>
      <c r="EV53" s="278"/>
      <c r="EW53" s="278"/>
      <c r="EX53" s="278"/>
      <c r="EY53" s="278"/>
      <c r="EZ53" s="278"/>
      <c r="FA53" s="278"/>
      <c r="FB53" s="278"/>
      <c r="FC53" s="278"/>
      <c r="FD53" s="278"/>
      <c r="FE53" s="278"/>
      <c r="FF53" s="278"/>
      <c r="FG53" s="278"/>
      <c r="FH53" s="278"/>
      <c r="FI53" s="278"/>
      <c r="FJ53" s="278"/>
      <c r="FK53" s="278"/>
      <c r="FL53" s="278"/>
      <c r="FM53" s="278"/>
      <c r="FN53" s="278"/>
      <c r="FO53" s="278"/>
      <c r="FP53" s="278"/>
      <c r="FQ53" s="278"/>
      <c r="FR53" s="278"/>
      <c r="FS53" s="278"/>
      <c r="FT53" s="278"/>
      <c r="FU53" s="278"/>
      <c r="FV53" s="278"/>
      <c r="FW53" s="278"/>
      <c r="FX53" s="278"/>
      <c r="FY53" s="278"/>
      <c r="FZ53" s="278"/>
      <c r="GA53" s="278"/>
      <c r="GB53" s="278"/>
      <c r="GC53" s="278"/>
      <c r="GD53" s="278"/>
      <c r="GE53" s="278"/>
      <c r="GF53" s="278"/>
      <c r="GG53" s="278"/>
      <c r="GH53" s="278"/>
      <c r="GI53" s="278"/>
      <c r="GJ53" s="278"/>
      <c r="GK53" s="278"/>
      <c r="GL53" s="278"/>
      <c r="GM53" s="278"/>
      <c r="GN53" s="278"/>
      <c r="GO53" s="278"/>
      <c r="GP53" s="278"/>
      <c r="GQ53" s="278"/>
      <c r="GR53" s="278"/>
      <c r="GS53" s="278"/>
      <c r="GT53" s="278"/>
      <c r="GU53" s="278"/>
      <c r="GV53" s="278"/>
      <c r="GW53" s="278"/>
      <c r="GX53" s="278"/>
      <c r="GY53" s="278"/>
      <c r="GZ53" s="278"/>
      <c r="HA53" s="278"/>
      <c r="HB53" s="278"/>
      <c r="HC53" s="278"/>
      <c r="HD53" s="278"/>
      <c r="HE53" s="278"/>
      <c r="HF53" s="278"/>
      <c r="HG53" s="279"/>
      <c r="HH53" s="279"/>
      <c r="HI53" s="279"/>
      <c r="HJ53" s="279"/>
      <c r="HK53" s="279"/>
      <c r="HL53" s="279"/>
      <c r="HM53" s="279"/>
    </row>
    <row r="54" spans="1:221" s="280" customFormat="1" ht="75" hidden="1" x14ac:dyDescent="0.25">
      <c r="A54" s="619" t="s">
        <v>378</v>
      </c>
      <c r="B54" s="619" t="s">
        <v>394</v>
      </c>
      <c r="C54" s="619" t="s">
        <v>394</v>
      </c>
      <c r="D54" s="619" t="s">
        <v>375</v>
      </c>
      <c r="E54" s="619" t="s">
        <v>447</v>
      </c>
      <c r="F54" s="619" t="s">
        <v>363</v>
      </c>
      <c r="G54" s="609">
        <v>2020005810265</v>
      </c>
      <c r="H54" s="1140" t="s">
        <v>967</v>
      </c>
      <c r="I54" s="1060" t="s">
        <v>833</v>
      </c>
      <c r="J54" s="1052" t="s">
        <v>834</v>
      </c>
      <c r="K54" s="609">
        <v>1</v>
      </c>
      <c r="L54" s="609" t="s">
        <v>781</v>
      </c>
      <c r="M54" s="609" t="s">
        <v>835</v>
      </c>
      <c r="N54" s="619" t="s">
        <v>832</v>
      </c>
      <c r="O54" s="619" t="s">
        <v>390</v>
      </c>
      <c r="P54" s="619" t="s">
        <v>798</v>
      </c>
      <c r="Q54" s="1016" t="s">
        <v>970</v>
      </c>
      <c r="R54" s="870">
        <v>1878439825.4100001</v>
      </c>
      <c r="S54" s="853"/>
      <c r="T54" s="1024">
        <f t="shared" si="2"/>
        <v>1878439825.4100001</v>
      </c>
      <c r="U54" s="654">
        <f t="shared" si="5"/>
        <v>1878439825.4100001</v>
      </c>
      <c r="V54" s="1088"/>
      <c r="W54" s="594"/>
      <c r="X54" s="594"/>
      <c r="Y54" s="594"/>
      <c r="Z54" s="594"/>
      <c r="AA54" s="594"/>
      <c r="AB54" s="594"/>
      <c r="AC54" s="594"/>
      <c r="AD54" s="594"/>
      <c r="AE54" s="594"/>
      <c r="AF54" s="594">
        <v>1878439825.4100001</v>
      </c>
      <c r="AG54" s="594"/>
      <c r="AH54" s="594"/>
      <c r="AI54" s="594"/>
      <c r="AJ54" s="594"/>
      <c r="AK54" s="594"/>
      <c r="AL54" s="594"/>
      <c r="AM54" s="594"/>
      <c r="AN54" s="594"/>
      <c r="AO54" s="594"/>
      <c r="AP54" s="594"/>
      <c r="AQ54" s="594"/>
      <c r="AR54" s="594"/>
      <c r="AS54" s="594"/>
      <c r="AT54" s="594"/>
      <c r="AU54" s="594"/>
      <c r="AV54" s="594"/>
      <c r="AW54" s="594"/>
      <c r="AX54" s="594"/>
      <c r="AY54" s="594"/>
      <c r="AZ54" s="594"/>
      <c r="BA54" s="594"/>
      <c r="BB54" s="594"/>
      <c r="BC54" s="594"/>
      <c r="BD54" s="594"/>
      <c r="BE54" s="594"/>
      <c r="BF54" s="594"/>
      <c r="BG54" s="594"/>
      <c r="BH54" s="594"/>
      <c r="BI54" s="594"/>
      <c r="BJ54" s="594"/>
      <c r="BK54" s="594"/>
      <c r="BL54" s="594"/>
      <c r="BM54" s="594"/>
      <c r="BN54" s="594"/>
      <c r="BO54" s="594"/>
      <c r="BP54" s="594"/>
      <c r="BQ54" s="594"/>
      <c r="BR54" s="594"/>
      <c r="BS54" s="594"/>
      <c r="BT54" s="594"/>
      <c r="BU54" s="594"/>
      <c r="BV54" s="594"/>
      <c r="BW54" s="594"/>
      <c r="BX54" s="594"/>
      <c r="BY54" s="594"/>
      <c r="BZ54" s="594"/>
      <c r="CA54" s="637"/>
      <c r="CB54" s="657"/>
      <c r="CC54" s="663"/>
      <c r="CD54" s="663"/>
      <c r="CE54" s="660"/>
      <c r="CF54" s="661"/>
      <c r="CG54" s="662"/>
      <c r="CH54" s="652"/>
      <c r="CI54" s="652"/>
      <c r="CJ54" s="652"/>
      <c r="CK54" s="652"/>
      <c r="CL54" s="652"/>
      <c r="CM54" s="652"/>
      <c r="CN54" s="652"/>
      <c r="CO54" s="652"/>
      <c r="CP54" s="652"/>
      <c r="CQ54" s="652"/>
      <c r="CR54" s="807">
        <f t="shared" si="3"/>
        <v>1878439825.4100001</v>
      </c>
      <c r="CS54" s="807">
        <f t="shared" si="4"/>
        <v>0</v>
      </c>
      <c r="CT54" s="278"/>
      <c r="CU54" s="278"/>
      <c r="CV54" s="278"/>
      <c r="CW54" s="278"/>
      <c r="CX54" s="278"/>
      <c r="CY54" s="278"/>
      <c r="CZ54" s="278"/>
      <c r="DA54" s="278"/>
      <c r="DB54" s="278"/>
      <c r="DC54" s="278"/>
      <c r="DD54" s="278"/>
      <c r="DE54" s="278"/>
      <c r="DF54" s="278"/>
      <c r="DG54" s="278"/>
      <c r="DH54" s="278"/>
      <c r="DI54" s="278"/>
      <c r="DJ54" s="278"/>
      <c r="DK54" s="278"/>
      <c r="DL54" s="278"/>
      <c r="DM54" s="278"/>
      <c r="DN54" s="278"/>
      <c r="DO54" s="278"/>
      <c r="DP54" s="278"/>
      <c r="DQ54" s="278"/>
      <c r="DR54" s="278"/>
      <c r="DS54" s="278"/>
      <c r="DT54" s="278"/>
      <c r="DU54" s="278"/>
      <c r="DV54" s="278"/>
      <c r="DW54" s="278"/>
      <c r="DX54" s="278"/>
      <c r="DY54" s="278"/>
      <c r="DZ54" s="278"/>
      <c r="EA54" s="278"/>
      <c r="EB54" s="278"/>
      <c r="EC54" s="278"/>
      <c r="ED54" s="278"/>
      <c r="EE54" s="278"/>
      <c r="EF54" s="278"/>
      <c r="EG54" s="278"/>
      <c r="EH54" s="278"/>
      <c r="EI54" s="278"/>
      <c r="EJ54" s="278"/>
      <c r="EK54" s="278"/>
      <c r="EL54" s="278"/>
      <c r="EM54" s="278"/>
      <c r="EN54" s="278"/>
      <c r="EO54" s="278"/>
      <c r="EP54" s="278"/>
      <c r="EQ54" s="278"/>
      <c r="ER54" s="278"/>
      <c r="ES54" s="278"/>
      <c r="ET54" s="278"/>
      <c r="EU54" s="278"/>
      <c r="EV54" s="278"/>
      <c r="EW54" s="278"/>
      <c r="EX54" s="278"/>
      <c r="EY54" s="278"/>
      <c r="EZ54" s="278"/>
      <c r="FA54" s="278"/>
      <c r="FB54" s="278"/>
      <c r="FC54" s="278"/>
      <c r="FD54" s="278"/>
      <c r="FE54" s="278"/>
      <c r="FF54" s="278"/>
      <c r="FG54" s="278"/>
      <c r="FH54" s="278"/>
      <c r="FI54" s="278"/>
      <c r="FJ54" s="278"/>
      <c r="FK54" s="278"/>
      <c r="FL54" s="278"/>
      <c r="FM54" s="278"/>
      <c r="FN54" s="278"/>
      <c r="FO54" s="278"/>
      <c r="FP54" s="278"/>
      <c r="FQ54" s="278"/>
      <c r="FR54" s="278"/>
      <c r="FS54" s="278"/>
      <c r="FT54" s="278"/>
      <c r="FU54" s="278"/>
      <c r="FV54" s="278"/>
      <c r="FW54" s="278"/>
      <c r="FX54" s="278"/>
      <c r="FY54" s="278"/>
      <c r="FZ54" s="278"/>
      <c r="GA54" s="278"/>
      <c r="GB54" s="278"/>
      <c r="GC54" s="278"/>
      <c r="GD54" s="278"/>
      <c r="GE54" s="278"/>
      <c r="GF54" s="278"/>
      <c r="GG54" s="278"/>
      <c r="GH54" s="278"/>
      <c r="GI54" s="278"/>
      <c r="GJ54" s="278"/>
      <c r="GK54" s="278"/>
      <c r="GL54" s="278"/>
      <c r="GM54" s="278"/>
      <c r="GN54" s="278"/>
      <c r="GO54" s="278"/>
      <c r="GP54" s="278"/>
      <c r="GQ54" s="278"/>
      <c r="GR54" s="278"/>
      <c r="GS54" s="278"/>
      <c r="GT54" s="278"/>
      <c r="GU54" s="278"/>
      <c r="GV54" s="278"/>
      <c r="GW54" s="278"/>
      <c r="GX54" s="278"/>
      <c r="GY54" s="278"/>
      <c r="GZ54" s="278"/>
      <c r="HA54" s="278"/>
      <c r="HB54" s="278"/>
      <c r="HC54" s="278"/>
      <c r="HD54" s="278"/>
      <c r="HE54" s="278"/>
      <c r="HF54" s="278"/>
      <c r="HG54" s="279"/>
      <c r="HH54" s="279"/>
      <c r="HI54" s="279"/>
      <c r="HJ54" s="279"/>
      <c r="HK54" s="279"/>
      <c r="HL54" s="279"/>
      <c r="HM54" s="279"/>
    </row>
    <row r="55" spans="1:221" ht="31.5" hidden="1" x14ac:dyDescent="0.25">
      <c r="A55" s="1132" t="s">
        <v>378</v>
      </c>
      <c r="B55" s="1132" t="s">
        <v>394</v>
      </c>
      <c r="C55" s="1132" t="s">
        <v>394</v>
      </c>
      <c r="D55" s="1132" t="s">
        <v>361</v>
      </c>
      <c r="E55" s="1132"/>
      <c r="F55" s="1132"/>
      <c r="G55" s="613"/>
      <c r="H55" s="613"/>
      <c r="I55" s="1054"/>
      <c r="J55" s="1054"/>
      <c r="K55" s="613"/>
      <c r="L55" s="613"/>
      <c r="M55" s="613"/>
      <c r="N55" s="629"/>
      <c r="O55" s="629"/>
      <c r="P55" s="629"/>
      <c r="Q55" s="1138" t="s">
        <v>905</v>
      </c>
      <c r="R55" s="1134"/>
      <c r="S55" s="1134"/>
      <c r="T55" s="1135">
        <f t="shared" si="2"/>
        <v>0</v>
      </c>
      <c r="U55" s="654">
        <f t="shared" si="5"/>
        <v>0</v>
      </c>
      <c r="V55" s="1090"/>
      <c r="W55" s="305"/>
      <c r="X55" s="305"/>
      <c r="Y55" s="305"/>
      <c r="Z55" s="305"/>
      <c r="AA55" s="593"/>
      <c r="AB55" s="305"/>
      <c r="AC55" s="305"/>
      <c r="AD55" s="305"/>
      <c r="AE55" s="305"/>
      <c r="AF55" s="305"/>
      <c r="AG55" s="305"/>
      <c r="AH55" s="305"/>
      <c r="AI55" s="305"/>
      <c r="AJ55" s="305"/>
      <c r="AK55" s="305"/>
      <c r="AL55" s="305"/>
      <c r="AM55" s="305"/>
      <c r="AN55" s="593"/>
      <c r="AO55" s="593"/>
      <c r="AP55" s="305"/>
      <c r="AQ55" s="305"/>
      <c r="AR55" s="305"/>
      <c r="AS55" s="305"/>
      <c r="AT55" s="305"/>
      <c r="AU55" s="305"/>
      <c r="AV55" s="305"/>
      <c r="AW55" s="305"/>
      <c r="AX55" s="305"/>
      <c r="AY55" s="305"/>
      <c r="AZ55" s="305"/>
      <c r="BA55" s="305"/>
      <c r="BB55" s="305"/>
      <c r="BC55" s="305"/>
      <c r="BD55" s="593"/>
      <c r="BE55" s="305"/>
      <c r="BF55" s="305"/>
      <c r="BG55" s="305"/>
      <c r="BH55" s="305"/>
      <c r="BI55" s="305"/>
      <c r="BJ55" s="305"/>
      <c r="BK55" s="582"/>
      <c r="BL55" s="305"/>
      <c r="BM55" s="305"/>
      <c r="BN55" s="305"/>
      <c r="BO55" s="305"/>
      <c r="BP55" s="305"/>
      <c r="BQ55" s="305"/>
      <c r="BR55" s="305"/>
      <c r="BS55" s="593"/>
      <c r="BT55" s="305"/>
      <c r="BU55" s="305"/>
      <c r="BV55" s="305"/>
      <c r="BW55" s="305"/>
      <c r="BX55" s="305"/>
      <c r="BY55" s="305"/>
      <c r="BZ55" s="305"/>
      <c r="CA55" s="639"/>
      <c r="CB55" s="656"/>
      <c r="CC55" s="656"/>
      <c r="CD55" s="656"/>
      <c r="CE55" s="656"/>
      <c r="CF55" s="656"/>
      <c r="CG55" s="656"/>
      <c r="CH55" s="656"/>
      <c r="CI55" s="656"/>
      <c r="CJ55" s="656"/>
      <c r="CK55" s="656"/>
      <c r="CL55" s="656"/>
      <c r="CM55" s="656"/>
      <c r="CN55" s="656"/>
      <c r="CO55" s="656"/>
      <c r="CP55" s="656"/>
      <c r="CQ55" s="656"/>
      <c r="CR55" s="807">
        <f t="shared" si="3"/>
        <v>0</v>
      </c>
      <c r="CS55" s="807">
        <f t="shared" si="4"/>
        <v>0</v>
      </c>
      <c r="CT55" s="306"/>
      <c r="CU55" s="306"/>
      <c r="CV55" s="306"/>
      <c r="CW55" s="306"/>
      <c r="CX55" s="306"/>
      <c r="CY55" s="306"/>
      <c r="CZ55" s="306"/>
      <c r="DA55" s="306"/>
      <c r="DB55" s="306"/>
      <c r="DC55" s="306"/>
      <c r="DD55" s="306"/>
      <c r="DE55" s="306"/>
      <c r="DF55" s="306"/>
      <c r="DG55" s="306"/>
      <c r="DH55" s="306"/>
      <c r="DI55" s="306"/>
      <c r="DJ55" s="306"/>
      <c r="DK55" s="306"/>
      <c r="DL55" s="306"/>
      <c r="DM55" s="306"/>
      <c r="DN55" s="306"/>
      <c r="DO55" s="306"/>
      <c r="DP55" s="306"/>
      <c r="DQ55" s="306"/>
      <c r="DR55" s="306"/>
      <c r="DS55" s="306"/>
      <c r="DT55" s="306"/>
      <c r="DU55" s="306"/>
      <c r="DV55" s="306"/>
      <c r="DW55" s="306"/>
      <c r="DX55" s="306"/>
      <c r="DY55" s="306"/>
      <c r="DZ55" s="306"/>
      <c r="EA55" s="306"/>
      <c r="EB55" s="306"/>
      <c r="EC55" s="306"/>
      <c r="ED55" s="306"/>
      <c r="EE55" s="306"/>
      <c r="EF55" s="306"/>
      <c r="EG55" s="306"/>
      <c r="EH55" s="306"/>
      <c r="EI55" s="306"/>
      <c r="EJ55" s="306"/>
      <c r="EK55" s="306"/>
      <c r="EL55" s="306"/>
      <c r="EM55" s="306"/>
      <c r="EN55" s="306"/>
      <c r="EO55" s="306"/>
      <c r="EP55" s="306"/>
      <c r="EQ55" s="306"/>
      <c r="ER55" s="306"/>
      <c r="ES55" s="306"/>
      <c r="ET55" s="306"/>
      <c r="EU55" s="306"/>
      <c r="EV55" s="306"/>
      <c r="EW55" s="306"/>
      <c r="EX55" s="306"/>
      <c r="EY55" s="306"/>
      <c r="EZ55" s="306"/>
      <c r="FA55" s="306"/>
      <c r="FB55" s="306"/>
      <c r="FC55" s="306"/>
      <c r="FD55" s="306"/>
      <c r="FE55" s="306"/>
      <c r="FF55" s="306"/>
      <c r="FG55" s="306"/>
      <c r="FH55" s="306"/>
      <c r="FI55" s="306"/>
      <c r="FJ55" s="306"/>
      <c r="FK55" s="306"/>
      <c r="FL55" s="306"/>
      <c r="FM55" s="306"/>
      <c r="FN55" s="306"/>
      <c r="FO55" s="306"/>
      <c r="FP55" s="306"/>
      <c r="FQ55" s="306"/>
      <c r="FR55" s="306"/>
      <c r="FS55" s="306"/>
      <c r="FT55" s="306"/>
      <c r="FU55" s="306"/>
      <c r="FV55" s="306"/>
      <c r="FW55" s="306"/>
      <c r="FX55" s="306"/>
      <c r="FY55" s="306"/>
      <c r="FZ55" s="306"/>
      <c r="GA55" s="306"/>
      <c r="GB55" s="306"/>
      <c r="GC55" s="306"/>
      <c r="GD55" s="306"/>
      <c r="GE55" s="306"/>
      <c r="GF55" s="306"/>
      <c r="GG55" s="306"/>
      <c r="GH55" s="306"/>
      <c r="GI55" s="306"/>
      <c r="GJ55" s="306"/>
      <c r="GK55" s="306"/>
      <c r="GL55" s="306"/>
      <c r="GM55" s="306"/>
      <c r="GN55" s="306"/>
      <c r="GO55" s="306"/>
      <c r="GP55" s="306"/>
      <c r="GQ55" s="306"/>
      <c r="GR55" s="306"/>
      <c r="GS55" s="306"/>
      <c r="GT55" s="306"/>
      <c r="GU55" s="306"/>
      <c r="GV55" s="306"/>
      <c r="GW55" s="306"/>
      <c r="GX55" s="306"/>
      <c r="GY55" s="306"/>
      <c r="GZ55" s="306"/>
      <c r="HA55" s="306"/>
      <c r="HB55" s="306"/>
      <c r="HC55" s="306"/>
      <c r="HD55" s="306"/>
      <c r="HE55" s="306"/>
      <c r="HF55" s="306"/>
      <c r="HG55" s="261"/>
      <c r="HH55" s="261"/>
      <c r="HI55" s="261"/>
      <c r="HJ55" s="261"/>
      <c r="HK55" s="261"/>
      <c r="HL55" s="261"/>
      <c r="HM55" s="261"/>
    </row>
    <row r="56" spans="1:221" ht="19.5" hidden="1" x14ac:dyDescent="0.25">
      <c r="A56" s="1121" t="s">
        <v>378</v>
      </c>
      <c r="B56" s="1121" t="s">
        <v>394</v>
      </c>
      <c r="C56" s="1121" t="s">
        <v>394</v>
      </c>
      <c r="D56" s="1121" t="s">
        <v>361</v>
      </c>
      <c r="E56" s="1121" t="s">
        <v>369</v>
      </c>
      <c r="F56" s="1121"/>
      <c r="G56" s="608"/>
      <c r="H56" s="608"/>
      <c r="I56" s="1050"/>
      <c r="J56" s="1050"/>
      <c r="K56" s="608"/>
      <c r="L56" s="608"/>
      <c r="M56" s="608"/>
      <c r="N56" s="627"/>
      <c r="O56" s="627"/>
      <c r="P56" s="627"/>
      <c r="Q56" s="1122" t="s">
        <v>904</v>
      </c>
      <c r="R56" s="1123"/>
      <c r="S56" s="1123"/>
      <c r="T56" s="1124">
        <f t="shared" si="2"/>
        <v>0</v>
      </c>
      <c r="U56" s="654">
        <f t="shared" si="5"/>
        <v>0</v>
      </c>
      <c r="V56" s="1090"/>
      <c r="W56" s="582"/>
      <c r="X56" s="582"/>
      <c r="Y56" s="582"/>
      <c r="Z56" s="582"/>
      <c r="AA56" s="593"/>
      <c r="AB56" s="582"/>
      <c r="AC56" s="582"/>
      <c r="AD56" s="582"/>
      <c r="AE56" s="582"/>
      <c r="AF56" s="582"/>
      <c r="AG56" s="582"/>
      <c r="AH56" s="582"/>
      <c r="AI56" s="582"/>
      <c r="AJ56" s="582"/>
      <c r="AK56" s="582"/>
      <c r="AL56" s="582"/>
      <c r="AM56" s="582"/>
      <c r="AN56" s="593"/>
      <c r="AO56" s="593"/>
      <c r="AP56" s="582"/>
      <c r="AQ56" s="582"/>
      <c r="AR56" s="582"/>
      <c r="AS56" s="582"/>
      <c r="AT56" s="582"/>
      <c r="AU56" s="582"/>
      <c r="AV56" s="582"/>
      <c r="AW56" s="582"/>
      <c r="AX56" s="582"/>
      <c r="AY56" s="582"/>
      <c r="AZ56" s="582"/>
      <c r="BA56" s="582"/>
      <c r="BB56" s="582"/>
      <c r="BC56" s="582"/>
      <c r="BD56" s="593"/>
      <c r="BE56" s="582"/>
      <c r="BF56" s="582"/>
      <c r="BG56" s="305"/>
      <c r="BH56" s="305"/>
      <c r="BI56" s="305"/>
      <c r="BJ56" s="582"/>
      <c r="BK56" s="582"/>
      <c r="BL56" s="582"/>
      <c r="BM56" s="582"/>
      <c r="BN56" s="582"/>
      <c r="BO56" s="582"/>
      <c r="BP56" s="582"/>
      <c r="BQ56" s="582"/>
      <c r="BR56" s="582"/>
      <c r="BS56" s="593"/>
      <c r="BT56" s="582"/>
      <c r="BU56" s="582"/>
      <c r="BV56" s="582"/>
      <c r="BW56" s="582"/>
      <c r="BX56" s="582"/>
      <c r="BY56" s="582"/>
      <c r="BZ56" s="582"/>
      <c r="CA56" s="639"/>
      <c r="CB56" s="656"/>
      <c r="CC56" s="656"/>
      <c r="CD56" s="656"/>
      <c r="CE56" s="656"/>
      <c r="CF56" s="656"/>
      <c r="CG56" s="656"/>
      <c r="CH56" s="656"/>
      <c r="CI56" s="656"/>
      <c r="CJ56" s="656"/>
      <c r="CK56" s="656"/>
      <c r="CL56" s="656"/>
      <c r="CM56" s="656"/>
      <c r="CN56" s="656"/>
      <c r="CO56" s="656"/>
      <c r="CP56" s="656"/>
      <c r="CQ56" s="656"/>
      <c r="CR56" s="807">
        <f t="shared" si="3"/>
        <v>0</v>
      </c>
      <c r="CS56" s="807">
        <f t="shared" si="4"/>
        <v>0</v>
      </c>
      <c r="CT56" s="306"/>
      <c r="CU56" s="306"/>
      <c r="CV56" s="306"/>
      <c r="CW56" s="306"/>
      <c r="CX56" s="306"/>
      <c r="CY56" s="306"/>
      <c r="CZ56" s="306"/>
      <c r="DA56" s="306"/>
      <c r="DB56" s="306"/>
      <c r="DC56" s="306"/>
      <c r="DD56" s="306"/>
      <c r="DE56" s="306"/>
      <c r="DF56" s="306"/>
      <c r="DG56" s="306"/>
      <c r="DH56" s="306"/>
      <c r="DI56" s="306"/>
      <c r="DJ56" s="306"/>
      <c r="DK56" s="306"/>
      <c r="DL56" s="306"/>
      <c r="DM56" s="306"/>
      <c r="DN56" s="306"/>
      <c r="DO56" s="306"/>
      <c r="DP56" s="306"/>
      <c r="DQ56" s="306"/>
      <c r="DR56" s="306"/>
      <c r="DS56" s="306"/>
      <c r="DT56" s="306"/>
      <c r="DU56" s="306"/>
      <c r="DV56" s="306"/>
      <c r="DW56" s="306"/>
      <c r="DX56" s="306"/>
      <c r="DY56" s="306"/>
      <c r="DZ56" s="306"/>
      <c r="EA56" s="306"/>
      <c r="EB56" s="306"/>
      <c r="EC56" s="306"/>
      <c r="ED56" s="306"/>
      <c r="EE56" s="306"/>
      <c r="EF56" s="306"/>
      <c r="EG56" s="306"/>
      <c r="EH56" s="306"/>
      <c r="EI56" s="306"/>
      <c r="EJ56" s="306"/>
      <c r="EK56" s="306"/>
      <c r="EL56" s="306"/>
      <c r="EM56" s="306"/>
      <c r="EN56" s="306"/>
      <c r="EO56" s="306"/>
      <c r="EP56" s="306"/>
      <c r="EQ56" s="306"/>
      <c r="ER56" s="306"/>
      <c r="ES56" s="306"/>
      <c r="ET56" s="306"/>
      <c r="EU56" s="306"/>
      <c r="EV56" s="306"/>
      <c r="EW56" s="306"/>
      <c r="EX56" s="306"/>
      <c r="EY56" s="306"/>
      <c r="EZ56" s="306"/>
      <c r="FA56" s="306"/>
      <c r="FB56" s="306"/>
      <c r="FC56" s="306"/>
      <c r="FD56" s="306"/>
      <c r="FE56" s="306"/>
      <c r="FF56" s="306"/>
      <c r="FG56" s="306"/>
      <c r="FH56" s="306"/>
      <c r="FI56" s="306"/>
      <c r="FJ56" s="306"/>
      <c r="FK56" s="306"/>
      <c r="FL56" s="306"/>
      <c r="FM56" s="306"/>
      <c r="FN56" s="306"/>
      <c r="FO56" s="306"/>
      <c r="FP56" s="306"/>
      <c r="FQ56" s="306"/>
      <c r="FR56" s="306"/>
      <c r="FS56" s="306"/>
      <c r="FT56" s="306"/>
      <c r="FU56" s="306"/>
      <c r="FV56" s="306"/>
      <c r="FW56" s="306"/>
      <c r="FX56" s="306"/>
      <c r="FY56" s="306"/>
      <c r="FZ56" s="306"/>
      <c r="GA56" s="306"/>
      <c r="GB56" s="306"/>
      <c r="GC56" s="306"/>
      <c r="GD56" s="306"/>
      <c r="GE56" s="306"/>
      <c r="GF56" s="306"/>
      <c r="GG56" s="306"/>
      <c r="GH56" s="306"/>
      <c r="GI56" s="306"/>
      <c r="GJ56" s="306"/>
      <c r="GK56" s="306"/>
      <c r="GL56" s="306"/>
      <c r="GM56" s="306"/>
      <c r="GN56" s="306"/>
      <c r="GO56" s="306"/>
      <c r="GP56" s="306"/>
      <c r="GQ56" s="306"/>
      <c r="GR56" s="306"/>
      <c r="GS56" s="306"/>
      <c r="GT56" s="306"/>
      <c r="GU56" s="306"/>
      <c r="GV56" s="306"/>
      <c r="GW56" s="306"/>
      <c r="GX56" s="306"/>
      <c r="GY56" s="306"/>
      <c r="GZ56" s="306"/>
      <c r="HA56" s="306"/>
      <c r="HB56" s="306"/>
      <c r="HC56" s="306"/>
      <c r="HD56" s="306"/>
      <c r="HE56" s="306"/>
      <c r="HF56" s="306"/>
      <c r="HG56" s="261"/>
      <c r="HH56" s="261"/>
      <c r="HI56" s="261"/>
      <c r="HJ56" s="261"/>
      <c r="HK56" s="261"/>
      <c r="HL56" s="261"/>
      <c r="HM56" s="261"/>
    </row>
    <row r="57" spans="1:221" ht="19.5" hidden="1" x14ac:dyDescent="0.25">
      <c r="A57" s="790" t="s">
        <v>378</v>
      </c>
      <c r="B57" s="790" t="s">
        <v>394</v>
      </c>
      <c r="C57" s="790" t="s">
        <v>394</v>
      </c>
      <c r="D57" s="790" t="s">
        <v>361</v>
      </c>
      <c r="E57" s="790" t="s">
        <v>369</v>
      </c>
      <c r="F57" s="790" t="s">
        <v>437</v>
      </c>
      <c r="G57" s="614"/>
      <c r="H57" s="614"/>
      <c r="I57" s="1055"/>
      <c r="J57" s="1055"/>
      <c r="K57" s="614"/>
      <c r="L57" s="614"/>
      <c r="M57" s="614"/>
      <c r="N57" s="630"/>
      <c r="O57" s="630"/>
      <c r="P57" s="630"/>
      <c r="Q57" s="806" t="s">
        <v>903</v>
      </c>
      <c r="R57" s="1136"/>
      <c r="S57" s="1136"/>
      <c r="T57" s="1137">
        <f t="shared" si="2"/>
        <v>0</v>
      </c>
      <c r="U57" s="654">
        <f t="shared" si="5"/>
        <v>0</v>
      </c>
      <c r="V57" s="1090"/>
      <c r="W57" s="305"/>
      <c r="X57" s="305"/>
      <c r="Y57" s="305"/>
      <c r="Z57" s="305"/>
      <c r="AA57" s="593"/>
      <c r="AB57" s="305"/>
      <c r="AC57" s="305"/>
      <c r="AD57" s="305"/>
      <c r="AE57" s="305"/>
      <c r="AF57" s="305"/>
      <c r="AG57" s="305"/>
      <c r="AH57" s="305"/>
      <c r="AI57" s="305"/>
      <c r="AJ57" s="305"/>
      <c r="AK57" s="305"/>
      <c r="AL57" s="305"/>
      <c r="AM57" s="305"/>
      <c r="AN57" s="593"/>
      <c r="AO57" s="593"/>
      <c r="AP57" s="305"/>
      <c r="AQ57" s="305"/>
      <c r="AR57" s="305"/>
      <c r="AS57" s="305"/>
      <c r="AT57" s="305"/>
      <c r="AU57" s="305"/>
      <c r="AV57" s="305"/>
      <c r="AW57" s="305"/>
      <c r="AX57" s="305"/>
      <c r="AY57" s="305"/>
      <c r="AZ57" s="305"/>
      <c r="BA57" s="305"/>
      <c r="BB57" s="305"/>
      <c r="BC57" s="305"/>
      <c r="BD57" s="593"/>
      <c r="BE57" s="305"/>
      <c r="BF57" s="305"/>
      <c r="BG57" s="305"/>
      <c r="BH57" s="305"/>
      <c r="BI57" s="305"/>
      <c r="BJ57" s="305"/>
      <c r="BK57" s="582"/>
      <c r="BL57" s="305"/>
      <c r="BM57" s="305"/>
      <c r="BN57" s="305"/>
      <c r="BO57" s="305"/>
      <c r="BP57" s="305"/>
      <c r="BQ57" s="305"/>
      <c r="BR57" s="305"/>
      <c r="BS57" s="593"/>
      <c r="BT57" s="305"/>
      <c r="BU57" s="305"/>
      <c r="BV57" s="305"/>
      <c r="BW57" s="305"/>
      <c r="BX57" s="305"/>
      <c r="BY57" s="305"/>
      <c r="BZ57" s="305"/>
      <c r="CA57" s="639"/>
      <c r="CB57" s="656"/>
      <c r="CC57" s="656"/>
      <c r="CD57" s="656"/>
      <c r="CE57" s="656"/>
      <c r="CF57" s="656"/>
      <c r="CG57" s="656"/>
      <c r="CH57" s="656"/>
      <c r="CI57" s="656"/>
      <c r="CJ57" s="656"/>
      <c r="CK57" s="656"/>
      <c r="CL57" s="656"/>
      <c r="CM57" s="656"/>
      <c r="CN57" s="656"/>
      <c r="CO57" s="656"/>
      <c r="CP57" s="656"/>
      <c r="CQ57" s="656"/>
      <c r="CR57" s="807">
        <f t="shared" si="3"/>
        <v>0</v>
      </c>
      <c r="CS57" s="807">
        <f t="shared" si="4"/>
        <v>0</v>
      </c>
      <c r="CT57" s="306"/>
      <c r="CU57" s="306"/>
      <c r="CV57" s="306"/>
      <c r="CW57" s="306"/>
      <c r="CX57" s="306"/>
      <c r="CY57" s="306"/>
      <c r="CZ57" s="306"/>
      <c r="DA57" s="306"/>
      <c r="DB57" s="306"/>
      <c r="DC57" s="306"/>
      <c r="DD57" s="306"/>
      <c r="DE57" s="306"/>
      <c r="DF57" s="306"/>
      <c r="DG57" s="306"/>
      <c r="DH57" s="306"/>
      <c r="DI57" s="306"/>
      <c r="DJ57" s="306"/>
      <c r="DK57" s="306"/>
      <c r="DL57" s="306"/>
      <c r="DM57" s="306"/>
      <c r="DN57" s="306"/>
      <c r="DO57" s="306"/>
      <c r="DP57" s="306"/>
      <c r="DQ57" s="306"/>
      <c r="DR57" s="306"/>
      <c r="DS57" s="306"/>
      <c r="DT57" s="306"/>
      <c r="DU57" s="306"/>
      <c r="DV57" s="306"/>
      <c r="DW57" s="306"/>
      <c r="DX57" s="306"/>
      <c r="DY57" s="306"/>
      <c r="DZ57" s="306"/>
      <c r="EA57" s="306"/>
      <c r="EB57" s="306"/>
      <c r="EC57" s="306"/>
      <c r="ED57" s="306"/>
      <c r="EE57" s="306"/>
      <c r="EF57" s="306"/>
      <c r="EG57" s="306"/>
      <c r="EH57" s="306"/>
      <c r="EI57" s="306"/>
      <c r="EJ57" s="306"/>
      <c r="EK57" s="306"/>
      <c r="EL57" s="306"/>
      <c r="EM57" s="306"/>
      <c r="EN57" s="306"/>
      <c r="EO57" s="306"/>
      <c r="EP57" s="306"/>
      <c r="EQ57" s="306"/>
      <c r="ER57" s="306"/>
      <c r="ES57" s="306"/>
      <c r="ET57" s="306"/>
      <c r="EU57" s="306"/>
      <c r="EV57" s="306"/>
      <c r="EW57" s="306"/>
      <c r="EX57" s="306"/>
      <c r="EY57" s="306"/>
      <c r="EZ57" s="306"/>
      <c r="FA57" s="306"/>
      <c r="FB57" s="306"/>
      <c r="FC57" s="306"/>
      <c r="FD57" s="306"/>
      <c r="FE57" s="306"/>
      <c r="FF57" s="306"/>
      <c r="FG57" s="306"/>
      <c r="FH57" s="306"/>
      <c r="FI57" s="306"/>
      <c r="FJ57" s="306"/>
      <c r="FK57" s="306"/>
      <c r="FL57" s="306"/>
      <c r="FM57" s="306"/>
      <c r="FN57" s="306"/>
      <c r="FO57" s="306"/>
      <c r="FP57" s="306"/>
      <c r="FQ57" s="306"/>
      <c r="FR57" s="306"/>
      <c r="FS57" s="306"/>
      <c r="FT57" s="306"/>
      <c r="FU57" s="306"/>
      <c r="FV57" s="306"/>
      <c r="FW57" s="306"/>
      <c r="FX57" s="306"/>
      <c r="FY57" s="306"/>
      <c r="FZ57" s="306"/>
      <c r="GA57" s="306"/>
      <c r="GB57" s="306"/>
      <c r="GC57" s="306"/>
      <c r="GD57" s="306"/>
      <c r="GE57" s="306"/>
      <c r="GF57" s="306"/>
      <c r="GG57" s="306"/>
      <c r="GH57" s="306"/>
      <c r="GI57" s="306"/>
      <c r="GJ57" s="306"/>
      <c r="GK57" s="306"/>
      <c r="GL57" s="306"/>
      <c r="GM57" s="306"/>
      <c r="GN57" s="306"/>
      <c r="GO57" s="306"/>
      <c r="GP57" s="306"/>
      <c r="GQ57" s="306"/>
      <c r="GR57" s="306"/>
      <c r="GS57" s="306"/>
      <c r="GT57" s="306"/>
      <c r="GU57" s="306"/>
      <c r="GV57" s="306"/>
      <c r="GW57" s="306"/>
      <c r="GX57" s="306"/>
      <c r="GY57" s="306"/>
      <c r="GZ57" s="306"/>
      <c r="HA57" s="306"/>
      <c r="HB57" s="306"/>
      <c r="HC57" s="306"/>
      <c r="HD57" s="306"/>
      <c r="HE57" s="306"/>
      <c r="HF57" s="306"/>
      <c r="HG57" s="254"/>
      <c r="HH57" s="254"/>
      <c r="HI57" s="254"/>
      <c r="HJ57" s="254"/>
      <c r="HK57" s="254"/>
      <c r="HL57" s="254"/>
      <c r="HM57" s="254"/>
    </row>
    <row r="58" spans="1:221" s="280" customFormat="1" ht="99.95" hidden="1" customHeight="1" x14ac:dyDescent="0.25">
      <c r="A58" s="619" t="s">
        <v>378</v>
      </c>
      <c r="B58" s="619" t="s">
        <v>394</v>
      </c>
      <c r="C58" s="619" t="s">
        <v>394</v>
      </c>
      <c r="D58" s="619" t="s">
        <v>361</v>
      </c>
      <c r="E58" s="619" t="s">
        <v>369</v>
      </c>
      <c r="F58" s="619" t="s">
        <v>437</v>
      </c>
      <c r="G58" s="912">
        <v>2013000100294</v>
      </c>
      <c r="H58" s="609"/>
      <c r="I58" s="1052" t="s">
        <v>901</v>
      </c>
      <c r="J58" s="1052" t="s">
        <v>902</v>
      </c>
      <c r="K58" s="609">
        <v>200</v>
      </c>
      <c r="L58" s="609" t="s">
        <v>781</v>
      </c>
      <c r="M58" s="609" t="s">
        <v>835</v>
      </c>
      <c r="N58" s="619" t="s">
        <v>666</v>
      </c>
      <c r="O58" s="619" t="s">
        <v>390</v>
      </c>
      <c r="P58" s="619"/>
      <c r="Q58" s="949" t="s">
        <v>891</v>
      </c>
      <c r="R58" s="853">
        <v>1200000000</v>
      </c>
      <c r="S58" s="853"/>
      <c r="T58" s="1024">
        <f t="shared" si="2"/>
        <v>1200000000</v>
      </c>
      <c r="U58" s="654">
        <f t="shared" si="5"/>
        <v>1200000000</v>
      </c>
      <c r="V58" s="1088">
        <v>220000000</v>
      </c>
      <c r="W58" s="594">
        <v>500000</v>
      </c>
      <c r="X58" s="594">
        <v>1000</v>
      </c>
      <c r="Y58" s="594">
        <v>100000</v>
      </c>
      <c r="Z58" s="594">
        <v>50000</v>
      </c>
      <c r="AA58" s="594"/>
      <c r="AB58" s="594"/>
      <c r="AC58" s="594"/>
      <c r="AD58" s="594"/>
      <c r="AE58" s="594">
        <v>9765732</v>
      </c>
      <c r="AF58" s="594">
        <v>863426776.08999991</v>
      </c>
      <c r="AG58" s="594">
        <v>10350000</v>
      </c>
      <c r="AH58" s="594">
        <v>95806491.910000086</v>
      </c>
      <c r="AI58" s="594"/>
      <c r="AJ58" s="594"/>
      <c r="AK58" s="594"/>
      <c r="AL58" s="594"/>
      <c r="AM58" s="594"/>
      <c r="AN58" s="594"/>
      <c r="AO58" s="594"/>
      <c r="AP58" s="594"/>
      <c r="AQ58" s="594"/>
      <c r="AR58" s="594"/>
      <c r="AS58" s="594"/>
      <c r="AT58" s="594"/>
      <c r="AU58" s="594"/>
      <c r="AV58" s="594"/>
      <c r="AW58" s="594"/>
      <c r="AX58" s="594"/>
      <c r="AY58" s="594"/>
      <c r="AZ58" s="594"/>
      <c r="BA58" s="594"/>
      <c r="BB58" s="594"/>
      <c r="BC58" s="594"/>
      <c r="BD58" s="594"/>
      <c r="BE58" s="594"/>
      <c r="BF58" s="594"/>
      <c r="BG58" s="594"/>
      <c r="BH58" s="594"/>
      <c r="BI58" s="594"/>
      <c r="BJ58" s="594"/>
      <c r="BK58" s="594"/>
      <c r="BL58" s="594"/>
      <c r="BM58" s="594"/>
      <c r="BN58" s="594"/>
      <c r="BO58" s="594"/>
      <c r="BP58" s="594"/>
      <c r="BQ58" s="594"/>
      <c r="BR58" s="594"/>
      <c r="BS58" s="594"/>
      <c r="BT58" s="594"/>
      <c r="BU58" s="594"/>
      <c r="BV58" s="594"/>
      <c r="BW58" s="594"/>
      <c r="BX58" s="594"/>
      <c r="BY58" s="594"/>
      <c r="BZ58" s="594"/>
      <c r="CA58" s="637"/>
      <c r="CB58" s="657"/>
      <c r="CC58" s="663"/>
      <c r="CD58" s="663"/>
      <c r="CE58" s="660"/>
      <c r="CF58" s="661"/>
      <c r="CG58" s="662"/>
      <c r="CH58" s="652"/>
      <c r="CI58" s="652"/>
      <c r="CJ58" s="652"/>
      <c r="CK58" s="652"/>
      <c r="CL58" s="652"/>
      <c r="CM58" s="652"/>
      <c r="CN58" s="652"/>
      <c r="CO58" s="652"/>
      <c r="CP58" s="652"/>
      <c r="CQ58" s="652"/>
      <c r="CR58" s="807">
        <f t="shared" si="3"/>
        <v>1200000000</v>
      </c>
      <c r="CS58" s="807">
        <f t="shared" si="4"/>
        <v>0</v>
      </c>
      <c r="CT58" s="278"/>
      <c r="CU58" s="278"/>
      <c r="CV58" s="278"/>
      <c r="CW58" s="278"/>
      <c r="CX58" s="278"/>
      <c r="CY58" s="278"/>
      <c r="CZ58" s="278"/>
      <c r="DA58" s="278"/>
      <c r="DB58" s="278"/>
      <c r="DC58" s="278"/>
      <c r="DD58" s="278"/>
      <c r="DE58" s="278"/>
      <c r="DF58" s="278"/>
      <c r="DG58" s="278"/>
      <c r="DH58" s="278"/>
      <c r="DI58" s="278"/>
      <c r="DJ58" s="278"/>
      <c r="DK58" s="278"/>
      <c r="DL58" s="278"/>
      <c r="DM58" s="278"/>
      <c r="DN58" s="278"/>
      <c r="DO58" s="278"/>
      <c r="DP58" s="278"/>
      <c r="DQ58" s="278"/>
      <c r="DR58" s="278"/>
      <c r="DS58" s="278"/>
      <c r="DT58" s="278"/>
      <c r="DU58" s="278"/>
      <c r="DV58" s="278"/>
      <c r="DW58" s="278"/>
      <c r="DX58" s="278"/>
      <c r="DY58" s="278"/>
      <c r="DZ58" s="278"/>
      <c r="EA58" s="278"/>
      <c r="EB58" s="278"/>
      <c r="EC58" s="278"/>
      <c r="ED58" s="278"/>
      <c r="EE58" s="278"/>
      <c r="EF58" s="278"/>
      <c r="EG58" s="278"/>
      <c r="EH58" s="278"/>
      <c r="EI58" s="278"/>
      <c r="EJ58" s="278"/>
      <c r="EK58" s="278"/>
      <c r="EL58" s="278"/>
      <c r="EM58" s="278"/>
      <c r="EN58" s="278"/>
      <c r="EO58" s="278"/>
      <c r="EP58" s="278"/>
      <c r="EQ58" s="278"/>
      <c r="ER58" s="278"/>
      <c r="ES58" s="278"/>
      <c r="ET58" s="278"/>
      <c r="EU58" s="278"/>
      <c r="EV58" s="278"/>
      <c r="EW58" s="278"/>
      <c r="EX58" s="278"/>
      <c r="EY58" s="278"/>
      <c r="EZ58" s="278"/>
      <c r="FA58" s="278"/>
      <c r="FB58" s="278"/>
      <c r="FC58" s="278"/>
      <c r="FD58" s="278"/>
      <c r="FE58" s="278"/>
      <c r="FF58" s="278"/>
      <c r="FG58" s="278"/>
      <c r="FH58" s="278"/>
      <c r="FI58" s="278"/>
      <c r="FJ58" s="278"/>
      <c r="FK58" s="278"/>
      <c r="FL58" s="278"/>
      <c r="FM58" s="278"/>
      <c r="FN58" s="278"/>
      <c r="FO58" s="278"/>
      <c r="FP58" s="278"/>
      <c r="FQ58" s="278"/>
      <c r="FR58" s="278"/>
      <c r="FS58" s="278"/>
      <c r="FT58" s="278"/>
      <c r="FU58" s="278"/>
      <c r="FV58" s="278"/>
      <c r="FW58" s="278"/>
      <c r="FX58" s="278"/>
      <c r="FY58" s="278"/>
      <c r="FZ58" s="278"/>
      <c r="GA58" s="278"/>
      <c r="GB58" s="278"/>
      <c r="GC58" s="278"/>
      <c r="GD58" s="278"/>
      <c r="GE58" s="278"/>
      <c r="GF58" s="278"/>
      <c r="GG58" s="278"/>
      <c r="GH58" s="278"/>
      <c r="GI58" s="278"/>
      <c r="GJ58" s="278"/>
      <c r="GK58" s="278"/>
      <c r="GL58" s="278"/>
      <c r="GM58" s="278"/>
      <c r="GN58" s="278"/>
      <c r="GO58" s="278"/>
      <c r="GP58" s="278"/>
      <c r="GQ58" s="278"/>
      <c r="GR58" s="278"/>
      <c r="GS58" s="278"/>
      <c r="GT58" s="278"/>
      <c r="GU58" s="278"/>
      <c r="GV58" s="278"/>
      <c r="GW58" s="278"/>
      <c r="GX58" s="278"/>
      <c r="GY58" s="278"/>
      <c r="GZ58" s="278"/>
      <c r="HA58" s="278"/>
      <c r="HB58" s="278"/>
      <c r="HC58" s="278"/>
      <c r="HD58" s="278"/>
      <c r="HE58" s="278"/>
      <c r="HF58" s="278"/>
      <c r="HG58" s="279"/>
      <c r="HH58" s="279"/>
      <c r="HI58" s="279"/>
      <c r="HJ58" s="279"/>
      <c r="HK58" s="279"/>
      <c r="HL58" s="279"/>
      <c r="HM58" s="279"/>
    </row>
    <row r="59" spans="1:221" ht="19.5" hidden="1" x14ac:dyDescent="0.25">
      <c r="A59" s="792" t="s">
        <v>378</v>
      </c>
      <c r="B59" s="792" t="s">
        <v>375</v>
      </c>
      <c r="C59" s="792"/>
      <c r="D59" s="792"/>
      <c r="E59" s="792"/>
      <c r="F59" s="792"/>
      <c r="G59" s="616"/>
      <c r="H59" s="616"/>
      <c r="I59" s="1057"/>
      <c r="J59" s="1057"/>
      <c r="K59" s="616"/>
      <c r="L59" s="616"/>
      <c r="M59" s="616"/>
      <c r="N59" s="624"/>
      <c r="O59" s="624"/>
      <c r="P59" s="624"/>
      <c r="Q59" s="1130" t="s">
        <v>384</v>
      </c>
      <c r="R59" s="1111"/>
      <c r="S59" s="1111"/>
      <c r="T59" s="1112">
        <f t="shared" si="2"/>
        <v>0</v>
      </c>
      <c r="U59" s="654">
        <f t="shared" si="5"/>
        <v>0</v>
      </c>
      <c r="V59" s="1087"/>
      <c r="W59" s="269"/>
      <c r="X59" s="269"/>
      <c r="Y59" s="269"/>
      <c r="Z59" s="269"/>
      <c r="AA59" s="595"/>
      <c r="AB59" s="269"/>
      <c r="AC59" s="269"/>
      <c r="AD59" s="269"/>
      <c r="AE59" s="269"/>
      <c r="AF59" s="269"/>
      <c r="AG59" s="269"/>
      <c r="AH59" s="269"/>
      <c r="AI59" s="269"/>
      <c r="AJ59" s="269"/>
      <c r="AK59" s="269"/>
      <c r="AL59" s="269"/>
      <c r="AM59" s="269"/>
      <c r="AN59" s="595"/>
      <c r="AO59" s="595"/>
      <c r="AP59" s="269"/>
      <c r="AQ59" s="269"/>
      <c r="AR59" s="269"/>
      <c r="AS59" s="269"/>
      <c r="AT59" s="269"/>
      <c r="AU59" s="269"/>
      <c r="AV59" s="269"/>
      <c r="AW59" s="269"/>
      <c r="AX59" s="269"/>
      <c r="AY59" s="269"/>
      <c r="AZ59" s="269"/>
      <c r="BA59" s="269"/>
      <c r="BB59" s="269"/>
      <c r="BC59" s="269"/>
      <c r="BD59" s="595"/>
      <c r="BE59" s="269"/>
      <c r="BF59" s="269"/>
      <c r="BG59" s="269"/>
      <c r="BH59" s="269"/>
      <c r="BI59" s="269"/>
      <c r="BJ59" s="269"/>
      <c r="BK59" s="576"/>
      <c r="BL59" s="269"/>
      <c r="BM59" s="269"/>
      <c r="BN59" s="269"/>
      <c r="BO59" s="269"/>
      <c r="BP59" s="269"/>
      <c r="BQ59" s="269"/>
      <c r="BR59" s="269"/>
      <c r="BS59" s="595"/>
      <c r="BT59" s="269"/>
      <c r="BU59" s="269"/>
      <c r="BV59" s="269"/>
      <c r="BW59" s="269"/>
      <c r="BX59" s="269"/>
      <c r="BY59" s="269"/>
      <c r="BZ59" s="269"/>
      <c r="CA59" s="636"/>
      <c r="CB59" s="651"/>
      <c r="CC59" s="651"/>
      <c r="CD59" s="651"/>
      <c r="CE59" s="651"/>
      <c r="CF59" s="651"/>
      <c r="CG59" s="651"/>
      <c r="CH59" s="651"/>
      <c r="CI59" s="651"/>
      <c r="CJ59" s="651"/>
      <c r="CK59" s="651"/>
      <c r="CL59" s="651"/>
      <c r="CM59" s="651"/>
      <c r="CN59" s="651"/>
      <c r="CO59" s="651"/>
      <c r="CP59" s="651"/>
      <c r="CQ59" s="651"/>
      <c r="CR59" s="807">
        <f t="shared" si="3"/>
        <v>0</v>
      </c>
      <c r="CS59" s="807">
        <f t="shared" si="4"/>
        <v>0</v>
      </c>
      <c r="CT59" s="270"/>
      <c r="CU59" s="270"/>
      <c r="CV59" s="270"/>
      <c r="CW59" s="270"/>
      <c r="CX59" s="270"/>
      <c r="CY59" s="270"/>
      <c r="CZ59" s="270"/>
      <c r="DA59" s="270"/>
      <c r="DB59" s="270"/>
      <c r="DC59" s="270"/>
      <c r="DD59" s="270"/>
      <c r="DE59" s="270"/>
      <c r="DF59" s="270"/>
      <c r="DG59" s="270"/>
      <c r="DH59" s="270"/>
      <c r="DI59" s="270"/>
      <c r="DJ59" s="270"/>
      <c r="DK59" s="270"/>
      <c r="DL59" s="270"/>
      <c r="DM59" s="270"/>
      <c r="DN59" s="270"/>
      <c r="DO59" s="270"/>
      <c r="DP59" s="270"/>
      <c r="DQ59" s="270"/>
      <c r="DR59" s="270"/>
      <c r="DS59" s="270"/>
      <c r="DT59" s="270"/>
      <c r="DU59" s="270"/>
      <c r="DV59" s="270"/>
      <c r="DW59" s="270"/>
      <c r="DX59" s="270"/>
      <c r="DY59" s="270"/>
      <c r="DZ59" s="270"/>
      <c r="EA59" s="270"/>
      <c r="EB59" s="270"/>
      <c r="EC59" s="270"/>
      <c r="ED59" s="270"/>
      <c r="EE59" s="270"/>
      <c r="EF59" s="270"/>
      <c r="EG59" s="270"/>
      <c r="EH59" s="270"/>
      <c r="EI59" s="270"/>
      <c r="EJ59" s="270"/>
      <c r="EK59" s="270"/>
      <c r="EL59" s="270"/>
      <c r="EM59" s="270"/>
      <c r="EN59" s="270"/>
      <c r="EO59" s="270"/>
      <c r="EP59" s="270"/>
      <c r="EQ59" s="270"/>
      <c r="ER59" s="270"/>
      <c r="ES59" s="270"/>
      <c r="ET59" s="270"/>
      <c r="EU59" s="270"/>
      <c r="EV59" s="270"/>
      <c r="EW59" s="270"/>
      <c r="EX59" s="270"/>
      <c r="EY59" s="270"/>
      <c r="EZ59" s="270"/>
      <c r="FA59" s="270"/>
      <c r="FB59" s="270"/>
      <c r="FC59" s="270"/>
      <c r="FD59" s="270"/>
      <c r="FE59" s="270"/>
      <c r="FF59" s="270"/>
      <c r="FG59" s="270"/>
      <c r="FH59" s="270"/>
      <c r="FI59" s="270"/>
      <c r="FJ59" s="270"/>
      <c r="FK59" s="270"/>
      <c r="FL59" s="270"/>
      <c r="FM59" s="270"/>
      <c r="FN59" s="270"/>
      <c r="FO59" s="270"/>
      <c r="FP59" s="270"/>
      <c r="FQ59" s="270"/>
      <c r="FR59" s="270"/>
      <c r="FS59" s="270"/>
      <c r="FT59" s="270"/>
      <c r="FU59" s="270"/>
      <c r="FV59" s="270"/>
      <c r="FW59" s="270"/>
      <c r="FX59" s="270"/>
      <c r="FY59" s="270"/>
      <c r="FZ59" s="270"/>
      <c r="GA59" s="270"/>
      <c r="GB59" s="270"/>
      <c r="GC59" s="270"/>
      <c r="GD59" s="270"/>
      <c r="GE59" s="270"/>
      <c r="GF59" s="270"/>
      <c r="GG59" s="270"/>
      <c r="GH59" s="270"/>
      <c r="GI59" s="270"/>
      <c r="GJ59" s="270"/>
      <c r="GK59" s="270"/>
      <c r="GL59" s="270"/>
      <c r="GM59" s="270"/>
      <c r="GN59" s="270"/>
      <c r="GO59" s="270"/>
      <c r="GP59" s="270"/>
      <c r="GQ59" s="270"/>
      <c r="GR59" s="270"/>
      <c r="GS59" s="270"/>
      <c r="GT59" s="270"/>
      <c r="GU59" s="270"/>
      <c r="GV59" s="270"/>
      <c r="GW59" s="270"/>
      <c r="GX59" s="270"/>
      <c r="GY59" s="270"/>
      <c r="GZ59" s="270"/>
      <c r="HA59" s="270"/>
      <c r="HB59" s="270"/>
      <c r="HC59" s="270"/>
      <c r="HD59" s="270"/>
      <c r="HE59" s="270"/>
      <c r="HF59" s="270"/>
      <c r="HG59" s="261"/>
      <c r="HH59" s="261"/>
      <c r="HI59" s="261"/>
      <c r="HJ59" s="261"/>
      <c r="HK59" s="261"/>
      <c r="HL59" s="261"/>
      <c r="HM59" s="261"/>
    </row>
    <row r="60" spans="1:221" ht="19.5" hidden="1" x14ac:dyDescent="0.25">
      <c r="A60" s="1113" t="s">
        <v>378</v>
      </c>
      <c r="B60" s="1113" t="s">
        <v>375</v>
      </c>
      <c r="C60" s="1113" t="s">
        <v>361</v>
      </c>
      <c r="D60" s="1113"/>
      <c r="E60" s="1113"/>
      <c r="F60" s="1113"/>
      <c r="G60" s="606"/>
      <c r="H60" s="606"/>
      <c r="I60" s="1048"/>
      <c r="J60" s="1048"/>
      <c r="K60" s="606"/>
      <c r="L60" s="606"/>
      <c r="M60" s="606"/>
      <c r="N60" s="1113"/>
      <c r="O60" s="625"/>
      <c r="P60" s="625"/>
      <c r="Q60" s="1131" t="s">
        <v>385</v>
      </c>
      <c r="R60" s="1115"/>
      <c r="S60" s="1115"/>
      <c r="T60" s="1116">
        <f t="shared" si="2"/>
        <v>0</v>
      </c>
      <c r="U60" s="654">
        <f t="shared" si="5"/>
        <v>0</v>
      </c>
      <c r="V60" s="1087"/>
      <c r="W60" s="269"/>
      <c r="X60" s="269"/>
      <c r="Y60" s="269"/>
      <c r="Z60" s="269"/>
      <c r="AA60" s="595"/>
      <c r="AB60" s="269"/>
      <c r="AC60" s="269"/>
      <c r="AD60" s="269"/>
      <c r="AE60" s="269"/>
      <c r="AF60" s="269"/>
      <c r="AG60" s="269"/>
      <c r="AH60" s="269"/>
      <c r="AI60" s="269"/>
      <c r="AJ60" s="269"/>
      <c r="AK60" s="269"/>
      <c r="AL60" s="269"/>
      <c r="AM60" s="269"/>
      <c r="AN60" s="595"/>
      <c r="AO60" s="595"/>
      <c r="AP60" s="269"/>
      <c r="AQ60" s="269"/>
      <c r="AR60" s="269"/>
      <c r="AS60" s="269"/>
      <c r="AT60" s="269"/>
      <c r="AU60" s="269"/>
      <c r="AV60" s="269"/>
      <c r="AW60" s="269"/>
      <c r="AX60" s="269"/>
      <c r="AY60" s="269"/>
      <c r="AZ60" s="269"/>
      <c r="BA60" s="269"/>
      <c r="BB60" s="269"/>
      <c r="BC60" s="269"/>
      <c r="BD60" s="595"/>
      <c r="BE60" s="269"/>
      <c r="BF60" s="269"/>
      <c r="BG60" s="269"/>
      <c r="BH60" s="269"/>
      <c r="BI60" s="269"/>
      <c r="BJ60" s="269"/>
      <c r="BK60" s="576"/>
      <c r="BL60" s="269"/>
      <c r="BM60" s="269"/>
      <c r="BN60" s="269"/>
      <c r="BO60" s="269"/>
      <c r="BP60" s="269"/>
      <c r="BQ60" s="269"/>
      <c r="BR60" s="269"/>
      <c r="BS60" s="595"/>
      <c r="BT60" s="269"/>
      <c r="BU60" s="269"/>
      <c r="BV60" s="269"/>
      <c r="BW60" s="269"/>
      <c r="BX60" s="269"/>
      <c r="BY60" s="269"/>
      <c r="BZ60" s="269"/>
      <c r="CA60" s="636"/>
      <c r="CB60" s="651"/>
      <c r="CC60" s="651"/>
      <c r="CD60" s="651"/>
      <c r="CE60" s="651"/>
      <c r="CF60" s="651"/>
      <c r="CG60" s="651"/>
      <c r="CH60" s="651"/>
      <c r="CI60" s="651"/>
      <c r="CJ60" s="651"/>
      <c r="CK60" s="651"/>
      <c r="CL60" s="651"/>
      <c r="CM60" s="651"/>
      <c r="CN60" s="651"/>
      <c r="CO60" s="651"/>
      <c r="CP60" s="651"/>
      <c r="CQ60" s="651"/>
      <c r="CR60" s="807">
        <f t="shared" si="3"/>
        <v>0</v>
      </c>
      <c r="CS60" s="807">
        <f t="shared" si="4"/>
        <v>0</v>
      </c>
      <c r="CT60" s="270"/>
      <c r="CU60" s="270"/>
      <c r="CV60" s="270"/>
      <c r="CW60" s="270"/>
      <c r="CX60" s="270"/>
      <c r="CY60" s="270"/>
      <c r="CZ60" s="270"/>
      <c r="DA60" s="270"/>
      <c r="DB60" s="270"/>
      <c r="DC60" s="270"/>
      <c r="DD60" s="270"/>
      <c r="DE60" s="270"/>
      <c r="DF60" s="270"/>
      <c r="DG60" s="270"/>
      <c r="DH60" s="270"/>
      <c r="DI60" s="270"/>
      <c r="DJ60" s="270"/>
      <c r="DK60" s="270"/>
      <c r="DL60" s="270"/>
      <c r="DM60" s="270"/>
      <c r="DN60" s="270"/>
      <c r="DO60" s="270"/>
      <c r="DP60" s="270"/>
      <c r="DQ60" s="270"/>
      <c r="DR60" s="270"/>
      <c r="DS60" s="270"/>
      <c r="DT60" s="270"/>
      <c r="DU60" s="270"/>
      <c r="DV60" s="270"/>
      <c r="DW60" s="270"/>
      <c r="DX60" s="270"/>
      <c r="DY60" s="270"/>
      <c r="DZ60" s="270"/>
      <c r="EA60" s="270"/>
      <c r="EB60" s="270"/>
      <c r="EC60" s="270"/>
      <c r="ED60" s="270"/>
      <c r="EE60" s="270"/>
      <c r="EF60" s="270"/>
      <c r="EG60" s="270"/>
      <c r="EH60" s="270"/>
      <c r="EI60" s="270"/>
      <c r="EJ60" s="270"/>
      <c r="EK60" s="270"/>
      <c r="EL60" s="270"/>
      <c r="EM60" s="270"/>
      <c r="EN60" s="270"/>
      <c r="EO60" s="270"/>
      <c r="EP60" s="270"/>
      <c r="EQ60" s="270"/>
      <c r="ER60" s="270"/>
      <c r="ES60" s="270"/>
      <c r="ET60" s="270"/>
      <c r="EU60" s="270"/>
      <c r="EV60" s="270"/>
      <c r="EW60" s="270"/>
      <c r="EX60" s="270"/>
      <c r="EY60" s="270"/>
      <c r="EZ60" s="270"/>
      <c r="FA60" s="270"/>
      <c r="FB60" s="270"/>
      <c r="FC60" s="270"/>
      <c r="FD60" s="270"/>
      <c r="FE60" s="270"/>
      <c r="FF60" s="270"/>
      <c r="FG60" s="270"/>
      <c r="FH60" s="270"/>
      <c r="FI60" s="270"/>
      <c r="FJ60" s="270"/>
      <c r="FK60" s="270"/>
      <c r="FL60" s="270"/>
      <c r="FM60" s="270"/>
      <c r="FN60" s="270"/>
      <c r="FO60" s="270"/>
      <c r="FP60" s="270"/>
      <c r="FQ60" s="270"/>
      <c r="FR60" s="270"/>
      <c r="FS60" s="270"/>
      <c r="FT60" s="270"/>
      <c r="FU60" s="270"/>
      <c r="FV60" s="270"/>
      <c r="FW60" s="270"/>
      <c r="FX60" s="270"/>
      <c r="FY60" s="270"/>
      <c r="FZ60" s="270"/>
      <c r="GA60" s="270"/>
      <c r="GB60" s="270"/>
      <c r="GC60" s="270"/>
      <c r="GD60" s="270"/>
      <c r="GE60" s="270"/>
      <c r="GF60" s="270"/>
      <c r="GG60" s="270"/>
      <c r="GH60" s="270"/>
      <c r="GI60" s="270"/>
      <c r="GJ60" s="270"/>
      <c r="GK60" s="270"/>
      <c r="GL60" s="270"/>
      <c r="GM60" s="270"/>
      <c r="GN60" s="270"/>
      <c r="GO60" s="270"/>
      <c r="GP60" s="270"/>
      <c r="GQ60" s="270"/>
      <c r="GR60" s="270"/>
      <c r="GS60" s="270"/>
      <c r="GT60" s="270"/>
      <c r="GU60" s="270"/>
      <c r="GV60" s="270"/>
      <c r="GW60" s="270"/>
      <c r="GX60" s="270"/>
      <c r="GY60" s="270"/>
      <c r="GZ60" s="270"/>
      <c r="HA60" s="270"/>
      <c r="HB60" s="270"/>
      <c r="HC60" s="270"/>
      <c r="HD60" s="270"/>
      <c r="HE60" s="270"/>
      <c r="HF60" s="270"/>
      <c r="HG60" s="261"/>
      <c r="HH60" s="261"/>
      <c r="HI60" s="261"/>
      <c r="HJ60" s="261"/>
      <c r="HK60" s="261"/>
      <c r="HL60" s="261"/>
      <c r="HM60" s="261"/>
    </row>
    <row r="61" spans="1:221" ht="19.5" hidden="1" x14ac:dyDescent="0.25">
      <c r="A61" s="1132" t="s">
        <v>378</v>
      </c>
      <c r="B61" s="1132" t="s">
        <v>375</v>
      </c>
      <c r="C61" s="1132" t="s">
        <v>361</v>
      </c>
      <c r="D61" s="1132" t="s">
        <v>399</v>
      </c>
      <c r="E61" s="1132"/>
      <c r="F61" s="1132"/>
      <c r="G61" s="613"/>
      <c r="H61" s="613"/>
      <c r="I61" s="1054"/>
      <c r="J61" s="1054"/>
      <c r="K61" s="613"/>
      <c r="L61" s="613"/>
      <c r="M61" s="613"/>
      <c r="N61" s="629"/>
      <c r="O61" s="629"/>
      <c r="P61" s="629"/>
      <c r="Q61" s="1138" t="s">
        <v>400</v>
      </c>
      <c r="R61" s="1134"/>
      <c r="S61" s="1134"/>
      <c r="T61" s="1135">
        <f t="shared" si="2"/>
        <v>0</v>
      </c>
      <c r="U61" s="654">
        <f t="shared" si="5"/>
        <v>0</v>
      </c>
      <c r="V61" s="1090"/>
      <c r="W61" s="305"/>
      <c r="X61" s="305"/>
      <c r="Y61" s="305"/>
      <c r="Z61" s="305"/>
      <c r="AA61" s="593"/>
      <c r="AB61" s="305"/>
      <c r="AC61" s="305"/>
      <c r="AD61" s="305"/>
      <c r="AE61" s="305"/>
      <c r="AF61" s="305"/>
      <c r="AG61" s="305"/>
      <c r="AH61" s="305"/>
      <c r="AI61" s="305"/>
      <c r="AJ61" s="305"/>
      <c r="AK61" s="305"/>
      <c r="AL61" s="305"/>
      <c r="AM61" s="305"/>
      <c r="AN61" s="593"/>
      <c r="AO61" s="593"/>
      <c r="AP61" s="305"/>
      <c r="AQ61" s="305"/>
      <c r="AR61" s="305"/>
      <c r="AS61" s="305"/>
      <c r="AT61" s="305"/>
      <c r="AU61" s="305"/>
      <c r="AV61" s="305"/>
      <c r="AW61" s="305"/>
      <c r="AX61" s="305"/>
      <c r="AY61" s="305"/>
      <c r="AZ61" s="305"/>
      <c r="BA61" s="305"/>
      <c r="BB61" s="305"/>
      <c r="BC61" s="305"/>
      <c r="BD61" s="593"/>
      <c r="BE61" s="305"/>
      <c r="BF61" s="305"/>
      <c r="BG61" s="305"/>
      <c r="BH61" s="305"/>
      <c r="BI61" s="305"/>
      <c r="BJ61" s="305"/>
      <c r="BK61" s="582"/>
      <c r="BL61" s="305"/>
      <c r="BM61" s="305"/>
      <c r="BN61" s="305"/>
      <c r="BO61" s="305"/>
      <c r="BP61" s="305"/>
      <c r="BQ61" s="305"/>
      <c r="BR61" s="305"/>
      <c r="BS61" s="593"/>
      <c r="BT61" s="305"/>
      <c r="BU61" s="305"/>
      <c r="BV61" s="305"/>
      <c r="BW61" s="305"/>
      <c r="BX61" s="305"/>
      <c r="BY61" s="305"/>
      <c r="BZ61" s="305"/>
      <c r="CA61" s="639"/>
      <c r="CB61" s="656"/>
      <c r="CC61" s="656"/>
      <c r="CD61" s="656"/>
      <c r="CE61" s="656"/>
      <c r="CF61" s="656"/>
      <c r="CG61" s="656"/>
      <c r="CH61" s="656"/>
      <c r="CI61" s="656"/>
      <c r="CJ61" s="656"/>
      <c r="CK61" s="656"/>
      <c r="CL61" s="656"/>
      <c r="CM61" s="656"/>
      <c r="CN61" s="656"/>
      <c r="CO61" s="656"/>
      <c r="CP61" s="656"/>
      <c r="CQ61" s="656"/>
      <c r="CR61" s="807">
        <f t="shared" si="3"/>
        <v>0</v>
      </c>
      <c r="CS61" s="807">
        <f t="shared" si="4"/>
        <v>0</v>
      </c>
      <c r="CT61" s="306"/>
      <c r="CU61" s="306"/>
      <c r="CV61" s="306"/>
      <c r="CW61" s="306"/>
      <c r="CX61" s="306"/>
      <c r="CY61" s="306"/>
      <c r="CZ61" s="306"/>
      <c r="DA61" s="306"/>
      <c r="DB61" s="306"/>
      <c r="DC61" s="306"/>
      <c r="DD61" s="306"/>
      <c r="DE61" s="306"/>
      <c r="DF61" s="306"/>
      <c r="DG61" s="306"/>
      <c r="DH61" s="306"/>
      <c r="DI61" s="306"/>
      <c r="DJ61" s="306"/>
      <c r="DK61" s="306"/>
      <c r="DL61" s="306"/>
      <c r="DM61" s="306"/>
      <c r="DN61" s="306"/>
      <c r="DO61" s="306"/>
      <c r="DP61" s="306"/>
      <c r="DQ61" s="306"/>
      <c r="DR61" s="306"/>
      <c r="DS61" s="306"/>
      <c r="DT61" s="306"/>
      <c r="DU61" s="306"/>
      <c r="DV61" s="306"/>
      <c r="DW61" s="306"/>
      <c r="DX61" s="306"/>
      <c r="DY61" s="306"/>
      <c r="DZ61" s="306"/>
      <c r="EA61" s="306"/>
      <c r="EB61" s="306"/>
      <c r="EC61" s="306"/>
      <c r="ED61" s="306"/>
      <c r="EE61" s="306"/>
      <c r="EF61" s="306"/>
      <c r="EG61" s="306"/>
      <c r="EH61" s="306"/>
      <c r="EI61" s="306"/>
      <c r="EJ61" s="306"/>
      <c r="EK61" s="306"/>
      <c r="EL61" s="306"/>
      <c r="EM61" s="306"/>
      <c r="EN61" s="306"/>
      <c r="EO61" s="306"/>
      <c r="EP61" s="306"/>
      <c r="EQ61" s="306"/>
      <c r="ER61" s="306"/>
      <c r="ES61" s="306"/>
      <c r="ET61" s="306"/>
      <c r="EU61" s="306"/>
      <c r="EV61" s="306"/>
      <c r="EW61" s="306"/>
      <c r="EX61" s="306"/>
      <c r="EY61" s="306"/>
      <c r="EZ61" s="306"/>
      <c r="FA61" s="306"/>
      <c r="FB61" s="306"/>
      <c r="FC61" s="306"/>
      <c r="FD61" s="306"/>
      <c r="FE61" s="306"/>
      <c r="FF61" s="306"/>
      <c r="FG61" s="306"/>
      <c r="FH61" s="306"/>
      <c r="FI61" s="306"/>
      <c r="FJ61" s="306"/>
      <c r="FK61" s="306"/>
      <c r="FL61" s="306"/>
      <c r="FM61" s="306"/>
      <c r="FN61" s="306"/>
      <c r="FO61" s="306"/>
      <c r="FP61" s="306"/>
      <c r="FQ61" s="306"/>
      <c r="FR61" s="306"/>
      <c r="FS61" s="306"/>
      <c r="FT61" s="306"/>
      <c r="FU61" s="306"/>
      <c r="FV61" s="306"/>
      <c r="FW61" s="306"/>
      <c r="FX61" s="306"/>
      <c r="FY61" s="306"/>
      <c r="FZ61" s="306"/>
      <c r="GA61" s="306"/>
      <c r="GB61" s="306"/>
      <c r="GC61" s="306"/>
      <c r="GD61" s="306"/>
      <c r="GE61" s="306"/>
      <c r="GF61" s="306"/>
      <c r="GG61" s="306"/>
      <c r="GH61" s="306"/>
      <c r="GI61" s="306"/>
      <c r="GJ61" s="306"/>
      <c r="GK61" s="306"/>
      <c r="GL61" s="306"/>
      <c r="GM61" s="306"/>
      <c r="GN61" s="306"/>
      <c r="GO61" s="306"/>
      <c r="GP61" s="306"/>
      <c r="GQ61" s="306"/>
      <c r="GR61" s="306"/>
      <c r="GS61" s="306"/>
      <c r="GT61" s="306"/>
      <c r="GU61" s="306"/>
      <c r="GV61" s="306"/>
      <c r="GW61" s="306"/>
      <c r="GX61" s="306"/>
      <c r="GY61" s="306"/>
      <c r="GZ61" s="306"/>
      <c r="HA61" s="306"/>
      <c r="HB61" s="306"/>
      <c r="HC61" s="306"/>
      <c r="HD61" s="306"/>
      <c r="HE61" s="306"/>
      <c r="HF61" s="306"/>
      <c r="HG61" s="261"/>
      <c r="HH61" s="261"/>
      <c r="HI61" s="261"/>
      <c r="HJ61" s="261"/>
      <c r="HK61" s="261"/>
      <c r="HL61" s="261"/>
      <c r="HM61" s="261"/>
    </row>
    <row r="62" spans="1:221" ht="19.5" hidden="1" x14ac:dyDescent="0.25">
      <c r="A62" s="1121" t="s">
        <v>378</v>
      </c>
      <c r="B62" s="1121" t="s">
        <v>375</v>
      </c>
      <c r="C62" s="1121" t="s">
        <v>361</v>
      </c>
      <c r="D62" s="1121" t="s">
        <v>399</v>
      </c>
      <c r="E62" s="1121" t="s">
        <v>693</v>
      </c>
      <c r="F62" s="1121"/>
      <c r="G62" s="608"/>
      <c r="H62" s="608"/>
      <c r="I62" s="1050"/>
      <c r="J62" s="1050"/>
      <c r="K62" s="608"/>
      <c r="L62" s="608"/>
      <c r="M62" s="608"/>
      <c r="N62" s="627"/>
      <c r="O62" s="627"/>
      <c r="P62" s="627"/>
      <c r="Q62" s="1122" t="s">
        <v>994</v>
      </c>
      <c r="R62" s="1123"/>
      <c r="S62" s="1123"/>
      <c r="T62" s="1124">
        <f t="shared" si="2"/>
        <v>0</v>
      </c>
      <c r="U62" s="654">
        <f t="shared" si="5"/>
        <v>0</v>
      </c>
      <c r="V62" s="1090"/>
      <c r="W62" s="582"/>
      <c r="X62" s="582"/>
      <c r="Y62" s="582"/>
      <c r="Z62" s="582"/>
      <c r="AA62" s="593"/>
      <c r="AB62" s="582"/>
      <c r="AC62" s="582"/>
      <c r="AD62" s="582"/>
      <c r="AE62" s="582"/>
      <c r="AF62" s="582"/>
      <c r="AG62" s="582"/>
      <c r="AH62" s="582"/>
      <c r="AI62" s="582"/>
      <c r="AJ62" s="582"/>
      <c r="AK62" s="582"/>
      <c r="AL62" s="582"/>
      <c r="AM62" s="582"/>
      <c r="AN62" s="593"/>
      <c r="AO62" s="593"/>
      <c r="AP62" s="582"/>
      <c r="AQ62" s="582"/>
      <c r="AR62" s="582"/>
      <c r="AS62" s="582"/>
      <c r="AT62" s="582"/>
      <c r="AU62" s="582"/>
      <c r="AV62" s="582"/>
      <c r="AW62" s="582"/>
      <c r="AX62" s="582"/>
      <c r="AY62" s="582"/>
      <c r="AZ62" s="582"/>
      <c r="BA62" s="582"/>
      <c r="BB62" s="582"/>
      <c r="BC62" s="582"/>
      <c r="BD62" s="593"/>
      <c r="BE62" s="582"/>
      <c r="BF62" s="582"/>
      <c r="BG62" s="305"/>
      <c r="BH62" s="305"/>
      <c r="BI62" s="305"/>
      <c r="BJ62" s="582"/>
      <c r="BK62" s="582"/>
      <c r="BL62" s="582"/>
      <c r="BM62" s="582"/>
      <c r="BN62" s="582"/>
      <c r="BO62" s="582"/>
      <c r="BP62" s="582"/>
      <c r="BQ62" s="582"/>
      <c r="BR62" s="582"/>
      <c r="BS62" s="593"/>
      <c r="BT62" s="582"/>
      <c r="BU62" s="582"/>
      <c r="BV62" s="582"/>
      <c r="BW62" s="582"/>
      <c r="BX62" s="582"/>
      <c r="BY62" s="582"/>
      <c r="BZ62" s="582"/>
      <c r="CA62" s="639"/>
      <c r="CB62" s="656"/>
      <c r="CC62" s="656"/>
      <c r="CD62" s="656"/>
      <c r="CE62" s="656"/>
      <c r="CF62" s="656"/>
      <c r="CG62" s="656"/>
      <c r="CH62" s="656"/>
      <c r="CI62" s="656"/>
      <c r="CJ62" s="656"/>
      <c r="CK62" s="656"/>
      <c r="CL62" s="656"/>
      <c r="CM62" s="656"/>
      <c r="CN62" s="656"/>
      <c r="CO62" s="656"/>
      <c r="CP62" s="656"/>
      <c r="CQ62" s="656"/>
      <c r="CR62" s="807">
        <f t="shared" si="3"/>
        <v>0</v>
      </c>
      <c r="CS62" s="807">
        <f t="shared" si="4"/>
        <v>0</v>
      </c>
      <c r="CT62" s="306"/>
      <c r="CU62" s="306"/>
      <c r="CV62" s="306"/>
      <c r="CW62" s="306"/>
      <c r="CX62" s="306"/>
      <c r="CY62" s="306"/>
      <c r="CZ62" s="306"/>
      <c r="DA62" s="306"/>
      <c r="DB62" s="306"/>
      <c r="DC62" s="306"/>
      <c r="DD62" s="306"/>
      <c r="DE62" s="306"/>
      <c r="DF62" s="306"/>
      <c r="DG62" s="306"/>
      <c r="DH62" s="306"/>
      <c r="DI62" s="306"/>
      <c r="DJ62" s="306"/>
      <c r="DK62" s="306"/>
      <c r="DL62" s="306"/>
      <c r="DM62" s="306"/>
      <c r="DN62" s="306"/>
      <c r="DO62" s="306"/>
      <c r="DP62" s="306"/>
      <c r="DQ62" s="306"/>
      <c r="DR62" s="306"/>
      <c r="DS62" s="306"/>
      <c r="DT62" s="306"/>
      <c r="DU62" s="306"/>
      <c r="DV62" s="306"/>
      <c r="DW62" s="306"/>
      <c r="DX62" s="306"/>
      <c r="DY62" s="306"/>
      <c r="DZ62" s="306"/>
      <c r="EA62" s="306"/>
      <c r="EB62" s="306"/>
      <c r="EC62" s="306"/>
      <c r="ED62" s="306"/>
      <c r="EE62" s="306"/>
      <c r="EF62" s="306"/>
      <c r="EG62" s="306"/>
      <c r="EH62" s="306"/>
      <c r="EI62" s="306"/>
      <c r="EJ62" s="306"/>
      <c r="EK62" s="306"/>
      <c r="EL62" s="306"/>
      <c r="EM62" s="306"/>
      <c r="EN62" s="306"/>
      <c r="EO62" s="306"/>
      <c r="EP62" s="306"/>
      <c r="EQ62" s="306"/>
      <c r="ER62" s="306"/>
      <c r="ES62" s="306"/>
      <c r="ET62" s="306"/>
      <c r="EU62" s="306"/>
      <c r="EV62" s="306"/>
      <c r="EW62" s="306"/>
      <c r="EX62" s="306"/>
      <c r="EY62" s="306"/>
      <c r="EZ62" s="306"/>
      <c r="FA62" s="306"/>
      <c r="FB62" s="306"/>
      <c r="FC62" s="306"/>
      <c r="FD62" s="306"/>
      <c r="FE62" s="306"/>
      <c r="FF62" s="306"/>
      <c r="FG62" s="306"/>
      <c r="FH62" s="306"/>
      <c r="FI62" s="306"/>
      <c r="FJ62" s="306"/>
      <c r="FK62" s="306"/>
      <c r="FL62" s="306"/>
      <c r="FM62" s="306"/>
      <c r="FN62" s="306"/>
      <c r="FO62" s="306"/>
      <c r="FP62" s="306"/>
      <c r="FQ62" s="306"/>
      <c r="FR62" s="306"/>
      <c r="FS62" s="306"/>
      <c r="FT62" s="306"/>
      <c r="FU62" s="306"/>
      <c r="FV62" s="306"/>
      <c r="FW62" s="306"/>
      <c r="FX62" s="306"/>
      <c r="FY62" s="306"/>
      <c r="FZ62" s="306"/>
      <c r="GA62" s="306"/>
      <c r="GB62" s="306"/>
      <c r="GC62" s="306"/>
      <c r="GD62" s="306"/>
      <c r="GE62" s="306"/>
      <c r="GF62" s="306"/>
      <c r="GG62" s="306"/>
      <c r="GH62" s="306"/>
      <c r="GI62" s="306"/>
      <c r="GJ62" s="306"/>
      <c r="GK62" s="306"/>
      <c r="GL62" s="306"/>
      <c r="GM62" s="306"/>
      <c r="GN62" s="306"/>
      <c r="GO62" s="306"/>
      <c r="GP62" s="306"/>
      <c r="GQ62" s="306"/>
      <c r="GR62" s="306"/>
      <c r="GS62" s="306"/>
      <c r="GT62" s="306"/>
      <c r="GU62" s="306"/>
      <c r="GV62" s="306"/>
      <c r="GW62" s="306"/>
      <c r="GX62" s="306"/>
      <c r="GY62" s="306"/>
      <c r="GZ62" s="306"/>
      <c r="HA62" s="306"/>
      <c r="HB62" s="306"/>
      <c r="HC62" s="306"/>
      <c r="HD62" s="306"/>
      <c r="HE62" s="306"/>
      <c r="HF62" s="306"/>
      <c r="HG62" s="261"/>
      <c r="HH62" s="261"/>
      <c r="HI62" s="261"/>
      <c r="HJ62" s="261"/>
      <c r="HK62" s="261"/>
      <c r="HL62" s="261"/>
      <c r="HM62" s="261"/>
    </row>
    <row r="63" spans="1:221" ht="19.5" hidden="1" x14ac:dyDescent="0.25">
      <c r="A63" s="790" t="s">
        <v>378</v>
      </c>
      <c r="B63" s="790" t="s">
        <v>375</v>
      </c>
      <c r="C63" s="790" t="s">
        <v>361</v>
      </c>
      <c r="D63" s="790" t="s">
        <v>399</v>
      </c>
      <c r="E63" s="790" t="s">
        <v>693</v>
      </c>
      <c r="F63" s="790" t="s">
        <v>401</v>
      </c>
      <c r="G63" s="614"/>
      <c r="H63" s="614"/>
      <c r="I63" s="1055"/>
      <c r="J63" s="1055"/>
      <c r="K63" s="614"/>
      <c r="L63" s="614"/>
      <c r="M63" s="614"/>
      <c r="N63" s="630"/>
      <c r="O63" s="630"/>
      <c r="P63" s="630"/>
      <c r="Q63" s="806" t="s">
        <v>402</v>
      </c>
      <c r="R63" s="1136"/>
      <c r="S63" s="1136"/>
      <c r="T63" s="1137">
        <f t="shared" si="2"/>
        <v>0</v>
      </c>
      <c r="U63" s="654">
        <f t="shared" si="5"/>
        <v>0</v>
      </c>
      <c r="V63" s="1090"/>
      <c r="W63" s="305"/>
      <c r="X63" s="305"/>
      <c r="Y63" s="305"/>
      <c r="Z63" s="305"/>
      <c r="AA63" s="593"/>
      <c r="AB63" s="305"/>
      <c r="AC63" s="305"/>
      <c r="AD63" s="305"/>
      <c r="AE63" s="305"/>
      <c r="AF63" s="305"/>
      <c r="AG63" s="305"/>
      <c r="AH63" s="305"/>
      <c r="AI63" s="305"/>
      <c r="AJ63" s="305"/>
      <c r="AK63" s="305"/>
      <c r="AL63" s="305"/>
      <c r="AM63" s="305"/>
      <c r="AN63" s="593"/>
      <c r="AO63" s="593"/>
      <c r="AP63" s="305"/>
      <c r="AQ63" s="305"/>
      <c r="AR63" s="305"/>
      <c r="AS63" s="305"/>
      <c r="AT63" s="305"/>
      <c r="AU63" s="305"/>
      <c r="AV63" s="305"/>
      <c r="AW63" s="305"/>
      <c r="AX63" s="305"/>
      <c r="AY63" s="305"/>
      <c r="AZ63" s="305"/>
      <c r="BA63" s="305"/>
      <c r="BB63" s="305"/>
      <c r="BC63" s="305"/>
      <c r="BD63" s="593"/>
      <c r="BE63" s="305"/>
      <c r="BF63" s="305"/>
      <c r="BG63" s="305"/>
      <c r="BH63" s="305"/>
      <c r="BI63" s="305"/>
      <c r="BJ63" s="305"/>
      <c r="BK63" s="582"/>
      <c r="BL63" s="305"/>
      <c r="BM63" s="305"/>
      <c r="BN63" s="305"/>
      <c r="BO63" s="305"/>
      <c r="BP63" s="305"/>
      <c r="BQ63" s="305"/>
      <c r="BR63" s="305"/>
      <c r="BS63" s="593"/>
      <c r="BT63" s="305"/>
      <c r="BU63" s="305"/>
      <c r="BV63" s="305"/>
      <c r="BW63" s="305"/>
      <c r="BX63" s="305"/>
      <c r="BY63" s="305"/>
      <c r="BZ63" s="305"/>
      <c r="CA63" s="639"/>
      <c r="CB63" s="656"/>
      <c r="CC63" s="656"/>
      <c r="CD63" s="656"/>
      <c r="CE63" s="656"/>
      <c r="CF63" s="656"/>
      <c r="CG63" s="656"/>
      <c r="CH63" s="656"/>
      <c r="CI63" s="656"/>
      <c r="CJ63" s="656"/>
      <c r="CK63" s="656"/>
      <c r="CL63" s="656"/>
      <c r="CM63" s="656"/>
      <c r="CN63" s="656"/>
      <c r="CO63" s="656"/>
      <c r="CP63" s="656"/>
      <c r="CQ63" s="656"/>
      <c r="CR63" s="807">
        <f t="shared" si="3"/>
        <v>0</v>
      </c>
      <c r="CS63" s="807">
        <f t="shared" si="4"/>
        <v>0</v>
      </c>
      <c r="CT63" s="306"/>
      <c r="CU63" s="306"/>
      <c r="CV63" s="306"/>
      <c r="CW63" s="306"/>
      <c r="CX63" s="306"/>
      <c r="CY63" s="306"/>
      <c r="CZ63" s="306"/>
      <c r="DA63" s="306"/>
      <c r="DB63" s="306"/>
      <c r="DC63" s="306"/>
      <c r="DD63" s="306"/>
      <c r="DE63" s="306"/>
      <c r="DF63" s="306"/>
      <c r="DG63" s="306"/>
      <c r="DH63" s="306"/>
      <c r="DI63" s="306"/>
      <c r="DJ63" s="306"/>
      <c r="DK63" s="306"/>
      <c r="DL63" s="306"/>
      <c r="DM63" s="306"/>
      <c r="DN63" s="306"/>
      <c r="DO63" s="306"/>
      <c r="DP63" s="306"/>
      <c r="DQ63" s="306"/>
      <c r="DR63" s="306"/>
      <c r="DS63" s="306"/>
      <c r="DT63" s="306"/>
      <c r="DU63" s="306"/>
      <c r="DV63" s="306"/>
      <c r="DW63" s="306"/>
      <c r="DX63" s="306"/>
      <c r="DY63" s="306"/>
      <c r="DZ63" s="306"/>
      <c r="EA63" s="306"/>
      <c r="EB63" s="306"/>
      <c r="EC63" s="306"/>
      <c r="ED63" s="306"/>
      <c r="EE63" s="306"/>
      <c r="EF63" s="306"/>
      <c r="EG63" s="306"/>
      <c r="EH63" s="306"/>
      <c r="EI63" s="306"/>
      <c r="EJ63" s="306"/>
      <c r="EK63" s="306"/>
      <c r="EL63" s="306"/>
      <c r="EM63" s="306"/>
      <c r="EN63" s="306"/>
      <c r="EO63" s="306"/>
      <c r="EP63" s="306"/>
      <c r="EQ63" s="306"/>
      <c r="ER63" s="306"/>
      <c r="ES63" s="306"/>
      <c r="ET63" s="306"/>
      <c r="EU63" s="306"/>
      <c r="EV63" s="306"/>
      <c r="EW63" s="306"/>
      <c r="EX63" s="306"/>
      <c r="EY63" s="306"/>
      <c r="EZ63" s="306"/>
      <c r="FA63" s="306"/>
      <c r="FB63" s="306"/>
      <c r="FC63" s="306"/>
      <c r="FD63" s="306"/>
      <c r="FE63" s="306"/>
      <c r="FF63" s="306"/>
      <c r="FG63" s="306"/>
      <c r="FH63" s="306"/>
      <c r="FI63" s="306"/>
      <c r="FJ63" s="306"/>
      <c r="FK63" s="306"/>
      <c r="FL63" s="306"/>
      <c r="FM63" s="306"/>
      <c r="FN63" s="306"/>
      <c r="FO63" s="306"/>
      <c r="FP63" s="306"/>
      <c r="FQ63" s="306"/>
      <c r="FR63" s="306"/>
      <c r="FS63" s="306"/>
      <c r="FT63" s="306"/>
      <c r="FU63" s="306"/>
      <c r="FV63" s="306"/>
      <c r="FW63" s="306"/>
      <c r="FX63" s="306"/>
      <c r="FY63" s="306"/>
      <c r="FZ63" s="306"/>
      <c r="GA63" s="306"/>
      <c r="GB63" s="306"/>
      <c r="GC63" s="306"/>
      <c r="GD63" s="306"/>
      <c r="GE63" s="306"/>
      <c r="GF63" s="306"/>
      <c r="GG63" s="306"/>
      <c r="GH63" s="306"/>
      <c r="GI63" s="306"/>
      <c r="GJ63" s="306"/>
      <c r="GK63" s="306"/>
      <c r="GL63" s="306"/>
      <c r="GM63" s="306"/>
      <c r="GN63" s="306"/>
      <c r="GO63" s="306"/>
      <c r="GP63" s="306"/>
      <c r="GQ63" s="306"/>
      <c r="GR63" s="306"/>
      <c r="GS63" s="306"/>
      <c r="GT63" s="306"/>
      <c r="GU63" s="306"/>
      <c r="GV63" s="306"/>
      <c r="GW63" s="306"/>
      <c r="GX63" s="306"/>
      <c r="GY63" s="306"/>
      <c r="GZ63" s="306"/>
      <c r="HA63" s="306"/>
      <c r="HB63" s="306"/>
      <c r="HC63" s="306"/>
      <c r="HD63" s="306"/>
      <c r="HE63" s="306"/>
      <c r="HF63" s="306"/>
      <c r="HG63" s="254"/>
      <c r="HH63" s="254"/>
      <c r="HI63" s="254"/>
      <c r="HJ63" s="254"/>
      <c r="HK63" s="254"/>
      <c r="HL63" s="254"/>
      <c r="HM63" s="254"/>
    </row>
    <row r="64" spans="1:221" s="280" customFormat="1" ht="75" hidden="1" x14ac:dyDescent="0.25">
      <c r="A64" s="619" t="s">
        <v>378</v>
      </c>
      <c r="B64" s="619" t="s">
        <v>375</v>
      </c>
      <c r="C64" s="619" t="s">
        <v>361</v>
      </c>
      <c r="D64" s="943" t="s">
        <v>399</v>
      </c>
      <c r="E64" s="943" t="s">
        <v>693</v>
      </c>
      <c r="F64" s="943" t="s">
        <v>401</v>
      </c>
      <c r="G64" s="609">
        <v>2021005810162</v>
      </c>
      <c r="H64" s="1140" t="s">
        <v>1032</v>
      </c>
      <c r="I64" s="1052" t="s">
        <v>992</v>
      </c>
      <c r="J64" s="1052" t="s">
        <v>993</v>
      </c>
      <c r="K64" s="609">
        <v>1</v>
      </c>
      <c r="L64" s="609" t="s">
        <v>776</v>
      </c>
      <c r="M64" s="609" t="s">
        <v>802</v>
      </c>
      <c r="N64" s="619" t="s">
        <v>1006</v>
      </c>
      <c r="O64" s="619" t="s">
        <v>390</v>
      </c>
      <c r="P64" s="619" t="s">
        <v>701</v>
      </c>
      <c r="Q64" s="1015" t="s">
        <v>944</v>
      </c>
      <c r="R64" s="870">
        <v>329994700</v>
      </c>
      <c r="S64" s="853"/>
      <c r="T64" s="1024">
        <f t="shared" si="2"/>
        <v>329994700</v>
      </c>
      <c r="U64" s="654">
        <f t="shared" si="5"/>
        <v>329994700</v>
      </c>
      <c r="V64" s="1088"/>
      <c r="W64" s="277"/>
      <c r="X64" s="277"/>
      <c r="Y64" s="277"/>
      <c r="Z64" s="277"/>
      <c r="AA64" s="594"/>
      <c r="AB64" s="277"/>
      <c r="AC64" s="277"/>
      <c r="AD64" s="277"/>
      <c r="AE64" s="277"/>
      <c r="AF64" s="277"/>
      <c r="AG64" s="277"/>
      <c r="AH64" s="277"/>
      <c r="AI64" s="277"/>
      <c r="AJ64" s="277"/>
      <c r="AK64" s="277"/>
      <c r="AL64" s="277"/>
      <c r="AM64" s="277"/>
      <c r="AN64" s="594"/>
      <c r="AO64" s="594">
        <v>329994700</v>
      </c>
      <c r="AP64" s="277"/>
      <c r="AQ64" s="277"/>
      <c r="AR64" s="277"/>
      <c r="AS64" s="277"/>
      <c r="AT64" s="277"/>
      <c r="AU64" s="277"/>
      <c r="AV64" s="277"/>
      <c r="AW64" s="277"/>
      <c r="AX64" s="277"/>
      <c r="AY64" s="277"/>
      <c r="AZ64" s="277"/>
      <c r="BA64" s="277"/>
      <c r="BB64" s="277"/>
      <c r="BC64" s="277"/>
      <c r="BD64" s="594"/>
      <c r="BE64" s="277"/>
      <c r="BF64" s="277"/>
      <c r="BG64" s="277"/>
      <c r="BH64" s="277"/>
      <c r="BI64" s="277"/>
      <c r="BJ64" s="277"/>
      <c r="BK64" s="381"/>
      <c r="BL64" s="277"/>
      <c r="BM64" s="277"/>
      <c r="BN64" s="277"/>
      <c r="BO64" s="277"/>
      <c r="BP64" s="277"/>
      <c r="BQ64" s="277"/>
      <c r="BR64" s="277"/>
      <c r="BS64" s="594"/>
      <c r="BT64" s="277"/>
      <c r="BU64" s="277"/>
      <c r="BV64" s="277"/>
      <c r="BW64" s="277"/>
      <c r="BX64" s="277"/>
      <c r="BY64" s="277"/>
      <c r="BZ64" s="277"/>
      <c r="CA64" s="637"/>
      <c r="CB64" s="657"/>
      <c r="CC64" s="663"/>
      <c r="CD64" s="659"/>
      <c r="CE64" s="660"/>
      <c r="CF64" s="661"/>
      <c r="CG64" s="662"/>
      <c r="CH64" s="652"/>
      <c r="CI64" s="652"/>
      <c r="CJ64" s="652"/>
      <c r="CK64" s="652"/>
      <c r="CL64" s="652"/>
      <c r="CM64" s="652"/>
      <c r="CN64" s="652"/>
      <c r="CO64" s="652"/>
      <c r="CP64" s="652"/>
      <c r="CQ64" s="652"/>
      <c r="CR64" s="807">
        <f t="shared" si="3"/>
        <v>329994700</v>
      </c>
      <c r="CS64" s="807">
        <f t="shared" si="4"/>
        <v>0</v>
      </c>
      <c r="CT64" s="278"/>
      <c r="CU64" s="278"/>
      <c r="CV64" s="278"/>
      <c r="CW64" s="278"/>
      <c r="CX64" s="278"/>
      <c r="CY64" s="278"/>
      <c r="CZ64" s="278"/>
      <c r="DA64" s="278"/>
      <c r="DB64" s="278"/>
      <c r="DC64" s="278"/>
      <c r="DD64" s="278"/>
      <c r="DE64" s="278"/>
      <c r="DF64" s="278"/>
      <c r="DG64" s="278"/>
      <c r="DH64" s="278"/>
      <c r="DI64" s="278"/>
      <c r="DJ64" s="278"/>
      <c r="DK64" s="278"/>
      <c r="DL64" s="278"/>
      <c r="DM64" s="278"/>
      <c r="DN64" s="278"/>
      <c r="DO64" s="278"/>
      <c r="DP64" s="278"/>
      <c r="DQ64" s="278"/>
      <c r="DR64" s="278"/>
      <c r="DS64" s="278"/>
      <c r="DT64" s="278"/>
      <c r="DU64" s="278"/>
      <c r="DV64" s="278"/>
      <c r="DW64" s="278"/>
      <c r="DX64" s="278"/>
      <c r="DY64" s="278"/>
      <c r="DZ64" s="278"/>
      <c r="EA64" s="278"/>
      <c r="EB64" s="278"/>
      <c r="EC64" s="278"/>
      <c r="ED64" s="278"/>
      <c r="EE64" s="278"/>
      <c r="EF64" s="278"/>
      <c r="EG64" s="278"/>
      <c r="EH64" s="278"/>
      <c r="EI64" s="278"/>
      <c r="EJ64" s="278"/>
      <c r="EK64" s="278"/>
      <c r="EL64" s="278"/>
      <c r="EM64" s="278"/>
      <c r="EN64" s="278"/>
      <c r="EO64" s="278"/>
      <c r="EP64" s="278"/>
      <c r="EQ64" s="278"/>
      <c r="ER64" s="278"/>
      <c r="ES64" s="278"/>
      <c r="ET64" s="278"/>
      <c r="EU64" s="278"/>
      <c r="EV64" s="278"/>
      <c r="EW64" s="278"/>
      <c r="EX64" s="278"/>
      <c r="EY64" s="278"/>
      <c r="EZ64" s="278"/>
      <c r="FA64" s="278"/>
      <c r="FB64" s="278"/>
      <c r="FC64" s="278"/>
      <c r="FD64" s="278"/>
      <c r="FE64" s="278"/>
      <c r="FF64" s="278"/>
      <c r="FG64" s="278"/>
      <c r="FH64" s="278"/>
      <c r="FI64" s="278"/>
      <c r="FJ64" s="278"/>
      <c r="FK64" s="278"/>
      <c r="FL64" s="278"/>
      <c r="FM64" s="278"/>
      <c r="FN64" s="278"/>
      <c r="FO64" s="278"/>
      <c r="FP64" s="278"/>
      <c r="FQ64" s="278"/>
      <c r="FR64" s="278"/>
      <c r="FS64" s="278"/>
      <c r="FT64" s="278"/>
      <c r="FU64" s="278"/>
      <c r="FV64" s="278"/>
      <c r="FW64" s="278"/>
      <c r="FX64" s="278"/>
      <c r="FY64" s="278"/>
      <c r="FZ64" s="278"/>
      <c r="GA64" s="278"/>
      <c r="GB64" s="278"/>
      <c r="GC64" s="278"/>
      <c r="GD64" s="278"/>
      <c r="GE64" s="278"/>
      <c r="GF64" s="278"/>
      <c r="GG64" s="278"/>
      <c r="GH64" s="278"/>
      <c r="GI64" s="278"/>
      <c r="GJ64" s="278"/>
      <c r="GK64" s="278"/>
      <c r="GL64" s="278"/>
      <c r="GM64" s="278"/>
      <c r="GN64" s="278"/>
      <c r="GO64" s="278"/>
      <c r="GP64" s="278"/>
      <c r="GQ64" s="278"/>
      <c r="GR64" s="278"/>
      <c r="GS64" s="278"/>
      <c r="GT64" s="278"/>
      <c r="GU64" s="278"/>
      <c r="GV64" s="278"/>
      <c r="GW64" s="278"/>
      <c r="GX64" s="278"/>
      <c r="GY64" s="278"/>
      <c r="GZ64" s="278"/>
      <c r="HA64" s="278"/>
      <c r="HB64" s="278"/>
      <c r="HC64" s="278"/>
      <c r="HD64" s="278"/>
      <c r="HE64" s="278"/>
      <c r="HF64" s="278"/>
      <c r="HG64" s="279"/>
      <c r="HH64" s="279"/>
      <c r="HI64" s="279"/>
      <c r="HJ64" s="279"/>
      <c r="HK64" s="279"/>
      <c r="HL64" s="279"/>
      <c r="HM64" s="279"/>
    </row>
    <row r="65" spans="1:221" s="280" customFormat="1" ht="67.5" hidden="1" customHeight="1" x14ac:dyDescent="0.25">
      <c r="A65" s="619" t="s">
        <v>378</v>
      </c>
      <c r="B65" s="619" t="s">
        <v>375</v>
      </c>
      <c r="C65" s="619" t="s">
        <v>361</v>
      </c>
      <c r="D65" s="619" t="s">
        <v>399</v>
      </c>
      <c r="E65" s="619" t="s">
        <v>693</v>
      </c>
      <c r="F65" s="619" t="s">
        <v>401</v>
      </c>
      <c r="G65" s="609">
        <v>2021005810181</v>
      </c>
      <c r="H65" s="941"/>
      <c r="I65" s="1052" t="s">
        <v>800</v>
      </c>
      <c r="J65" s="1052" t="s">
        <v>801</v>
      </c>
      <c r="K65" s="609">
        <v>1</v>
      </c>
      <c r="L65" s="609" t="s">
        <v>776</v>
      </c>
      <c r="M65" s="609" t="s">
        <v>802</v>
      </c>
      <c r="N65" s="619" t="s">
        <v>666</v>
      </c>
      <c r="O65" s="619" t="s">
        <v>390</v>
      </c>
      <c r="P65" s="619" t="s">
        <v>701</v>
      </c>
      <c r="Q65" s="929" t="s">
        <v>799</v>
      </c>
      <c r="R65" s="853">
        <v>150000000</v>
      </c>
      <c r="S65" s="853"/>
      <c r="T65" s="1024">
        <f t="shared" si="2"/>
        <v>150000000</v>
      </c>
      <c r="U65" s="654">
        <f t="shared" si="5"/>
        <v>150000000</v>
      </c>
      <c r="V65" s="1088"/>
      <c r="W65" s="277"/>
      <c r="X65" s="277"/>
      <c r="Y65" s="277"/>
      <c r="Z65" s="277"/>
      <c r="AA65" s="594"/>
      <c r="AB65" s="277"/>
      <c r="AC65" s="277"/>
      <c r="AD65" s="277"/>
      <c r="AE65" s="277"/>
      <c r="AF65" s="277"/>
      <c r="AG65" s="277"/>
      <c r="AH65" s="277">
        <v>150000000</v>
      </c>
      <c r="AI65" s="277"/>
      <c r="AJ65" s="277"/>
      <c r="AK65" s="277"/>
      <c r="AL65" s="277"/>
      <c r="AM65" s="277"/>
      <c r="AN65" s="594"/>
      <c r="AO65" s="594"/>
      <c r="AP65" s="277"/>
      <c r="AQ65" s="277"/>
      <c r="AR65" s="277"/>
      <c r="AS65" s="277"/>
      <c r="AT65" s="277"/>
      <c r="AU65" s="277"/>
      <c r="AV65" s="277"/>
      <c r="AW65" s="277"/>
      <c r="AX65" s="277"/>
      <c r="AY65" s="277"/>
      <c r="AZ65" s="277"/>
      <c r="BA65" s="277"/>
      <c r="BB65" s="277"/>
      <c r="BC65" s="277"/>
      <c r="BD65" s="594"/>
      <c r="BE65" s="277"/>
      <c r="BF65" s="277"/>
      <c r="BG65" s="277"/>
      <c r="BH65" s="277"/>
      <c r="BI65" s="277"/>
      <c r="BJ65" s="277"/>
      <c r="BK65" s="381"/>
      <c r="BL65" s="277"/>
      <c r="BM65" s="277"/>
      <c r="BN65" s="277"/>
      <c r="BO65" s="277"/>
      <c r="BP65" s="277"/>
      <c r="BQ65" s="277"/>
      <c r="BR65" s="277"/>
      <c r="BS65" s="594"/>
      <c r="BT65" s="277"/>
      <c r="BU65" s="277"/>
      <c r="BV65" s="277"/>
      <c r="BW65" s="277"/>
      <c r="BX65" s="277"/>
      <c r="BY65" s="277"/>
      <c r="BZ65" s="277"/>
      <c r="CA65" s="637"/>
      <c r="CB65" s="657"/>
      <c r="CC65" s="663"/>
      <c r="CD65" s="659"/>
      <c r="CE65" s="660"/>
      <c r="CF65" s="661"/>
      <c r="CG65" s="662"/>
      <c r="CH65" s="652"/>
      <c r="CI65" s="652"/>
      <c r="CJ65" s="652"/>
      <c r="CK65" s="652"/>
      <c r="CL65" s="652"/>
      <c r="CM65" s="652"/>
      <c r="CN65" s="652"/>
      <c r="CO65" s="652"/>
      <c r="CP65" s="652"/>
      <c r="CQ65" s="652"/>
      <c r="CR65" s="807">
        <f t="shared" si="3"/>
        <v>150000000</v>
      </c>
      <c r="CS65" s="807">
        <f t="shared" si="4"/>
        <v>0</v>
      </c>
      <c r="CT65" s="278"/>
      <c r="CU65" s="278"/>
      <c r="CV65" s="278"/>
      <c r="CW65" s="278"/>
      <c r="CX65" s="278"/>
      <c r="CY65" s="278"/>
      <c r="CZ65" s="278"/>
      <c r="DA65" s="278"/>
      <c r="DB65" s="278"/>
      <c r="DC65" s="278"/>
      <c r="DD65" s="278"/>
      <c r="DE65" s="278"/>
      <c r="DF65" s="278"/>
      <c r="DG65" s="278"/>
      <c r="DH65" s="278"/>
      <c r="DI65" s="278"/>
      <c r="DJ65" s="278"/>
      <c r="DK65" s="278"/>
      <c r="DL65" s="278"/>
      <c r="DM65" s="278"/>
      <c r="DN65" s="278"/>
      <c r="DO65" s="278"/>
      <c r="DP65" s="278"/>
      <c r="DQ65" s="278"/>
      <c r="DR65" s="278"/>
      <c r="DS65" s="278"/>
      <c r="DT65" s="278"/>
      <c r="DU65" s="278"/>
      <c r="DV65" s="278"/>
      <c r="DW65" s="278"/>
      <c r="DX65" s="278"/>
      <c r="DY65" s="278"/>
      <c r="DZ65" s="278"/>
      <c r="EA65" s="278"/>
      <c r="EB65" s="278"/>
      <c r="EC65" s="278"/>
      <c r="ED65" s="278"/>
      <c r="EE65" s="278"/>
      <c r="EF65" s="278"/>
      <c r="EG65" s="278"/>
      <c r="EH65" s="278"/>
      <c r="EI65" s="278"/>
      <c r="EJ65" s="278"/>
      <c r="EK65" s="278"/>
      <c r="EL65" s="278"/>
      <c r="EM65" s="278"/>
      <c r="EN65" s="278"/>
      <c r="EO65" s="278"/>
      <c r="EP65" s="278"/>
      <c r="EQ65" s="278"/>
      <c r="ER65" s="278"/>
      <c r="ES65" s="278"/>
      <c r="ET65" s="278"/>
      <c r="EU65" s="278"/>
      <c r="EV65" s="278"/>
      <c r="EW65" s="278"/>
      <c r="EX65" s="278"/>
      <c r="EY65" s="278"/>
      <c r="EZ65" s="278"/>
      <c r="FA65" s="278"/>
      <c r="FB65" s="278"/>
      <c r="FC65" s="278"/>
      <c r="FD65" s="278"/>
      <c r="FE65" s="278"/>
      <c r="FF65" s="278"/>
      <c r="FG65" s="278"/>
      <c r="FH65" s="278"/>
      <c r="FI65" s="278"/>
      <c r="FJ65" s="278"/>
      <c r="FK65" s="278"/>
      <c r="FL65" s="278"/>
      <c r="FM65" s="278"/>
      <c r="FN65" s="278"/>
      <c r="FO65" s="278"/>
      <c r="FP65" s="278"/>
      <c r="FQ65" s="278"/>
      <c r="FR65" s="278"/>
      <c r="FS65" s="278"/>
      <c r="FT65" s="278"/>
      <c r="FU65" s="278"/>
      <c r="FV65" s="278"/>
      <c r="FW65" s="278"/>
      <c r="FX65" s="278"/>
      <c r="FY65" s="278"/>
      <c r="FZ65" s="278"/>
      <c r="GA65" s="278"/>
      <c r="GB65" s="278"/>
      <c r="GC65" s="278"/>
      <c r="GD65" s="278"/>
      <c r="GE65" s="278"/>
      <c r="GF65" s="278"/>
      <c r="GG65" s="278"/>
      <c r="GH65" s="278"/>
      <c r="GI65" s="278"/>
      <c r="GJ65" s="278"/>
      <c r="GK65" s="278"/>
      <c r="GL65" s="278"/>
      <c r="GM65" s="278"/>
      <c r="GN65" s="278"/>
      <c r="GO65" s="278"/>
      <c r="GP65" s="278"/>
      <c r="GQ65" s="278"/>
      <c r="GR65" s="278"/>
      <c r="GS65" s="278"/>
      <c r="GT65" s="278"/>
      <c r="GU65" s="278"/>
      <c r="GV65" s="278"/>
      <c r="GW65" s="278"/>
      <c r="GX65" s="278"/>
      <c r="GY65" s="278"/>
      <c r="GZ65" s="278"/>
      <c r="HA65" s="278"/>
      <c r="HB65" s="278"/>
      <c r="HC65" s="278"/>
      <c r="HD65" s="278"/>
      <c r="HE65" s="278"/>
      <c r="HF65" s="278"/>
      <c r="HG65" s="279"/>
      <c r="HH65" s="279"/>
      <c r="HI65" s="279"/>
      <c r="HJ65" s="279"/>
      <c r="HK65" s="279"/>
      <c r="HL65" s="279"/>
      <c r="HM65" s="279"/>
    </row>
    <row r="66" spans="1:221" s="280" customFormat="1" ht="19.5" hidden="1" x14ac:dyDescent="0.25">
      <c r="A66" s="792" t="s">
        <v>378</v>
      </c>
      <c r="B66" s="792" t="s">
        <v>361</v>
      </c>
      <c r="C66" s="792"/>
      <c r="D66" s="792"/>
      <c r="E66" s="792"/>
      <c r="F66" s="792"/>
      <c r="G66" s="616"/>
      <c r="H66" s="616"/>
      <c r="I66" s="1057"/>
      <c r="J66" s="1057"/>
      <c r="K66" s="616"/>
      <c r="L66" s="616"/>
      <c r="M66" s="616"/>
      <c r="N66" s="624"/>
      <c r="O66" s="624"/>
      <c r="P66" s="624"/>
      <c r="Q66" s="1130" t="s">
        <v>377</v>
      </c>
      <c r="R66" s="1111"/>
      <c r="S66" s="1111"/>
      <c r="T66" s="1112">
        <f t="shared" si="2"/>
        <v>0</v>
      </c>
      <c r="U66" s="654">
        <f t="shared" si="5"/>
        <v>0</v>
      </c>
      <c r="V66" s="1088"/>
      <c r="W66" s="277"/>
      <c r="X66" s="277"/>
      <c r="Y66" s="277"/>
      <c r="Z66" s="277"/>
      <c r="AA66" s="594"/>
      <c r="AB66" s="277"/>
      <c r="AC66" s="277"/>
      <c r="AD66" s="277"/>
      <c r="AE66" s="277"/>
      <c r="AF66" s="277"/>
      <c r="AG66" s="277"/>
      <c r="AH66" s="277"/>
      <c r="AI66" s="277"/>
      <c r="AJ66" s="277"/>
      <c r="AK66" s="277"/>
      <c r="AL66" s="277"/>
      <c r="AM66" s="277"/>
      <c r="AN66" s="594"/>
      <c r="AO66" s="594"/>
      <c r="AP66" s="277"/>
      <c r="AQ66" s="277"/>
      <c r="AR66" s="277"/>
      <c r="AS66" s="277"/>
      <c r="AT66" s="277"/>
      <c r="AU66" s="277"/>
      <c r="AV66" s="277"/>
      <c r="AW66" s="277"/>
      <c r="AX66" s="277"/>
      <c r="AY66" s="277"/>
      <c r="AZ66" s="277"/>
      <c r="BA66" s="277"/>
      <c r="BB66" s="277"/>
      <c r="BC66" s="277"/>
      <c r="BD66" s="594"/>
      <c r="BE66" s="277"/>
      <c r="BF66" s="277"/>
      <c r="BG66" s="277"/>
      <c r="BH66" s="277"/>
      <c r="BI66" s="277"/>
      <c r="BJ66" s="277"/>
      <c r="BK66" s="381"/>
      <c r="BL66" s="277"/>
      <c r="BM66" s="277"/>
      <c r="BN66" s="277"/>
      <c r="BO66" s="277"/>
      <c r="BP66" s="277"/>
      <c r="BQ66" s="277"/>
      <c r="BR66" s="277"/>
      <c r="BS66" s="594"/>
      <c r="BT66" s="277"/>
      <c r="BU66" s="277"/>
      <c r="BV66" s="277"/>
      <c r="BW66" s="307"/>
      <c r="BX66" s="277"/>
      <c r="BY66" s="277"/>
      <c r="BZ66" s="277"/>
      <c r="CA66" s="637"/>
      <c r="CB66" s="652"/>
      <c r="CC66" s="652"/>
      <c r="CD66" s="652"/>
      <c r="CE66" s="652"/>
      <c r="CF66" s="652"/>
      <c r="CG66" s="652"/>
      <c r="CH66" s="652"/>
      <c r="CI66" s="652"/>
      <c r="CJ66" s="652"/>
      <c r="CK66" s="652"/>
      <c r="CL66" s="652"/>
      <c r="CM66" s="652"/>
      <c r="CN66" s="652"/>
      <c r="CO66" s="652"/>
      <c r="CP66" s="652"/>
      <c r="CQ66" s="652"/>
      <c r="CR66" s="807">
        <f t="shared" si="3"/>
        <v>0</v>
      </c>
      <c r="CS66" s="807">
        <f t="shared" si="4"/>
        <v>0</v>
      </c>
      <c r="CT66" s="278"/>
      <c r="CU66" s="278"/>
      <c r="CV66" s="278"/>
      <c r="CW66" s="278"/>
      <c r="CX66" s="278"/>
      <c r="CY66" s="278"/>
      <c r="CZ66" s="278"/>
      <c r="DA66" s="278"/>
      <c r="DB66" s="278"/>
      <c r="DC66" s="278"/>
      <c r="DD66" s="278"/>
      <c r="DE66" s="278"/>
      <c r="DF66" s="278"/>
      <c r="DG66" s="278"/>
      <c r="DH66" s="278"/>
      <c r="DI66" s="278"/>
      <c r="DJ66" s="278"/>
      <c r="DK66" s="278"/>
      <c r="DL66" s="278"/>
      <c r="DM66" s="278"/>
      <c r="DN66" s="278"/>
      <c r="DO66" s="278"/>
      <c r="DP66" s="278"/>
      <c r="DQ66" s="278"/>
      <c r="DR66" s="278"/>
      <c r="DS66" s="278"/>
      <c r="DT66" s="278"/>
      <c r="DU66" s="278"/>
      <c r="DV66" s="278"/>
      <c r="DW66" s="278"/>
      <c r="DX66" s="278"/>
      <c r="DY66" s="278"/>
      <c r="DZ66" s="278"/>
      <c r="EA66" s="278"/>
      <c r="EB66" s="278"/>
      <c r="EC66" s="278"/>
      <c r="ED66" s="278"/>
      <c r="EE66" s="278"/>
      <c r="EF66" s="278"/>
      <c r="EG66" s="278"/>
      <c r="EH66" s="278"/>
      <c r="EI66" s="278"/>
      <c r="EJ66" s="278"/>
      <c r="EK66" s="278"/>
      <c r="EL66" s="278"/>
      <c r="EM66" s="278"/>
      <c r="EN66" s="278"/>
      <c r="EO66" s="278"/>
      <c r="EP66" s="278"/>
      <c r="EQ66" s="278"/>
      <c r="ER66" s="278"/>
      <c r="ES66" s="278"/>
      <c r="ET66" s="278"/>
      <c r="EU66" s="278"/>
      <c r="EV66" s="278"/>
      <c r="EW66" s="278"/>
      <c r="EX66" s="278"/>
      <c r="EY66" s="278"/>
      <c r="EZ66" s="278"/>
      <c r="FA66" s="278"/>
      <c r="FB66" s="278"/>
      <c r="FC66" s="278"/>
      <c r="FD66" s="278"/>
      <c r="FE66" s="278"/>
      <c r="FF66" s="278"/>
      <c r="FG66" s="278"/>
      <c r="FH66" s="278"/>
      <c r="FI66" s="278"/>
      <c r="FJ66" s="278"/>
      <c r="FK66" s="278"/>
      <c r="FL66" s="278"/>
      <c r="FM66" s="278"/>
      <c r="FN66" s="278"/>
      <c r="FO66" s="278"/>
      <c r="FP66" s="278"/>
      <c r="FQ66" s="278"/>
      <c r="FR66" s="278"/>
      <c r="FS66" s="278"/>
      <c r="FT66" s="278"/>
      <c r="FU66" s="278"/>
      <c r="FV66" s="278"/>
      <c r="FW66" s="278"/>
      <c r="FX66" s="278"/>
      <c r="FY66" s="278"/>
      <c r="FZ66" s="278"/>
      <c r="GA66" s="278"/>
      <c r="GB66" s="278"/>
      <c r="GC66" s="278"/>
      <c r="GD66" s="278"/>
      <c r="GE66" s="278"/>
      <c r="GF66" s="278"/>
      <c r="GG66" s="278"/>
      <c r="GH66" s="278"/>
      <c r="GI66" s="278"/>
      <c r="GJ66" s="278"/>
      <c r="GK66" s="278"/>
      <c r="GL66" s="278"/>
      <c r="GM66" s="278"/>
      <c r="GN66" s="278"/>
      <c r="GO66" s="278"/>
      <c r="GP66" s="278"/>
      <c r="GQ66" s="278"/>
      <c r="GR66" s="278"/>
      <c r="GS66" s="278"/>
      <c r="GT66" s="278"/>
      <c r="GU66" s="278"/>
      <c r="GV66" s="278"/>
      <c r="GW66" s="278"/>
      <c r="GX66" s="278"/>
      <c r="GY66" s="278"/>
      <c r="GZ66" s="278"/>
      <c r="HA66" s="278"/>
      <c r="HB66" s="278"/>
      <c r="HC66" s="278"/>
      <c r="HD66" s="278"/>
      <c r="HE66" s="278"/>
      <c r="HF66" s="278"/>
      <c r="HG66" s="279"/>
      <c r="HH66" s="279"/>
      <c r="HI66" s="279"/>
      <c r="HJ66" s="279"/>
      <c r="HK66" s="279"/>
      <c r="HL66" s="279"/>
      <c r="HM66" s="279"/>
    </row>
    <row r="67" spans="1:221" s="280" customFormat="1" ht="19.5" hidden="1" x14ac:dyDescent="0.25">
      <c r="A67" s="1113" t="s">
        <v>378</v>
      </c>
      <c r="B67" s="1113" t="s">
        <v>361</v>
      </c>
      <c r="C67" s="1113" t="s">
        <v>371</v>
      </c>
      <c r="D67" s="1113"/>
      <c r="E67" s="1113"/>
      <c r="F67" s="1113"/>
      <c r="G67" s="606"/>
      <c r="H67" s="606"/>
      <c r="I67" s="1048"/>
      <c r="J67" s="1048"/>
      <c r="K67" s="606"/>
      <c r="L67" s="606"/>
      <c r="M67" s="606"/>
      <c r="N67" s="1113"/>
      <c r="O67" s="625"/>
      <c r="P67" s="625"/>
      <c r="Q67" s="1131" t="s">
        <v>372</v>
      </c>
      <c r="R67" s="1115"/>
      <c r="S67" s="1115"/>
      <c r="T67" s="1116">
        <f t="shared" si="2"/>
        <v>0</v>
      </c>
      <c r="U67" s="654">
        <f t="shared" si="5"/>
        <v>0</v>
      </c>
      <c r="V67" s="1088"/>
      <c r="W67" s="277"/>
      <c r="X67" s="277"/>
      <c r="Y67" s="277"/>
      <c r="Z67" s="277"/>
      <c r="AA67" s="594"/>
      <c r="AB67" s="277"/>
      <c r="AC67" s="277"/>
      <c r="AD67" s="277"/>
      <c r="AE67" s="277"/>
      <c r="AF67" s="277"/>
      <c r="AG67" s="277"/>
      <c r="AH67" s="277"/>
      <c r="AI67" s="277"/>
      <c r="AJ67" s="277"/>
      <c r="AK67" s="277"/>
      <c r="AL67" s="277"/>
      <c r="AM67" s="277"/>
      <c r="AN67" s="594"/>
      <c r="AO67" s="594"/>
      <c r="AP67" s="277"/>
      <c r="AQ67" s="277"/>
      <c r="AR67" s="277"/>
      <c r="AS67" s="277"/>
      <c r="AT67" s="277"/>
      <c r="AU67" s="277"/>
      <c r="AV67" s="277"/>
      <c r="AW67" s="277"/>
      <c r="AX67" s="277"/>
      <c r="AY67" s="277"/>
      <c r="AZ67" s="277"/>
      <c r="BA67" s="277"/>
      <c r="BB67" s="277"/>
      <c r="BC67" s="277"/>
      <c r="BD67" s="594"/>
      <c r="BE67" s="277"/>
      <c r="BF67" s="277"/>
      <c r="BG67" s="277"/>
      <c r="BH67" s="277"/>
      <c r="BI67" s="277"/>
      <c r="BJ67" s="277"/>
      <c r="BK67" s="381"/>
      <c r="BL67" s="277"/>
      <c r="BM67" s="277"/>
      <c r="BN67" s="277"/>
      <c r="BO67" s="277"/>
      <c r="BP67" s="277"/>
      <c r="BQ67" s="277"/>
      <c r="BR67" s="277"/>
      <c r="BS67" s="594"/>
      <c r="BT67" s="277"/>
      <c r="BU67" s="277"/>
      <c r="BV67" s="277"/>
      <c r="BW67" s="307"/>
      <c r="BX67" s="277"/>
      <c r="BY67" s="277"/>
      <c r="BZ67" s="277"/>
      <c r="CA67" s="637"/>
      <c r="CB67" s="652"/>
      <c r="CC67" s="652"/>
      <c r="CD67" s="652"/>
      <c r="CE67" s="652"/>
      <c r="CF67" s="652"/>
      <c r="CG67" s="652"/>
      <c r="CH67" s="652"/>
      <c r="CI67" s="652"/>
      <c r="CJ67" s="652"/>
      <c r="CK67" s="652"/>
      <c r="CL67" s="652"/>
      <c r="CM67" s="652"/>
      <c r="CN67" s="652"/>
      <c r="CO67" s="652"/>
      <c r="CP67" s="652"/>
      <c r="CQ67" s="652"/>
      <c r="CR67" s="807">
        <f t="shared" si="3"/>
        <v>0</v>
      </c>
      <c r="CS67" s="807">
        <f t="shared" si="4"/>
        <v>0</v>
      </c>
      <c r="CT67" s="278"/>
      <c r="CU67" s="278"/>
      <c r="CV67" s="278"/>
      <c r="CW67" s="278"/>
      <c r="CX67" s="278"/>
      <c r="CY67" s="278"/>
      <c r="CZ67" s="278"/>
      <c r="DA67" s="278"/>
      <c r="DB67" s="278"/>
      <c r="DC67" s="278"/>
      <c r="DD67" s="278"/>
      <c r="DE67" s="278"/>
      <c r="DF67" s="278"/>
      <c r="DG67" s="278"/>
      <c r="DH67" s="278"/>
      <c r="DI67" s="278"/>
      <c r="DJ67" s="278"/>
      <c r="DK67" s="278"/>
      <c r="DL67" s="278"/>
      <c r="DM67" s="278"/>
      <c r="DN67" s="278"/>
      <c r="DO67" s="278"/>
      <c r="DP67" s="278"/>
      <c r="DQ67" s="278"/>
      <c r="DR67" s="278"/>
      <c r="DS67" s="278"/>
      <c r="DT67" s="278"/>
      <c r="DU67" s="278"/>
      <c r="DV67" s="278"/>
      <c r="DW67" s="278"/>
      <c r="DX67" s="278"/>
      <c r="DY67" s="278"/>
      <c r="DZ67" s="278"/>
      <c r="EA67" s="278"/>
      <c r="EB67" s="278"/>
      <c r="EC67" s="278"/>
      <c r="ED67" s="278"/>
      <c r="EE67" s="278"/>
      <c r="EF67" s="278"/>
      <c r="EG67" s="278"/>
      <c r="EH67" s="278"/>
      <c r="EI67" s="278"/>
      <c r="EJ67" s="278"/>
      <c r="EK67" s="278"/>
      <c r="EL67" s="278"/>
      <c r="EM67" s="278"/>
      <c r="EN67" s="278"/>
      <c r="EO67" s="278"/>
      <c r="EP67" s="278"/>
      <c r="EQ67" s="278"/>
      <c r="ER67" s="278"/>
      <c r="ES67" s="278"/>
      <c r="ET67" s="278"/>
      <c r="EU67" s="278"/>
      <c r="EV67" s="278"/>
      <c r="EW67" s="278"/>
      <c r="EX67" s="278"/>
      <c r="EY67" s="278"/>
      <c r="EZ67" s="278"/>
      <c r="FA67" s="278"/>
      <c r="FB67" s="278"/>
      <c r="FC67" s="278"/>
      <c r="FD67" s="278"/>
      <c r="FE67" s="278"/>
      <c r="FF67" s="278"/>
      <c r="FG67" s="278"/>
      <c r="FH67" s="278"/>
      <c r="FI67" s="278"/>
      <c r="FJ67" s="278"/>
      <c r="FK67" s="278"/>
      <c r="FL67" s="278"/>
      <c r="FM67" s="278"/>
      <c r="FN67" s="278"/>
      <c r="FO67" s="278"/>
      <c r="FP67" s="278"/>
      <c r="FQ67" s="278"/>
      <c r="FR67" s="278"/>
      <c r="FS67" s="278"/>
      <c r="FT67" s="278"/>
      <c r="FU67" s="278"/>
      <c r="FV67" s="278"/>
      <c r="FW67" s="278"/>
      <c r="FX67" s="278"/>
      <c r="FY67" s="278"/>
      <c r="FZ67" s="278"/>
      <c r="GA67" s="278"/>
      <c r="GB67" s="278"/>
      <c r="GC67" s="278"/>
      <c r="GD67" s="278"/>
      <c r="GE67" s="278"/>
      <c r="GF67" s="278"/>
      <c r="GG67" s="278"/>
      <c r="GH67" s="278"/>
      <c r="GI67" s="278"/>
      <c r="GJ67" s="278"/>
      <c r="GK67" s="278"/>
      <c r="GL67" s="278"/>
      <c r="GM67" s="278"/>
      <c r="GN67" s="278"/>
      <c r="GO67" s="278"/>
      <c r="GP67" s="278"/>
      <c r="GQ67" s="278"/>
      <c r="GR67" s="278"/>
      <c r="GS67" s="278"/>
      <c r="GT67" s="278"/>
      <c r="GU67" s="278"/>
      <c r="GV67" s="278"/>
      <c r="GW67" s="278"/>
      <c r="GX67" s="278"/>
      <c r="GY67" s="278"/>
      <c r="GZ67" s="278"/>
      <c r="HA67" s="278"/>
      <c r="HB67" s="278"/>
      <c r="HC67" s="278"/>
      <c r="HD67" s="278"/>
      <c r="HE67" s="278"/>
      <c r="HF67" s="278"/>
      <c r="HG67" s="279"/>
      <c r="HH67" s="279"/>
      <c r="HI67" s="279"/>
      <c r="HJ67" s="279"/>
      <c r="HK67" s="279"/>
      <c r="HL67" s="279"/>
      <c r="HM67" s="279"/>
    </row>
    <row r="68" spans="1:221" s="280" customFormat="1" hidden="1" x14ac:dyDescent="0.25">
      <c r="A68" s="1132" t="s">
        <v>378</v>
      </c>
      <c r="B68" s="1132" t="s">
        <v>361</v>
      </c>
      <c r="C68" s="1132" t="s">
        <v>371</v>
      </c>
      <c r="D68" s="1132" t="s">
        <v>373</v>
      </c>
      <c r="E68" s="1132"/>
      <c r="F68" s="1132"/>
      <c r="G68" s="613"/>
      <c r="H68" s="613"/>
      <c r="I68" s="1054"/>
      <c r="J68" s="1054"/>
      <c r="K68" s="613"/>
      <c r="L68" s="613"/>
      <c r="M68" s="613"/>
      <c r="N68" s="629"/>
      <c r="O68" s="629"/>
      <c r="P68" s="629"/>
      <c r="Q68" s="1133" t="s">
        <v>374</v>
      </c>
      <c r="R68" s="1142"/>
      <c r="S68" s="1142"/>
      <c r="T68" s="1143">
        <f t="shared" si="2"/>
        <v>0</v>
      </c>
      <c r="U68" s="654">
        <f t="shared" si="5"/>
        <v>0</v>
      </c>
      <c r="V68" s="1088"/>
      <c r="W68" s="277"/>
      <c r="X68" s="277"/>
      <c r="Y68" s="277"/>
      <c r="Z68" s="277"/>
      <c r="AA68" s="594"/>
      <c r="AB68" s="277"/>
      <c r="AC68" s="277"/>
      <c r="AD68" s="277"/>
      <c r="AE68" s="277"/>
      <c r="AF68" s="277"/>
      <c r="AG68" s="277"/>
      <c r="AH68" s="277"/>
      <c r="AI68" s="277"/>
      <c r="AJ68" s="277"/>
      <c r="AK68" s="277"/>
      <c r="AL68" s="277"/>
      <c r="AM68" s="277"/>
      <c r="AN68" s="594"/>
      <c r="AO68" s="594"/>
      <c r="AP68" s="277"/>
      <c r="AQ68" s="277"/>
      <c r="AR68" s="277"/>
      <c r="AS68" s="277"/>
      <c r="AT68" s="277"/>
      <c r="AU68" s="277"/>
      <c r="AV68" s="277"/>
      <c r="AW68" s="277"/>
      <c r="AX68" s="277"/>
      <c r="AY68" s="277"/>
      <c r="AZ68" s="277"/>
      <c r="BA68" s="277"/>
      <c r="BB68" s="277"/>
      <c r="BC68" s="277"/>
      <c r="BD68" s="594"/>
      <c r="BE68" s="277"/>
      <c r="BF68" s="277"/>
      <c r="BG68" s="277"/>
      <c r="BH68" s="277"/>
      <c r="BI68" s="277"/>
      <c r="BJ68" s="277"/>
      <c r="BK68" s="381"/>
      <c r="BL68" s="277"/>
      <c r="BM68" s="277"/>
      <c r="BN68" s="277"/>
      <c r="BO68" s="277"/>
      <c r="BP68" s="277"/>
      <c r="BQ68" s="277"/>
      <c r="BR68" s="277"/>
      <c r="BS68" s="594"/>
      <c r="BT68" s="277"/>
      <c r="BU68" s="277"/>
      <c r="BV68" s="277"/>
      <c r="BW68" s="307"/>
      <c r="BX68" s="277"/>
      <c r="BY68" s="277"/>
      <c r="BZ68" s="277"/>
      <c r="CA68" s="637"/>
      <c r="CB68" s="652"/>
      <c r="CC68" s="652"/>
      <c r="CD68" s="652"/>
      <c r="CE68" s="652"/>
      <c r="CF68" s="652"/>
      <c r="CG68" s="652"/>
      <c r="CH68" s="652"/>
      <c r="CI68" s="652"/>
      <c r="CJ68" s="652"/>
      <c r="CK68" s="652"/>
      <c r="CL68" s="652"/>
      <c r="CM68" s="652"/>
      <c r="CN68" s="652"/>
      <c r="CO68" s="652"/>
      <c r="CP68" s="652"/>
      <c r="CQ68" s="652"/>
      <c r="CR68" s="807">
        <f t="shared" si="3"/>
        <v>0</v>
      </c>
      <c r="CS68" s="807">
        <f t="shared" si="4"/>
        <v>0</v>
      </c>
      <c r="CT68" s="278"/>
      <c r="CU68" s="278"/>
      <c r="CV68" s="278"/>
      <c r="CW68" s="278"/>
      <c r="CX68" s="278"/>
      <c r="CY68" s="278"/>
      <c r="CZ68" s="278"/>
      <c r="DA68" s="278"/>
      <c r="DB68" s="278"/>
      <c r="DC68" s="278"/>
      <c r="DD68" s="278"/>
      <c r="DE68" s="278"/>
      <c r="DF68" s="278"/>
      <c r="DG68" s="278"/>
      <c r="DH68" s="278"/>
      <c r="DI68" s="278"/>
      <c r="DJ68" s="278"/>
      <c r="DK68" s="278"/>
      <c r="DL68" s="278"/>
      <c r="DM68" s="278"/>
      <c r="DN68" s="278"/>
      <c r="DO68" s="278"/>
      <c r="DP68" s="278"/>
      <c r="DQ68" s="278"/>
      <c r="DR68" s="278"/>
      <c r="DS68" s="278"/>
      <c r="DT68" s="278"/>
      <c r="DU68" s="278"/>
      <c r="DV68" s="278"/>
      <c r="DW68" s="278"/>
      <c r="DX68" s="278"/>
      <c r="DY68" s="278"/>
      <c r="DZ68" s="278"/>
      <c r="EA68" s="278"/>
      <c r="EB68" s="278"/>
      <c r="EC68" s="278"/>
      <c r="ED68" s="278"/>
      <c r="EE68" s="278"/>
      <c r="EF68" s="278"/>
      <c r="EG68" s="278"/>
      <c r="EH68" s="278"/>
      <c r="EI68" s="278"/>
      <c r="EJ68" s="278"/>
      <c r="EK68" s="278"/>
      <c r="EL68" s="278"/>
      <c r="EM68" s="278"/>
      <c r="EN68" s="278"/>
      <c r="EO68" s="278"/>
      <c r="EP68" s="278"/>
      <c r="EQ68" s="278"/>
      <c r="ER68" s="278"/>
      <c r="ES68" s="278"/>
      <c r="ET68" s="278"/>
      <c r="EU68" s="278"/>
      <c r="EV68" s="278"/>
      <c r="EW68" s="278"/>
      <c r="EX68" s="278"/>
      <c r="EY68" s="278"/>
      <c r="EZ68" s="278"/>
      <c r="FA68" s="278"/>
      <c r="FB68" s="278"/>
      <c r="FC68" s="278"/>
      <c r="FD68" s="278"/>
      <c r="FE68" s="278"/>
      <c r="FF68" s="278"/>
      <c r="FG68" s="278"/>
      <c r="FH68" s="278"/>
      <c r="FI68" s="278"/>
      <c r="FJ68" s="278"/>
      <c r="FK68" s="278"/>
      <c r="FL68" s="278"/>
      <c r="FM68" s="278"/>
      <c r="FN68" s="278"/>
      <c r="FO68" s="278"/>
      <c r="FP68" s="278"/>
      <c r="FQ68" s="278"/>
      <c r="FR68" s="278"/>
      <c r="FS68" s="278"/>
      <c r="FT68" s="278"/>
      <c r="FU68" s="278"/>
      <c r="FV68" s="278"/>
      <c r="FW68" s="278"/>
      <c r="FX68" s="278"/>
      <c r="FY68" s="278"/>
      <c r="FZ68" s="278"/>
      <c r="GA68" s="278"/>
      <c r="GB68" s="278"/>
      <c r="GC68" s="278"/>
      <c r="GD68" s="278"/>
      <c r="GE68" s="278"/>
      <c r="GF68" s="278"/>
      <c r="GG68" s="278"/>
      <c r="GH68" s="278"/>
      <c r="GI68" s="278"/>
      <c r="GJ68" s="278"/>
      <c r="GK68" s="278"/>
      <c r="GL68" s="278"/>
      <c r="GM68" s="278"/>
      <c r="GN68" s="278"/>
      <c r="GO68" s="278"/>
      <c r="GP68" s="278"/>
      <c r="GQ68" s="278"/>
      <c r="GR68" s="278"/>
      <c r="GS68" s="278"/>
      <c r="GT68" s="278"/>
      <c r="GU68" s="278"/>
      <c r="GV68" s="278"/>
      <c r="GW68" s="278"/>
      <c r="GX68" s="278"/>
      <c r="GY68" s="278"/>
      <c r="GZ68" s="278"/>
      <c r="HA68" s="278"/>
      <c r="HB68" s="278"/>
      <c r="HC68" s="278"/>
      <c r="HD68" s="278"/>
      <c r="HE68" s="278"/>
      <c r="HF68" s="278"/>
      <c r="HG68" s="279"/>
      <c r="HH68" s="279"/>
      <c r="HI68" s="279"/>
      <c r="HJ68" s="279"/>
      <c r="HK68" s="279"/>
      <c r="HL68" s="279"/>
      <c r="HM68" s="279"/>
    </row>
    <row r="69" spans="1:221" s="280" customFormat="1" ht="19.5" hidden="1" x14ac:dyDescent="0.25">
      <c r="A69" s="1121" t="s">
        <v>378</v>
      </c>
      <c r="B69" s="1121" t="s">
        <v>361</v>
      </c>
      <c r="C69" s="1121" t="s">
        <v>371</v>
      </c>
      <c r="D69" s="1121" t="s">
        <v>373</v>
      </c>
      <c r="E69" s="1121" t="s">
        <v>428</v>
      </c>
      <c r="F69" s="1121"/>
      <c r="G69" s="608"/>
      <c r="H69" s="608"/>
      <c r="I69" s="1050"/>
      <c r="J69" s="1050"/>
      <c r="K69" s="608"/>
      <c r="L69" s="608"/>
      <c r="M69" s="608"/>
      <c r="N69" s="627"/>
      <c r="O69" s="627"/>
      <c r="P69" s="627"/>
      <c r="Q69" s="1122" t="s">
        <v>690</v>
      </c>
      <c r="R69" s="1123"/>
      <c r="S69" s="1123"/>
      <c r="T69" s="1124">
        <f t="shared" si="2"/>
        <v>0</v>
      </c>
      <c r="U69" s="654">
        <f t="shared" si="5"/>
        <v>0</v>
      </c>
      <c r="V69" s="1088"/>
      <c r="W69" s="381"/>
      <c r="X69" s="381"/>
      <c r="Y69" s="381"/>
      <c r="Z69" s="381"/>
      <c r="AA69" s="594"/>
      <c r="AB69" s="381"/>
      <c r="AC69" s="381"/>
      <c r="AD69" s="381"/>
      <c r="AE69" s="381"/>
      <c r="AF69" s="381"/>
      <c r="AG69" s="381"/>
      <c r="AH69" s="381"/>
      <c r="AI69" s="381"/>
      <c r="AJ69" s="381"/>
      <c r="AK69" s="381"/>
      <c r="AL69" s="381"/>
      <c r="AM69" s="381"/>
      <c r="AN69" s="594"/>
      <c r="AO69" s="594"/>
      <c r="AP69" s="381"/>
      <c r="AQ69" s="381"/>
      <c r="AR69" s="381"/>
      <c r="AS69" s="381"/>
      <c r="AT69" s="381"/>
      <c r="AU69" s="381"/>
      <c r="AV69" s="381"/>
      <c r="AW69" s="381"/>
      <c r="AX69" s="381"/>
      <c r="AY69" s="381"/>
      <c r="AZ69" s="381"/>
      <c r="BA69" s="381"/>
      <c r="BB69" s="381"/>
      <c r="BC69" s="381"/>
      <c r="BD69" s="594"/>
      <c r="BE69" s="381"/>
      <c r="BF69" s="381"/>
      <c r="BG69" s="277"/>
      <c r="BH69" s="277"/>
      <c r="BI69" s="277"/>
      <c r="BJ69" s="381"/>
      <c r="BK69" s="381"/>
      <c r="BL69" s="381"/>
      <c r="BM69" s="381"/>
      <c r="BN69" s="381"/>
      <c r="BO69" s="381"/>
      <c r="BP69" s="381"/>
      <c r="BQ69" s="381"/>
      <c r="BR69" s="381"/>
      <c r="BS69" s="594"/>
      <c r="BT69" s="381"/>
      <c r="BU69" s="381"/>
      <c r="BV69" s="381"/>
      <c r="BW69" s="583"/>
      <c r="BX69" s="381"/>
      <c r="BY69" s="381"/>
      <c r="BZ69" s="381"/>
      <c r="CA69" s="637"/>
      <c r="CB69" s="652"/>
      <c r="CC69" s="652"/>
      <c r="CD69" s="652"/>
      <c r="CE69" s="652"/>
      <c r="CF69" s="652"/>
      <c r="CG69" s="652"/>
      <c r="CH69" s="652"/>
      <c r="CI69" s="652"/>
      <c r="CJ69" s="652"/>
      <c r="CK69" s="652"/>
      <c r="CL69" s="652"/>
      <c r="CM69" s="652"/>
      <c r="CN69" s="652"/>
      <c r="CO69" s="652"/>
      <c r="CP69" s="652"/>
      <c r="CQ69" s="652"/>
      <c r="CR69" s="807">
        <f t="shared" si="3"/>
        <v>0</v>
      </c>
      <c r="CS69" s="807">
        <f t="shared" si="4"/>
        <v>0</v>
      </c>
      <c r="CT69" s="278"/>
      <c r="CU69" s="278"/>
      <c r="CV69" s="278"/>
      <c r="CW69" s="278"/>
      <c r="CX69" s="278"/>
      <c r="CY69" s="278"/>
      <c r="CZ69" s="278"/>
      <c r="DA69" s="278"/>
      <c r="DB69" s="278"/>
      <c r="DC69" s="278"/>
      <c r="DD69" s="278"/>
      <c r="DE69" s="278"/>
      <c r="DF69" s="278"/>
      <c r="DG69" s="278"/>
      <c r="DH69" s="278"/>
      <c r="DI69" s="278"/>
      <c r="DJ69" s="278"/>
      <c r="DK69" s="278"/>
      <c r="DL69" s="278"/>
      <c r="DM69" s="278"/>
      <c r="DN69" s="278"/>
      <c r="DO69" s="278"/>
      <c r="DP69" s="278"/>
      <c r="DQ69" s="278"/>
      <c r="DR69" s="278"/>
      <c r="DS69" s="278"/>
      <c r="DT69" s="278"/>
      <c r="DU69" s="278"/>
      <c r="DV69" s="278"/>
      <c r="DW69" s="278"/>
      <c r="DX69" s="278"/>
      <c r="DY69" s="278"/>
      <c r="DZ69" s="278"/>
      <c r="EA69" s="278"/>
      <c r="EB69" s="278"/>
      <c r="EC69" s="278"/>
      <c r="ED69" s="278"/>
      <c r="EE69" s="278"/>
      <c r="EF69" s="278"/>
      <c r="EG69" s="278"/>
      <c r="EH69" s="278"/>
      <c r="EI69" s="278"/>
      <c r="EJ69" s="278"/>
      <c r="EK69" s="278"/>
      <c r="EL69" s="278"/>
      <c r="EM69" s="278"/>
      <c r="EN69" s="278"/>
      <c r="EO69" s="278"/>
      <c r="EP69" s="278"/>
      <c r="EQ69" s="278"/>
      <c r="ER69" s="278"/>
      <c r="ES69" s="278"/>
      <c r="ET69" s="278"/>
      <c r="EU69" s="278"/>
      <c r="EV69" s="278"/>
      <c r="EW69" s="278"/>
      <c r="EX69" s="278"/>
      <c r="EY69" s="278"/>
      <c r="EZ69" s="278"/>
      <c r="FA69" s="278"/>
      <c r="FB69" s="278"/>
      <c r="FC69" s="278"/>
      <c r="FD69" s="278"/>
      <c r="FE69" s="278"/>
      <c r="FF69" s="278"/>
      <c r="FG69" s="278"/>
      <c r="FH69" s="278"/>
      <c r="FI69" s="278"/>
      <c r="FJ69" s="278"/>
      <c r="FK69" s="278"/>
      <c r="FL69" s="278"/>
      <c r="FM69" s="278"/>
      <c r="FN69" s="278"/>
      <c r="FO69" s="278"/>
      <c r="FP69" s="278"/>
      <c r="FQ69" s="278"/>
      <c r="FR69" s="278"/>
      <c r="FS69" s="278"/>
      <c r="FT69" s="278"/>
      <c r="FU69" s="278"/>
      <c r="FV69" s="278"/>
      <c r="FW69" s="278"/>
      <c r="FX69" s="278"/>
      <c r="FY69" s="278"/>
      <c r="FZ69" s="278"/>
      <c r="GA69" s="278"/>
      <c r="GB69" s="278"/>
      <c r="GC69" s="278"/>
      <c r="GD69" s="278"/>
      <c r="GE69" s="278"/>
      <c r="GF69" s="278"/>
      <c r="GG69" s="278"/>
      <c r="GH69" s="278"/>
      <c r="GI69" s="278"/>
      <c r="GJ69" s="278"/>
      <c r="GK69" s="278"/>
      <c r="GL69" s="278"/>
      <c r="GM69" s="278"/>
      <c r="GN69" s="278"/>
      <c r="GO69" s="278"/>
      <c r="GP69" s="278"/>
      <c r="GQ69" s="278"/>
      <c r="GR69" s="278"/>
      <c r="GS69" s="278"/>
      <c r="GT69" s="278"/>
      <c r="GU69" s="278"/>
      <c r="GV69" s="278"/>
      <c r="GW69" s="278"/>
      <c r="GX69" s="278"/>
      <c r="GY69" s="278"/>
      <c r="GZ69" s="278"/>
      <c r="HA69" s="278"/>
      <c r="HB69" s="278"/>
      <c r="HC69" s="278"/>
      <c r="HD69" s="278"/>
      <c r="HE69" s="278"/>
      <c r="HF69" s="278"/>
      <c r="HG69" s="279"/>
      <c r="HH69" s="279"/>
      <c r="HI69" s="279"/>
      <c r="HJ69" s="279"/>
      <c r="HK69" s="279"/>
      <c r="HL69" s="279"/>
      <c r="HM69" s="279"/>
    </row>
    <row r="70" spans="1:221" s="280" customFormat="1" ht="31.5" hidden="1" x14ac:dyDescent="0.25">
      <c r="A70" s="790" t="s">
        <v>378</v>
      </c>
      <c r="B70" s="790" t="s">
        <v>361</v>
      </c>
      <c r="C70" s="790" t="s">
        <v>371</v>
      </c>
      <c r="D70" s="790" t="s">
        <v>373</v>
      </c>
      <c r="E70" s="790" t="s">
        <v>428</v>
      </c>
      <c r="F70" s="790" t="s">
        <v>381</v>
      </c>
      <c r="G70" s="614"/>
      <c r="H70" s="614"/>
      <c r="I70" s="1055"/>
      <c r="J70" s="1055"/>
      <c r="K70" s="614"/>
      <c r="L70" s="614"/>
      <c r="M70" s="614"/>
      <c r="N70" s="630"/>
      <c r="O70" s="630"/>
      <c r="P70" s="630"/>
      <c r="Q70" s="806" t="s">
        <v>382</v>
      </c>
      <c r="R70" s="1136"/>
      <c r="S70" s="1136"/>
      <c r="T70" s="1137">
        <f t="shared" si="2"/>
        <v>0</v>
      </c>
      <c r="U70" s="654">
        <f t="shared" si="5"/>
        <v>0</v>
      </c>
      <c r="V70" s="1088"/>
      <c r="W70" s="277"/>
      <c r="X70" s="277"/>
      <c r="Y70" s="277"/>
      <c r="Z70" s="277"/>
      <c r="AA70" s="594"/>
      <c r="AB70" s="277"/>
      <c r="AC70" s="277"/>
      <c r="AD70" s="277"/>
      <c r="AE70" s="277"/>
      <c r="AF70" s="277"/>
      <c r="AG70" s="277"/>
      <c r="AH70" s="277"/>
      <c r="AI70" s="277"/>
      <c r="AJ70" s="277"/>
      <c r="AK70" s="277"/>
      <c r="AL70" s="277"/>
      <c r="AM70" s="277"/>
      <c r="AN70" s="594"/>
      <c r="AO70" s="594"/>
      <c r="AP70" s="277"/>
      <c r="AQ70" s="277"/>
      <c r="AR70" s="277"/>
      <c r="AS70" s="277"/>
      <c r="AT70" s="277"/>
      <c r="AU70" s="277"/>
      <c r="AV70" s="277"/>
      <c r="AW70" s="277"/>
      <c r="AX70" s="277"/>
      <c r="AY70" s="277"/>
      <c r="AZ70" s="277"/>
      <c r="BA70" s="277"/>
      <c r="BB70" s="277"/>
      <c r="BC70" s="277"/>
      <c r="BD70" s="594"/>
      <c r="BE70" s="277"/>
      <c r="BF70" s="277"/>
      <c r="BG70" s="277"/>
      <c r="BH70" s="277"/>
      <c r="BI70" s="277"/>
      <c r="BJ70" s="277"/>
      <c r="BK70" s="381"/>
      <c r="BL70" s="277"/>
      <c r="BM70" s="277"/>
      <c r="BN70" s="277"/>
      <c r="BO70" s="277"/>
      <c r="BP70" s="277"/>
      <c r="BQ70" s="277"/>
      <c r="BR70" s="277"/>
      <c r="BS70" s="594"/>
      <c r="BT70" s="277"/>
      <c r="BU70" s="277"/>
      <c r="BV70" s="277"/>
      <c r="BW70" s="307"/>
      <c r="BX70" s="277"/>
      <c r="BY70" s="277"/>
      <c r="BZ70" s="277"/>
      <c r="CA70" s="637"/>
      <c r="CB70" s="652"/>
      <c r="CC70" s="652"/>
      <c r="CD70" s="652"/>
      <c r="CE70" s="652"/>
      <c r="CF70" s="652"/>
      <c r="CG70" s="652"/>
      <c r="CH70" s="652"/>
      <c r="CI70" s="652"/>
      <c r="CJ70" s="652"/>
      <c r="CK70" s="652"/>
      <c r="CL70" s="652"/>
      <c r="CM70" s="652"/>
      <c r="CN70" s="652"/>
      <c r="CO70" s="652"/>
      <c r="CP70" s="652"/>
      <c r="CQ70" s="652"/>
      <c r="CR70" s="807">
        <f t="shared" si="3"/>
        <v>0</v>
      </c>
      <c r="CS70" s="807">
        <f t="shared" si="4"/>
        <v>0</v>
      </c>
      <c r="CT70" s="278"/>
      <c r="CU70" s="278"/>
      <c r="CV70" s="278"/>
      <c r="CW70" s="278"/>
      <c r="CX70" s="278"/>
      <c r="CY70" s="278"/>
      <c r="CZ70" s="278"/>
      <c r="DA70" s="278"/>
      <c r="DB70" s="278"/>
      <c r="DC70" s="278"/>
      <c r="DD70" s="278"/>
      <c r="DE70" s="278"/>
      <c r="DF70" s="278"/>
      <c r="DG70" s="278"/>
      <c r="DH70" s="278"/>
      <c r="DI70" s="278"/>
      <c r="DJ70" s="278"/>
      <c r="DK70" s="278"/>
      <c r="DL70" s="278"/>
      <c r="DM70" s="278"/>
      <c r="DN70" s="278"/>
      <c r="DO70" s="278"/>
      <c r="DP70" s="278"/>
      <c r="DQ70" s="278"/>
      <c r="DR70" s="278"/>
      <c r="DS70" s="278"/>
      <c r="DT70" s="278"/>
      <c r="DU70" s="278"/>
      <c r="DV70" s="278"/>
      <c r="DW70" s="278"/>
      <c r="DX70" s="278"/>
      <c r="DY70" s="278"/>
      <c r="DZ70" s="278"/>
      <c r="EA70" s="278"/>
      <c r="EB70" s="278"/>
      <c r="EC70" s="278"/>
      <c r="ED70" s="278"/>
      <c r="EE70" s="278"/>
      <c r="EF70" s="278"/>
      <c r="EG70" s="278"/>
      <c r="EH70" s="278"/>
      <c r="EI70" s="278"/>
      <c r="EJ70" s="278"/>
      <c r="EK70" s="278"/>
      <c r="EL70" s="278"/>
      <c r="EM70" s="278"/>
      <c r="EN70" s="278"/>
      <c r="EO70" s="278"/>
      <c r="EP70" s="278"/>
      <c r="EQ70" s="278"/>
      <c r="ER70" s="278"/>
      <c r="ES70" s="278"/>
      <c r="ET70" s="278"/>
      <c r="EU70" s="278"/>
      <c r="EV70" s="278"/>
      <c r="EW70" s="278"/>
      <c r="EX70" s="278"/>
      <c r="EY70" s="278"/>
      <c r="EZ70" s="278"/>
      <c r="FA70" s="278"/>
      <c r="FB70" s="278"/>
      <c r="FC70" s="278"/>
      <c r="FD70" s="278"/>
      <c r="FE70" s="278"/>
      <c r="FF70" s="278"/>
      <c r="FG70" s="278"/>
      <c r="FH70" s="278"/>
      <c r="FI70" s="278"/>
      <c r="FJ70" s="278"/>
      <c r="FK70" s="278"/>
      <c r="FL70" s="278"/>
      <c r="FM70" s="278"/>
      <c r="FN70" s="278"/>
      <c r="FO70" s="278"/>
      <c r="FP70" s="278"/>
      <c r="FQ70" s="278"/>
      <c r="FR70" s="278"/>
      <c r="FS70" s="278"/>
      <c r="FT70" s="278"/>
      <c r="FU70" s="278"/>
      <c r="FV70" s="278"/>
      <c r="FW70" s="278"/>
      <c r="FX70" s="278"/>
      <c r="FY70" s="278"/>
      <c r="FZ70" s="278"/>
      <c r="GA70" s="278"/>
      <c r="GB70" s="278"/>
      <c r="GC70" s="278"/>
      <c r="GD70" s="278"/>
      <c r="GE70" s="278"/>
      <c r="GF70" s="278"/>
      <c r="GG70" s="278"/>
      <c r="GH70" s="278"/>
      <c r="GI70" s="278"/>
      <c r="GJ70" s="278"/>
      <c r="GK70" s="278"/>
      <c r="GL70" s="278"/>
      <c r="GM70" s="278"/>
      <c r="GN70" s="278"/>
      <c r="GO70" s="278"/>
      <c r="GP70" s="278"/>
      <c r="GQ70" s="278"/>
      <c r="GR70" s="278"/>
      <c r="GS70" s="278"/>
      <c r="GT70" s="278"/>
      <c r="GU70" s="278"/>
      <c r="GV70" s="278"/>
      <c r="GW70" s="278"/>
      <c r="GX70" s="278"/>
      <c r="GY70" s="278"/>
      <c r="GZ70" s="278"/>
      <c r="HA70" s="278"/>
      <c r="HB70" s="278"/>
      <c r="HC70" s="278"/>
      <c r="HD70" s="278"/>
      <c r="HE70" s="278"/>
      <c r="HF70" s="278"/>
      <c r="HG70" s="279"/>
      <c r="HH70" s="279"/>
      <c r="HI70" s="279"/>
      <c r="HJ70" s="279"/>
      <c r="HK70" s="279"/>
      <c r="HL70" s="279"/>
      <c r="HM70" s="279"/>
    </row>
    <row r="71" spans="1:221" s="280" customFormat="1" ht="80.25" hidden="1" customHeight="1" x14ac:dyDescent="0.25">
      <c r="A71" s="619" t="s">
        <v>378</v>
      </c>
      <c r="B71" s="619" t="s">
        <v>361</v>
      </c>
      <c r="C71" s="619" t="s">
        <v>371</v>
      </c>
      <c r="D71" s="619" t="s">
        <v>373</v>
      </c>
      <c r="E71" s="619" t="s">
        <v>428</v>
      </c>
      <c r="F71" s="619" t="s">
        <v>381</v>
      </c>
      <c r="G71" s="609">
        <v>2021005810150</v>
      </c>
      <c r="H71" s="1140" t="s">
        <v>1032</v>
      </c>
      <c r="I71" s="1052"/>
      <c r="J71" s="1052"/>
      <c r="K71" s="609"/>
      <c r="L71" s="609"/>
      <c r="M71" s="609"/>
      <c r="N71" s="619" t="s">
        <v>935</v>
      </c>
      <c r="O71" s="619" t="s">
        <v>366</v>
      </c>
      <c r="P71" s="619"/>
      <c r="Q71" s="1015" t="s">
        <v>971</v>
      </c>
      <c r="R71" s="870">
        <v>214735000</v>
      </c>
      <c r="S71" s="853"/>
      <c r="T71" s="1024">
        <f t="shared" si="2"/>
        <v>214735000</v>
      </c>
      <c r="U71" s="654">
        <f t="shared" si="5"/>
        <v>214735000</v>
      </c>
      <c r="V71" s="1088"/>
      <c r="W71" s="594"/>
      <c r="X71" s="594"/>
      <c r="Y71" s="594"/>
      <c r="Z71" s="594"/>
      <c r="AA71" s="594"/>
      <c r="AB71" s="594"/>
      <c r="AC71" s="594"/>
      <c r="AD71" s="594"/>
      <c r="AE71" s="594"/>
      <c r="AF71" s="594"/>
      <c r="AG71" s="594"/>
      <c r="AH71" s="594"/>
      <c r="AI71" s="594"/>
      <c r="AJ71" s="594"/>
      <c r="AK71" s="594"/>
      <c r="AL71" s="594"/>
      <c r="AM71" s="594"/>
      <c r="AN71" s="594"/>
      <c r="AO71" s="594">
        <v>214735000</v>
      </c>
      <c r="AP71" s="594"/>
      <c r="AQ71" s="594"/>
      <c r="AR71" s="594"/>
      <c r="AS71" s="594"/>
      <c r="AT71" s="594"/>
      <c r="AU71" s="594"/>
      <c r="AV71" s="594"/>
      <c r="AW71" s="594"/>
      <c r="AX71" s="594"/>
      <c r="AY71" s="594"/>
      <c r="AZ71" s="594"/>
      <c r="BA71" s="594"/>
      <c r="BB71" s="594"/>
      <c r="BC71" s="594"/>
      <c r="BD71" s="594"/>
      <c r="BE71" s="594"/>
      <c r="BF71" s="594"/>
      <c r="BG71" s="594"/>
      <c r="BH71" s="594"/>
      <c r="BI71" s="594"/>
      <c r="BJ71" s="594"/>
      <c r="BK71" s="594"/>
      <c r="BL71" s="594"/>
      <c r="BM71" s="594"/>
      <c r="BN71" s="594"/>
      <c r="BO71" s="594"/>
      <c r="BP71" s="594"/>
      <c r="BQ71" s="594"/>
      <c r="BR71" s="594"/>
      <c r="BS71" s="594"/>
      <c r="BT71" s="594"/>
      <c r="BU71" s="594"/>
      <c r="BV71" s="594"/>
      <c r="BW71" s="818"/>
      <c r="BX71" s="594"/>
      <c r="BY71" s="594"/>
      <c r="BZ71" s="594"/>
      <c r="CA71" s="637"/>
      <c r="CB71" s="658"/>
      <c r="CC71" s="663"/>
      <c r="CD71" s="659"/>
      <c r="CE71" s="665"/>
      <c r="CF71" s="666"/>
      <c r="CG71" s="667"/>
      <c r="CH71" s="652"/>
      <c r="CI71" s="652"/>
      <c r="CJ71" s="652"/>
      <c r="CK71" s="652"/>
      <c r="CL71" s="652"/>
      <c r="CM71" s="652"/>
      <c r="CN71" s="652"/>
      <c r="CO71" s="652"/>
      <c r="CP71" s="652"/>
      <c r="CQ71" s="652"/>
      <c r="CR71" s="807">
        <f t="shared" si="3"/>
        <v>214735000</v>
      </c>
      <c r="CS71" s="807">
        <f t="shared" si="4"/>
        <v>0</v>
      </c>
      <c r="CT71" s="278"/>
      <c r="CU71" s="278"/>
      <c r="CV71" s="278"/>
      <c r="CW71" s="278"/>
      <c r="CX71" s="278"/>
      <c r="CY71" s="278"/>
      <c r="CZ71" s="278"/>
      <c r="DA71" s="278"/>
      <c r="DB71" s="278"/>
      <c r="DC71" s="278"/>
      <c r="DD71" s="278"/>
      <c r="DE71" s="278"/>
      <c r="DF71" s="278"/>
      <c r="DG71" s="278"/>
      <c r="DH71" s="278"/>
      <c r="DI71" s="278"/>
      <c r="DJ71" s="278"/>
      <c r="DK71" s="278"/>
      <c r="DL71" s="278"/>
      <c r="DM71" s="278"/>
      <c r="DN71" s="278"/>
      <c r="DO71" s="278"/>
      <c r="DP71" s="278"/>
      <c r="DQ71" s="278"/>
      <c r="DR71" s="278"/>
      <c r="DS71" s="278"/>
      <c r="DT71" s="278"/>
      <c r="DU71" s="278"/>
      <c r="DV71" s="278"/>
      <c r="DW71" s="278"/>
      <c r="DX71" s="278"/>
      <c r="DY71" s="278"/>
      <c r="DZ71" s="278"/>
      <c r="EA71" s="278"/>
      <c r="EB71" s="278"/>
      <c r="EC71" s="278"/>
      <c r="ED71" s="278"/>
      <c r="EE71" s="278"/>
      <c r="EF71" s="278"/>
      <c r="EG71" s="278"/>
      <c r="EH71" s="278"/>
      <c r="EI71" s="278"/>
      <c r="EJ71" s="278"/>
      <c r="EK71" s="278"/>
      <c r="EL71" s="278"/>
      <c r="EM71" s="278"/>
      <c r="EN71" s="278"/>
      <c r="EO71" s="278"/>
      <c r="EP71" s="278"/>
      <c r="EQ71" s="278"/>
      <c r="ER71" s="278"/>
      <c r="ES71" s="278"/>
      <c r="ET71" s="278"/>
      <c r="EU71" s="278"/>
      <c r="EV71" s="278"/>
      <c r="EW71" s="278"/>
      <c r="EX71" s="278"/>
      <c r="EY71" s="278"/>
      <c r="EZ71" s="278"/>
      <c r="FA71" s="278"/>
      <c r="FB71" s="278"/>
      <c r="FC71" s="278"/>
      <c r="FD71" s="278"/>
      <c r="FE71" s="278"/>
      <c r="FF71" s="278"/>
      <c r="FG71" s="278"/>
      <c r="FH71" s="278"/>
      <c r="FI71" s="278"/>
      <c r="FJ71" s="278"/>
      <c r="FK71" s="278"/>
      <c r="FL71" s="278"/>
      <c r="FM71" s="278"/>
      <c r="FN71" s="278"/>
      <c r="FO71" s="278"/>
      <c r="FP71" s="278"/>
      <c r="FQ71" s="278"/>
      <c r="FR71" s="278"/>
      <c r="FS71" s="278"/>
      <c r="FT71" s="278"/>
      <c r="FU71" s="278"/>
      <c r="FV71" s="278"/>
      <c r="FW71" s="278"/>
      <c r="FX71" s="278"/>
      <c r="FY71" s="278"/>
      <c r="FZ71" s="278"/>
      <c r="GA71" s="278"/>
      <c r="GB71" s="278"/>
      <c r="GC71" s="278"/>
      <c r="GD71" s="278"/>
      <c r="GE71" s="278"/>
      <c r="GF71" s="278"/>
      <c r="GG71" s="278"/>
      <c r="GH71" s="278"/>
      <c r="GI71" s="278"/>
      <c r="GJ71" s="278"/>
      <c r="GK71" s="278"/>
      <c r="GL71" s="278"/>
      <c r="GM71" s="278"/>
      <c r="GN71" s="278"/>
      <c r="GO71" s="278"/>
      <c r="GP71" s="278"/>
      <c r="GQ71" s="278"/>
      <c r="GR71" s="278"/>
      <c r="GS71" s="278"/>
      <c r="GT71" s="278"/>
      <c r="GU71" s="278"/>
      <c r="GV71" s="278"/>
      <c r="GW71" s="278"/>
      <c r="GX71" s="278"/>
      <c r="GY71" s="278"/>
      <c r="GZ71" s="278"/>
      <c r="HA71" s="278"/>
      <c r="HB71" s="278"/>
      <c r="HC71" s="278"/>
      <c r="HD71" s="278"/>
      <c r="HE71" s="278"/>
      <c r="HF71" s="278"/>
      <c r="HG71" s="279"/>
      <c r="HH71" s="279"/>
      <c r="HI71" s="279"/>
      <c r="HJ71" s="279"/>
      <c r="HK71" s="279"/>
      <c r="HL71" s="279"/>
      <c r="HM71" s="279"/>
    </row>
    <row r="72" spans="1:221" s="310" customFormat="1" ht="57" hidden="1" x14ac:dyDescent="0.25">
      <c r="A72" s="619" t="s">
        <v>378</v>
      </c>
      <c r="B72" s="619" t="s">
        <v>361</v>
      </c>
      <c r="C72" s="619" t="s">
        <v>371</v>
      </c>
      <c r="D72" s="619" t="s">
        <v>373</v>
      </c>
      <c r="E72" s="619" t="s">
        <v>428</v>
      </c>
      <c r="F72" s="619" t="s">
        <v>381</v>
      </c>
      <c r="G72" s="609">
        <v>2021005810265</v>
      </c>
      <c r="H72" s="609"/>
      <c r="I72" s="1052" t="s">
        <v>743</v>
      </c>
      <c r="J72" s="1052" t="s">
        <v>744</v>
      </c>
      <c r="K72" s="609">
        <v>1</v>
      </c>
      <c r="L72" s="609" t="s">
        <v>746</v>
      </c>
      <c r="M72" s="609" t="s">
        <v>745</v>
      </c>
      <c r="N72" s="619" t="s">
        <v>666</v>
      </c>
      <c r="O72" s="619" t="s">
        <v>366</v>
      </c>
      <c r="P72" s="619" t="s">
        <v>701</v>
      </c>
      <c r="Q72" s="913" t="s">
        <v>953</v>
      </c>
      <c r="R72" s="853">
        <v>350000000</v>
      </c>
      <c r="S72" s="853"/>
      <c r="T72" s="1024">
        <f t="shared" si="2"/>
        <v>350000000</v>
      </c>
      <c r="U72" s="654">
        <f t="shared" si="5"/>
        <v>350000000</v>
      </c>
      <c r="V72" s="1088"/>
      <c r="W72" s="277"/>
      <c r="X72" s="277"/>
      <c r="Y72" s="277"/>
      <c r="Z72" s="277"/>
      <c r="AA72" s="594"/>
      <c r="AB72" s="277"/>
      <c r="AC72" s="277"/>
      <c r="AD72" s="277"/>
      <c r="AE72" s="277"/>
      <c r="AF72" s="277"/>
      <c r="AG72" s="277"/>
      <c r="AH72" s="277">
        <v>66763508.090000004</v>
      </c>
      <c r="AI72" s="277">
        <v>77625000</v>
      </c>
      <c r="AJ72" s="277">
        <v>1171200</v>
      </c>
      <c r="AK72" s="277">
        <v>1006500.000000001</v>
      </c>
      <c r="AL72" s="277">
        <v>38812500</v>
      </c>
      <c r="AM72" s="277">
        <v>4440000</v>
      </c>
      <c r="AN72" s="594">
        <v>160181291.91</v>
      </c>
      <c r="AO72" s="594"/>
      <c r="AP72" s="277"/>
      <c r="AQ72" s="277"/>
      <c r="AR72" s="277"/>
      <c r="AS72" s="277"/>
      <c r="AT72" s="277"/>
      <c r="AU72" s="277"/>
      <c r="AV72" s="277"/>
      <c r="AW72" s="277"/>
      <c r="AX72" s="277"/>
      <c r="AY72" s="277"/>
      <c r="AZ72" s="277"/>
      <c r="BA72" s="277"/>
      <c r="BB72" s="277"/>
      <c r="BC72" s="277"/>
      <c r="BD72" s="594"/>
      <c r="BE72" s="277"/>
      <c r="BF72" s="277"/>
      <c r="BG72" s="277"/>
      <c r="BH72" s="277"/>
      <c r="BI72" s="277"/>
      <c r="BJ72" s="277"/>
      <c r="BK72" s="381"/>
      <c r="BL72" s="277"/>
      <c r="BM72" s="277"/>
      <c r="BN72" s="277"/>
      <c r="BO72" s="277"/>
      <c r="BP72" s="277"/>
      <c r="BQ72" s="277"/>
      <c r="BR72" s="277"/>
      <c r="BS72" s="594"/>
      <c r="BT72" s="277"/>
      <c r="BU72" s="277"/>
      <c r="BV72" s="277"/>
      <c r="BW72" s="277"/>
      <c r="BX72" s="277"/>
      <c r="BY72" s="277"/>
      <c r="BZ72" s="277"/>
      <c r="CA72" s="637"/>
      <c r="CB72" s="658"/>
      <c r="CC72" s="663"/>
      <c r="CD72" s="664"/>
      <c r="CE72" s="665"/>
      <c r="CF72" s="668"/>
      <c r="CG72" s="667"/>
      <c r="CH72" s="652"/>
      <c r="CI72" s="652"/>
      <c r="CJ72" s="652"/>
      <c r="CK72" s="652"/>
      <c r="CL72" s="652"/>
      <c r="CM72" s="652"/>
      <c r="CN72" s="652"/>
      <c r="CO72" s="652"/>
      <c r="CP72" s="652"/>
      <c r="CQ72" s="652"/>
      <c r="CR72" s="807">
        <f t="shared" si="3"/>
        <v>350000000</v>
      </c>
      <c r="CS72" s="807">
        <f t="shared" si="4"/>
        <v>0</v>
      </c>
      <c r="CT72" s="278"/>
      <c r="CU72" s="278"/>
      <c r="CV72" s="278"/>
      <c r="CW72" s="278"/>
      <c r="CX72" s="278"/>
      <c r="CY72" s="278"/>
      <c r="CZ72" s="278"/>
      <c r="DA72" s="278"/>
      <c r="DB72" s="278"/>
      <c r="DC72" s="278"/>
      <c r="DD72" s="278"/>
      <c r="DE72" s="278"/>
      <c r="DF72" s="278"/>
      <c r="DG72" s="278"/>
      <c r="DH72" s="278"/>
      <c r="DI72" s="278"/>
      <c r="DJ72" s="278"/>
      <c r="DK72" s="278"/>
      <c r="DL72" s="278"/>
      <c r="DM72" s="278"/>
      <c r="DN72" s="278"/>
      <c r="DO72" s="278"/>
      <c r="DP72" s="278"/>
      <c r="DQ72" s="278"/>
      <c r="DR72" s="278"/>
      <c r="DS72" s="278"/>
      <c r="DT72" s="278"/>
      <c r="DU72" s="278"/>
      <c r="DV72" s="278"/>
      <c r="DW72" s="278"/>
      <c r="DX72" s="278"/>
      <c r="DY72" s="278"/>
      <c r="DZ72" s="278"/>
      <c r="EA72" s="278"/>
      <c r="EB72" s="278"/>
      <c r="EC72" s="278"/>
      <c r="ED72" s="278"/>
      <c r="EE72" s="278"/>
      <c r="EF72" s="278"/>
      <c r="EG72" s="278"/>
      <c r="EH72" s="278"/>
      <c r="EI72" s="278"/>
      <c r="EJ72" s="278"/>
      <c r="EK72" s="278"/>
      <c r="EL72" s="278"/>
      <c r="EM72" s="278"/>
      <c r="EN72" s="278"/>
      <c r="EO72" s="278"/>
      <c r="EP72" s="278"/>
      <c r="EQ72" s="278"/>
      <c r="ER72" s="278"/>
      <c r="ES72" s="278"/>
      <c r="ET72" s="278"/>
      <c r="EU72" s="278"/>
      <c r="EV72" s="278"/>
      <c r="EW72" s="278"/>
      <c r="EX72" s="278"/>
      <c r="EY72" s="278"/>
      <c r="EZ72" s="278"/>
      <c r="FA72" s="278"/>
      <c r="FB72" s="278"/>
      <c r="FC72" s="278"/>
      <c r="FD72" s="278"/>
      <c r="FE72" s="278"/>
      <c r="FF72" s="278"/>
      <c r="FG72" s="278"/>
      <c r="FH72" s="278"/>
      <c r="FI72" s="278"/>
      <c r="FJ72" s="278"/>
      <c r="FK72" s="278"/>
      <c r="FL72" s="278"/>
      <c r="FM72" s="278"/>
      <c r="FN72" s="278"/>
      <c r="FO72" s="278"/>
      <c r="FP72" s="278"/>
      <c r="FQ72" s="278"/>
      <c r="FR72" s="278"/>
      <c r="FS72" s="278"/>
      <c r="FT72" s="278"/>
      <c r="FU72" s="278"/>
      <c r="FV72" s="278"/>
      <c r="FW72" s="278"/>
      <c r="FX72" s="278"/>
      <c r="FY72" s="278"/>
      <c r="FZ72" s="278"/>
      <c r="GA72" s="278"/>
      <c r="GB72" s="278"/>
      <c r="GC72" s="278"/>
      <c r="GD72" s="278"/>
      <c r="GE72" s="278"/>
      <c r="GF72" s="278"/>
      <c r="GG72" s="278"/>
      <c r="GH72" s="278"/>
      <c r="GI72" s="278"/>
      <c r="GJ72" s="278"/>
      <c r="GK72" s="278"/>
      <c r="GL72" s="278"/>
      <c r="GM72" s="278"/>
      <c r="GN72" s="278"/>
      <c r="GO72" s="278"/>
      <c r="GP72" s="278"/>
      <c r="GQ72" s="278"/>
      <c r="GR72" s="278"/>
      <c r="GS72" s="278"/>
      <c r="GT72" s="278"/>
      <c r="GU72" s="278"/>
      <c r="GV72" s="278"/>
      <c r="GW72" s="278"/>
      <c r="GX72" s="278"/>
      <c r="GY72" s="278"/>
      <c r="GZ72" s="278"/>
      <c r="HA72" s="278"/>
      <c r="HB72" s="278"/>
      <c r="HC72" s="278"/>
      <c r="HD72" s="278"/>
      <c r="HE72" s="278"/>
      <c r="HF72" s="278"/>
      <c r="HG72" s="278"/>
      <c r="HH72" s="278"/>
      <c r="HI72" s="278"/>
      <c r="HJ72" s="278"/>
      <c r="HK72" s="278"/>
      <c r="HL72" s="278"/>
      <c r="HM72" s="278"/>
    </row>
    <row r="73" spans="1:221" s="309" customFormat="1" ht="68.099999999999994" hidden="1" customHeight="1" x14ac:dyDescent="0.25">
      <c r="A73" s="619" t="s">
        <v>378</v>
      </c>
      <c r="B73" s="619" t="s">
        <v>361</v>
      </c>
      <c r="C73" s="619" t="s">
        <v>371</v>
      </c>
      <c r="D73" s="619" t="s">
        <v>373</v>
      </c>
      <c r="E73" s="619" t="s">
        <v>428</v>
      </c>
      <c r="F73" s="619" t="s">
        <v>381</v>
      </c>
      <c r="G73" s="609">
        <v>2021005810007</v>
      </c>
      <c r="H73" s="1140" t="s">
        <v>1032</v>
      </c>
      <c r="I73" s="1052" t="s">
        <v>738</v>
      </c>
      <c r="J73" s="1052" t="s">
        <v>906</v>
      </c>
      <c r="K73" s="609">
        <v>1</v>
      </c>
      <c r="L73" s="609" t="s">
        <v>741</v>
      </c>
      <c r="M73" s="609" t="s">
        <v>740</v>
      </c>
      <c r="N73" s="619" t="s">
        <v>929</v>
      </c>
      <c r="O73" s="619" t="s">
        <v>366</v>
      </c>
      <c r="P73" s="619" t="s">
        <v>701</v>
      </c>
      <c r="Q73" s="1018" t="s">
        <v>972</v>
      </c>
      <c r="R73" s="870">
        <v>60000000</v>
      </c>
      <c r="S73" s="853"/>
      <c r="T73" s="1024">
        <f t="shared" si="2"/>
        <v>60000000</v>
      </c>
      <c r="U73" s="654">
        <f t="shared" si="5"/>
        <v>60000000</v>
      </c>
      <c r="V73" s="1088"/>
      <c r="W73" s="277"/>
      <c r="X73" s="277"/>
      <c r="Y73" s="277"/>
      <c r="Z73" s="277"/>
      <c r="AA73" s="594"/>
      <c r="AB73" s="277"/>
      <c r="AC73" s="277"/>
      <c r="AD73" s="277"/>
      <c r="AE73" s="277"/>
      <c r="AF73" s="277"/>
      <c r="AG73" s="277"/>
      <c r="AH73" s="277"/>
      <c r="AI73" s="277"/>
      <c r="AJ73" s="277"/>
      <c r="AK73" s="277"/>
      <c r="AL73" s="277"/>
      <c r="AM73" s="277"/>
      <c r="AN73" s="594"/>
      <c r="AO73" s="594">
        <v>60000000</v>
      </c>
      <c r="AP73" s="277"/>
      <c r="AQ73" s="277"/>
      <c r="AR73" s="277"/>
      <c r="AS73" s="277"/>
      <c r="AT73" s="277"/>
      <c r="AU73" s="277"/>
      <c r="AV73" s="277"/>
      <c r="AW73" s="277"/>
      <c r="AX73" s="277"/>
      <c r="AY73" s="277"/>
      <c r="AZ73" s="277"/>
      <c r="BA73" s="277"/>
      <c r="BB73" s="277"/>
      <c r="BC73" s="277"/>
      <c r="BD73" s="594"/>
      <c r="BE73" s="277"/>
      <c r="BF73" s="277"/>
      <c r="BG73" s="277"/>
      <c r="BH73" s="277"/>
      <c r="BI73" s="277"/>
      <c r="BJ73" s="277"/>
      <c r="BK73" s="381"/>
      <c r="BL73" s="277"/>
      <c r="BM73" s="277"/>
      <c r="BN73" s="277"/>
      <c r="BO73" s="277"/>
      <c r="BP73" s="277"/>
      <c r="BQ73" s="277"/>
      <c r="BR73" s="277"/>
      <c r="BS73" s="594"/>
      <c r="BT73" s="277"/>
      <c r="BU73" s="277"/>
      <c r="BV73" s="277"/>
      <c r="BW73" s="277"/>
      <c r="BX73" s="277"/>
      <c r="BY73" s="277"/>
      <c r="BZ73" s="277"/>
      <c r="CA73" s="637"/>
      <c r="CB73" s="658"/>
      <c r="CC73" s="663"/>
      <c r="CD73" s="664"/>
      <c r="CE73" s="665"/>
      <c r="CF73" s="668"/>
      <c r="CG73" s="667"/>
      <c r="CH73" s="652"/>
      <c r="CI73" s="652"/>
      <c r="CJ73" s="652"/>
      <c r="CK73" s="652"/>
      <c r="CL73" s="652"/>
      <c r="CM73" s="652"/>
      <c r="CN73" s="652"/>
      <c r="CO73" s="652"/>
      <c r="CP73" s="652"/>
      <c r="CQ73" s="652"/>
      <c r="CR73" s="807">
        <f t="shared" si="3"/>
        <v>60000000</v>
      </c>
      <c r="CS73" s="807">
        <f t="shared" si="4"/>
        <v>0</v>
      </c>
      <c r="CT73" s="308"/>
      <c r="CU73" s="308"/>
      <c r="CV73" s="308"/>
      <c r="CW73" s="308"/>
      <c r="CX73" s="308"/>
      <c r="CY73" s="308"/>
      <c r="CZ73" s="308"/>
      <c r="DA73" s="308"/>
      <c r="DB73" s="308"/>
      <c r="DC73" s="308"/>
      <c r="DD73" s="308"/>
      <c r="DE73" s="308"/>
      <c r="DF73" s="308"/>
      <c r="DG73" s="308"/>
      <c r="DH73" s="308"/>
      <c r="DI73" s="308"/>
      <c r="DJ73" s="308"/>
      <c r="DK73" s="308"/>
      <c r="DL73" s="308"/>
      <c r="DM73" s="308"/>
      <c r="DN73" s="308"/>
      <c r="DO73" s="308"/>
      <c r="DP73" s="308"/>
      <c r="DQ73" s="308"/>
      <c r="DR73" s="308"/>
      <c r="DS73" s="308"/>
      <c r="DT73" s="308"/>
      <c r="DU73" s="308"/>
      <c r="DV73" s="308"/>
      <c r="DW73" s="308"/>
      <c r="DX73" s="308"/>
      <c r="DY73" s="308"/>
      <c r="DZ73" s="308"/>
      <c r="EA73" s="308"/>
      <c r="EB73" s="308"/>
      <c r="EC73" s="308"/>
      <c r="ED73" s="308"/>
      <c r="EE73" s="308"/>
      <c r="EF73" s="308"/>
      <c r="EG73" s="308"/>
      <c r="EH73" s="308"/>
      <c r="EI73" s="308"/>
      <c r="EJ73" s="308"/>
      <c r="EK73" s="308"/>
      <c r="EL73" s="308"/>
      <c r="EM73" s="308"/>
      <c r="EN73" s="308"/>
      <c r="EO73" s="308"/>
      <c r="EP73" s="308"/>
      <c r="EQ73" s="308"/>
      <c r="ER73" s="308"/>
      <c r="ES73" s="308"/>
      <c r="ET73" s="308"/>
      <c r="EU73" s="308"/>
      <c r="EV73" s="308"/>
      <c r="EW73" s="308"/>
      <c r="EX73" s="308"/>
      <c r="EY73" s="308"/>
      <c r="EZ73" s="308"/>
      <c r="FA73" s="308"/>
      <c r="FB73" s="308"/>
      <c r="FC73" s="308"/>
      <c r="FD73" s="308"/>
      <c r="FE73" s="308"/>
      <c r="FF73" s="308"/>
      <c r="FG73" s="308"/>
      <c r="FH73" s="308"/>
      <c r="FI73" s="308"/>
      <c r="FJ73" s="308"/>
      <c r="FK73" s="308"/>
      <c r="FL73" s="308"/>
      <c r="FM73" s="308"/>
      <c r="FN73" s="308"/>
      <c r="FO73" s="308"/>
      <c r="FP73" s="308"/>
      <c r="FQ73" s="308"/>
      <c r="FR73" s="308"/>
      <c r="FS73" s="308"/>
      <c r="FT73" s="308"/>
      <c r="FU73" s="308"/>
      <c r="FV73" s="308"/>
      <c r="FW73" s="308"/>
      <c r="FX73" s="308"/>
      <c r="FY73" s="308"/>
      <c r="FZ73" s="308"/>
      <c r="GA73" s="308"/>
      <c r="GB73" s="308"/>
      <c r="GC73" s="308"/>
      <c r="GD73" s="308"/>
      <c r="GE73" s="308"/>
      <c r="GF73" s="308"/>
      <c r="GG73" s="308"/>
      <c r="GH73" s="308"/>
      <c r="GI73" s="308"/>
      <c r="GJ73" s="308"/>
      <c r="GK73" s="308"/>
      <c r="GL73" s="308"/>
      <c r="GM73" s="308"/>
      <c r="GN73" s="308"/>
      <c r="GO73" s="308"/>
      <c r="GP73" s="308"/>
      <c r="GQ73" s="308"/>
      <c r="GR73" s="308"/>
      <c r="GS73" s="308"/>
      <c r="GT73" s="308"/>
      <c r="GU73" s="308"/>
      <c r="GV73" s="308"/>
      <c r="GW73" s="308"/>
      <c r="GX73" s="308"/>
      <c r="GY73" s="308"/>
      <c r="GZ73" s="308"/>
      <c r="HA73" s="308"/>
      <c r="HB73" s="308"/>
      <c r="HC73" s="308"/>
      <c r="HD73" s="308"/>
      <c r="HE73" s="308"/>
      <c r="HF73" s="308"/>
      <c r="HG73" s="308"/>
      <c r="HH73" s="308"/>
      <c r="HI73" s="308"/>
      <c r="HJ73" s="308"/>
      <c r="HK73" s="308"/>
      <c r="HL73" s="308"/>
      <c r="HM73" s="308"/>
    </row>
    <row r="74" spans="1:221" ht="19.5" x14ac:dyDescent="0.25">
      <c r="A74" s="1105" t="s">
        <v>363</v>
      </c>
      <c r="B74" s="1105"/>
      <c r="C74" s="1105"/>
      <c r="D74" s="1105"/>
      <c r="E74" s="1105"/>
      <c r="F74" s="1105"/>
      <c r="G74" s="612"/>
      <c r="H74" s="612"/>
      <c r="I74" s="1053"/>
      <c r="J74" s="1053"/>
      <c r="K74" s="612"/>
      <c r="L74" s="612"/>
      <c r="M74" s="612"/>
      <c r="N74" s="623"/>
      <c r="O74" s="623"/>
      <c r="P74" s="623"/>
      <c r="Q74" s="1106" t="s">
        <v>403</v>
      </c>
      <c r="R74" s="1107"/>
      <c r="S74" s="1107"/>
      <c r="T74" s="1108">
        <f t="shared" si="2"/>
        <v>0</v>
      </c>
      <c r="U74" s="654">
        <f t="shared" si="5"/>
        <v>0</v>
      </c>
      <c r="V74" s="1086"/>
      <c r="W74" s="260"/>
      <c r="X74" s="260"/>
      <c r="Y74" s="260"/>
      <c r="Z74" s="260"/>
      <c r="AA74" s="596"/>
      <c r="AB74" s="260"/>
      <c r="AC74" s="260"/>
      <c r="AD74" s="260"/>
      <c r="AE74" s="260"/>
      <c r="AF74" s="260"/>
      <c r="AG74" s="260"/>
      <c r="AH74" s="260"/>
      <c r="AI74" s="260"/>
      <c r="AJ74" s="260"/>
      <c r="AK74" s="260"/>
      <c r="AL74" s="260"/>
      <c r="AM74" s="260"/>
      <c r="AN74" s="596"/>
      <c r="AO74" s="596"/>
      <c r="AP74" s="260"/>
      <c r="AQ74" s="260"/>
      <c r="AR74" s="260"/>
      <c r="AS74" s="260"/>
      <c r="AT74" s="260"/>
      <c r="AU74" s="260"/>
      <c r="AV74" s="260"/>
      <c r="AW74" s="260"/>
      <c r="AX74" s="260"/>
      <c r="AY74" s="260"/>
      <c r="AZ74" s="260"/>
      <c r="BA74" s="260"/>
      <c r="BB74" s="260"/>
      <c r="BC74" s="260"/>
      <c r="BD74" s="596"/>
      <c r="BE74" s="260"/>
      <c r="BF74" s="260"/>
      <c r="BG74" s="260"/>
      <c r="BH74" s="260"/>
      <c r="BI74" s="260"/>
      <c r="BJ74" s="260"/>
      <c r="BK74" s="581"/>
      <c r="BL74" s="260"/>
      <c r="BM74" s="260"/>
      <c r="BN74" s="260"/>
      <c r="BO74" s="260"/>
      <c r="BP74" s="260"/>
      <c r="BQ74" s="260"/>
      <c r="BR74" s="260"/>
      <c r="BS74" s="596"/>
      <c r="BT74" s="260"/>
      <c r="BU74" s="260"/>
      <c r="BV74" s="260"/>
      <c r="BW74" s="260"/>
      <c r="BX74" s="260"/>
      <c r="BY74" s="260"/>
      <c r="BZ74" s="260"/>
      <c r="CA74" s="635"/>
      <c r="CB74" s="650"/>
      <c r="CC74" s="650"/>
      <c r="CD74" s="650"/>
      <c r="CE74" s="650"/>
      <c r="CF74" s="650"/>
      <c r="CG74" s="650"/>
      <c r="CH74" s="650"/>
      <c r="CI74" s="650"/>
      <c r="CJ74" s="650"/>
      <c r="CK74" s="650"/>
      <c r="CL74" s="650"/>
      <c r="CM74" s="650"/>
      <c r="CN74" s="650"/>
      <c r="CO74" s="650"/>
      <c r="CP74" s="650"/>
      <c r="CQ74" s="650"/>
      <c r="CR74" s="807">
        <f t="shared" si="3"/>
        <v>0</v>
      </c>
      <c r="CS74" s="807">
        <f t="shared" si="4"/>
        <v>0</v>
      </c>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54"/>
      <c r="HH74" s="254"/>
      <c r="HI74" s="254"/>
      <c r="HJ74" s="254"/>
      <c r="HK74" s="254"/>
      <c r="HL74" s="254"/>
      <c r="HM74" s="254"/>
    </row>
    <row r="75" spans="1:221" ht="19.5" hidden="1" x14ac:dyDescent="0.25">
      <c r="A75" s="792" t="s">
        <v>363</v>
      </c>
      <c r="B75" s="792" t="s">
        <v>394</v>
      </c>
      <c r="C75" s="792"/>
      <c r="D75" s="792"/>
      <c r="E75" s="792"/>
      <c r="F75" s="792"/>
      <c r="G75" s="605"/>
      <c r="H75" s="605"/>
      <c r="I75" s="1047"/>
      <c r="J75" s="1047"/>
      <c r="K75" s="605"/>
      <c r="L75" s="605"/>
      <c r="M75" s="605"/>
      <c r="N75" s="624"/>
      <c r="O75" s="624"/>
      <c r="P75" s="624"/>
      <c r="Q75" s="1130" t="s">
        <v>404</v>
      </c>
      <c r="R75" s="1111"/>
      <c r="S75" s="1111"/>
      <c r="T75" s="1112">
        <f t="shared" si="2"/>
        <v>0</v>
      </c>
      <c r="U75" s="654">
        <f t="shared" si="5"/>
        <v>0</v>
      </c>
      <c r="V75" s="1086"/>
      <c r="W75" s="260"/>
      <c r="X75" s="260"/>
      <c r="Y75" s="260"/>
      <c r="Z75" s="260"/>
      <c r="AA75" s="596"/>
      <c r="AB75" s="260"/>
      <c r="AC75" s="260"/>
      <c r="AD75" s="260"/>
      <c r="AE75" s="260"/>
      <c r="AF75" s="260"/>
      <c r="AG75" s="260"/>
      <c r="AH75" s="260"/>
      <c r="AI75" s="260"/>
      <c r="AJ75" s="260"/>
      <c r="AK75" s="260"/>
      <c r="AL75" s="260"/>
      <c r="AM75" s="260"/>
      <c r="AN75" s="596"/>
      <c r="AO75" s="596"/>
      <c r="AP75" s="260"/>
      <c r="AQ75" s="260"/>
      <c r="AR75" s="260"/>
      <c r="AS75" s="260"/>
      <c r="AT75" s="260"/>
      <c r="AU75" s="260"/>
      <c r="AV75" s="260"/>
      <c r="AW75" s="260"/>
      <c r="AX75" s="260"/>
      <c r="AY75" s="260"/>
      <c r="AZ75" s="260"/>
      <c r="BA75" s="260"/>
      <c r="BB75" s="260"/>
      <c r="BC75" s="260"/>
      <c r="BD75" s="596"/>
      <c r="BE75" s="260"/>
      <c r="BF75" s="260"/>
      <c r="BG75" s="260"/>
      <c r="BH75" s="260"/>
      <c r="BI75" s="260"/>
      <c r="BJ75" s="260"/>
      <c r="BK75" s="581"/>
      <c r="BL75" s="260"/>
      <c r="BM75" s="260"/>
      <c r="BN75" s="260"/>
      <c r="BO75" s="260"/>
      <c r="BP75" s="260"/>
      <c r="BQ75" s="260"/>
      <c r="BR75" s="260"/>
      <c r="BS75" s="596"/>
      <c r="BT75" s="260"/>
      <c r="BU75" s="260"/>
      <c r="BV75" s="260"/>
      <c r="BW75" s="260"/>
      <c r="BX75" s="260"/>
      <c r="BY75" s="260"/>
      <c r="BZ75" s="260"/>
      <c r="CA75" s="635"/>
      <c r="CB75" s="650"/>
      <c r="CC75" s="650"/>
      <c r="CD75" s="650"/>
      <c r="CE75" s="650"/>
      <c r="CF75" s="650"/>
      <c r="CG75" s="650"/>
      <c r="CH75" s="650"/>
      <c r="CI75" s="650"/>
      <c r="CJ75" s="650"/>
      <c r="CK75" s="650"/>
      <c r="CL75" s="650"/>
      <c r="CM75" s="650"/>
      <c r="CN75" s="650"/>
      <c r="CO75" s="650"/>
      <c r="CP75" s="650"/>
      <c r="CQ75" s="650"/>
      <c r="CR75" s="807">
        <f t="shared" si="3"/>
        <v>0</v>
      </c>
      <c r="CS75" s="807">
        <f t="shared" si="4"/>
        <v>0</v>
      </c>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54"/>
      <c r="HH75" s="254"/>
      <c r="HI75" s="254"/>
      <c r="HJ75" s="254"/>
      <c r="HK75" s="254"/>
      <c r="HL75" s="254"/>
      <c r="HM75" s="254"/>
    </row>
    <row r="76" spans="1:221" ht="19.5" hidden="1" x14ac:dyDescent="0.25">
      <c r="A76" s="1113" t="s">
        <v>363</v>
      </c>
      <c r="B76" s="1113" t="s">
        <v>394</v>
      </c>
      <c r="C76" s="1113" t="s">
        <v>394</v>
      </c>
      <c r="D76" s="1113"/>
      <c r="E76" s="1113"/>
      <c r="F76" s="1113"/>
      <c r="G76" s="606"/>
      <c r="H76" s="606"/>
      <c r="I76" s="1048"/>
      <c r="J76" s="1048"/>
      <c r="K76" s="606"/>
      <c r="L76" s="606"/>
      <c r="M76" s="606"/>
      <c r="N76" s="1113"/>
      <c r="O76" s="625"/>
      <c r="P76" s="625"/>
      <c r="Q76" s="1131" t="s">
        <v>405</v>
      </c>
      <c r="R76" s="1115"/>
      <c r="S76" s="1115"/>
      <c r="T76" s="1116">
        <f t="shared" si="2"/>
        <v>0</v>
      </c>
      <c r="U76" s="654">
        <f t="shared" si="5"/>
        <v>0</v>
      </c>
      <c r="V76" s="1086"/>
      <c r="W76" s="260"/>
      <c r="X76" s="260"/>
      <c r="Y76" s="260"/>
      <c r="Z76" s="260"/>
      <c r="AA76" s="596"/>
      <c r="AB76" s="260"/>
      <c r="AC76" s="260"/>
      <c r="AD76" s="260"/>
      <c r="AE76" s="260"/>
      <c r="AF76" s="260"/>
      <c r="AG76" s="260"/>
      <c r="AH76" s="260"/>
      <c r="AI76" s="260"/>
      <c r="AJ76" s="260"/>
      <c r="AK76" s="260"/>
      <c r="AL76" s="260"/>
      <c r="AM76" s="260"/>
      <c r="AN76" s="596"/>
      <c r="AO76" s="596"/>
      <c r="AP76" s="260"/>
      <c r="AQ76" s="260"/>
      <c r="AR76" s="260"/>
      <c r="AS76" s="260"/>
      <c r="AT76" s="260"/>
      <c r="AU76" s="260"/>
      <c r="AV76" s="260"/>
      <c r="AW76" s="260"/>
      <c r="AX76" s="260"/>
      <c r="AY76" s="260"/>
      <c r="AZ76" s="260"/>
      <c r="BA76" s="260"/>
      <c r="BB76" s="260"/>
      <c r="BC76" s="260"/>
      <c r="BD76" s="596"/>
      <c r="BE76" s="260"/>
      <c r="BF76" s="260"/>
      <c r="BG76" s="260"/>
      <c r="BH76" s="260"/>
      <c r="BI76" s="260"/>
      <c r="BJ76" s="260"/>
      <c r="BK76" s="581"/>
      <c r="BL76" s="260"/>
      <c r="BM76" s="260"/>
      <c r="BN76" s="260"/>
      <c r="BO76" s="260"/>
      <c r="BP76" s="260"/>
      <c r="BQ76" s="260"/>
      <c r="BR76" s="260"/>
      <c r="BS76" s="596"/>
      <c r="BT76" s="260"/>
      <c r="BU76" s="260"/>
      <c r="BV76" s="260"/>
      <c r="BW76" s="260"/>
      <c r="BX76" s="260"/>
      <c r="BY76" s="260"/>
      <c r="BZ76" s="260"/>
      <c r="CA76" s="635"/>
      <c r="CB76" s="650"/>
      <c r="CC76" s="650"/>
      <c r="CD76" s="650"/>
      <c r="CE76" s="650"/>
      <c r="CF76" s="650"/>
      <c r="CG76" s="650"/>
      <c r="CH76" s="650"/>
      <c r="CI76" s="650"/>
      <c r="CJ76" s="650"/>
      <c r="CK76" s="650"/>
      <c r="CL76" s="650"/>
      <c r="CM76" s="650"/>
      <c r="CN76" s="650"/>
      <c r="CO76" s="650"/>
      <c r="CP76" s="650"/>
      <c r="CQ76" s="650"/>
      <c r="CR76" s="807">
        <f t="shared" si="3"/>
        <v>0</v>
      </c>
      <c r="CS76" s="807">
        <f t="shared" si="4"/>
        <v>0</v>
      </c>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54"/>
      <c r="HH76" s="254"/>
      <c r="HI76" s="254"/>
      <c r="HJ76" s="254"/>
      <c r="HK76" s="254"/>
      <c r="HL76" s="254"/>
      <c r="HM76" s="254"/>
    </row>
    <row r="77" spans="1:221" ht="19.5" hidden="1" x14ac:dyDescent="0.25">
      <c r="A77" s="1132" t="s">
        <v>363</v>
      </c>
      <c r="B77" s="1132" t="s">
        <v>394</v>
      </c>
      <c r="C77" s="1132" t="s">
        <v>394</v>
      </c>
      <c r="D77" s="1132" t="s">
        <v>359</v>
      </c>
      <c r="E77" s="1132"/>
      <c r="F77" s="1132"/>
      <c r="G77" s="613"/>
      <c r="H77" s="613"/>
      <c r="I77" s="1054"/>
      <c r="J77" s="1054"/>
      <c r="K77" s="613"/>
      <c r="L77" s="613"/>
      <c r="M77" s="613"/>
      <c r="N77" s="629"/>
      <c r="O77" s="629"/>
      <c r="P77" s="629"/>
      <c r="Q77" s="1138" t="s">
        <v>289</v>
      </c>
      <c r="R77" s="1134"/>
      <c r="S77" s="1134"/>
      <c r="T77" s="1135">
        <f t="shared" si="2"/>
        <v>0</v>
      </c>
      <c r="U77" s="654">
        <f t="shared" si="5"/>
        <v>0</v>
      </c>
      <c r="V77" s="1087"/>
      <c r="W77" s="269"/>
      <c r="X77" s="269"/>
      <c r="Y77" s="269"/>
      <c r="Z77" s="269"/>
      <c r="AA77" s="595"/>
      <c r="AB77" s="269"/>
      <c r="AC77" s="269"/>
      <c r="AD77" s="269"/>
      <c r="AE77" s="269"/>
      <c r="AF77" s="269"/>
      <c r="AG77" s="269"/>
      <c r="AH77" s="269"/>
      <c r="AI77" s="269"/>
      <c r="AJ77" s="269"/>
      <c r="AK77" s="269"/>
      <c r="AL77" s="269"/>
      <c r="AM77" s="269"/>
      <c r="AN77" s="595"/>
      <c r="AO77" s="595"/>
      <c r="AP77" s="269"/>
      <c r="AQ77" s="269"/>
      <c r="AR77" s="269"/>
      <c r="AS77" s="269"/>
      <c r="AT77" s="269"/>
      <c r="AU77" s="269"/>
      <c r="AV77" s="269"/>
      <c r="AW77" s="269"/>
      <c r="AX77" s="269"/>
      <c r="AY77" s="269"/>
      <c r="AZ77" s="269"/>
      <c r="BA77" s="269"/>
      <c r="BB77" s="269"/>
      <c r="BC77" s="269"/>
      <c r="BD77" s="595"/>
      <c r="BE77" s="269"/>
      <c r="BF77" s="269"/>
      <c r="BG77" s="269"/>
      <c r="BH77" s="269"/>
      <c r="BI77" s="269"/>
      <c r="BJ77" s="269"/>
      <c r="BK77" s="576"/>
      <c r="BL77" s="269"/>
      <c r="BM77" s="269"/>
      <c r="BN77" s="269"/>
      <c r="BO77" s="269"/>
      <c r="BP77" s="269"/>
      <c r="BQ77" s="269"/>
      <c r="BR77" s="269"/>
      <c r="BS77" s="595"/>
      <c r="BT77" s="269"/>
      <c r="BU77" s="269"/>
      <c r="BV77" s="269"/>
      <c r="BW77" s="269"/>
      <c r="BX77" s="269"/>
      <c r="BY77" s="269"/>
      <c r="BZ77" s="269"/>
      <c r="CA77" s="636"/>
      <c r="CB77" s="651"/>
      <c r="CC77" s="651"/>
      <c r="CD77" s="651"/>
      <c r="CE77" s="651"/>
      <c r="CF77" s="651"/>
      <c r="CG77" s="651"/>
      <c r="CH77" s="651"/>
      <c r="CI77" s="651"/>
      <c r="CJ77" s="651"/>
      <c r="CK77" s="651"/>
      <c r="CL77" s="651"/>
      <c r="CM77" s="651"/>
      <c r="CN77" s="651"/>
      <c r="CO77" s="651"/>
      <c r="CP77" s="651"/>
      <c r="CQ77" s="651"/>
      <c r="CR77" s="807">
        <f t="shared" si="3"/>
        <v>0</v>
      </c>
      <c r="CS77" s="807">
        <f t="shared" si="4"/>
        <v>0</v>
      </c>
      <c r="CT77" s="270"/>
      <c r="CU77" s="270"/>
      <c r="CV77" s="270"/>
      <c r="CW77" s="270"/>
      <c r="CX77" s="270"/>
      <c r="CY77" s="270"/>
      <c r="CZ77" s="270"/>
      <c r="DA77" s="270"/>
      <c r="DB77" s="270"/>
      <c r="DC77" s="270"/>
      <c r="DD77" s="270"/>
      <c r="DE77" s="270"/>
      <c r="DF77" s="270"/>
      <c r="DG77" s="270"/>
      <c r="DH77" s="270"/>
      <c r="DI77" s="270"/>
      <c r="DJ77" s="270"/>
      <c r="DK77" s="270"/>
      <c r="DL77" s="270"/>
      <c r="DM77" s="270"/>
      <c r="DN77" s="270"/>
      <c r="DO77" s="270"/>
      <c r="DP77" s="270"/>
      <c r="DQ77" s="270"/>
      <c r="DR77" s="270"/>
      <c r="DS77" s="270"/>
      <c r="DT77" s="270"/>
      <c r="DU77" s="270"/>
      <c r="DV77" s="270"/>
      <c r="DW77" s="270"/>
      <c r="DX77" s="270"/>
      <c r="DY77" s="270"/>
      <c r="DZ77" s="270"/>
      <c r="EA77" s="270"/>
      <c r="EB77" s="270"/>
      <c r="EC77" s="270"/>
      <c r="ED77" s="270"/>
      <c r="EE77" s="270"/>
      <c r="EF77" s="270"/>
      <c r="EG77" s="270"/>
      <c r="EH77" s="270"/>
      <c r="EI77" s="270"/>
      <c r="EJ77" s="270"/>
      <c r="EK77" s="270"/>
      <c r="EL77" s="270"/>
      <c r="EM77" s="270"/>
      <c r="EN77" s="270"/>
      <c r="EO77" s="270"/>
      <c r="EP77" s="270"/>
      <c r="EQ77" s="270"/>
      <c r="ER77" s="270"/>
      <c r="ES77" s="270"/>
      <c r="ET77" s="270"/>
      <c r="EU77" s="270"/>
      <c r="EV77" s="270"/>
      <c r="EW77" s="270"/>
      <c r="EX77" s="270"/>
      <c r="EY77" s="270"/>
      <c r="EZ77" s="270"/>
      <c r="FA77" s="270"/>
      <c r="FB77" s="270"/>
      <c r="FC77" s="270"/>
      <c r="FD77" s="270"/>
      <c r="FE77" s="270"/>
      <c r="FF77" s="270"/>
      <c r="FG77" s="270"/>
      <c r="FH77" s="270"/>
      <c r="FI77" s="270"/>
      <c r="FJ77" s="270"/>
      <c r="FK77" s="270"/>
      <c r="FL77" s="270"/>
      <c r="FM77" s="270"/>
      <c r="FN77" s="270"/>
      <c r="FO77" s="270"/>
      <c r="FP77" s="270"/>
      <c r="FQ77" s="270"/>
      <c r="FR77" s="270"/>
      <c r="FS77" s="270"/>
      <c r="FT77" s="270"/>
      <c r="FU77" s="270"/>
      <c r="FV77" s="270"/>
      <c r="FW77" s="270"/>
      <c r="FX77" s="270"/>
      <c r="FY77" s="270"/>
      <c r="FZ77" s="270"/>
      <c r="GA77" s="270"/>
      <c r="GB77" s="270"/>
      <c r="GC77" s="270"/>
      <c r="GD77" s="270"/>
      <c r="GE77" s="270"/>
      <c r="GF77" s="270"/>
      <c r="GG77" s="270"/>
      <c r="GH77" s="270"/>
      <c r="GI77" s="270"/>
      <c r="GJ77" s="270"/>
      <c r="GK77" s="270"/>
      <c r="GL77" s="270"/>
      <c r="GM77" s="270"/>
      <c r="GN77" s="270"/>
      <c r="GO77" s="270"/>
      <c r="GP77" s="270"/>
      <c r="GQ77" s="270"/>
      <c r="GR77" s="270"/>
      <c r="GS77" s="270"/>
      <c r="GT77" s="270"/>
      <c r="GU77" s="270"/>
      <c r="GV77" s="270"/>
      <c r="GW77" s="270"/>
      <c r="GX77" s="270"/>
      <c r="GY77" s="270"/>
      <c r="GZ77" s="270"/>
      <c r="HA77" s="270"/>
      <c r="HB77" s="270"/>
      <c r="HC77" s="270"/>
      <c r="HD77" s="270"/>
      <c r="HE77" s="270"/>
      <c r="HF77" s="270"/>
      <c r="HG77" s="261"/>
      <c r="HH77" s="261"/>
      <c r="HI77" s="261"/>
      <c r="HJ77" s="261"/>
      <c r="HK77" s="261"/>
      <c r="HL77" s="261"/>
      <c r="HM77" s="261"/>
    </row>
    <row r="78" spans="1:221" ht="19.5" hidden="1" x14ac:dyDescent="0.25">
      <c r="A78" s="1121" t="s">
        <v>363</v>
      </c>
      <c r="B78" s="1121" t="s">
        <v>394</v>
      </c>
      <c r="C78" s="1121" t="s">
        <v>394</v>
      </c>
      <c r="D78" s="1121" t="s">
        <v>359</v>
      </c>
      <c r="E78" s="1121" t="s">
        <v>446</v>
      </c>
      <c r="F78" s="1121"/>
      <c r="G78" s="608"/>
      <c r="H78" s="608"/>
      <c r="I78" s="1050"/>
      <c r="J78" s="1050"/>
      <c r="K78" s="608"/>
      <c r="L78" s="608"/>
      <c r="M78" s="608"/>
      <c r="N78" s="627"/>
      <c r="O78" s="627"/>
      <c r="P78" s="627"/>
      <c r="Q78" s="1122" t="s">
        <v>691</v>
      </c>
      <c r="R78" s="1123"/>
      <c r="S78" s="1123"/>
      <c r="T78" s="1124">
        <f t="shared" si="2"/>
        <v>0</v>
      </c>
      <c r="U78" s="654">
        <f t="shared" si="5"/>
        <v>0</v>
      </c>
      <c r="V78" s="1087"/>
      <c r="W78" s="576"/>
      <c r="X78" s="576"/>
      <c r="Y78" s="576"/>
      <c r="Z78" s="576"/>
      <c r="AA78" s="595"/>
      <c r="AB78" s="576"/>
      <c r="AC78" s="576"/>
      <c r="AD78" s="576"/>
      <c r="AE78" s="576"/>
      <c r="AF78" s="576"/>
      <c r="AG78" s="576"/>
      <c r="AH78" s="576"/>
      <c r="AI78" s="576"/>
      <c r="AJ78" s="576"/>
      <c r="AK78" s="576"/>
      <c r="AL78" s="576"/>
      <c r="AM78" s="576"/>
      <c r="AN78" s="595"/>
      <c r="AO78" s="595"/>
      <c r="AP78" s="576"/>
      <c r="AQ78" s="576"/>
      <c r="AR78" s="576"/>
      <c r="AS78" s="576"/>
      <c r="AT78" s="576"/>
      <c r="AU78" s="576"/>
      <c r="AV78" s="576"/>
      <c r="AW78" s="576"/>
      <c r="AX78" s="576"/>
      <c r="AY78" s="576"/>
      <c r="AZ78" s="576"/>
      <c r="BA78" s="576"/>
      <c r="BB78" s="576"/>
      <c r="BC78" s="576"/>
      <c r="BD78" s="595"/>
      <c r="BE78" s="576"/>
      <c r="BF78" s="576"/>
      <c r="BG78" s="269"/>
      <c r="BH78" s="269"/>
      <c r="BI78" s="269"/>
      <c r="BJ78" s="576"/>
      <c r="BK78" s="576"/>
      <c r="BL78" s="576"/>
      <c r="BM78" s="576"/>
      <c r="BN78" s="576"/>
      <c r="BO78" s="576"/>
      <c r="BP78" s="576"/>
      <c r="BQ78" s="576"/>
      <c r="BR78" s="576"/>
      <c r="BS78" s="595"/>
      <c r="BT78" s="576"/>
      <c r="BU78" s="576"/>
      <c r="BV78" s="576"/>
      <c r="BW78" s="576"/>
      <c r="BX78" s="576"/>
      <c r="BY78" s="576"/>
      <c r="BZ78" s="576"/>
      <c r="CA78" s="636"/>
      <c r="CB78" s="651"/>
      <c r="CC78" s="651"/>
      <c r="CD78" s="651"/>
      <c r="CE78" s="651"/>
      <c r="CF78" s="651"/>
      <c r="CG78" s="651"/>
      <c r="CH78" s="651"/>
      <c r="CI78" s="651"/>
      <c r="CJ78" s="651"/>
      <c r="CK78" s="651"/>
      <c r="CL78" s="651"/>
      <c r="CM78" s="651"/>
      <c r="CN78" s="651"/>
      <c r="CO78" s="651"/>
      <c r="CP78" s="651"/>
      <c r="CQ78" s="651"/>
      <c r="CR78" s="807">
        <f t="shared" si="3"/>
        <v>0</v>
      </c>
      <c r="CS78" s="807">
        <f t="shared" si="4"/>
        <v>0</v>
      </c>
      <c r="CT78" s="270"/>
      <c r="CU78" s="270"/>
      <c r="CV78" s="270"/>
      <c r="CW78" s="270"/>
      <c r="CX78" s="270"/>
      <c r="CY78" s="270"/>
      <c r="CZ78" s="270"/>
      <c r="DA78" s="270"/>
      <c r="DB78" s="270"/>
      <c r="DC78" s="270"/>
      <c r="DD78" s="270"/>
      <c r="DE78" s="270"/>
      <c r="DF78" s="270"/>
      <c r="DG78" s="270"/>
      <c r="DH78" s="270"/>
      <c r="DI78" s="270"/>
      <c r="DJ78" s="270"/>
      <c r="DK78" s="270"/>
      <c r="DL78" s="270"/>
      <c r="DM78" s="270"/>
      <c r="DN78" s="270"/>
      <c r="DO78" s="270"/>
      <c r="DP78" s="270"/>
      <c r="DQ78" s="270"/>
      <c r="DR78" s="270"/>
      <c r="DS78" s="270"/>
      <c r="DT78" s="270"/>
      <c r="DU78" s="270"/>
      <c r="DV78" s="270"/>
      <c r="DW78" s="270"/>
      <c r="DX78" s="270"/>
      <c r="DY78" s="270"/>
      <c r="DZ78" s="270"/>
      <c r="EA78" s="270"/>
      <c r="EB78" s="270"/>
      <c r="EC78" s="270"/>
      <c r="ED78" s="270"/>
      <c r="EE78" s="270"/>
      <c r="EF78" s="270"/>
      <c r="EG78" s="270"/>
      <c r="EH78" s="270"/>
      <c r="EI78" s="270"/>
      <c r="EJ78" s="270"/>
      <c r="EK78" s="270"/>
      <c r="EL78" s="270"/>
      <c r="EM78" s="270"/>
      <c r="EN78" s="270"/>
      <c r="EO78" s="270"/>
      <c r="EP78" s="270"/>
      <c r="EQ78" s="270"/>
      <c r="ER78" s="270"/>
      <c r="ES78" s="270"/>
      <c r="ET78" s="270"/>
      <c r="EU78" s="270"/>
      <c r="EV78" s="270"/>
      <c r="EW78" s="270"/>
      <c r="EX78" s="270"/>
      <c r="EY78" s="270"/>
      <c r="EZ78" s="270"/>
      <c r="FA78" s="270"/>
      <c r="FB78" s="270"/>
      <c r="FC78" s="270"/>
      <c r="FD78" s="270"/>
      <c r="FE78" s="270"/>
      <c r="FF78" s="270"/>
      <c r="FG78" s="270"/>
      <c r="FH78" s="270"/>
      <c r="FI78" s="270"/>
      <c r="FJ78" s="270"/>
      <c r="FK78" s="270"/>
      <c r="FL78" s="270"/>
      <c r="FM78" s="270"/>
      <c r="FN78" s="270"/>
      <c r="FO78" s="270"/>
      <c r="FP78" s="270"/>
      <c r="FQ78" s="270"/>
      <c r="FR78" s="270"/>
      <c r="FS78" s="270"/>
      <c r="FT78" s="270"/>
      <c r="FU78" s="270"/>
      <c r="FV78" s="270"/>
      <c r="FW78" s="270"/>
      <c r="FX78" s="270"/>
      <c r="FY78" s="270"/>
      <c r="FZ78" s="270"/>
      <c r="GA78" s="270"/>
      <c r="GB78" s="270"/>
      <c r="GC78" s="270"/>
      <c r="GD78" s="270"/>
      <c r="GE78" s="270"/>
      <c r="GF78" s="270"/>
      <c r="GG78" s="270"/>
      <c r="GH78" s="270"/>
      <c r="GI78" s="270"/>
      <c r="GJ78" s="270"/>
      <c r="GK78" s="270"/>
      <c r="GL78" s="270"/>
      <c r="GM78" s="270"/>
      <c r="GN78" s="270"/>
      <c r="GO78" s="270"/>
      <c r="GP78" s="270"/>
      <c r="GQ78" s="270"/>
      <c r="GR78" s="270"/>
      <c r="GS78" s="270"/>
      <c r="GT78" s="270"/>
      <c r="GU78" s="270"/>
      <c r="GV78" s="270"/>
      <c r="GW78" s="270"/>
      <c r="GX78" s="270"/>
      <c r="GY78" s="270"/>
      <c r="GZ78" s="270"/>
      <c r="HA78" s="270"/>
      <c r="HB78" s="270"/>
      <c r="HC78" s="270"/>
      <c r="HD78" s="270"/>
      <c r="HE78" s="270"/>
      <c r="HF78" s="270"/>
      <c r="HG78" s="261"/>
      <c r="HH78" s="261"/>
      <c r="HI78" s="261"/>
      <c r="HJ78" s="261"/>
      <c r="HK78" s="261"/>
      <c r="HL78" s="261"/>
      <c r="HM78" s="261"/>
    </row>
    <row r="79" spans="1:221" ht="31.5" hidden="1" x14ac:dyDescent="0.25">
      <c r="A79" s="790" t="s">
        <v>363</v>
      </c>
      <c r="B79" s="790" t="s">
        <v>394</v>
      </c>
      <c r="C79" s="790" t="s">
        <v>394</v>
      </c>
      <c r="D79" s="790" t="s">
        <v>359</v>
      </c>
      <c r="E79" s="790" t="s">
        <v>446</v>
      </c>
      <c r="F79" s="790" t="s">
        <v>361</v>
      </c>
      <c r="G79" s="614"/>
      <c r="H79" s="614"/>
      <c r="I79" s="1055"/>
      <c r="J79" s="1055"/>
      <c r="K79" s="614"/>
      <c r="L79" s="614"/>
      <c r="M79" s="614"/>
      <c r="N79" s="630"/>
      <c r="O79" s="630"/>
      <c r="P79" s="630"/>
      <c r="Q79" s="806" t="s">
        <v>406</v>
      </c>
      <c r="R79" s="1136"/>
      <c r="S79" s="1136"/>
      <c r="T79" s="1137">
        <f t="shared" si="2"/>
        <v>0</v>
      </c>
      <c r="U79" s="654">
        <f t="shared" si="5"/>
        <v>0</v>
      </c>
      <c r="V79" s="1087"/>
      <c r="W79" s="269"/>
      <c r="X79" s="269"/>
      <c r="Y79" s="269"/>
      <c r="Z79" s="269"/>
      <c r="AA79" s="595"/>
      <c r="AB79" s="269"/>
      <c r="AC79" s="269"/>
      <c r="AD79" s="269"/>
      <c r="AE79" s="269"/>
      <c r="AF79" s="269"/>
      <c r="AG79" s="269"/>
      <c r="AH79" s="269"/>
      <c r="AI79" s="269"/>
      <c r="AJ79" s="269"/>
      <c r="AK79" s="269"/>
      <c r="AL79" s="269"/>
      <c r="AM79" s="269"/>
      <c r="AN79" s="595"/>
      <c r="AO79" s="595"/>
      <c r="AP79" s="269"/>
      <c r="AQ79" s="269"/>
      <c r="AR79" s="269"/>
      <c r="AS79" s="269"/>
      <c r="AT79" s="269"/>
      <c r="AU79" s="269"/>
      <c r="AV79" s="269"/>
      <c r="AW79" s="269"/>
      <c r="AX79" s="269"/>
      <c r="AY79" s="269"/>
      <c r="AZ79" s="269"/>
      <c r="BA79" s="269"/>
      <c r="BB79" s="269"/>
      <c r="BC79" s="269"/>
      <c r="BD79" s="595"/>
      <c r="BE79" s="269"/>
      <c r="BF79" s="269"/>
      <c r="BG79" s="269"/>
      <c r="BH79" s="269"/>
      <c r="BI79" s="269"/>
      <c r="BJ79" s="269"/>
      <c r="BK79" s="576"/>
      <c r="BL79" s="269"/>
      <c r="BM79" s="269"/>
      <c r="BN79" s="269"/>
      <c r="BO79" s="269"/>
      <c r="BP79" s="269"/>
      <c r="BQ79" s="269"/>
      <c r="BR79" s="269"/>
      <c r="BS79" s="595"/>
      <c r="BT79" s="269"/>
      <c r="BU79" s="269"/>
      <c r="BV79" s="269"/>
      <c r="BW79" s="269"/>
      <c r="BX79" s="269"/>
      <c r="BY79" s="269"/>
      <c r="BZ79" s="269"/>
      <c r="CA79" s="636"/>
      <c r="CB79" s="651"/>
      <c r="CC79" s="651"/>
      <c r="CD79" s="651"/>
      <c r="CE79" s="651"/>
      <c r="CF79" s="651"/>
      <c r="CG79" s="651"/>
      <c r="CH79" s="651"/>
      <c r="CI79" s="651"/>
      <c r="CJ79" s="651"/>
      <c r="CK79" s="651"/>
      <c r="CL79" s="651"/>
      <c r="CM79" s="651"/>
      <c r="CN79" s="651"/>
      <c r="CO79" s="651"/>
      <c r="CP79" s="651"/>
      <c r="CQ79" s="651"/>
      <c r="CR79" s="807">
        <f t="shared" si="3"/>
        <v>0</v>
      </c>
      <c r="CS79" s="807">
        <f t="shared" si="4"/>
        <v>0</v>
      </c>
      <c r="CT79" s="270"/>
      <c r="CU79" s="270"/>
      <c r="CV79" s="270"/>
      <c r="CW79" s="270"/>
      <c r="CX79" s="270"/>
      <c r="CY79" s="270"/>
      <c r="CZ79" s="270"/>
      <c r="DA79" s="270"/>
      <c r="DB79" s="270"/>
      <c r="DC79" s="270"/>
      <c r="DD79" s="270"/>
      <c r="DE79" s="270"/>
      <c r="DF79" s="270"/>
      <c r="DG79" s="270"/>
      <c r="DH79" s="270"/>
      <c r="DI79" s="270"/>
      <c r="DJ79" s="270"/>
      <c r="DK79" s="270"/>
      <c r="DL79" s="270"/>
      <c r="DM79" s="270"/>
      <c r="DN79" s="270"/>
      <c r="DO79" s="270"/>
      <c r="DP79" s="270"/>
      <c r="DQ79" s="270"/>
      <c r="DR79" s="270"/>
      <c r="DS79" s="270"/>
      <c r="DT79" s="270"/>
      <c r="DU79" s="270"/>
      <c r="DV79" s="270"/>
      <c r="DW79" s="270"/>
      <c r="DX79" s="270"/>
      <c r="DY79" s="270"/>
      <c r="DZ79" s="270"/>
      <c r="EA79" s="270"/>
      <c r="EB79" s="270"/>
      <c r="EC79" s="270"/>
      <c r="ED79" s="270"/>
      <c r="EE79" s="270"/>
      <c r="EF79" s="270"/>
      <c r="EG79" s="270"/>
      <c r="EH79" s="270"/>
      <c r="EI79" s="270"/>
      <c r="EJ79" s="270"/>
      <c r="EK79" s="270"/>
      <c r="EL79" s="270"/>
      <c r="EM79" s="270"/>
      <c r="EN79" s="270"/>
      <c r="EO79" s="270"/>
      <c r="EP79" s="270"/>
      <c r="EQ79" s="270"/>
      <c r="ER79" s="270"/>
      <c r="ES79" s="270"/>
      <c r="ET79" s="270"/>
      <c r="EU79" s="270"/>
      <c r="EV79" s="270"/>
      <c r="EW79" s="270"/>
      <c r="EX79" s="270"/>
      <c r="EY79" s="270"/>
      <c r="EZ79" s="270"/>
      <c r="FA79" s="270"/>
      <c r="FB79" s="270"/>
      <c r="FC79" s="270"/>
      <c r="FD79" s="270"/>
      <c r="FE79" s="270"/>
      <c r="FF79" s="270"/>
      <c r="FG79" s="270"/>
      <c r="FH79" s="270"/>
      <c r="FI79" s="270"/>
      <c r="FJ79" s="270"/>
      <c r="FK79" s="270"/>
      <c r="FL79" s="270"/>
      <c r="FM79" s="270"/>
      <c r="FN79" s="270"/>
      <c r="FO79" s="270"/>
      <c r="FP79" s="270"/>
      <c r="FQ79" s="270"/>
      <c r="FR79" s="270"/>
      <c r="FS79" s="270"/>
      <c r="FT79" s="270"/>
      <c r="FU79" s="270"/>
      <c r="FV79" s="270"/>
      <c r="FW79" s="270"/>
      <c r="FX79" s="270"/>
      <c r="FY79" s="270"/>
      <c r="FZ79" s="270"/>
      <c r="GA79" s="270"/>
      <c r="GB79" s="270"/>
      <c r="GC79" s="270"/>
      <c r="GD79" s="270"/>
      <c r="GE79" s="270"/>
      <c r="GF79" s="270"/>
      <c r="GG79" s="270"/>
      <c r="GH79" s="270"/>
      <c r="GI79" s="270"/>
      <c r="GJ79" s="270"/>
      <c r="GK79" s="270"/>
      <c r="GL79" s="270"/>
      <c r="GM79" s="270"/>
      <c r="GN79" s="270"/>
      <c r="GO79" s="270"/>
      <c r="GP79" s="270"/>
      <c r="GQ79" s="270"/>
      <c r="GR79" s="270"/>
      <c r="GS79" s="270"/>
      <c r="GT79" s="270"/>
      <c r="GU79" s="270"/>
      <c r="GV79" s="270"/>
      <c r="GW79" s="270"/>
      <c r="GX79" s="270"/>
      <c r="GY79" s="270"/>
      <c r="GZ79" s="270"/>
      <c r="HA79" s="270"/>
      <c r="HB79" s="270"/>
      <c r="HC79" s="270"/>
      <c r="HD79" s="270"/>
      <c r="HE79" s="270"/>
      <c r="HF79" s="270"/>
      <c r="HG79" s="254"/>
      <c r="HH79" s="254"/>
      <c r="HI79" s="254"/>
      <c r="HJ79" s="254"/>
      <c r="HK79" s="254"/>
      <c r="HL79" s="254"/>
      <c r="HM79" s="254"/>
    </row>
    <row r="80" spans="1:221" s="280" customFormat="1" ht="60" hidden="1" x14ac:dyDescent="0.25">
      <c r="A80" s="619" t="s">
        <v>363</v>
      </c>
      <c r="B80" s="619" t="s">
        <v>394</v>
      </c>
      <c r="C80" s="619" t="s">
        <v>394</v>
      </c>
      <c r="D80" s="619" t="s">
        <v>359</v>
      </c>
      <c r="E80" s="619" t="s">
        <v>446</v>
      </c>
      <c r="F80" s="619" t="s">
        <v>361</v>
      </c>
      <c r="G80" s="609">
        <v>2021005810183</v>
      </c>
      <c r="H80" s="941"/>
      <c r="I80" s="1052" t="s">
        <v>749</v>
      </c>
      <c r="J80" s="1052" t="s">
        <v>750</v>
      </c>
      <c r="K80" s="609">
        <v>10</v>
      </c>
      <c r="L80" s="609" t="s">
        <v>752</v>
      </c>
      <c r="M80" s="609" t="s">
        <v>751</v>
      </c>
      <c r="N80" s="619" t="s">
        <v>666</v>
      </c>
      <c r="O80" s="619" t="s">
        <v>390</v>
      </c>
      <c r="P80" s="619" t="s">
        <v>701</v>
      </c>
      <c r="Q80" s="913" t="s">
        <v>954</v>
      </c>
      <c r="R80" s="853"/>
      <c r="S80" s="853">
        <f>897600000-150000000-250700000+58914000+10000000</f>
        <v>565814000</v>
      </c>
      <c r="T80" s="1024">
        <f t="shared" ref="T80:T145" si="6">R80+S80</f>
        <v>565814000</v>
      </c>
      <c r="U80" s="654">
        <f t="shared" si="5"/>
        <v>565814000</v>
      </c>
      <c r="V80" s="1088"/>
      <c r="W80" s="277"/>
      <c r="X80" s="277"/>
      <c r="Y80" s="277"/>
      <c r="Z80" s="277"/>
      <c r="AA80" s="594"/>
      <c r="AB80" s="277"/>
      <c r="AC80" s="277"/>
      <c r="AD80" s="277"/>
      <c r="AE80" s="277"/>
      <c r="AF80" s="277"/>
      <c r="AG80" s="277"/>
      <c r="AH80" s="277"/>
      <c r="AI80" s="277"/>
      <c r="AJ80" s="277"/>
      <c r="AK80" s="277"/>
      <c r="AL80" s="277"/>
      <c r="AM80" s="277"/>
      <c r="AN80" s="594"/>
      <c r="AO80" s="594"/>
      <c r="AP80" s="277"/>
      <c r="AQ80" s="277"/>
      <c r="AR80" s="277"/>
      <c r="AS80" s="277"/>
      <c r="AT80" s="277"/>
      <c r="AU80" s="277"/>
      <c r="AV80" s="277"/>
      <c r="AW80" s="277"/>
      <c r="AX80" s="277"/>
      <c r="AY80" s="277"/>
      <c r="AZ80" s="277"/>
      <c r="BA80" s="277"/>
      <c r="BB80" s="277">
        <f>496900000+58914000</f>
        <v>555814000</v>
      </c>
      <c r="BC80" s="277">
        <v>10000000</v>
      </c>
      <c r="BD80" s="594"/>
      <c r="BE80" s="277"/>
      <c r="BF80" s="277"/>
      <c r="BG80" s="277"/>
      <c r="BH80" s="277"/>
      <c r="BI80" s="277"/>
      <c r="BJ80" s="277"/>
      <c r="BK80" s="381"/>
      <c r="BL80" s="277"/>
      <c r="BM80" s="277"/>
      <c r="BN80" s="277"/>
      <c r="BO80" s="277"/>
      <c r="BP80" s="277"/>
      <c r="BQ80" s="277"/>
      <c r="BR80" s="277"/>
      <c r="BS80" s="594"/>
      <c r="BT80" s="277"/>
      <c r="BU80" s="277"/>
      <c r="BV80" s="277"/>
      <c r="BW80" s="277"/>
      <c r="BX80" s="277"/>
      <c r="BY80" s="277"/>
      <c r="BZ80" s="277"/>
      <c r="CA80" s="637"/>
      <c r="CB80" s="652"/>
      <c r="CC80" s="652"/>
      <c r="CD80" s="652"/>
      <c r="CE80" s="652"/>
      <c r="CF80" s="652"/>
      <c r="CG80" s="652"/>
      <c r="CH80" s="652"/>
      <c r="CI80" s="652"/>
      <c r="CJ80" s="652"/>
      <c r="CK80" s="652"/>
      <c r="CL80" s="652"/>
      <c r="CM80" s="652"/>
      <c r="CN80" s="652"/>
      <c r="CO80" s="652"/>
      <c r="CP80" s="652"/>
      <c r="CQ80" s="652"/>
      <c r="CR80" s="807">
        <f t="shared" ref="CR80:CR145" si="7">R80+S80</f>
        <v>565814000</v>
      </c>
      <c r="CS80" s="807">
        <f t="shared" ref="CS80:CS145" si="8">T80-CR80</f>
        <v>0</v>
      </c>
      <c r="CT80" s="279"/>
      <c r="CU80" s="279"/>
      <c r="CV80" s="279"/>
      <c r="CW80" s="279"/>
      <c r="CX80" s="279"/>
      <c r="CY80" s="279"/>
      <c r="CZ80" s="279"/>
      <c r="DA80" s="279"/>
      <c r="DB80" s="279"/>
      <c r="DC80" s="279"/>
      <c r="DD80" s="279"/>
      <c r="DE80" s="279"/>
      <c r="DF80" s="279"/>
      <c r="DG80" s="279"/>
      <c r="DH80" s="279"/>
      <c r="DI80" s="279"/>
      <c r="DJ80" s="279"/>
      <c r="DK80" s="279"/>
      <c r="DL80" s="279"/>
      <c r="DM80" s="279"/>
      <c r="DN80" s="279"/>
      <c r="DO80" s="279"/>
      <c r="DP80" s="279"/>
      <c r="DQ80" s="279"/>
      <c r="DR80" s="279"/>
      <c r="DS80" s="279"/>
      <c r="DT80" s="279"/>
      <c r="DU80" s="279"/>
      <c r="DV80" s="279"/>
      <c r="DW80" s="279"/>
      <c r="DX80" s="279"/>
      <c r="DY80" s="279"/>
      <c r="DZ80" s="279"/>
      <c r="EA80" s="279"/>
      <c r="EB80" s="279"/>
      <c r="EC80" s="279"/>
      <c r="ED80" s="279"/>
      <c r="EE80" s="279"/>
      <c r="EF80" s="279"/>
      <c r="EG80" s="279"/>
      <c r="EH80" s="279"/>
      <c r="EI80" s="279"/>
      <c r="EJ80" s="279"/>
      <c r="EK80" s="279"/>
      <c r="EL80" s="279"/>
      <c r="EM80" s="279"/>
      <c r="EN80" s="279"/>
      <c r="EO80" s="279"/>
      <c r="EP80" s="279"/>
      <c r="EQ80" s="279"/>
      <c r="ER80" s="279"/>
      <c r="ES80" s="279"/>
      <c r="ET80" s="279"/>
      <c r="EU80" s="279"/>
      <c r="EV80" s="279"/>
      <c r="EW80" s="279"/>
      <c r="EX80" s="279"/>
      <c r="EY80" s="279"/>
      <c r="EZ80" s="279"/>
      <c r="FA80" s="279"/>
      <c r="FB80" s="279"/>
      <c r="FC80" s="279"/>
      <c r="FD80" s="279"/>
      <c r="FE80" s="279"/>
      <c r="FF80" s="279"/>
      <c r="FG80" s="279"/>
      <c r="FH80" s="279"/>
      <c r="FI80" s="279"/>
      <c r="FJ80" s="279"/>
      <c r="FK80" s="279"/>
      <c r="FL80" s="279"/>
      <c r="FM80" s="279"/>
      <c r="FN80" s="279"/>
      <c r="FO80" s="279"/>
      <c r="FP80" s="279"/>
      <c r="FQ80" s="279"/>
      <c r="FR80" s="279"/>
      <c r="FS80" s="279"/>
      <c r="FT80" s="279"/>
      <c r="FU80" s="279"/>
      <c r="FV80" s="279"/>
      <c r="FW80" s="279"/>
      <c r="FX80" s="279"/>
      <c r="FY80" s="279"/>
      <c r="FZ80" s="279"/>
      <c r="GA80" s="279"/>
      <c r="GB80" s="279"/>
      <c r="GC80" s="279"/>
      <c r="GD80" s="279"/>
      <c r="GE80" s="279"/>
      <c r="GF80" s="279"/>
      <c r="GG80" s="279"/>
      <c r="GH80" s="279"/>
      <c r="GI80" s="279"/>
      <c r="GJ80" s="279"/>
      <c r="GK80" s="279"/>
      <c r="GL80" s="279"/>
      <c r="GM80" s="279"/>
      <c r="GN80" s="279"/>
      <c r="GO80" s="279"/>
      <c r="GP80" s="279"/>
      <c r="GQ80" s="279"/>
      <c r="GR80" s="279"/>
      <c r="GS80" s="279"/>
      <c r="GT80" s="279"/>
      <c r="GU80" s="279"/>
      <c r="GV80" s="279"/>
      <c r="GW80" s="279"/>
      <c r="GX80" s="279"/>
      <c r="GY80" s="279"/>
      <c r="GZ80" s="279"/>
      <c r="HA80" s="279"/>
      <c r="HB80" s="279"/>
      <c r="HC80" s="279"/>
      <c r="HD80" s="279"/>
      <c r="HE80" s="279"/>
      <c r="HF80" s="279"/>
      <c r="HG80" s="279"/>
      <c r="HH80" s="279"/>
      <c r="HI80" s="279"/>
      <c r="HJ80" s="279"/>
      <c r="HK80" s="279"/>
      <c r="HL80" s="279"/>
      <c r="HM80" s="279"/>
    </row>
    <row r="81" spans="1:221" s="280" customFormat="1" ht="71.25" hidden="1" x14ac:dyDescent="0.25">
      <c r="A81" s="619" t="s">
        <v>363</v>
      </c>
      <c r="B81" s="619" t="s">
        <v>394</v>
      </c>
      <c r="C81" s="619" t="s">
        <v>394</v>
      </c>
      <c r="D81" s="619" t="s">
        <v>359</v>
      </c>
      <c r="E81" s="619" t="s">
        <v>446</v>
      </c>
      <c r="F81" s="619" t="s">
        <v>361</v>
      </c>
      <c r="G81" s="609">
        <v>2020005810158</v>
      </c>
      <c r="H81" s="941"/>
      <c r="I81" s="1052" t="s">
        <v>753</v>
      </c>
      <c r="J81" s="1052" t="s">
        <v>754</v>
      </c>
      <c r="K81" s="609">
        <v>5000</v>
      </c>
      <c r="L81" s="609" t="s">
        <v>752</v>
      </c>
      <c r="M81" s="609" t="s">
        <v>751</v>
      </c>
      <c r="N81" s="619" t="s">
        <v>666</v>
      </c>
      <c r="O81" s="619" t="s">
        <v>390</v>
      </c>
      <c r="P81" s="619" t="s">
        <v>701</v>
      </c>
      <c r="Q81" s="951" t="s">
        <v>747</v>
      </c>
      <c r="R81" s="853"/>
      <c r="S81" s="853">
        <v>150000000</v>
      </c>
      <c r="T81" s="1024">
        <f t="shared" si="6"/>
        <v>150000000</v>
      </c>
      <c r="U81" s="654">
        <f t="shared" ref="U81:U138" si="9">SUM(V81:CA81)</f>
        <v>150000000</v>
      </c>
      <c r="V81" s="1088"/>
      <c r="W81" s="277"/>
      <c r="X81" s="277"/>
      <c r="Y81" s="277"/>
      <c r="Z81" s="277"/>
      <c r="AA81" s="594"/>
      <c r="AB81" s="277"/>
      <c r="AC81" s="277"/>
      <c r="AD81" s="277"/>
      <c r="AE81" s="277"/>
      <c r="AF81" s="277"/>
      <c r="AG81" s="277"/>
      <c r="AH81" s="277"/>
      <c r="AI81" s="277"/>
      <c r="AJ81" s="277"/>
      <c r="AK81" s="277"/>
      <c r="AL81" s="277"/>
      <c r="AM81" s="277"/>
      <c r="AN81" s="594"/>
      <c r="AO81" s="594"/>
      <c r="AP81" s="277"/>
      <c r="AQ81" s="277"/>
      <c r="AR81" s="277"/>
      <c r="AS81" s="277"/>
      <c r="AT81" s="277"/>
      <c r="AU81" s="277"/>
      <c r="AV81" s="277"/>
      <c r="AW81" s="277"/>
      <c r="AX81" s="277"/>
      <c r="AY81" s="277"/>
      <c r="AZ81" s="277"/>
      <c r="BA81" s="277"/>
      <c r="BB81" s="908">
        <v>150000000</v>
      </c>
      <c r="BC81" s="277"/>
      <c r="BD81" s="594"/>
      <c r="BE81" s="277"/>
      <c r="BF81" s="277"/>
      <c r="BG81" s="277"/>
      <c r="BH81" s="277"/>
      <c r="BI81" s="277"/>
      <c r="BJ81" s="277"/>
      <c r="BK81" s="381"/>
      <c r="BL81" s="277"/>
      <c r="BM81" s="277"/>
      <c r="BN81" s="277"/>
      <c r="BO81" s="277"/>
      <c r="BP81" s="277"/>
      <c r="BQ81" s="277"/>
      <c r="BR81" s="277"/>
      <c r="BS81" s="594"/>
      <c r="BT81" s="277"/>
      <c r="BU81" s="277"/>
      <c r="BV81" s="277"/>
      <c r="BW81" s="277"/>
      <c r="BX81" s="277"/>
      <c r="BY81" s="277"/>
      <c r="BZ81" s="277"/>
      <c r="CA81" s="637"/>
      <c r="CB81" s="652"/>
      <c r="CC81" s="652"/>
      <c r="CD81" s="652"/>
      <c r="CE81" s="652"/>
      <c r="CF81" s="652"/>
      <c r="CG81" s="652"/>
      <c r="CH81" s="652"/>
      <c r="CI81" s="652"/>
      <c r="CJ81" s="652"/>
      <c r="CK81" s="652"/>
      <c r="CL81" s="652"/>
      <c r="CM81" s="652"/>
      <c r="CN81" s="652"/>
      <c r="CO81" s="652"/>
      <c r="CP81" s="652"/>
      <c r="CQ81" s="652"/>
      <c r="CR81" s="807">
        <f t="shared" si="7"/>
        <v>150000000</v>
      </c>
      <c r="CS81" s="807">
        <f t="shared" si="8"/>
        <v>0</v>
      </c>
      <c r="CT81" s="279"/>
      <c r="CU81" s="279"/>
      <c r="CV81" s="279"/>
      <c r="CW81" s="279"/>
      <c r="CX81" s="279"/>
      <c r="CY81" s="279"/>
      <c r="CZ81" s="279"/>
      <c r="DA81" s="279"/>
      <c r="DB81" s="279"/>
      <c r="DC81" s="279"/>
      <c r="DD81" s="279"/>
      <c r="DE81" s="279"/>
      <c r="DF81" s="279"/>
      <c r="DG81" s="279"/>
      <c r="DH81" s="279"/>
      <c r="DI81" s="279"/>
      <c r="DJ81" s="279"/>
      <c r="DK81" s="279"/>
      <c r="DL81" s="279"/>
      <c r="DM81" s="279"/>
      <c r="DN81" s="279"/>
      <c r="DO81" s="279"/>
      <c r="DP81" s="279"/>
      <c r="DQ81" s="279"/>
      <c r="DR81" s="279"/>
      <c r="DS81" s="279"/>
      <c r="DT81" s="279"/>
      <c r="DU81" s="279"/>
      <c r="DV81" s="279"/>
      <c r="DW81" s="279"/>
      <c r="DX81" s="279"/>
      <c r="DY81" s="279"/>
      <c r="DZ81" s="279"/>
      <c r="EA81" s="279"/>
      <c r="EB81" s="279"/>
      <c r="EC81" s="279"/>
      <c r="ED81" s="279"/>
      <c r="EE81" s="279"/>
      <c r="EF81" s="279"/>
      <c r="EG81" s="279"/>
      <c r="EH81" s="279"/>
      <c r="EI81" s="279"/>
      <c r="EJ81" s="279"/>
      <c r="EK81" s="279"/>
      <c r="EL81" s="279"/>
      <c r="EM81" s="279"/>
      <c r="EN81" s="279"/>
      <c r="EO81" s="279"/>
      <c r="EP81" s="279"/>
      <c r="EQ81" s="279"/>
      <c r="ER81" s="279"/>
      <c r="ES81" s="279"/>
      <c r="ET81" s="279"/>
      <c r="EU81" s="279"/>
      <c r="EV81" s="279"/>
      <c r="EW81" s="279"/>
      <c r="EX81" s="279"/>
      <c r="EY81" s="279"/>
      <c r="EZ81" s="279"/>
      <c r="FA81" s="279"/>
      <c r="FB81" s="279"/>
      <c r="FC81" s="279"/>
      <c r="FD81" s="279"/>
      <c r="FE81" s="279"/>
      <c r="FF81" s="279"/>
      <c r="FG81" s="279"/>
      <c r="FH81" s="279"/>
      <c r="FI81" s="279"/>
      <c r="FJ81" s="279"/>
      <c r="FK81" s="279"/>
      <c r="FL81" s="279"/>
      <c r="FM81" s="279"/>
      <c r="FN81" s="279"/>
      <c r="FO81" s="279"/>
      <c r="FP81" s="279"/>
      <c r="FQ81" s="279"/>
      <c r="FR81" s="279"/>
      <c r="FS81" s="279"/>
      <c r="FT81" s="279"/>
      <c r="FU81" s="279"/>
      <c r="FV81" s="279"/>
      <c r="FW81" s="279"/>
      <c r="FX81" s="279"/>
      <c r="FY81" s="279"/>
      <c r="FZ81" s="279"/>
      <c r="GA81" s="279"/>
      <c r="GB81" s="279"/>
      <c r="GC81" s="279"/>
      <c r="GD81" s="279"/>
      <c r="GE81" s="279"/>
      <c r="GF81" s="279"/>
      <c r="GG81" s="279"/>
      <c r="GH81" s="279"/>
      <c r="GI81" s="279"/>
      <c r="GJ81" s="279"/>
      <c r="GK81" s="279"/>
      <c r="GL81" s="279"/>
      <c r="GM81" s="279"/>
      <c r="GN81" s="279"/>
      <c r="GO81" s="279"/>
      <c r="GP81" s="279"/>
      <c r="GQ81" s="279"/>
      <c r="GR81" s="279"/>
      <c r="GS81" s="279"/>
      <c r="GT81" s="279"/>
      <c r="GU81" s="279"/>
      <c r="GV81" s="279"/>
      <c r="GW81" s="279"/>
      <c r="GX81" s="279"/>
      <c r="GY81" s="279"/>
      <c r="GZ81" s="279"/>
      <c r="HA81" s="279"/>
      <c r="HB81" s="279"/>
      <c r="HC81" s="279"/>
      <c r="HD81" s="279"/>
      <c r="HE81" s="279"/>
      <c r="HF81" s="279"/>
      <c r="HG81" s="279"/>
      <c r="HH81" s="279"/>
      <c r="HI81" s="279"/>
      <c r="HJ81" s="279"/>
      <c r="HK81" s="279"/>
      <c r="HL81" s="279"/>
      <c r="HM81" s="279"/>
    </row>
    <row r="82" spans="1:221" s="280" customFormat="1" ht="60" hidden="1" x14ac:dyDescent="0.25">
      <c r="A82" s="619" t="s">
        <v>363</v>
      </c>
      <c r="B82" s="619" t="s">
        <v>394</v>
      </c>
      <c r="C82" s="619" t="s">
        <v>394</v>
      </c>
      <c r="D82" s="619" t="s">
        <v>359</v>
      </c>
      <c r="E82" s="619" t="s">
        <v>446</v>
      </c>
      <c r="F82" s="619" t="s">
        <v>361</v>
      </c>
      <c r="G82" s="609">
        <v>2021005810169</v>
      </c>
      <c r="H82" s="941"/>
      <c r="I82" s="1052" t="s">
        <v>749</v>
      </c>
      <c r="J82" s="1052" t="s">
        <v>750</v>
      </c>
      <c r="K82" s="609">
        <v>10</v>
      </c>
      <c r="L82" s="609" t="s">
        <v>752</v>
      </c>
      <c r="M82" s="609" t="s">
        <v>751</v>
      </c>
      <c r="N82" s="619" t="s">
        <v>666</v>
      </c>
      <c r="O82" s="619" t="s">
        <v>390</v>
      </c>
      <c r="P82" s="619" t="s">
        <v>701</v>
      </c>
      <c r="Q82" s="951" t="s">
        <v>748</v>
      </c>
      <c r="R82" s="853"/>
      <c r="S82" s="853">
        <v>247500000</v>
      </c>
      <c r="T82" s="1024">
        <f t="shared" si="6"/>
        <v>247500000</v>
      </c>
      <c r="U82" s="654">
        <f t="shared" si="9"/>
        <v>247500000</v>
      </c>
      <c r="V82" s="1088"/>
      <c r="W82" s="277"/>
      <c r="X82" s="277"/>
      <c r="Y82" s="277"/>
      <c r="Z82" s="277"/>
      <c r="AA82" s="594"/>
      <c r="AB82" s="277"/>
      <c r="AC82" s="277"/>
      <c r="AD82" s="277"/>
      <c r="AE82" s="277"/>
      <c r="AF82" s="277"/>
      <c r="AG82" s="277"/>
      <c r="AH82" s="277"/>
      <c r="AI82" s="277"/>
      <c r="AJ82" s="277"/>
      <c r="AK82" s="277"/>
      <c r="AL82" s="277"/>
      <c r="AM82" s="277"/>
      <c r="AN82" s="594"/>
      <c r="AO82" s="594"/>
      <c r="AP82" s="277"/>
      <c r="AQ82" s="277"/>
      <c r="AR82" s="277"/>
      <c r="AS82" s="277"/>
      <c r="AT82" s="277"/>
      <c r="AU82" s="277"/>
      <c r="AV82" s="277"/>
      <c r="AW82" s="277"/>
      <c r="AX82" s="277"/>
      <c r="AY82" s="277"/>
      <c r="AZ82" s="277"/>
      <c r="BA82" s="277"/>
      <c r="BB82" s="277">
        <v>247500000</v>
      </c>
      <c r="BC82" s="277"/>
      <c r="BD82" s="594"/>
      <c r="BE82" s="277"/>
      <c r="BF82" s="277"/>
      <c r="BG82" s="277"/>
      <c r="BH82" s="277"/>
      <c r="BI82" s="277"/>
      <c r="BJ82" s="277"/>
      <c r="BK82" s="381"/>
      <c r="BL82" s="277"/>
      <c r="BM82" s="277"/>
      <c r="BN82" s="277"/>
      <c r="BO82" s="277"/>
      <c r="BP82" s="277"/>
      <c r="BQ82" s="277"/>
      <c r="BR82" s="277"/>
      <c r="BS82" s="594"/>
      <c r="BT82" s="277"/>
      <c r="BU82" s="277"/>
      <c r="BV82" s="277"/>
      <c r="BW82" s="277"/>
      <c r="BX82" s="277"/>
      <c r="BY82" s="277"/>
      <c r="BZ82" s="277"/>
      <c r="CA82" s="637"/>
      <c r="CB82" s="652"/>
      <c r="CC82" s="652"/>
      <c r="CD82" s="652"/>
      <c r="CE82" s="652"/>
      <c r="CF82" s="652"/>
      <c r="CG82" s="652"/>
      <c r="CH82" s="652"/>
      <c r="CI82" s="652"/>
      <c r="CJ82" s="652"/>
      <c r="CK82" s="652"/>
      <c r="CL82" s="652"/>
      <c r="CM82" s="652"/>
      <c r="CN82" s="652"/>
      <c r="CO82" s="652"/>
      <c r="CP82" s="652"/>
      <c r="CQ82" s="652"/>
      <c r="CR82" s="807">
        <f t="shared" si="7"/>
        <v>247500000</v>
      </c>
      <c r="CS82" s="807">
        <f t="shared" si="8"/>
        <v>0</v>
      </c>
      <c r="CT82" s="279"/>
      <c r="CU82" s="279"/>
      <c r="CV82" s="279"/>
      <c r="CW82" s="279"/>
      <c r="CX82" s="279"/>
      <c r="CY82" s="279"/>
      <c r="CZ82" s="279"/>
      <c r="DA82" s="279"/>
      <c r="DB82" s="279"/>
      <c r="DC82" s="279"/>
      <c r="DD82" s="279"/>
      <c r="DE82" s="279"/>
      <c r="DF82" s="279"/>
      <c r="DG82" s="279"/>
      <c r="DH82" s="279"/>
      <c r="DI82" s="279"/>
      <c r="DJ82" s="279"/>
      <c r="DK82" s="279"/>
      <c r="DL82" s="279"/>
      <c r="DM82" s="279"/>
      <c r="DN82" s="279"/>
      <c r="DO82" s="279"/>
      <c r="DP82" s="279"/>
      <c r="DQ82" s="279"/>
      <c r="DR82" s="279"/>
      <c r="DS82" s="279"/>
      <c r="DT82" s="279"/>
      <c r="DU82" s="279"/>
      <c r="DV82" s="279"/>
      <c r="DW82" s="279"/>
      <c r="DX82" s="279"/>
      <c r="DY82" s="279"/>
      <c r="DZ82" s="279"/>
      <c r="EA82" s="279"/>
      <c r="EB82" s="279"/>
      <c r="EC82" s="279"/>
      <c r="ED82" s="279"/>
      <c r="EE82" s="279"/>
      <c r="EF82" s="279"/>
      <c r="EG82" s="279"/>
      <c r="EH82" s="279"/>
      <c r="EI82" s="279"/>
      <c r="EJ82" s="279"/>
      <c r="EK82" s="279"/>
      <c r="EL82" s="279"/>
      <c r="EM82" s="279"/>
      <c r="EN82" s="279"/>
      <c r="EO82" s="279"/>
      <c r="EP82" s="279"/>
      <c r="EQ82" s="279"/>
      <c r="ER82" s="279"/>
      <c r="ES82" s="279"/>
      <c r="ET82" s="279"/>
      <c r="EU82" s="279"/>
      <c r="EV82" s="279"/>
      <c r="EW82" s="279"/>
      <c r="EX82" s="279"/>
      <c r="EY82" s="279"/>
      <c r="EZ82" s="279"/>
      <c r="FA82" s="279"/>
      <c r="FB82" s="279"/>
      <c r="FC82" s="279"/>
      <c r="FD82" s="279"/>
      <c r="FE82" s="279"/>
      <c r="FF82" s="279"/>
      <c r="FG82" s="279"/>
      <c r="FH82" s="279"/>
      <c r="FI82" s="279"/>
      <c r="FJ82" s="279"/>
      <c r="FK82" s="279"/>
      <c r="FL82" s="279"/>
      <c r="FM82" s="279"/>
      <c r="FN82" s="279"/>
      <c r="FO82" s="279"/>
      <c r="FP82" s="279"/>
      <c r="FQ82" s="279"/>
      <c r="FR82" s="279"/>
      <c r="FS82" s="279"/>
      <c r="FT82" s="279"/>
      <c r="FU82" s="279"/>
      <c r="FV82" s="279"/>
      <c r="FW82" s="279"/>
      <c r="FX82" s="279"/>
      <c r="FY82" s="279"/>
      <c r="FZ82" s="279"/>
      <c r="GA82" s="279"/>
      <c r="GB82" s="279"/>
      <c r="GC82" s="279"/>
      <c r="GD82" s="279"/>
      <c r="GE82" s="279"/>
      <c r="GF82" s="279"/>
      <c r="GG82" s="279"/>
      <c r="GH82" s="279"/>
      <c r="GI82" s="279"/>
      <c r="GJ82" s="279"/>
      <c r="GK82" s="279"/>
      <c r="GL82" s="279"/>
      <c r="GM82" s="279"/>
      <c r="GN82" s="279"/>
      <c r="GO82" s="279"/>
      <c r="GP82" s="279"/>
      <c r="GQ82" s="279"/>
      <c r="GR82" s="279"/>
      <c r="GS82" s="279"/>
      <c r="GT82" s="279"/>
      <c r="GU82" s="279"/>
      <c r="GV82" s="279"/>
      <c r="GW82" s="279"/>
      <c r="GX82" s="279"/>
      <c r="GY82" s="279"/>
      <c r="GZ82" s="279"/>
      <c r="HA82" s="279"/>
      <c r="HB82" s="279"/>
      <c r="HC82" s="279"/>
      <c r="HD82" s="279"/>
      <c r="HE82" s="279"/>
      <c r="HF82" s="279"/>
      <c r="HG82" s="279"/>
      <c r="HH82" s="279"/>
      <c r="HI82" s="279"/>
      <c r="HJ82" s="279"/>
      <c r="HK82" s="279"/>
      <c r="HL82" s="279"/>
      <c r="HM82" s="279"/>
    </row>
    <row r="83" spans="1:221" s="280" customFormat="1" ht="42.75" hidden="1" x14ac:dyDescent="0.25">
      <c r="A83" s="619" t="s">
        <v>363</v>
      </c>
      <c r="B83" s="619" t="s">
        <v>394</v>
      </c>
      <c r="C83" s="619" t="s">
        <v>394</v>
      </c>
      <c r="D83" s="619" t="s">
        <v>359</v>
      </c>
      <c r="E83" s="619" t="s">
        <v>446</v>
      </c>
      <c r="F83" s="619" t="s">
        <v>361</v>
      </c>
      <c r="G83" s="609">
        <v>2021005810197</v>
      </c>
      <c r="H83" s="941"/>
      <c r="I83" s="1052" t="s">
        <v>907</v>
      </c>
      <c r="J83" s="1052" t="s">
        <v>908</v>
      </c>
      <c r="K83" s="609">
        <v>50</v>
      </c>
      <c r="L83" s="609" t="s">
        <v>752</v>
      </c>
      <c r="M83" s="609" t="s">
        <v>751</v>
      </c>
      <c r="N83" s="619" t="s">
        <v>666</v>
      </c>
      <c r="O83" s="619" t="s">
        <v>390</v>
      </c>
      <c r="P83" s="619" t="s">
        <v>701</v>
      </c>
      <c r="Q83" s="951" t="s">
        <v>878</v>
      </c>
      <c r="R83" s="853"/>
      <c r="S83" s="853">
        <v>100000000</v>
      </c>
      <c r="T83" s="1024">
        <f t="shared" si="6"/>
        <v>100000000</v>
      </c>
      <c r="U83" s="654">
        <f t="shared" si="9"/>
        <v>100000000</v>
      </c>
      <c r="V83" s="1088"/>
      <c r="W83" s="594"/>
      <c r="X83" s="594"/>
      <c r="Y83" s="594"/>
      <c r="Z83" s="594"/>
      <c r="AA83" s="594"/>
      <c r="AB83" s="594"/>
      <c r="AC83" s="594"/>
      <c r="AD83" s="594"/>
      <c r="AE83" s="594"/>
      <c r="AF83" s="594"/>
      <c r="AG83" s="594"/>
      <c r="AH83" s="594"/>
      <c r="AI83" s="594"/>
      <c r="AJ83" s="594"/>
      <c r="AK83" s="594"/>
      <c r="AL83" s="594"/>
      <c r="AM83" s="594"/>
      <c r="AN83" s="594"/>
      <c r="AO83" s="594"/>
      <c r="AP83" s="594"/>
      <c r="AQ83" s="594"/>
      <c r="AR83" s="594"/>
      <c r="AS83" s="594"/>
      <c r="AT83" s="594"/>
      <c r="AU83" s="594"/>
      <c r="AV83" s="594"/>
      <c r="AW83" s="594"/>
      <c r="AX83" s="594"/>
      <c r="AY83" s="594"/>
      <c r="AZ83" s="594"/>
      <c r="BA83" s="594"/>
      <c r="BB83" s="594">
        <v>100000000</v>
      </c>
      <c r="BC83" s="594"/>
      <c r="BD83" s="594"/>
      <c r="BE83" s="594"/>
      <c r="BF83" s="594"/>
      <c r="BG83" s="594"/>
      <c r="BH83" s="594"/>
      <c r="BI83" s="594"/>
      <c r="BJ83" s="594"/>
      <c r="BK83" s="594"/>
      <c r="BL83" s="594"/>
      <c r="BM83" s="594"/>
      <c r="BN83" s="594"/>
      <c r="BO83" s="594"/>
      <c r="BP83" s="594"/>
      <c r="BQ83" s="594"/>
      <c r="BR83" s="594"/>
      <c r="BS83" s="594"/>
      <c r="BT83" s="594"/>
      <c r="BU83" s="594"/>
      <c r="BV83" s="594"/>
      <c r="BW83" s="594"/>
      <c r="BX83" s="594"/>
      <c r="BY83" s="594"/>
      <c r="BZ83" s="594"/>
      <c r="CA83" s="637"/>
      <c r="CB83" s="652"/>
      <c r="CC83" s="652"/>
      <c r="CD83" s="652"/>
      <c r="CE83" s="652"/>
      <c r="CF83" s="652"/>
      <c r="CG83" s="652"/>
      <c r="CH83" s="652"/>
      <c r="CI83" s="652"/>
      <c r="CJ83" s="652"/>
      <c r="CK83" s="652"/>
      <c r="CL83" s="652"/>
      <c r="CM83" s="652"/>
      <c r="CN83" s="652"/>
      <c r="CO83" s="652"/>
      <c r="CP83" s="652"/>
      <c r="CQ83" s="652"/>
      <c r="CR83" s="807">
        <f t="shared" si="7"/>
        <v>100000000</v>
      </c>
      <c r="CS83" s="807">
        <f t="shared" si="8"/>
        <v>0</v>
      </c>
      <c r="CT83" s="279"/>
      <c r="CU83" s="279"/>
      <c r="CV83" s="279"/>
      <c r="CW83" s="279"/>
      <c r="CX83" s="279"/>
      <c r="CY83" s="279"/>
      <c r="CZ83" s="279"/>
      <c r="DA83" s="279"/>
      <c r="DB83" s="279"/>
      <c r="DC83" s="279"/>
      <c r="DD83" s="279"/>
      <c r="DE83" s="279"/>
      <c r="DF83" s="279"/>
      <c r="DG83" s="279"/>
      <c r="DH83" s="279"/>
      <c r="DI83" s="279"/>
      <c r="DJ83" s="279"/>
      <c r="DK83" s="279"/>
      <c r="DL83" s="279"/>
      <c r="DM83" s="279"/>
      <c r="DN83" s="279"/>
      <c r="DO83" s="279"/>
      <c r="DP83" s="279"/>
      <c r="DQ83" s="279"/>
      <c r="DR83" s="279"/>
      <c r="DS83" s="279"/>
      <c r="DT83" s="279"/>
      <c r="DU83" s="279"/>
      <c r="DV83" s="279"/>
      <c r="DW83" s="279"/>
      <c r="DX83" s="279"/>
      <c r="DY83" s="279"/>
      <c r="DZ83" s="279"/>
      <c r="EA83" s="279"/>
      <c r="EB83" s="279"/>
      <c r="EC83" s="279"/>
      <c r="ED83" s="279"/>
      <c r="EE83" s="279"/>
      <c r="EF83" s="279"/>
      <c r="EG83" s="279"/>
      <c r="EH83" s="279"/>
      <c r="EI83" s="279"/>
      <c r="EJ83" s="279"/>
      <c r="EK83" s="279"/>
      <c r="EL83" s="279"/>
      <c r="EM83" s="279"/>
      <c r="EN83" s="279"/>
      <c r="EO83" s="279"/>
      <c r="EP83" s="279"/>
      <c r="EQ83" s="279"/>
      <c r="ER83" s="279"/>
      <c r="ES83" s="279"/>
      <c r="ET83" s="279"/>
      <c r="EU83" s="279"/>
      <c r="EV83" s="279"/>
      <c r="EW83" s="279"/>
      <c r="EX83" s="279"/>
      <c r="EY83" s="279"/>
      <c r="EZ83" s="279"/>
      <c r="FA83" s="279"/>
      <c r="FB83" s="279"/>
      <c r="FC83" s="279"/>
      <c r="FD83" s="279"/>
      <c r="FE83" s="279"/>
      <c r="FF83" s="279"/>
      <c r="FG83" s="279"/>
      <c r="FH83" s="279"/>
      <c r="FI83" s="279"/>
      <c r="FJ83" s="279"/>
      <c r="FK83" s="279"/>
      <c r="FL83" s="279"/>
      <c r="FM83" s="279"/>
      <c r="FN83" s="279"/>
      <c r="FO83" s="279"/>
      <c r="FP83" s="279"/>
      <c r="FQ83" s="279"/>
      <c r="FR83" s="279"/>
      <c r="FS83" s="279"/>
      <c r="FT83" s="279"/>
      <c r="FU83" s="279"/>
      <c r="FV83" s="279"/>
      <c r="FW83" s="279"/>
      <c r="FX83" s="279"/>
      <c r="FY83" s="279"/>
      <c r="FZ83" s="279"/>
      <c r="GA83" s="279"/>
      <c r="GB83" s="279"/>
      <c r="GC83" s="279"/>
      <c r="GD83" s="279"/>
      <c r="GE83" s="279"/>
      <c r="GF83" s="279"/>
      <c r="GG83" s="279"/>
      <c r="GH83" s="279"/>
      <c r="GI83" s="279"/>
      <c r="GJ83" s="279"/>
      <c r="GK83" s="279"/>
      <c r="GL83" s="279"/>
      <c r="GM83" s="279"/>
      <c r="GN83" s="279"/>
      <c r="GO83" s="279"/>
      <c r="GP83" s="279"/>
      <c r="GQ83" s="279"/>
      <c r="GR83" s="279"/>
      <c r="GS83" s="279"/>
      <c r="GT83" s="279"/>
      <c r="GU83" s="279"/>
      <c r="GV83" s="279"/>
      <c r="GW83" s="279"/>
      <c r="GX83" s="279"/>
      <c r="GY83" s="279"/>
      <c r="GZ83" s="279"/>
      <c r="HA83" s="279"/>
      <c r="HB83" s="279"/>
      <c r="HC83" s="279"/>
      <c r="HD83" s="279"/>
      <c r="HE83" s="279"/>
      <c r="HF83" s="279"/>
      <c r="HG83" s="279"/>
      <c r="HH83" s="279"/>
      <c r="HI83" s="279"/>
      <c r="HJ83" s="279"/>
      <c r="HK83" s="279"/>
      <c r="HL83" s="279"/>
      <c r="HM83" s="279"/>
    </row>
    <row r="84" spans="1:221" s="280" customFormat="1" ht="57" hidden="1" x14ac:dyDescent="0.25">
      <c r="A84" s="619" t="s">
        <v>363</v>
      </c>
      <c r="B84" s="619" t="s">
        <v>394</v>
      </c>
      <c r="C84" s="619" t="s">
        <v>394</v>
      </c>
      <c r="D84" s="619" t="s">
        <v>359</v>
      </c>
      <c r="E84" s="619" t="s">
        <v>446</v>
      </c>
      <c r="F84" s="619" t="s">
        <v>361</v>
      </c>
      <c r="G84" s="609">
        <v>2021005810199</v>
      </c>
      <c r="H84" s="941"/>
      <c r="I84" s="1052" t="s">
        <v>749</v>
      </c>
      <c r="J84" s="1052" t="s">
        <v>909</v>
      </c>
      <c r="K84" s="609">
        <v>3</v>
      </c>
      <c r="L84" s="609" t="s">
        <v>752</v>
      </c>
      <c r="M84" s="609" t="s">
        <v>751</v>
      </c>
      <c r="N84" s="619" t="s">
        <v>666</v>
      </c>
      <c r="O84" s="619" t="s">
        <v>390</v>
      </c>
      <c r="P84" s="619" t="s">
        <v>701</v>
      </c>
      <c r="Q84" s="951" t="s">
        <v>880</v>
      </c>
      <c r="R84" s="853"/>
      <c r="S84" s="853">
        <v>100000000</v>
      </c>
      <c r="T84" s="1024">
        <f t="shared" si="6"/>
        <v>100000000</v>
      </c>
      <c r="U84" s="654">
        <f t="shared" si="9"/>
        <v>100000000</v>
      </c>
      <c r="V84" s="1088"/>
      <c r="W84" s="594"/>
      <c r="X84" s="594"/>
      <c r="Y84" s="594"/>
      <c r="Z84" s="594"/>
      <c r="AA84" s="594"/>
      <c r="AB84" s="594"/>
      <c r="AC84" s="594"/>
      <c r="AD84" s="594"/>
      <c r="AE84" s="594"/>
      <c r="AF84" s="594"/>
      <c r="AG84" s="594"/>
      <c r="AH84" s="594"/>
      <c r="AI84" s="594"/>
      <c r="AJ84" s="594"/>
      <c r="AK84" s="594"/>
      <c r="AL84" s="594"/>
      <c r="AM84" s="594"/>
      <c r="AN84" s="594"/>
      <c r="AO84" s="594"/>
      <c r="AP84" s="594"/>
      <c r="AQ84" s="594"/>
      <c r="AR84" s="594"/>
      <c r="AS84" s="594"/>
      <c r="AT84" s="594"/>
      <c r="AU84" s="594"/>
      <c r="AV84" s="594"/>
      <c r="AW84" s="594"/>
      <c r="AX84" s="594"/>
      <c r="AY84" s="594"/>
      <c r="AZ84" s="594"/>
      <c r="BA84" s="594"/>
      <c r="BB84" s="594">
        <v>100000000</v>
      </c>
      <c r="BC84" s="594"/>
      <c r="BD84" s="594"/>
      <c r="BE84" s="594"/>
      <c r="BF84" s="594"/>
      <c r="BG84" s="594"/>
      <c r="BH84" s="594"/>
      <c r="BI84" s="594"/>
      <c r="BJ84" s="594"/>
      <c r="BK84" s="594"/>
      <c r="BL84" s="594"/>
      <c r="BM84" s="594"/>
      <c r="BN84" s="594"/>
      <c r="BO84" s="594"/>
      <c r="BP84" s="594"/>
      <c r="BQ84" s="594"/>
      <c r="BR84" s="594"/>
      <c r="BS84" s="594"/>
      <c r="BT84" s="594"/>
      <c r="BU84" s="594"/>
      <c r="BV84" s="594"/>
      <c r="BW84" s="594"/>
      <c r="BX84" s="594"/>
      <c r="BY84" s="594"/>
      <c r="BZ84" s="594"/>
      <c r="CA84" s="637"/>
      <c r="CB84" s="652"/>
      <c r="CC84" s="652"/>
      <c r="CD84" s="652"/>
      <c r="CE84" s="652"/>
      <c r="CF84" s="652"/>
      <c r="CG84" s="652"/>
      <c r="CH84" s="652"/>
      <c r="CI84" s="652"/>
      <c r="CJ84" s="652"/>
      <c r="CK84" s="652"/>
      <c r="CL84" s="652"/>
      <c r="CM84" s="652"/>
      <c r="CN84" s="652"/>
      <c r="CO84" s="652"/>
      <c r="CP84" s="652"/>
      <c r="CQ84" s="652"/>
      <c r="CR84" s="807">
        <f t="shared" si="7"/>
        <v>100000000</v>
      </c>
      <c r="CS84" s="807">
        <f t="shared" si="8"/>
        <v>0</v>
      </c>
      <c r="CT84" s="279"/>
      <c r="CU84" s="279"/>
      <c r="CV84" s="279"/>
      <c r="CW84" s="279"/>
      <c r="CX84" s="279"/>
      <c r="CY84" s="279"/>
      <c r="CZ84" s="279"/>
      <c r="DA84" s="279"/>
      <c r="DB84" s="279"/>
      <c r="DC84" s="279"/>
      <c r="DD84" s="279"/>
      <c r="DE84" s="279"/>
      <c r="DF84" s="279"/>
      <c r="DG84" s="279"/>
      <c r="DH84" s="279"/>
      <c r="DI84" s="279"/>
      <c r="DJ84" s="279"/>
      <c r="DK84" s="279"/>
      <c r="DL84" s="279"/>
      <c r="DM84" s="279"/>
      <c r="DN84" s="279"/>
      <c r="DO84" s="279"/>
      <c r="DP84" s="279"/>
      <c r="DQ84" s="279"/>
      <c r="DR84" s="279"/>
      <c r="DS84" s="279"/>
      <c r="DT84" s="279"/>
      <c r="DU84" s="279"/>
      <c r="DV84" s="279"/>
      <c r="DW84" s="279"/>
      <c r="DX84" s="279"/>
      <c r="DY84" s="279"/>
      <c r="DZ84" s="279"/>
      <c r="EA84" s="279"/>
      <c r="EB84" s="279"/>
      <c r="EC84" s="279"/>
      <c r="ED84" s="279"/>
      <c r="EE84" s="279"/>
      <c r="EF84" s="279"/>
      <c r="EG84" s="279"/>
      <c r="EH84" s="279"/>
      <c r="EI84" s="279"/>
      <c r="EJ84" s="279"/>
      <c r="EK84" s="279"/>
      <c r="EL84" s="279"/>
      <c r="EM84" s="279"/>
      <c r="EN84" s="279"/>
      <c r="EO84" s="279"/>
      <c r="EP84" s="279"/>
      <c r="EQ84" s="279"/>
      <c r="ER84" s="279"/>
      <c r="ES84" s="279"/>
      <c r="ET84" s="279"/>
      <c r="EU84" s="279"/>
      <c r="EV84" s="279"/>
      <c r="EW84" s="279"/>
      <c r="EX84" s="279"/>
      <c r="EY84" s="279"/>
      <c r="EZ84" s="279"/>
      <c r="FA84" s="279"/>
      <c r="FB84" s="279"/>
      <c r="FC84" s="279"/>
      <c r="FD84" s="279"/>
      <c r="FE84" s="279"/>
      <c r="FF84" s="279"/>
      <c r="FG84" s="279"/>
      <c r="FH84" s="279"/>
      <c r="FI84" s="279"/>
      <c r="FJ84" s="279"/>
      <c r="FK84" s="279"/>
      <c r="FL84" s="279"/>
      <c r="FM84" s="279"/>
      <c r="FN84" s="279"/>
      <c r="FO84" s="279"/>
      <c r="FP84" s="279"/>
      <c r="FQ84" s="279"/>
      <c r="FR84" s="279"/>
      <c r="FS84" s="279"/>
      <c r="FT84" s="279"/>
      <c r="FU84" s="279"/>
      <c r="FV84" s="279"/>
      <c r="FW84" s="279"/>
      <c r="FX84" s="279"/>
      <c r="FY84" s="279"/>
      <c r="FZ84" s="279"/>
      <c r="GA84" s="279"/>
      <c r="GB84" s="279"/>
      <c r="GC84" s="279"/>
      <c r="GD84" s="279"/>
      <c r="GE84" s="279"/>
      <c r="GF84" s="279"/>
      <c r="GG84" s="279"/>
      <c r="GH84" s="279"/>
      <c r="GI84" s="279"/>
      <c r="GJ84" s="279"/>
      <c r="GK84" s="279"/>
      <c r="GL84" s="279"/>
      <c r="GM84" s="279"/>
      <c r="GN84" s="279"/>
      <c r="GO84" s="279"/>
      <c r="GP84" s="279"/>
      <c r="GQ84" s="279"/>
      <c r="GR84" s="279"/>
      <c r="GS84" s="279"/>
      <c r="GT84" s="279"/>
      <c r="GU84" s="279"/>
      <c r="GV84" s="279"/>
      <c r="GW84" s="279"/>
      <c r="GX84" s="279"/>
      <c r="GY84" s="279"/>
      <c r="GZ84" s="279"/>
      <c r="HA84" s="279"/>
      <c r="HB84" s="279"/>
      <c r="HC84" s="279"/>
      <c r="HD84" s="279"/>
      <c r="HE84" s="279"/>
      <c r="HF84" s="279"/>
      <c r="HG84" s="279"/>
      <c r="HH84" s="279"/>
      <c r="HI84" s="279"/>
      <c r="HJ84" s="279"/>
      <c r="HK84" s="279"/>
      <c r="HL84" s="279"/>
      <c r="HM84" s="279"/>
    </row>
    <row r="85" spans="1:221" s="280" customFormat="1" ht="60.95" hidden="1" customHeight="1" x14ac:dyDescent="0.25">
      <c r="A85" s="916" t="s">
        <v>363</v>
      </c>
      <c r="B85" s="916" t="s">
        <v>394</v>
      </c>
      <c r="C85" s="916" t="s">
        <v>394</v>
      </c>
      <c r="D85" s="916" t="s">
        <v>359</v>
      </c>
      <c r="E85" s="916" t="s">
        <v>446</v>
      </c>
      <c r="F85" s="916" t="s">
        <v>361</v>
      </c>
      <c r="G85" s="609">
        <v>2021005810065</v>
      </c>
      <c r="H85" s="1140" t="s">
        <v>1032</v>
      </c>
      <c r="I85" s="1052" t="s">
        <v>749</v>
      </c>
      <c r="J85" s="1052" t="s">
        <v>909</v>
      </c>
      <c r="K85" s="609">
        <v>3</v>
      </c>
      <c r="L85" s="609" t="s">
        <v>752</v>
      </c>
      <c r="M85" s="609" t="s">
        <v>751</v>
      </c>
      <c r="N85" s="619" t="s">
        <v>936</v>
      </c>
      <c r="O85" s="619" t="s">
        <v>390</v>
      </c>
      <c r="P85" s="619"/>
      <c r="Q85" s="1017" t="s">
        <v>973</v>
      </c>
      <c r="R85" s="853"/>
      <c r="S85" s="853">
        <v>111086000</v>
      </c>
      <c r="T85" s="1024">
        <f t="shared" si="6"/>
        <v>111086000</v>
      </c>
      <c r="U85" s="654">
        <f t="shared" si="9"/>
        <v>111086000</v>
      </c>
      <c r="V85" s="1088"/>
      <c r="W85" s="594"/>
      <c r="X85" s="594"/>
      <c r="Y85" s="594"/>
      <c r="Z85" s="594"/>
      <c r="AA85" s="594"/>
      <c r="AB85" s="594"/>
      <c r="AC85" s="594"/>
      <c r="AD85" s="594"/>
      <c r="AE85" s="594"/>
      <c r="AF85" s="594"/>
      <c r="AG85" s="594"/>
      <c r="AH85" s="594"/>
      <c r="AI85" s="594"/>
      <c r="AJ85" s="594"/>
      <c r="AK85" s="594"/>
      <c r="AL85" s="594"/>
      <c r="AM85" s="594"/>
      <c r="AN85" s="594"/>
      <c r="AO85" s="594"/>
      <c r="AP85" s="594"/>
      <c r="AQ85" s="594"/>
      <c r="AR85" s="594"/>
      <c r="AS85" s="594"/>
      <c r="AT85" s="594"/>
      <c r="AU85" s="594"/>
      <c r="AV85" s="594"/>
      <c r="AW85" s="594"/>
      <c r="AX85" s="594"/>
      <c r="AY85" s="594"/>
      <c r="AZ85" s="594"/>
      <c r="BA85" s="594"/>
      <c r="BB85" s="789">
        <v>111086000</v>
      </c>
      <c r="BC85" s="594"/>
      <c r="BD85" s="594"/>
      <c r="BE85" s="594"/>
      <c r="BF85" s="594"/>
      <c r="BG85" s="594"/>
      <c r="BH85" s="594"/>
      <c r="BI85" s="594"/>
      <c r="BJ85" s="594"/>
      <c r="BK85" s="594"/>
      <c r="BL85" s="594"/>
      <c r="BM85" s="594"/>
      <c r="BN85" s="594"/>
      <c r="BO85" s="594"/>
      <c r="BP85" s="594"/>
      <c r="BQ85" s="594"/>
      <c r="BR85" s="594"/>
      <c r="BS85" s="594"/>
      <c r="BT85" s="594"/>
      <c r="BU85" s="594"/>
      <c r="BV85" s="594"/>
      <c r="BW85" s="594"/>
      <c r="BX85" s="594"/>
      <c r="BY85" s="594"/>
      <c r="BZ85" s="594"/>
      <c r="CA85" s="637"/>
      <c r="CB85" s="652"/>
      <c r="CC85" s="652"/>
      <c r="CD85" s="652"/>
      <c r="CE85" s="652"/>
      <c r="CF85" s="652"/>
      <c r="CG85" s="652"/>
      <c r="CH85" s="652"/>
      <c r="CI85" s="652"/>
      <c r="CJ85" s="652"/>
      <c r="CK85" s="652"/>
      <c r="CL85" s="652"/>
      <c r="CM85" s="652"/>
      <c r="CN85" s="652"/>
      <c r="CO85" s="652"/>
      <c r="CP85" s="652"/>
      <c r="CQ85" s="652"/>
      <c r="CR85" s="807">
        <f t="shared" si="7"/>
        <v>111086000</v>
      </c>
      <c r="CS85" s="807">
        <f t="shared" si="8"/>
        <v>0</v>
      </c>
      <c r="CT85" s="279"/>
      <c r="CU85" s="279"/>
      <c r="CV85" s="279"/>
      <c r="CW85" s="279"/>
      <c r="CX85" s="279"/>
      <c r="CY85" s="279"/>
      <c r="CZ85" s="279"/>
      <c r="DA85" s="279"/>
      <c r="DB85" s="279"/>
      <c r="DC85" s="279"/>
      <c r="DD85" s="279"/>
      <c r="DE85" s="279"/>
      <c r="DF85" s="279"/>
      <c r="DG85" s="279"/>
      <c r="DH85" s="279"/>
      <c r="DI85" s="279"/>
      <c r="DJ85" s="279"/>
      <c r="DK85" s="279"/>
      <c r="DL85" s="279"/>
      <c r="DM85" s="279"/>
      <c r="DN85" s="279"/>
      <c r="DO85" s="279"/>
      <c r="DP85" s="279"/>
      <c r="DQ85" s="279"/>
      <c r="DR85" s="279"/>
      <c r="DS85" s="279"/>
      <c r="DT85" s="279"/>
      <c r="DU85" s="279"/>
      <c r="DV85" s="279"/>
      <c r="DW85" s="279"/>
      <c r="DX85" s="279"/>
      <c r="DY85" s="279"/>
      <c r="DZ85" s="279"/>
      <c r="EA85" s="279"/>
      <c r="EB85" s="279"/>
      <c r="EC85" s="279"/>
      <c r="ED85" s="279"/>
      <c r="EE85" s="279"/>
      <c r="EF85" s="279"/>
      <c r="EG85" s="279"/>
      <c r="EH85" s="279"/>
      <c r="EI85" s="279"/>
      <c r="EJ85" s="279"/>
      <c r="EK85" s="279"/>
      <c r="EL85" s="279"/>
      <c r="EM85" s="279"/>
      <c r="EN85" s="279"/>
      <c r="EO85" s="279"/>
      <c r="EP85" s="279"/>
      <c r="EQ85" s="279"/>
      <c r="ER85" s="279"/>
      <c r="ES85" s="279"/>
      <c r="ET85" s="279"/>
      <c r="EU85" s="279"/>
      <c r="EV85" s="279"/>
      <c r="EW85" s="279"/>
      <c r="EX85" s="279"/>
      <c r="EY85" s="279"/>
      <c r="EZ85" s="279"/>
      <c r="FA85" s="279"/>
      <c r="FB85" s="279"/>
      <c r="FC85" s="279"/>
      <c r="FD85" s="279"/>
      <c r="FE85" s="279"/>
      <c r="FF85" s="279"/>
      <c r="FG85" s="279"/>
      <c r="FH85" s="279"/>
      <c r="FI85" s="279"/>
      <c r="FJ85" s="279"/>
      <c r="FK85" s="279"/>
      <c r="FL85" s="279"/>
      <c r="FM85" s="279"/>
      <c r="FN85" s="279"/>
      <c r="FO85" s="279"/>
      <c r="FP85" s="279"/>
      <c r="FQ85" s="279"/>
      <c r="FR85" s="279"/>
      <c r="FS85" s="279"/>
      <c r="FT85" s="279"/>
      <c r="FU85" s="279"/>
      <c r="FV85" s="279"/>
      <c r="FW85" s="279"/>
      <c r="FX85" s="279"/>
      <c r="FY85" s="279"/>
      <c r="FZ85" s="279"/>
      <c r="GA85" s="279"/>
      <c r="GB85" s="279"/>
      <c r="GC85" s="279"/>
      <c r="GD85" s="279"/>
      <c r="GE85" s="279"/>
      <c r="GF85" s="279"/>
      <c r="GG85" s="279"/>
      <c r="GH85" s="279"/>
      <c r="GI85" s="279"/>
      <c r="GJ85" s="279"/>
      <c r="GK85" s="279"/>
      <c r="GL85" s="279"/>
      <c r="GM85" s="279"/>
      <c r="GN85" s="279"/>
      <c r="GO85" s="279"/>
      <c r="GP85" s="279"/>
      <c r="GQ85" s="279"/>
      <c r="GR85" s="279"/>
      <c r="GS85" s="279"/>
      <c r="GT85" s="279"/>
      <c r="GU85" s="279"/>
      <c r="GV85" s="279"/>
      <c r="GW85" s="279"/>
      <c r="GX85" s="279"/>
      <c r="GY85" s="279"/>
      <c r="GZ85" s="279"/>
      <c r="HA85" s="279"/>
      <c r="HB85" s="279"/>
      <c r="HC85" s="279"/>
      <c r="HD85" s="279"/>
      <c r="HE85" s="279"/>
      <c r="HF85" s="279"/>
      <c r="HG85" s="279"/>
      <c r="HH85" s="279"/>
      <c r="HI85" s="279"/>
      <c r="HJ85" s="279"/>
      <c r="HK85" s="279"/>
      <c r="HL85" s="279"/>
      <c r="HM85" s="279"/>
    </row>
    <row r="86" spans="1:221" s="280" customFormat="1" ht="57" hidden="1" x14ac:dyDescent="0.25">
      <c r="A86" s="619" t="s">
        <v>363</v>
      </c>
      <c r="B86" s="619" t="s">
        <v>394</v>
      </c>
      <c r="C86" s="619" t="s">
        <v>394</v>
      </c>
      <c r="D86" s="619" t="s">
        <v>359</v>
      </c>
      <c r="E86" s="619" t="s">
        <v>446</v>
      </c>
      <c r="F86" s="619" t="s">
        <v>361</v>
      </c>
      <c r="G86" s="609">
        <v>2021005810076</v>
      </c>
      <c r="H86" s="941"/>
      <c r="I86" s="1052" t="s">
        <v>749</v>
      </c>
      <c r="J86" s="1052" t="s">
        <v>750</v>
      </c>
      <c r="K86" s="609">
        <v>10</v>
      </c>
      <c r="L86" s="609" t="s">
        <v>752</v>
      </c>
      <c r="M86" s="609" t="s">
        <v>751</v>
      </c>
      <c r="N86" s="619" t="s">
        <v>666</v>
      </c>
      <c r="O86" s="619" t="s">
        <v>390</v>
      </c>
      <c r="P86" s="619" t="s">
        <v>701</v>
      </c>
      <c r="Q86" s="951" t="s">
        <v>879</v>
      </c>
      <c r="R86" s="853"/>
      <c r="S86" s="853">
        <v>100000000</v>
      </c>
      <c r="T86" s="1024">
        <f t="shared" si="6"/>
        <v>100000000</v>
      </c>
      <c r="U86" s="654">
        <f t="shared" si="9"/>
        <v>100000000</v>
      </c>
      <c r="V86" s="1088"/>
      <c r="W86" s="594"/>
      <c r="X86" s="594"/>
      <c r="Y86" s="594"/>
      <c r="Z86" s="594"/>
      <c r="AA86" s="594"/>
      <c r="AB86" s="594"/>
      <c r="AC86" s="594"/>
      <c r="AD86" s="594"/>
      <c r="AE86" s="594"/>
      <c r="AF86" s="594"/>
      <c r="AG86" s="594"/>
      <c r="AH86" s="594"/>
      <c r="AI86" s="594"/>
      <c r="AJ86" s="594"/>
      <c r="AK86" s="594"/>
      <c r="AL86" s="594"/>
      <c r="AM86" s="594"/>
      <c r="AN86" s="594"/>
      <c r="AO86" s="594"/>
      <c r="AP86" s="594"/>
      <c r="AQ86" s="594"/>
      <c r="AR86" s="594"/>
      <c r="AS86" s="594"/>
      <c r="AT86" s="594"/>
      <c r="AU86" s="594"/>
      <c r="AV86" s="594"/>
      <c r="AW86" s="594"/>
      <c r="AX86" s="594"/>
      <c r="AY86" s="594"/>
      <c r="AZ86" s="594"/>
      <c r="BA86" s="594"/>
      <c r="BB86" s="594">
        <v>100000000</v>
      </c>
      <c r="BC86" s="594"/>
      <c r="BD86" s="594"/>
      <c r="BE86" s="594"/>
      <c r="BF86" s="594"/>
      <c r="BG86" s="594"/>
      <c r="BH86" s="594"/>
      <c r="BI86" s="594"/>
      <c r="BJ86" s="594"/>
      <c r="BK86" s="594"/>
      <c r="BL86" s="594"/>
      <c r="BM86" s="594"/>
      <c r="BN86" s="594"/>
      <c r="BO86" s="594"/>
      <c r="BP86" s="594"/>
      <c r="BQ86" s="594"/>
      <c r="BR86" s="594"/>
      <c r="BS86" s="594"/>
      <c r="BT86" s="594"/>
      <c r="BU86" s="594"/>
      <c r="BV86" s="594"/>
      <c r="BW86" s="594"/>
      <c r="BX86" s="594"/>
      <c r="BY86" s="594"/>
      <c r="BZ86" s="594"/>
      <c r="CA86" s="637"/>
      <c r="CB86" s="652"/>
      <c r="CC86" s="652"/>
      <c r="CD86" s="652"/>
      <c r="CE86" s="652"/>
      <c r="CF86" s="652"/>
      <c r="CG86" s="652"/>
      <c r="CH86" s="652"/>
      <c r="CI86" s="652"/>
      <c r="CJ86" s="652"/>
      <c r="CK86" s="652"/>
      <c r="CL86" s="652"/>
      <c r="CM86" s="652"/>
      <c r="CN86" s="652"/>
      <c r="CO86" s="652"/>
      <c r="CP86" s="652"/>
      <c r="CQ86" s="652"/>
      <c r="CR86" s="807">
        <f t="shared" si="7"/>
        <v>100000000</v>
      </c>
      <c r="CS86" s="807">
        <f t="shared" si="8"/>
        <v>0</v>
      </c>
      <c r="CT86" s="279"/>
      <c r="CU86" s="279"/>
      <c r="CV86" s="279"/>
      <c r="CW86" s="279"/>
      <c r="CX86" s="279"/>
      <c r="CY86" s="279"/>
      <c r="CZ86" s="279"/>
      <c r="DA86" s="279"/>
      <c r="DB86" s="279"/>
      <c r="DC86" s="279"/>
      <c r="DD86" s="279"/>
      <c r="DE86" s="279"/>
      <c r="DF86" s="279"/>
      <c r="DG86" s="279"/>
      <c r="DH86" s="279"/>
      <c r="DI86" s="279"/>
      <c r="DJ86" s="279"/>
      <c r="DK86" s="279"/>
      <c r="DL86" s="279"/>
      <c r="DM86" s="279"/>
      <c r="DN86" s="279"/>
      <c r="DO86" s="279"/>
      <c r="DP86" s="279"/>
      <c r="DQ86" s="279"/>
      <c r="DR86" s="279"/>
      <c r="DS86" s="279"/>
      <c r="DT86" s="279"/>
      <c r="DU86" s="279"/>
      <c r="DV86" s="279"/>
      <c r="DW86" s="279"/>
      <c r="DX86" s="279"/>
      <c r="DY86" s="279"/>
      <c r="DZ86" s="279"/>
      <c r="EA86" s="279"/>
      <c r="EB86" s="279"/>
      <c r="EC86" s="279"/>
      <c r="ED86" s="279"/>
      <c r="EE86" s="279"/>
      <c r="EF86" s="279"/>
      <c r="EG86" s="279"/>
      <c r="EH86" s="279"/>
      <c r="EI86" s="279"/>
      <c r="EJ86" s="279"/>
      <c r="EK86" s="279"/>
      <c r="EL86" s="279"/>
      <c r="EM86" s="279"/>
      <c r="EN86" s="279"/>
      <c r="EO86" s="279"/>
      <c r="EP86" s="279"/>
      <c r="EQ86" s="279"/>
      <c r="ER86" s="279"/>
      <c r="ES86" s="279"/>
      <c r="ET86" s="279"/>
      <c r="EU86" s="279"/>
      <c r="EV86" s="279"/>
      <c r="EW86" s="279"/>
      <c r="EX86" s="279"/>
      <c r="EY86" s="279"/>
      <c r="EZ86" s="279"/>
      <c r="FA86" s="279"/>
      <c r="FB86" s="279"/>
      <c r="FC86" s="279"/>
      <c r="FD86" s="279"/>
      <c r="FE86" s="279"/>
      <c r="FF86" s="279"/>
      <c r="FG86" s="279"/>
      <c r="FH86" s="279"/>
      <c r="FI86" s="279"/>
      <c r="FJ86" s="279"/>
      <c r="FK86" s="279"/>
      <c r="FL86" s="279"/>
      <c r="FM86" s="279"/>
      <c r="FN86" s="279"/>
      <c r="FO86" s="279"/>
      <c r="FP86" s="279"/>
      <c r="FQ86" s="279"/>
      <c r="FR86" s="279"/>
      <c r="FS86" s="279"/>
      <c r="FT86" s="279"/>
      <c r="FU86" s="279"/>
      <c r="FV86" s="279"/>
      <c r="FW86" s="279"/>
      <c r="FX86" s="279"/>
      <c r="FY86" s="279"/>
      <c r="FZ86" s="279"/>
      <c r="GA86" s="279"/>
      <c r="GB86" s="279"/>
      <c r="GC86" s="279"/>
      <c r="GD86" s="279"/>
      <c r="GE86" s="279"/>
      <c r="GF86" s="279"/>
      <c r="GG86" s="279"/>
      <c r="GH86" s="279"/>
      <c r="GI86" s="279"/>
      <c r="GJ86" s="279"/>
      <c r="GK86" s="279"/>
      <c r="GL86" s="279"/>
      <c r="GM86" s="279"/>
      <c r="GN86" s="279"/>
      <c r="GO86" s="279"/>
      <c r="GP86" s="279"/>
      <c r="GQ86" s="279"/>
      <c r="GR86" s="279"/>
      <c r="GS86" s="279"/>
      <c r="GT86" s="279"/>
      <c r="GU86" s="279"/>
      <c r="GV86" s="279"/>
      <c r="GW86" s="279"/>
      <c r="GX86" s="279"/>
      <c r="GY86" s="279"/>
      <c r="GZ86" s="279"/>
      <c r="HA86" s="279"/>
      <c r="HB86" s="279"/>
      <c r="HC86" s="279"/>
      <c r="HD86" s="279"/>
      <c r="HE86" s="279"/>
      <c r="HF86" s="279"/>
      <c r="HG86" s="279"/>
      <c r="HH86" s="279"/>
      <c r="HI86" s="279"/>
      <c r="HJ86" s="279"/>
      <c r="HK86" s="279"/>
      <c r="HL86" s="279"/>
      <c r="HM86" s="279"/>
    </row>
    <row r="87" spans="1:221" s="280" customFormat="1" ht="71.25" hidden="1" x14ac:dyDescent="0.25">
      <c r="A87" s="619" t="s">
        <v>363</v>
      </c>
      <c r="B87" s="619" t="s">
        <v>394</v>
      </c>
      <c r="C87" s="619" t="s">
        <v>394</v>
      </c>
      <c r="D87" s="619" t="s">
        <v>359</v>
      </c>
      <c r="E87" s="619" t="s">
        <v>446</v>
      </c>
      <c r="F87" s="619" t="s">
        <v>361</v>
      </c>
      <c r="G87" s="609">
        <v>2021005810071</v>
      </c>
      <c r="H87" s="941"/>
      <c r="I87" s="1052" t="s">
        <v>753</v>
      </c>
      <c r="J87" s="1052" t="s">
        <v>754</v>
      </c>
      <c r="K87" s="609">
        <v>5000</v>
      </c>
      <c r="L87" s="609" t="s">
        <v>752</v>
      </c>
      <c r="M87" s="609" t="s">
        <v>751</v>
      </c>
      <c r="N87" s="619" t="s">
        <v>666</v>
      </c>
      <c r="O87" s="619" t="s">
        <v>390</v>
      </c>
      <c r="P87" s="619" t="s">
        <v>701</v>
      </c>
      <c r="Q87" s="951" t="s">
        <v>883</v>
      </c>
      <c r="R87" s="853"/>
      <c r="S87" s="853">
        <f>625650000-S81</f>
        <v>475650000</v>
      </c>
      <c r="T87" s="1024">
        <f t="shared" si="6"/>
        <v>475650000</v>
      </c>
      <c r="U87" s="654">
        <f t="shared" si="9"/>
        <v>475650000</v>
      </c>
      <c r="V87" s="1088"/>
      <c r="W87" s="277"/>
      <c r="X87" s="277"/>
      <c r="Y87" s="277"/>
      <c r="Z87" s="277"/>
      <c r="AA87" s="594"/>
      <c r="AB87" s="277"/>
      <c r="AC87" s="277"/>
      <c r="AD87" s="277"/>
      <c r="AE87" s="277"/>
      <c r="AF87" s="277"/>
      <c r="AG87" s="277"/>
      <c r="AH87" s="277"/>
      <c r="AI87" s="277"/>
      <c r="AJ87" s="277"/>
      <c r="AK87" s="277"/>
      <c r="AL87" s="277"/>
      <c r="AM87" s="277"/>
      <c r="AN87" s="594"/>
      <c r="AO87" s="594"/>
      <c r="AP87" s="277"/>
      <c r="AQ87" s="277"/>
      <c r="AR87" s="277"/>
      <c r="AS87" s="277"/>
      <c r="AT87" s="277"/>
      <c r="AU87" s="277"/>
      <c r="AV87" s="277"/>
      <c r="AW87" s="277"/>
      <c r="AX87" s="277">
        <v>80000000</v>
      </c>
      <c r="AY87" s="277">
        <v>750000</v>
      </c>
      <c r="AZ87" s="277"/>
      <c r="BA87" s="277"/>
      <c r="BB87" s="908">
        <v>392900000</v>
      </c>
      <c r="BC87" s="277"/>
      <c r="BD87" s="594"/>
      <c r="BE87" s="277">
        <v>2000000</v>
      </c>
      <c r="BF87" s="277"/>
      <c r="BG87" s="277"/>
      <c r="BH87" s="277"/>
      <c r="BI87" s="277"/>
      <c r="BJ87" s="277"/>
      <c r="BK87" s="381"/>
      <c r="BL87" s="277"/>
      <c r="BM87" s="277"/>
      <c r="BN87" s="277"/>
      <c r="BO87" s="277"/>
      <c r="BP87" s="277"/>
      <c r="BQ87" s="277"/>
      <c r="BR87" s="277"/>
      <c r="BS87" s="594"/>
      <c r="BT87" s="277"/>
      <c r="BU87" s="277"/>
      <c r="BV87" s="277"/>
      <c r="BW87" s="277"/>
      <c r="BX87" s="277"/>
      <c r="BY87" s="277"/>
      <c r="BZ87" s="277"/>
      <c r="CA87" s="637"/>
      <c r="CB87" s="652"/>
      <c r="CC87" s="652"/>
      <c r="CD87" s="652"/>
      <c r="CE87" s="652"/>
      <c r="CF87" s="652"/>
      <c r="CG87" s="652"/>
      <c r="CH87" s="652"/>
      <c r="CI87" s="652"/>
      <c r="CJ87" s="652"/>
      <c r="CK87" s="652"/>
      <c r="CL87" s="652"/>
      <c r="CM87" s="652"/>
      <c r="CN87" s="652"/>
      <c r="CO87" s="652"/>
      <c r="CP87" s="652"/>
      <c r="CQ87" s="652"/>
      <c r="CR87" s="807">
        <f t="shared" si="7"/>
        <v>475650000</v>
      </c>
      <c r="CS87" s="807">
        <f t="shared" si="8"/>
        <v>0</v>
      </c>
      <c r="CT87" s="279"/>
      <c r="CU87" s="279"/>
      <c r="CV87" s="279"/>
      <c r="CW87" s="279"/>
      <c r="CX87" s="279"/>
      <c r="CY87" s="279"/>
      <c r="CZ87" s="279"/>
      <c r="DA87" s="279"/>
      <c r="DB87" s="279"/>
      <c r="DC87" s="279"/>
      <c r="DD87" s="279"/>
      <c r="DE87" s="279"/>
      <c r="DF87" s="279"/>
      <c r="DG87" s="279"/>
      <c r="DH87" s="279"/>
      <c r="DI87" s="279"/>
      <c r="DJ87" s="279"/>
      <c r="DK87" s="279"/>
      <c r="DL87" s="279"/>
      <c r="DM87" s="279"/>
      <c r="DN87" s="279"/>
      <c r="DO87" s="279"/>
      <c r="DP87" s="279"/>
      <c r="DQ87" s="279"/>
      <c r="DR87" s="279"/>
      <c r="DS87" s="279"/>
      <c r="DT87" s="279"/>
      <c r="DU87" s="279"/>
      <c r="DV87" s="279"/>
      <c r="DW87" s="279"/>
      <c r="DX87" s="279"/>
      <c r="DY87" s="279"/>
      <c r="DZ87" s="279"/>
      <c r="EA87" s="279"/>
      <c r="EB87" s="279"/>
      <c r="EC87" s="279"/>
      <c r="ED87" s="279"/>
      <c r="EE87" s="279"/>
      <c r="EF87" s="279"/>
      <c r="EG87" s="279"/>
      <c r="EH87" s="279"/>
      <c r="EI87" s="279"/>
      <c r="EJ87" s="279"/>
      <c r="EK87" s="279"/>
      <c r="EL87" s="279"/>
      <c r="EM87" s="279"/>
      <c r="EN87" s="279"/>
      <c r="EO87" s="279"/>
      <c r="EP87" s="279"/>
      <c r="EQ87" s="279"/>
      <c r="ER87" s="279"/>
      <c r="ES87" s="279"/>
      <c r="ET87" s="279"/>
      <c r="EU87" s="279"/>
      <c r="EV87" s="279"/>
      <c r="EW87" s="279"/>
      <c r="EX87" s="279"/>
      <c r="EY87" s="279"/>
      <c r="EZ87" s="279"/>
      <c r="FA87" s="279"/>
      <c r="FB87" s="279"/>
      <c r="FC87" s="279"/>
      <c r="FD87" s="279"/>
      <c r="FE87" s="279"/>
      <c r="FF87" s="279"/>
      <c r="FG87" s="279"/>
      <c r="FH87" s="279"/>
      <c r="FI87" s="279"/>
      <c r="FJ87" s="279"/>
      <c r="FK87" s="279"/>
      <c r="FL87" s="279"/>
      <c r="FM87" s="279"/>
      <c r="FN87" s="279"/>
      <c r="FO87" s="279"/>
      <c r="FP87" s="279"/>
      <c r="FQ87" s="279"/>
      <c r="FR87" s="279"/>
      <c r="FS87" s="279"/>
      <c r="FT87" s="279"/>
      <c r="FU87" s="279"/>
      <c r="FV87" s="279"/>
      <c r="FW87" s="279"/>
      <c r="FX87" s="279"/>
      <c r="FY87" s="279"/>
      <c r="FZ87" s="279"/>
      <c r="GA87" s="279"/>
      <c r="GB87" s="279"/>
      <c r="GC87" s="279"/>
      <c r="GD87" s="279"/>
      <c r="GE87" s="279"/>
      <c r="GF87" s="279"/>
      <c r="GG87" s="279"/>
      <c r="GH87" s="279"/>
      <c r="GI87" s="279"/>
      <c r="GJ87" s="279"/>
      <c r="GK87" s="279"/>
      <c r="GL87" s="279"/>
      <c r="GM87" s="279"/>
      <c r="GN87" s="279"/>
      <c r="GO87" s="279"/>
      <c r="GP87" s="279"/>
      <c r="GQ87" s="279"/>
      <c r="GR87" s="279"/>
      <c r="GS87" s="279"/>
      <c r="GT87" s="279"/>
      <c r="GU87" s="279"/>
      <c r="GV87" s="279"/>
      <c r="GW87" s="279"/>
      <c r="GX87" s="279"/>
      <c r="GY87" s="279"/>
      <c r="GZ87" s="279"/>
      <c r="HA87" s="279"/>
      <c r="HB87" s="279"/>
      <c r="HC87" s="279"/>
      <c r="HD87" s="279"/>
      <c r="HE87" s="279"/>
      <c r="HF87" s="279"/>
      <c r="HG87" s="279"/>
      <c r="HH87" s="279"/>
      <c r="HI87" s="279"/>
      <c r="HJ87" s="279"/>
      <c r="HK87" s="279"/>
      <c r="HL87" s="279"/>
      <c r="HM87" s="279"/>
    </row>
    <row r="88" spans="1:221" s="280" customFormat="1" ht="72" hidden="1" customHeight="1" x14ac:dyDescent="0.25">
      <c r="A88" s="619" t="s">
        <v>363</v>
      </c>
      <c r="B88" s="619" t="s">
        <v>394</v>
      </c>
      <c r="C88" s="619" t="s">
        <v>394</v>
      </c>
      <c r="D88" s="619" t="s">
        <v>359</v>
      </c>
      <c r="E88" s="619" t="s">
        <v>446</v>
      </c>
      <c r="F88" s="619" t="s">
        <v>361</v>
      </c>
      <c r="G88" s="609">
        <v>2021005810195</v>
      </c>
      <c r="H88" s="941"/>
      <c r="I88" s="1052" t="s">
        <v>910</v>
      </c>
      <c r="J88" s="1052" t="s">
        <v>911</v>
      </c>
      <c r="K88" s="609">
        <v>300</v>
      </c>
      <c r="L88" s="609" t="s">
        <v>752</v>
      </c>
      <c r="M88" s="609" t="s">
        <v>751</v>
      </c>
      <c r="N88" s="619" t="s">
        <v>666</v>
      </c>
      <c r="O88" s="619" t="s">
        <v>390</v>
      </c>
      <c r="P88" s="619" t="s">
        <v>701</v>
      </c>
      <c r="Q88" s="913" t="s">
        <v>955</v>
      </c>
      <c r="R88" s="853"/>
      <c r="S88" s="853">
        <v>400000000</v>
      </c>
      <c r="T88" s="1024">
        <f t="shared" si="6"/>
        <v>400000000</v>
      </c>
      <c r="U88" s="654">
        <f t="shared" si="9"/>
        <v>400000000</v>
      </c>
      <c r="V88" s="1088"/>
      <c r="W88" s="594"/>
      <c r="X88" s="594"/>
      <c r="Y88" s="594"/>
      <c r="Z88" s="594"/>
      <c r="AA88" s="594"/>
      <c r="AB88" s="594"/>
      <c r="AC88" s="594"/>
      <c r="AD88" s="594"/>
      <c r="AE88" s="594"/>
      <c r="AF88" s="594"/>
      <c r="AG88" s="594"/>
      <c r="AH88" s="594"/>
      <c r="AI88" s="594"/>
      <c r="AJ88" s="594"/>
      <c r="AK88" s="594"/>
      <c r="AL88" s="594"/>
      <c r="AM88" s="594"/>
      <c r="AN88" s="594"/>
      <c r="AO88" s="594"/>
      <c r="AP88" s="594"/>
      <c r="AQ88" s="594"/>
      <c r="AR88" s="594"/>
      <c r="AS88" s="594"/>
      <c r="AT88" s="594"/>
      <c r="AU88" s="594"/>
      <c r="AV88" s="594"/>
      <c r="AW88" s="594"/>
      <c r="AX88" s="594"/>
      <c r="AY88" s="594"/>
      <c r="AZ88" s="594"/>
      <c r="BA88" s="594"/>
      <c r="BB88" s="594">
        <v>400000000</v>
      </c>
      <c r="BC88" s="594"/>
      <c r="BD88" s="594"/>
      <c r="BE88" s="594"/>
      <c r="BF88" s="594"/>
      <c r="BG88" s="594"/>
      <c r="BH88" s="594"/>
      <c r="BI88" s="594"/>
      <c r="BJ88" s="594"/>
      <c r="BK88" s="594"/>
      <c r="BL88" s="594"/>
      <c r="BM88" s="594"/>
      <c r="BN88" s="594"/>
      <c r="BO88" s="594"/>
      <c r="BP88" s="594"/>
      <c r="BQ88" s="594"/>
      <c r="BR88" s="594"/>
      <c r="BS88" s="594"/>
      <c r="BT88" s="594"/>
      <c r="BU88" s="594"/>
      <c r="BV88" s="594"/>
      <c r="BW88" s="594"/>
      <c r="BX88" s="594"/>
      <c r="BY88" s="594"/>
      <c r="BZ88" s="594"/>
      <c r="CA88" s="637"/>
      <c r="CB88" s="652"/>
      <c r="CC88" s="652"/>
      <c r="CD88" s="652"/>
      <c r="CE88" s="652"/>
      <c r="CF88" s="652"/>
      <c r="CG88" s="652"/>
      <c r="CH88" s="652"/>
      <c r="CI88" s="652"/>
      <c r="CJ88" s="652"/>
      <c r="CK88" s="652"/>
      <c r="CL88" s="652"/>
      <c r="CM88" s="652"/>
      <c r="CN88" s="652"/>
      <c r="CO88" s="652"/>
      <c r="CP88" s="652"/>
      <c r="CQ88" s="652"/>
      <c r="CR88" s="807">
        <f t="shared" si="7"/>
        <v>400000000</v>
      </c>
      <c r="CS88" s="807">
        <f t="shared" si="8"/>
        <v>0</v>
      </c>
      <c r="CT88" s="279"/>
      <c r="CU88" s="279"/>
      <c r="CV88" s="279"/>
      <c r="CW88" s="279"/>
      <c r="CX88" s="279"/>
      <c r="CY88" s="279"/>
      <c r="CZ88" s="279"/>
      <c r="DA88" s="279"/>
      <c r="DB88" s="279"/>
      <c r="DC88" s="279"/>
      <c r="DD88" s="279"/>
      <c r="DE88" s="279"/>
      <c r="DF88" s="279"/>
      <c r="DG88" s="279"/>
      <c r="DH88" s="279"/>
      <c r="DI88" s="279"/>
      <c r="DJ88" s="279"/>
      <c r="DK88" s="279"/>
      <c r="DL88" s="279"/>
      <c r="DM88" s="279"/>
      <c r="DN88" s="279"/>
      <c r="DO88" s="279"/>
      <c r="DP88" s="279"/>
      <c r="DQ88" s="279"/>
      <c r="DR88" s="279"/>
      <c r="DS88" s="279"/>
      <c r="DT88" s="279"/>
      <c r="DU88" s="279"/>
      <c r="DV88" s="279"/>
      <c r="DW88" s="279"/>
      <c r="DX88" s="279"/>
      <c r="DY88" s="279"/>
      <c r="DZ88" s="279"/>
      <c r="EA88" s="279"/>
      <c r="EB88" s="279"/>
      <c r="EC88" s="279"/>
      <c r="ED88" s="279"/>
      <c r="EE88" s="279"/>
      <c r="EF88" s="279"/>
      <c r="EG88" s="279"/>
      <c r="EH88" s="279"/>
      <c r="EI88" s="279"/>
      <c r="EJ88" s="279"/>
      <c r="EK88" s="279"/>
      <c r="EL88" s="279"/>
      <c r="EM88" s="279"/>
      <c r="EN88" s="279"/>
      <c r="EO88" s="279"/>
      <c r="EP88" s="279"/>
      <c r="EQ88" s="279"/>
      <c r="ER88" s="279"/>
      <c r="ES88" s="279"/>
      <c r="ET88" s="279"/>
      <c r="EU88" s="279"/>
      <c r="EV88" s="279"/>
      <c r="EW88" s="279"/>
      <c r="EX88" s="279"/>
      <c r="EY88" s="279"/>
      <c r="EZ88" s="279"/>
      <c r="FA88" s="279"/>
      <c r="FB88" s="279"/>
      <c r="FC88" s="279"/>
      <c r="FD88" s="279"/>
      <c r="FE88" s="279"/>
      <c r="FF88" s="279"/>
      <c r="FG88" s="279"/>
      <c r="FH88" s="279"/>
      <c r="FI88" s="279"/>
      <c r="FJ88" s="279"/>
      <c r="FK88" s="279"/>
      <c r="FL88" s="279"/>
      <c r="FM88" s="279"/>
      <c r="FN88" s="279"/>
      <c r="FO88" s="279"/>
      <c r="FP88" s="279"/>
      <c r="FQ88" s="279"/>
      <c r="FR88" s="279"/>
      <c r="FS88" s="279"/>
      <c r="FT88" s="279"/>
      <c r="FU88" s="279"/>
      <c r="FV88" s="279"/>
      <c r="FW88" s="279"/>
      <c r="FX88" s="279"/>
      <c r="FY88" s="279"/>
      <c r="FZ88" s="279"/>
      <c r="GA88" s="279"/>
      <c r="GB88" s="279"/>
      <c r="GC88" s="279"/>
      <c r="GD88" s="279"/>
      <c r="GE88" s="279"/>
      <c r="GF88" s="279"/>
      <c r="GG88" s="279"/>
      <c r="GH88" s="279"/>
      <c r="GI88" s="279"/>
      <c r="GJ88" s="279"/>
      <c r="GK88" s="279"/>
      <c r="GL88" s="279"/>
      <c r="GM88" s="279"/>
      <c r="GN88" s="279"/>
      <c r="GO88" s="279"/>
      <c r="GP88" s="279"/>
      <c r="GQ88" s="279"/>
      <c r="GR88" s="279"/>
      <c r="GS88" s="279"/>
      <c r="GT88" s="279"/>
      <c r="GU88" s="279"/>
      <c r="GV88" s="279"/>
      <c r="GW88" s="279"/>
      <c r="GX88" s="279"/>
      <c r="GY88" s="279"/>
      <c r="GZ88" s="279"/>
      <c r="HA88" s="279"/>
      <c r="HB88" s="279"/>
      <c r="HC88" s="279"/>
      <c r="HD88" s="279"/>
      <c r="HE88" s="279"/>
      <c r="HF88" s="279"/>
      <c r="HG88" s="279"/>
      <c r="HH88" s="279"/>
      <c r="HI88" s="279"/>
      <c r="HJ88" s="279"/>
      <c r="HK88" s="279"/>
      <c r="HL88" s="279"/>
      <c r="HM88" s="279"/>
    </row>
    <row r="89" spans="1:221" s="280" customFormat="1" ht="60" hidden="1" x14ac:dyDescent="0.25">
      <c r="A89" s="619" t="s">
        <v>363</v>
      </c>
      <c r="B89" s="619" t="s">
        <v>394</v>
      </c>
      <c r="C89" s="619" t="s">
        <v>394</v>
      </c>
      <c r="D89" s="619" t="s">
        <v>359</v>
      </c>
      <c r="E89" s="619" t="s">
        <v>446</v>
      </c>
      <c r="F89" s="619" t="s">
        <v>361</v>
      </c>
      <c r="G89" s="609">
        <v>2021005810246</v>
      </c>
      <c r="H89" s="941"/>
      <c r="I89" s="1052" t="s">
        <v>749</v>
      </c>
      <c r="J89" s="1052" t="s">
        <v>909</v>
      </c>
      <c r="K89" s="609">
        <v>3</v>
      </c>
      <c r="L89" s="609" t="s">
        <v>752</v>
      </c>
      <c r="M89" s="609" t="s">
        <v>751</v>
      </c>
      <c r="N89" s="619" t="s">
        <v>666</v>
      </c>
      <c r="O89" s="619" t="s">
        <v>390</v>
      </c>
      <c r="P89" s="619" t="s">
        <v>701</v>
      </c>
      <c r="Q89" s="951" t="s">
        <v>885</v>
      </c>
      <c r="R89" s="853"/>
      <c r="S89" s="853">
        <v>100000000</v>
      </c>
      <c r="T89" s="1024">
        <f t="shared" si="6"/>
        <v>100000000</v>
      </c>
      <c r="U89" s="654">
        <f t="shared" si="9"/>
        <v>100000000</v>
      </c>
      <c r="V89" s="1088"/>
      <c r="W89" s="594"/>
      <c r="X89" s="594"/>
      <c r="Y89" s="594"/>
      <c r="Z89" s="594"/>
      <c r="AA89" s="594"/>
      <c r="AB89" s="594"/>
      <c r="AC89" s="594"/>
      <c r="AD89" s="594"/>
      <c r="AE89" s="594"/>
      <c r="AF89" s="594"/>
      <c r="AG89" s="594"/>
      <c r="AH89" s="594"/>
      <c r="AI89" s="594"/>
      <c r="AJ89" s="594"/>
      <c r="AK89" s="594"/>
      <c r="AL89" s="594"/>
      <c r="AM89" s="594"/>
      <c r="AN89" s="594"/>
      <c r="AO89" s="594"/>
      <c r="AP89" s="594"/>
      <c r="AQ89" s="594"/>
      <c r="AR89" s="594"/>
      <c r="AS89" s="594"/>
      <c r="AT89" s="594"/>
      <c r="AU89" s="594"/>
      <c r="AV89" s="594"/>
      <c r="AW89" s="594"/>
      <c r="AX89" s="594"/>
      <c r="AY89" s="594"/>
      <c r="AZ89" s="594"/>
      <c r="BA89" s="594"/>
      <c r="BB89" s="594">
        <v>100000000</v>
      </c>
      <c r="BC89" s="594"/>
      <c r="BD89" s="594"/>
      <c r="BE89" s="594"/>
      <c r="BF89" s="594"/>
      <c r="BG89" s="594"/>
      <c r="BH89" s="594"/>
      <c r="BI89" s="594"/>
      <c r="BJ89" s="594"/>
      <c r="BK89" s="594"/>
      <c r="BL89" s="594"/>
      <c r="BM89" s="594"/>
      <c r="BN89" s="594"/>
      <c r="BO89" s="594"/>
      <c r="BP89" s="594"/>
      <c r="BQ89" s="594"/>
      <c r="BR89" s="594"/>
      <c r="BS89" s="594"/>
      <c r="BT89" s="594"/>
      <c r="BU89" s="594"/>
      <c r="BV89" s="594"/>
      <c r="BW89" s="594"/>
      <c r="BX89" s="594"/>
      <c r="BY89" s="594"/>
      <c r="BZ89" s="594"/>
      <c r="CA89" s="637"/>
      <c r="CB89" s="652"/>
      <c r="CC89" s="652"/>
      <c r="CD89" s="652"/>
      <c r="CE89" s="652"/>
      <c r="CF89" s="652"/>
      <c r="CG89" s="652"/>
      <c r="CH89" s="652"/>
      <c r="CI89" s="652"/>
      <c r="CJ89" s="652"/>
      <c r="CK89" s="652"/>
      <c r="CL89" s="652"/>
      <c r="CM89" s="652"/>
      <c r="CN89" s="652"/>
      <c r="CO89" s="652"/>
      <c r="CP89" s="652"/>
      <c r="CQ89" s="652"/>
      <c r="CR89" s="807">
        <f t="shared" si="7"/>
        <v>100000000</v>
      </c>
      <c r="CS89" s="807">
        <f t="shared" si="8"/>
        <v>0</v>
      </c>
      <c r="CT89" s="279"/>
      <c r="CU89" s="279"/>
      <c r="CV89" s="279"/>
      <c r="CW89" s="279"/>
      <c r="CX89" s="279"/>
      <c r="CY89" s="279"/>
      <c r="CZ89" s="279"/>
      <c r="DA89" s="279"/>
      <c r="DB89" s="279"/>
      <c r="DC89" s="279"/>
      <c r="DD89" s="279"/>
      <c r="DE89" s="279"/>
      <c r="DF89" s="279"/>
      <c r="DG89" s="279"/>
      <c r="DH89" s="279"/>
      <c r="DI89" s="279"/>
      <c r="DJ89" s="279"/>
      <c r="DK89" s="279"/>
      <c r="DL89" s="279"/>
      <c r="DM89" s="279"/>
      <c r="DN89" s="279"/>
      <c r="DO89" s="279"/>
      <c r="DP89" s="279"/>
      <c r="DQ89" s="279"/>
      <c r="DR89" s="279"/>
      <c r="DS89" s="279"/>
      <c r="DT89" s="279"/>
      <c r="DU89" s="279"/>
      <c r="DV89" s="279"/>
      <c r="DW89" s="279"/>
      <c r="DX89" s="279"/>
      <c r="DY89" s="279"/>
      <c r="DZ89" s="279"/>
      <c r="EA89" s="279"/>
      <c r="EB89" s="279"/>
      <c r="EC89" s="279"/>
      <c r="ED89" s="279"/>
      <c r="EE89" s="279"/>
      <c r="EF89" s="279"/>
      <c r="EG89" s="279"/>
      <c r="EH89" s="279"/>
      <c r="EI89" s="279"/>
      <c r="EJ89" s="279"/>
      <c r="EK89" s="279"/>
      <c r="EL89" s="279"/>
      <c r="EM89" s="279"/>
      <c r="EN89" s="279"/>
      <c r="EO89" s="279"/>
      <c r="EP89" s="279"/>
      <c r="EQ89" s="279"/>
      <c r="ER89" s="279"/>
      <c r="ES89" s="279"/>
      <c r="ET89" s="279"/>
      <c r="EU89" s="279"/>
      <c r="EV89" s="279"/>
      <c r="EW89" s="279"/>
      <c r="EX89" s="279"/>
      <c r="EY89" s="279"/>
      <c r="EZ89" s="279"/>
      <c r="FA89" s="279"/>
      <c r="FB89" s="279"/>
      <c r="FC89" s="279"/>
      <c r="FD89" s="279"/>
      <c r="FE89" s="279"/>
      <c r="FF89" s="279"/>
      <c r="FG89" s="279"/>
      <c r="FH89" s="279"/>
      <c r="FI89" s="279"/>
      <c r="FJ89" s="279"/>
      <c r="FK89" s="279"/>
      <c r="FL89" s="279"/>
      <c r="FM89" s="279"/>
      <c r="FN89" s="279"/>
      <c r="FO89" s="279"/>
      <c r="FP89" s="279"/>
      <c r="FQ89" s="279"/>
      <c r="FR89" s="279"/>
      <c r="FS89" s="279"/>
      <c r="FT89" s="279"/>
      <c r="FU89" s="279"/>
      <c r="FV89" s="279"/>
      <c r="FW89" s="279"/>
      <c r="FX89" s="279"/>
      <c r="FY89" s="279"/>
      <c r="FZ89" s="279"/>
      <c r="GA89" s="279"/>
      <c r="GB89" s="279"/>
      <c r="GC89" s="279"/>
      <c r="GD89" s="279"/>
      <c r="GE89" s="279"/>
      <c r="GF89" s="279"/>
      <c r="GG89" s="279"/>
      <c r="GH89" s="279"/>
      <c r="GI89" s="279"/>
      <c r="GJ89" s="279"/>
      <c r="GK89" s="279"/>
      <c r="GL89" s="279"/>
      <c r="GM89" s="279"/>
      <c r="GN89" s="279"/>
      <c r="GO89" s="279"/>
      <c r="GP89" s="279"/>
      <c r="GQ89" s="279"/>
      <c r="GR89" s="279"/>
      <c r="GS89" s="279"/>
      <c r="GT89" s="279"/>
      <c r="GU89" s="279"/>
      <c r="GV89" s="279"/>
      <c r="GW89" s="279"/>
      <c r="GX89" s="279"/>
      <c r="GY89" s="279"/>
      <c r="GZ89" s="279"/>
      <c r="HA89" s="279"/>
      <c r="HB89" s="279"/>
      <c r="HC89" s="279"/>
      <c r="HD89" s="279"/>
      <c r="HE89" s="279"/>
      <c r="HF89" s="279"/>
      <c r="HG89" s="279"/>
      <c r="HH89" s="279"/>
      <c r="HI89" s="279"/>
      <c r="HJ89" s="279"/>
      <c r="HK89" s="279"/>
      <c r="HL89" s="279"/>
      <c r="HM89" s="279"/>
    </row>
    <row r="90" spans="1:221" s="280" customFormat="1" ht="57" hidden="1" x14ac:dyDescent="0.25">
      <c r="A90" s="619" t="s">
        <v>363</v>
      </c>
      <c r="B90" s="619" t="s">
        <v>394</v>
      </c>
      <c r="C90" s="619" t="s">
        <v>394</v>
      </c>
      <c r="D90" s="619" t="s">
        <v>359</v>
      </c>
      <c r="E90" s="619" t="s">
        <v>446</v>
      </c>
      <c r="F90" s="619" t="s">
        <v>361</v>
      </c>
      <c r="G90" s="609">
        <v>2021005810209</v>
      </c>
      <c r="H90" s="941"/>
      <c r="I90" s="1052" t="s">
        <v>749</v>
      </c>
      <c r="J90" s="1052" t="s">
        <v>909</v>
      </c>
      <c r="K90" s="609">
        <v>3</v>
      </c>
      <c r="L90" s="609" t="s">
        <v>752</v>
      </c>
      <c r="M90" s="609" t="s">
        <v>751</v>
      </c>
      <c r="N90" s="619" t="s">
        <v>666</v>
      </c>
      <c r="O90" s="619" t="s">
        <v>390</v>
      </c>
      <c r="P90" s="619" t="s">
        <v>701</v>
      </c>
      <c r="Q90" s="951" t="s">
        <v>886</v>
      </c>
      <c r="R90" s="853"/>
      <c r="S90" s="853">
        <v>100000000</v>
      </c>
      <c r="T90" s="1024">
        <f t="shared" si="6"/>
        <v>100000000</v>
      </c>
      <c r="U90" s="654">
        <f t="shared" si="9"/>
        <v>100000000</v>
      </c>
      <c r="V90" s="1088"/>
      <c r="W90" s="594"/>
      <c r="X90" s="594"/>
      <c r="Y90" s="594"/>
      <c r="Z90" s="594"/>
      <c r="AA90" s="594"/>
      <c r="AB90" s="594"/>
      <c r="AC90" s="594"/>
      <c r="AD90" s="594"/>
      <c r="AE90" s="594"/>
      <c r="AF90" s="594"/>
      <c r="AG90" s="594"/>
      <c r="AH90" s="594"/>
      <c r="AI90" s="594"/>
      <c r="AJ90" s="594"/>
      <c r="AK90" s="594"/>
      <c r="AL90" s="594"/>
      <c r="AM90" s="594"/>
      <c r="AN90" s="594"/>
      <c r="AO90" s="594"/>
      <c r="AP90" s="594"/>
      <c r="AQ90" s="594"/>
      <c r="AR90" s="594"/>
      <c r="AS90" s="594"/>
      <c r="AT90" s="594"/>
      <c r="AU90" s="594"/>
      <c r="AV90" s="594"/>
      <c r="AW90" s="594"/>
      <c r="AX90" s="594"/>
      <c r="AY90" s="594"/>
      <c r="AZ90" s="594"/>
      <c r="BA90" s="594"/>
      <c r="BB90" s="594">
        <v>100000000</v>
      </c>
      <c r="BC90" s="594"/>
      <c r="BD90" s="594"/>
      <c r="BE90" s="594"/>
      <c r="BF90" s="594"/>
      <c r="BG90" s="594"/>
      <c r="BH90" s="594"/>
      <c r="BI90" s="594"/>
      <c r="BJ90" s="594"/>
      <c r="BK90" s="594"/>
      <c r="BL90" s="594"/>
      <c r="BM90" s="594"/>
      <c r="BN90" s="594"/>
      <c r="BO90" s="594"/>
      <c r="BP90" s="594"/>
      <c r="BQ90" s="594"/>
      <c r="BR90" s="594"/>
      <c r="BS90" s="594"/>
      <c r="BT90" s="594"/>
      <c r="BU90" s="594"/>
      <c r="BV90" s="594"/>
      <c r="BW90" s="594"/>
      <c r="BX90" s="594"/>
      <c r="BY90" s="594"/>
      <c r="BZ90" s="594"/>
      <c r="CA90" s="637"/>
      <c r="CB90" s="652"/>
      <c r="CC90" s="652"/>
      <c r="CD90" s="652"/>
      <c r="CE90" s="652"/>
      <c r="CF90" s="652"/>
      <c r="CG90" s="652"/>
      <c r="CH90" s="652"/>
      <c r="CI90" s="652"/>
      <c r="CJ90" s="652"/>
      <c r="CK90" s="652"/>
      <c r="CL90" s="652"/>
      <c r="CM90" s="652"/>
      <c r="CN90" s="652"/>
      <c r="CO90" s="652"/>
      <c r="CP90" s="652"/>
      <c r="CQ90" s="652"/>
      <c r="CR90" s="807">
        <f t="shared" si="7"/>
        <v>100000000</v>
      </c>
      <c r="CS90" s="807">
        <f t="shared" si="8"/>
        <v>0</v>
      </c>
      <c r="CT90" s="279"/>
      <c r="CU90" s="279"/>
      <c r="CV90" s="279"/>
      <c r="CW90" s="279"/>
      <c r="CX90" s="279"/>
      <c r="CY90" s="279"/>
      <c r="CZ90" s="279"/>
      <c r="DA90" s="279"/>
      <c r="DB90" s="279"/>
      <c r="DC90" s="279"/>
      <c r="DD90" s="279"/>
      <c r="DE90" s="279"/>
      <c r="DF90" s="279"/>
      <c r="DG90" s="279"/>
      <c r="DH90" s="279"/>
      <c r="DI90" s="279"/>
      <c r="DJ90" s="279"/>
      <c r="DK90" s="279"/>
      <c r="DL90" s="279"/>
      <c r="DM90" s="279"/>
      <c r="DN90" s="279"/>
      <c r="DO90" s="279"/>
      <c r="DP90" s="279"/>
      <c r="DQ90" s="279"/>
      <c r="DR90" s="279"/>
      <c r="DS90" s="279"/>
      <c r="DT90" s="279"/>
      <c r="DU90" s="279"/>
      <c r="DV90" s="279"/>
      <c r="DW90" s="279"/>
      <c r="DX90" s="279"/>
      <c r="DY90" s="279"/>
      <c r="DZ90" s="279"/>
      <c r="EA90" s="279"/>
      <c r="EB90" s="279"/>
      <c r="EC90" s="279"/>
      <c r="ED90" s="279"/>
      <c r="EE90" s="279"/>
      <c r="EF90" s="279"/>
      <c r="EG90" s="279"/>
      <c r="EH90" s="279"/>
      <c r="EI90" s="279"/>
      <c r="EJ90" s="279"/>
      <c r="EK90" s="279"/>
      <c r="EL90" s="279"/>
      <c r="EM90" s="279"/>
      <c r="EN90" s="279"/>
      <c r="EO90" s="279"/>
      <c r="EP90" s="279"/>
      <c r="EQ90" s="279"/>
      <c r="ER90" s="279"/>
      <c r="ES90" s="279"/>
      <c r="ET90" s="279"/>
      <c r="EU90" s="279"/>
      <c r="EV90" s="279"/>
      <c r="EW90" s="279"/>
      <c r="EX90" s="279"/>
      <c r="EY90" s="279"/>
      <c r="EZ90" s="279"/>
      <c r="FA90" s="279"/>
      <c r="FB90" s="279"/>
      <c r="FC90" s="279"/>
      <c r="FD90" s="279"/>
      <c r="FE90" s="279"/>
      <c r="FF90" s="279"/>
      <c r="FG90" s="279"/>
      <c r="FH90" s="279"/>
      <c r="FI90" s="279"/>
      <c r="FJ90" s="279"/>
      <c r="FK90" s="279"/>
      <c r="FL90" s="279"/>
      <c r="FM90" s="279"/>
      <c r="FN90" s="279"/>
      <c r="FO90" s="279"/>
      <c r="FP90" s="279"/>
      <c r="FQ90" s="279"/>
      <c r="FR90" s="279"/>
      <c r="FS90" s="279"/>
      <c r="FT90" s="279"/>
      <c r="FU90" s="279"/>
      <c r="FV90" s="279"/>
      <c r="FW90" s="279"/>
      <c r="FX90" s="279"/>
      <c r="FY90" s="279"/>
      <c r="FZ90" s="279"/>
      <c r="GA90" s="279"/>
      <c r="GB90" s="279"/>
      <c r="GC90" s="279"/>
      <c r="GD90" s="279"/>
      <c r="GE90" s="279"/>
      <c r="GF90" s="279"/>
      <c r="GG90" s="279"/>
      <c r="GH90" s="279"/>
      <c r="GI90" s="279"/>
      <c r="GJ90" s="279"/>
      <c r="GK90" s="279"/>
      <c r="GL90" s="279"/>
      <c r="GM90" s="279"/>
      <c r="GN90" s="279"/>
      <c r="GO90" s="279"/>
      <c r="GP90" s="279"/>
      <c r="GQ90" s="279"/>
      <c r="GR90" s="279"/>
      <c r="GS90" s="279"/>
      <c r="GT90" s="279"/>
      <c r="GU90" s="279"/>
      <c r="GV90" s="279"/>
      <c r="GW90" s="279"/>
      <c r="GX90" s="279"/>
      <c r="GY90" s="279"/>
      <c r="GZ90" s="279"/>
      <c r="HA90" s="279"/>
      <c r="HB90" s="279"/>
      <c r="HC90" s="279"/>
      <c r="HD90" s="279"/>
      <c r="HE90" s="279"/>
      <c r="HF90" s="279"/>
      <c r="HG90" s="279"/>
      <c r="HH90" s="279"/>
      <c r="HI90" s="279"/>
      <c r="HJ90" s="279"/>
      <c r="HK90" s="279"/>
      <c r="HL90" s="279"/>
      <c r="HM90" s="279"/>
    </row>
    <row r="91" spans="1:221" s="280" customFormat="1" ht="45" hidden="1" x14ac:dyDescent="0.25">
      <c r="A91" s="619" t="s">
        <v>363</v>
      </c>
      <c r="B91" s="619" t="s">
        <v>394</v>
      </c>
      <c r="C91" s="619" t="s">
        <v>394</v>
      </c>
      <c r="D91" s="619" t="s">
        <v>359</v>
      </c>
      <c r="E91" s="619" t="s">
        <v>446</v>
      </c>
      <c r="F91" s="619" t="s">
        <v>361</v>
      </c>
      <c r="G91" s="609">
        <v>2021005810204</v>
      </c>
      <c r="H91" s="941"/>
      <c r="I91" s="1052" t="s">
        <v>910</v>
      </c>
      <c r="J91" s="1052" t="s">
        <v>911</v>
      </c>
      <c r="K91" s="609">
        <v>300</v>
      </c>
      <c r="L91" s="609" t="s">
        <v>752</v>
      </c>
      <c r="M91" s="609" t="s">
        <v>751</v>
      </c>
      <c r="N91" s="619" t="s">
        <v>666</v>
      </c>
      <c r="O91" s="619" t="s">
        <v>390</v>
      </c>
      <c r="P91" s="619" t="s">
        <v>701</v>
      </c>
      <c r="Q91" s="951" t="s">
        <v>913</v>
      </c>
      <c r="R91" s="853"/>
      <c r="S91" s="853">
        <v>100000000</v>
      </c>
      <c r="T91" s="1024">
        <f t="shared" si="6"/>
        <v>100000000</v>
      </c>
      <c r="U91" s="654">
        <f t="shared" si="9"/>
        <v>100000000</v>
      </c>
      <c r="V91" s="1088"/>
      <c r="W91" s="594"/>
      <c r="X91" s="594"/>
      <c r="Y91" s="594"/>
      <c r="Z91" s="594"/>
      <c r="AA91" s="594"/>
      <c r="AB91" s="594"/>
      <c r="AC91" s="594"/>
      <c r="AD91" s="594"/>
      <c r="AE91" s="594"/>
      <c r="AF91" s="594"/>
      <c r="AG91" s="594"/>
      <c r="AH91" s="594"/>
      <c r="AI91" s="594"/>
      <c r="AJ91" s="594"/>
      <c r="AK91" s="594"/>
      <c r="AL91" s="594"/>
      <c r="AM91" s="594"/>
      <c r="AN91" s="594"/>
      <c r="AO91" s="594"/>
      <c r="AP91" s="594"/>
      <c r="AQ91" s="594"/>
      <c r="AR91" s="594"/>
      <c r="AS91" s="594"/>
      <c r="AT91" s="594"/>
      <c r="AU91" s="594"/>
      <c r="AV91" s="594"/>
      <c r="AW91" s="594"/>
      <c r="AX91" s="594"/>
      <c r="AY91" s="594"/>
      <c r="AZ91" s="594"/>
      <c r="BA91" s="594"/>
      <c r="BB91" s="594">
        <v>100000000</v>
      </c>
      <c r="BC91" s="594"/>
      <c r="BD91" s="594"/>
      <c r="BE91" s="594"/>
      <c r="BF91" s="594"/>
      <c r="BG91" s="594"/>
      <c r="BH91" s="594"/>
      <c r="BI91" s="594"/>
      <c r="BJ91" s="594"/>
      <c r="BK91" s="594"/>
      <c r="BL91" s="594"/>
      <c r="BM91" s="594"/>
      <c r="BN91" s="594"/>
      <c r="BO91" s="594"/>
      <c r="BP91" s="594"/>
      <c r="BQ91" s="594"/>
      <c r="BR91" s="594"/>
      <c r="BS91" s="594"/>
      <c r="BT91" s="594"/>
      <c r="BU91" s="594"/>
      <c r="BV91" s="594"/>
      <c r="BW91" s="594"/>
      <c r="BX91" s="594"/>
      <c r="BY91" s="594"/>
      <c r="BZ91" s="594"/>
      <c r="CA91" s="637"/>
      <c r="CB91" s="652"/>
      <c r="CC91" s="652"/>
      <c r="CD91" s="652"/>
      <c r="CE91" s="652"/>
      <c r="CF91" s="652"/>
      <c r="CG91" s="652"/>
      <c r="CH91" s="652"/>
      <c r="CI91" s="652"/>
      <c r="CJ91" s="652"/>
      <c r="CK91" s="652"/>
      <c r="CL91" s="652"/>
      <c r="CM91" s="652"/>
      <c r="CN91" s="652"/>
      <c r="CO91" s="652"/>
      <c r="CP91" s="652"/>
      <c r="CQ91" s="652"/>
      <c r="CR91" s="807">
        <f t="shared" si="7"/>
        <v>100000000</v>
      </c>
      <c r="CS91" s="807">
        <f t="shared" si="8"/>
        <v>0</v>
      </c>
      <c r="CT91" s="279"/>
      <c r="CU91" s="279"/>
      <c r="CV91" s="279"/>
      <c r="CW91" s="279"/>
      <c r="CX91" s="279"/>
      <c r="CY91" s="279"/>
      <c r="CZ91" s="279"/>
      <c r="DA91" s="279"/>
      <c r="DB91" s="279"/>
      <c r="DC91" s="279"/>
      <c r="DD91" s="279"/>
      <c r="DE91" s="279"/>
      <c r="DF91" s="279"/>
      <c r="DG91" s="279"/>
      <c r="DH91" s="279"/>
      <c r="DI91" s="279"/>
      <c r="DJ91" s="279"/>
      <c r="DK91" s="279"/>
      <c r="DL91" s="279"/>
      <c r="DM91" s="279"/>
      <c r="DN91" s="279"/>
      <c r="DO91" s="279"/>
      <c r="DP91" s="279"/>
      <c r="DQ91" s="279"/>
      <c r="DR91" s="279"/>
      <c r="DS91" s="279"/>
      <c r="DT91" s="279"/>
      <c r="DU91" s="279"/>
      <c r="DV91" s="279"/>
      <c r="DW91" s="279"/>
      <c r="DX91" s="279"/>
      <c r="DY91" s="279"/>
      <c r="DZ91" s="279"/>
      <c r="EA91" s="279"/>
      <c r="EB91" s="279"/>
      <c r="EC91" s="279"/>
      <c r="ED91" s="279"/>
      <c r="EE91" s="279"/>
      <c r="EF91" s="279"/>
      <c r="EG91" s="279"/>
      <c r="EH91" s="279"/>
      <c r="EI91" s="279"/>
      <c r="EJ91" s="279"/>
      <c r="EK91" s="279"/>
      <c r="EL91" s="279"/>
      <c r="EM91" s="279"/>
      <c r="EN91" s="279"/>
      <c r="EO91" s="279"/>
      <c r="EP91" s="279"/>
      <c r="EQ91" s="279"/>
      <c r="ER91" s="279"/>
      <c r="ES91" s="279"/>
      <c r="ET91" s="279"/>
      <c r="EU91" s="279"/>
      <c r="EV91" s="279"/>
      <c r="EW91" s="279"/>
      <c r="EX91" s="279"/>
      <c r="EY91" s="279"/>
      <c r="EZ91" s="279"/>
      <c r="FA91" s="279"/>
      <c r="FB91" s="279"/>
      <c r="FC91" s="279"/>
      <c r="FD91" s="279"/>
      <c r="FE91" s="279"/>
      <c r="FF91" s="279"/>
      <c r="FG91" s="279"/>
      <c r="FH91" s="279"/>
      <c r="FI91" s="279"/>
      <c r="FJ91" s="279"/>
      <c r="FK91" s="279"/>
      <c r="FL91" s="279"/>
      <c r="FM91" s="279"/>
      <c r="FN91" s="279"/>
      <c r="FO91" s="279"/>
      <c r="FP91" s="279"/>
      <c r="FQ91" s="279"/>
      <c r="FR91" s="279"/>
      <c r="FS91" s="279"/>
      <c r="FT91" s="279"/>
      <c r="FU91" s="279"/>
      <c r="FV91" s="279"/>
      <c r="FW91" s="279"/>
      <c r="FX91" s="279"/>
      <c r="FY91" s="279"/>
      <c r="FZ91" s="279"/>
      <c r="GA91" s="279"/>
      <c r="GB91" s="279"/>
      <c r="GC91" s="279"/>
      <c r="GD91" s="279"/>
      <c r="GE91" s="279"/>
      <c r="GF91" s="279"/>
      <c r="GG91" s="279"/>
      <c r="GH91" s="279"/>
      <c r="GI91" s="279"/>
      <c r="GJ91" s="279"/>
      <c r="GK91" s="279"/>
      <c r="GL91" s="279"/>
      <c r="GM91" s="279"/>
      <c r="GN91" s="279"/>
      <c r="GO91" s="279"/>
      <c r="GP91" s="279"/>
      <c r="GQ91" s="279"/>
      <c r="GR91" s="279"/>
      <c r="GS91" s="279"/>
      <c r="GT91" s="279"/>
      <c r="GU91" s="279"/>
      <c r="GV91" s="279"/>
      <c r="GW91" s="279"/>
      <c r="GX91" s="279"/>
      <c r="GY91" s="279"/>
      <c r="GZ91" s="279"/>
      <c r="HA91" s="279"/>
      <c r="HB91" s="279"/>
      <c r="HC91" s="279"/>
      <c r="HD91" s="279"/>
      <c r="HE91" s="279"/>
      <c r="HF91" s="279"/>
      <c r="HG91" s="279"/>
      <c r="HH91" s="279"/>
      <c r="HI91" s="279"/>
      <c r="HJ91" s="279"/>
      <c r="HK91" s="279"/>
      <c r="HL91" s="279"/>
      <c r="HM91" s="279"/>
    </row>
    <row r="92" spans="1:221" s="280" customFormat="1" ht="57" hidden="1" x14ac:dyDescent="0.25">
      <c r="A92" s="619" t="s">
        <v>363</v>
      </c>
      <c r="B92" s="619" t="s">
        <v>394</v>
      </c>
      <c r="C92" s="619" t="s">
        <v>394</v>
      </c>
      <c r="D92" s="619" t="s">
        <v>359</v>
      </c>
      <c r="E92" s="619" t="s">
        <v>446</v>
      </c>
      <c r="F92" s="619" t="s">
        <v>361</v>
      </c>
      <c r="G92" s="609">
        <v>2021005810062</v>
      </c>
      <c r="H92" s="941"/>
      <c r="I92" s="1052" t="s">
        <v>749</v>
      </c>
      <c r="J92" s="1052" t="s">
        <v>909</v>
      </c>
      <c r="K92" s="609">
        <v>3</v>
      </c>
      <c r="L92" s="609" t="s">
        <v>752</v>
      </c>
      <c r="M92" s="609" t="s">
        <v>751</v>
      </c>
      <c r="N92" s="619" t="s">
        <v>666</v>
      </c>
      <c r="O92" s="619" t="s">
        <v>390</v>
      </c>
      <c r="P92" s="619" t="s">
        <v>701</v>
      </c>
      <c r="Q92" s="951" t="s">
        <v>887</v>
      </c>
      <c r="R92" s="853"/>
      <c r="S92" s="853">
        <v>100000000</v>
      </c>
      <c r="T92" s="1024">
        <f t="shared" si="6"/>
        <v>100000000</v>
      </c>
      <c r="U92" s="654">
        <f t="shared" si="9"/>
        <v>100000000</v>
      </c>
      <c r="V92" s="1088"/>
      <c r="W92" s="594"/>
      <c r="X92" s="594"/>
      <c r="Y92" s="594"/>
      <c r="Z92" s="594"/>
      <c r="AA92" s="594"/>
      <c r="AB92" s="594"/>
      <c r="AC92" s="594"/>
      <c r="AD92" s="594"/>
      <c r="AE92" s="594"/>
      <c r="AF92" s="594"/>
      <c r="AG92" s="594"/>
      <c r="AH92" s="594"/>
      <c r="AI92" s="594"/>
      <c r="AJ92" s="594"/>
      <c r="AK92" s="594"/>
      <c r="AL92" s="594"/>
      <c r="AM92" s="594"/>
      <c r="AN92" s="594"/>
      <c r="AO92" s="594"/>
      <c r="AP92" s="594"/>
      <c r="AQ92" s="594"/>
      <c r="AR92" s="594"/>
      <c r="AS92" s="594"/>
      <c r="AT92" s="594"/>
      <c r="AU92" s="594"/>
      <c r="AV92" s="594"/>
      <c r="AW92" s="594"/>
      <c r="AX92" s="594"/>
      <c r="AY92" s="594"/>
      <c r="AZ92" s="594"/>
      <c r="BA92" s="594"/>
      <c r="BB92" s="594">
        <v>100000000</v>
      </c>
      <c r="BC92" s="594"/>
      <c r="BD92" s="594"/>
      <c r="BE92" s="594"/>
      <c r="BF92" s="594"/>
      <c r="BG92" s="594"/>
      <c r="BH92" s="594"/>
      <c r="BI92" s="594"/>
      <c r="BJ92" s="594"/>
      <c r="BK92" s="594"/>
      <c r="BL92" s="594"/>
      <c r="BM92" s="594"/>
      <c r="BN92" s="594"/>
      <c r="BO92" s="594"/>
      <c r="BP92" s="594"/>
      <c r="BQ92" s="594"/>
      <c r="BR92" s="594"/>
      <c r="BS92" s="594"/>
      <c r="BT92" s="594"/>
      <c r="BU92" s="594"/>
      <c r="BV92" s="594"/>
      <c r="BW92" s="594"/>
      <c r="BX92" s="594"/>
      <c r="BY92" s="594"/>
      <c r="BZ92" s="594"/>
      <c r="CA92" s="637"/>
      <c r="CB92" s="652"/>
      <c r="CC92" s="652"/>
      <c r="CD92" s="652"/>
      <c r="CE92" s="652"/>
      <c r="CF92" s="652"/>
      <c r="CG92" s="652"/>
      <c r="CH92" s="652"/>
      <c r="CI92" s="652"/>
      <c r="CJ92" s="652"/>
      <c r="CK92" s="652"/>
      <c r="CL92" s="652"/>
      <c r="CM92" s="652"/>
      <c r="CN92" s="652"/>
      <c r="CO92" s="652"/>
      <c r="CP92" s="652"/>
      <c r="CQ92" s="652"/>
      <c r="CR92" s="807">
        <f t="shared" si="7"/>
        <v>100000000</v>
      </c>
      <c r="CS92" s="807">
        <f t="shared" si="8"/>
        <v>0</v>
      </c>
      <c r="CT92" s="279"/>
      <c r="CU92" s="279"/>
      <c r="CV92" s="279"/>
      <c r="CW92" s="279"/>
      <c r="CX92" s="279"/>
      <c r="CY92" s="279"/>
      <c r="CZ92" s="279"/>
      <c r="DA92" s="279"/>
      <c r="DB92" s="279"/>
      <c r="DC92" s="279"/>
      <c r="DD92" s="279"/>
      <c r="DE92" s="279"/>
      <c r="DF92" s="279"/>
      <c r="DG92" s="279"/>
      <c r="DH92" s="279"/>
      <c r="DI92" s="279"/>
      <c r="DJ92" s="279"/>
      <c r="DK92" s="279"/>
      <c r="DL92" s="279"/>
      <c r="DM92" s="279"/>
      <c r="DN92" s="279"/>
      <c r="DO92" s="279"/>
      <c r="DP92" s="279"/>
      <c r="DQ92" s="279"/>
      <c r="DR92" s="279"/>
      <c r="DS92" s="279"/>
      <c r="DT92" s="279"/>
      <c r="DU92" s="279"/>
      <c r="DV92" s="279"/>
      <c r="DW92" s="279"/>
      <c r="DX92" s="279"/>
      <c r="DY92" s="279"/>
      <c r="DZ92" s="279"/>
      <c r="EA92" s="279"/>
      <c r="EB92" s="279"/>
      <c r="EC92" s="279"/>
      <c r="ED92" s="279"/>
      <c r="EE92" s="279"/>
      <c r="EF92" s="279"/>
      <c r="EG92" s="279"/>
      <c r="EH92" s="279"/>
      <c r="EI92" s="279"/>
      <c r="EJ92" s="279"/>
      <c r="EK92" s="279"/>
      <c r="EL92" s="279"/>
      <c r="EM92" s="279"/>
      <c r="EN92" s="279"/>
      <c r="EO92" s="279"/>
      <c r="EP92" s="279"/>
      <c r="EQ92" s="279"/>
      <c r="ER92" s="279"/>
      <c r="ES92" s="279"/>
      <c r="ET92" s="279"/>
      <c r="EU92" s="279"/>
      <c r="EV92" s="279"/>
      <c r="EW92" s="279"/>
      <c r="EX92" s="279"/>
      <c r="EY92" s="279"/>
      <c r="EZ92" s="279"/>
      <c r="FA92" s="279"/>
      <c r="FB92" s="279"/>
      <c r="FC92" s="279"/>
      <c r="FD92" s="279"/>
      <c r="FE92" s="279"/>
      <c r="FF92" s="279"/>
      <c r="FG92" s="279"/>
      <c r="FH92" s="279"/>
      <c r="FI92" s="279"/>
      <c r="FJ92" s="279"/>
      <c r="FK92" s="279"/>
      <c r="FL92" s="279"/>
      <c r="FM92" s="279"/>
      <c r="FN92" s="279"/>
      <c r="FO92" s="279"/>
      <c r="FP92" s="279"/>
      <c r="FQ92" s="279"/>
      <c r="FR92" s="279"/>
      <c r="FS92" s="279"/>
      <c r="FT92" s="279"/>
      <c r="FU92" s="279"/>
      <c r="FV92" s="279"/>
      <c r="FW92" s="279"/>
      <c r="FX92" s="279"/>
      <c r="FY92" s="279"/>
      <c r="FZ92" s="279"/>
      <c r="GA92" s="279"/>
      <c r="GB92" s="279"/>
      <c r="GC92" s="279"/>
      <c r="GD92" s="279"/>
      <c r="GE92" s="279"/>
      <c r="GF92" s="279"/>
      <c r="GG92" s="279"/>
      <c r="GH92" s="279"/>
      <c r="GI92" s="279"/>
      <c r="GJ92" s="279"/>
      <c r="GK92" s="279"/>
      <c r="GL92" s="279"/>
      <c r="GM92" s="279"/>
      <c r="GN92" s="279"/>
      <c r="GO92" s="279"/>
      <c r="GP92" s="279"/>
      <c r="GQ92" s="279"/>
      <c r="GR92" s="279"/>
      <c r="GS92" s="279"/>
      <c r="GT92" s="279"/>
      <c r="GU92" s="279"/>
      <c r="GV92" s="279"/>
      <c r="GW92" s="279"/>
      <c r="GX92" s="279"/>
      <c r="GY92" s="279"/>
      <c r="GZ92" s="279"/>
      <c r="HA92" s="279"/>
      <c r="HB92" s="279"/>
      <c r="HC92" s="279"/>
      <c r="HD92" s="279"/>
      <c r="HE92" s="279"/>
      <c r="HF92" s="279"/>
      <c r="HG92" s="279"/>
      <c r="HH92" s="279"/>
      <c r="HI92" s="279"/>
      <c r="HJ92" s="279"/>
      <c r="HK92" s="279"/>
      <c r="HL92" s="279"/>
      <c r="HM92" s="279"/>
    </row>
    <row r="93" spans="1:221" s="280" customFormat="1" ht="62.1" hidden="1" customHeight="1" x14ac:dyDescent="0.25">
      <c r="A93" s="619" t="s">
        <v>363</v>
      </c>
      <c r="B93" s="619" t="s">
        <v>394</v>
      </c>
      <c r="C93" s="619" t="s">
        <v>394</v>
      </c>
      <c r="D93" s="619" t="s">
        <v>359</v>
      </c>
      <c r="E93" s="619" t="s">
        <v>446</v>
      </c>
      <c r="F93" s="619" t="s">
        <v>361</v>
      </c>
      <c r="G93" s="609">
        <v>2020005810124</v>
      </c>
      <c r="H93" s="941"/>
      <c r="I93" s="1052" t="s">
        <v>910</v>
      </c>
      <c r="J93" s="1052" t="s">
        <v>911</v>
      </c>
      <c r="K93" s="609">
        <v>300</v>
      </c>
      <c r="L93" s="609" t="s">
        <v>752</v>
      </c>
      <c r="M93" s="609" t="s">
        <v>751</v>
      </c>
      <c r="N93" s="619" t="s">
        <v>666</v>
      </c>
      <c r="O93" s="619" t="s">
        <v>390</v>
      </c>
      <c r="P93" s="619" t="s">
        <v>701</v>
      </c>
      <c r="Q93" s="913" t="s">
        <v>956</v>
      </c>
      <c r="R93" s="853"/>
      <c r="S93" s="853">
        <v>150000000</v>
      </c>
      <c r="T93" s="1024">
        <f t="shared" si="6"/>
        <v>150000000</v>
      </c>
      <c r="U93" s="654">
        <f t="shared" si="9"/>
        <v>150000000</v>
      </c>
      <c r="V93" s="1088"/>
      <c r="W93" s="594"/>
      <c r="X93" s="594"/>
      <c r="Y93" s="594"/>
      <c r="Z93" s="594"/>
      <c r="AA93" s="594"/>
      <c r="AB93" s="594"/>
      <c r="AC93" s="594"/>
      <c r="AD93" s="594"/>
      <c r="AE93" s="594"/>
      <c r="AF93" s="594"/>
      <c r="AG93" s="594"/>
      <c r="AH93" s="594"/>
      <c r="AI93" s="594"/>
      <c r="AJ93" s="594"/>
      <c r="AK93" s="594"/>
      <c r="AL93" s="594"/>
      <c r="AM93" s="594"/>
      <c r="AN93" s="594"/>
      <c r="AO93" s="594"/>
      <c r="AP93" s="594"/>
      <c r="AQ93" s="594"/>
      <c r="AR93" s="594"/>
      <c r="AS93" s="594"/>
      <c r="AT93" s="594"/>
      <c r="AU93" s="594"/>
      <c r="AV93" s="594"/>
      <c r="AW93" s="594"/>
      <c r="AX93" s="594"/>
      <c r="AY93" s="594"/>
      <c r="AZ93" s="594"/>
      <c r="BA93" s="594"/>
      <c r="BB93" s="594">
        <v>150000000</v>
      </c>
      <c r="BC93" s="594"/>
      <c r="BD93" s="594"/>
      <c r="BE93" s="594"/>
      <c r="BF93" s="594"/>
      <c r="BG93" s="594"/>
      <c r="BH93" s="594"/>
      <c r="BI93" s="594"/>
      <c r="BJ93" s="594"/>
      <c r="BK93" s="594"/>
      <c r="BL93" s="594"/>
      <c r="BM93" s="594"/>
      <c r="BN93" s="594"/>
      <c r="BO93" s="594"/>
      <c r="BP93" s="594"/>
      <c r="BQ93" s="594"/>
      <c r="BR93" s="594"/>
      <c r="BS93" s="594"/>
      <c r="BT93" s="594"/>
      <c r="BU93" s="594"/>
      <c r="BV93" s="594"/>
      <c r="BW93" s="594"/>
      <c r="BX93" s="594"/>
      <c r="BY93" s="594"/>
      <c r="BZ93" s="594"/>
      <c r="CA93" s="637"/>
      <c r="CB93" s="652"/>
      <c r="CC93" s="652"/>
      <c r="CD93" s="652"/>
      <c r="CE93" s="652"/>
      <c r="CF93" s="652"/>
      <c r="CG93" s="652"/>
      <c r="CH93" s="652"/>
      <c r="CI93" s="652"/>
      <c r="CJ93" s="652"/>
      <c r="CK93" s="652"/>
      <c r="CL93" s="652"/>
      <c r="CM93" s="652"/>
      <c r="CN93" s="652"/>
      <c r="CO93" s="652"/>
      <c r="CP93" s="652"/>
      <c r="CQ93" s="652"/>
      <c r="CR93" s="807">
        <f t="shared" si="7"/>
        <v>150000000</v>
      </c>
      <c r="CS93" s="807">
        <f t="shared" si="8"/>
        <v>0</v>
      </c>
      <c r="CT93" s="279"/>
      <c r="CU93" s="279"/>
      <c r="CV93" s="279"/>
      <c r="CW93" s="279"/>
      <c r="CX93" s="279"/>
      <c r="CY93" s="279"/>
      <c r="CZ93" s="279"/>
      <c r="DA93" s="279"/>
      <c r="DB93" s="279"/>
      <c r="DC93" s="279"/>
      <c r="DD93" s="279"/>
      <c r="DE93" s="279"/>
      <c r="DF93" s="279"/>
      <c r="DG93" s="279"/>
      <c r="DH93" s="279"/>
      <c r="DI93" s="279"/>
      <c r="DJ93" s="279"/>
      <c r="DK93" s="279"/>
      <c r="DL93" s="279"/>
      <c r="DM93" s="279"/>
      <c r="DN93" s="279"/>
      <c r="DO93" s="279"/>
      <c r="DP93" s="279"/>
      <c r="DQ93" s="279"/>
      <c r="DR93" s="279"/>
      <c r="DS93" s="279"/>
      <c r="DT93" s="279"/>
      <c r="DU93" s="279"/>
      <c r="DV93" s="279"/>
      <c r="DW93" s="279"/>
      <c r="DX93" s="279"/>
      <c r="DY93" s="279"/>
      <c r="DZ93" s="279"/>
      <c r="EA93" s="279"/>
      <c r="EB93" s="279"/>
      <c r="EC93" s="279"/>
      <c r="ED93" s="279"/>
      <c r="EE93" s="279"/>
      <c r="EF93" s="279"/>
      <c r="EG93" s="279"/>
      <c r="EH93" s="279"/>
      <c r="EI93" s="279"/>
      <c r="EJ93" s="279"/>
      <c r="EK93" s="279"/>
      <c r="EL93" s="279"/>
      <c r="EM93" s="279"/>
      <c r="EN93" s="279"/>
      <c r="EO93" s="279"/>
      <c r="EP93" s="279"/>
      <c r="EQ93" s="279"/>
      <c r="ER93" s="279"/>
      <c r="ES93" s="279"/>
      <c r="ET93" s="279"/>
      <c r="EU93" s="279"/>
      <c r="EV93" s="279"/>
      <c r="EW93" s="279"/>
      <c r="EX93" s="279"/>
      <c r="EY93" s="279"/>
      <c r="EZ93" s="279"/>
      <c r="FA93" s="279"/>
      <c r="FB93" s="279"/>
      <c r="FC93" s="279"/>
      <c r="FD93" s="279"/>
      <c r="FE93" s="279"/>
      <c r="FF93" s="279"/>
      <c r="FG93" s="279"/>
      <c r="FH93" s="279"/>
      <c r="FI93" s="279"/>
      <c r="FJ93" s="279"/>
      <c r="FK93" s="279"/>
      <c r="FL93" s="279"/>
      <c r="FM93" s="279"/>
      <c r="FN93" s="279"/>
      <c r="FO93" s="279"/>
      <c r="FP93" s="279"/>
      <c r="FQ93" s="279"/>
      <c r="FR93" s="279"/>
      <c r="FS93" s="279"/>
      <c r="FT93" s="279"/>
      <c r="FU93" s="279"/>
      <c r="FV93" s="279"/>
      <c r="FW93" s="279"/>
      <c r="FX93" s="279"/>
      <c r="FY93" s="279"/>
      <c r="FZ93" s="279"/>
      <c r="GA93" s="279"/>
      <c r="GB93" s="279"/>
      <c r="GC93" s="279"/>
      <c r="GD93" s="279"/>
      <c r="GE93" s="279"/>
      <c r="GF93" s="279"/>
      <c r="GG93" s="279"/>
      <c r="GH93" s="279"/>
      <c r="GI93" s="279"/>
      <c r="GJ93" s="279"/>
      <c r="GK93" s="279"/>
      <c r="GL93" s="279"/>
      <c r="GM93" s="279"/>
      <c r="GN93" s="279"/>
      <c r="GO93" s="279"/>
      <c r="GP93" s="279"/>
      <c r="GQ93" s="279"/>
      <c r="GR93" s="279"/>
      <c r="GS93" s="279"/>
      <c r="GT93" s="279"/>
      <c r="GU93" s="279"/>
      <c r="GV93" s="279"/>
      <c r="GW93" s="279"/>
      <c r="GX93" s="279"/>
      <c r="GY93" s="279"/>
      <c r="GZ93" s="279"/>
      <c r="HA93" s="279"/>
      <c r="HB93" s="279"/>
      <c r="HC93" s="279"/>
      <c r="HD93" s="279"/>
      <c r="HE93" s="279"/>
      <c r="HF93" s="279"/>
      <c r="HG93" s="279"/>
      <c r="HH93" s="279"/>
      <c r="HI93" s="279"/>
      <c r="HJ93" s="279"/>
      <c r="HK93" s="279"/>
      <c r="HL93" s="279"/>
      <c r="HM93" s="279"/>
    </row>
    <row r="94" spans="1:221" s="280" customFormat="1" ht="45" hidden="1" x14ac:dyDescent="0.25">
      <c r="A94" s="619" t="s">
        <v>363</v>
      </c>
      <c r="B94" s="619" t="s">
        <v>394</v>
      </c>
      <c r="C94" s="619" t="s">
        <v>394</v>
      </c>
      <c r="D94" s="619" t="s">
        <v>359</v>
      </c>
      <c r="E94" s="619" t="s">
        <v>446</v>
      </c>
      <c r="F94" s="619" t="s">
        <v>361</v>
      </c>
      <c r="G94" s="609">
        <v>2021005810273</v>
      </c>
      <c r="H94" s="941"/>
      <c r="I94" s="1052" t="s">
        <v>914</v>
      </c>
      <c r="J94" s="1052" t="s">
        <v>914</v>
      </c>
      <c r="K94" s="609">
        <v>1</v>
      </c>
      <c r="L94" s="609" t="s">
        <v>752</v>
      </c>
      <c r="M94" s="609" t="s">
        <v>751</v>
      </c>
      <c r="N94" s="619" t="s">
        <v>666</v>
      </c>
      <c r="O94" s="619" t="s">
        <v>390</v>
      </c>
      <c r="P94" s="619" t="s">
        <v>701</v>
      </c>
      <c r="Q94" s="951" t="s">
        <v>888</v>
      </c>
      <c r="R94" s="853"/>
      <c r="S94" s="853">
        <v>250000000</v>
      </c>
      <c r="T94" s="1024">
        <f t="shared" si="6"/>
        <v>250000000</v>
      </c>
      <c r="U94" s="654">
        <f t="shared" si="9"/>
        <v>250000000</v>
      </c>
      <c r="V94" s="1088"/>
      <c r="W94" s="594"/>
      <c r="X94" s="594"/>
      <c r="Y94" s="594"/>
      <c r="Z94" s="594"/>
      <c r="AA94" s="594"/>
      <c r="AB94" s="594"/>
      <c r="AC94" s="594"/>
      <c r="AD94" s="594"/>
      <c r="AE94" s="594"/>
      <c r="AF94" s="594"/>
      <c r="AG94" s="594"/>
      <c r="AH94" s="594"/>
      <c r="AI94" s="594"/>
      <c r="AJ94" s="594"/>
      <c r="AK94" s="594"/>
      <c r="AL94" s="594"/>
      <c r="AM94" s="594"/>
      <c r="AN94" s="594"/>
      <c r="AO94" s="594"/>
      <c r="AP94" s="594"/>
      <c r="AQ94" s="594"/>
      <c r="AR94" s="594"/>
      <c r="AS94" s="594"/>
      <c r="AT94" s="594"/>
      <c r="AU94" s="594"/>
      <c r="AV94" s="594"/>
      <c r="AW94" s="594"/>
      <c r="AX94" s="594"/>
      <c r="AY94" s="594"/>
      <c r="AZ94" s="594"/>
      <c r="BA94" s="594"/>
      <c r="BB94" s="594">
        <v>250000000</v>
      </c>
      <c r="BC94" s="594"/>
      <c r="BD94" s="594"/>
      <c r="BE94" s="594"/>
      <c r="BF94" s="594"/>
      <c r="BG94" s="594"/>
      <c r="BH94" s="594"/>
      <c r="BI94" s="594"/>
      <c r="BJ94" s="594"/>
      <c r="BK94" s="594"/>
      <c r="BL94" s="594"/>
      <c r="BM94" s="594"/>
      <c r="BN94" s="594"/>
      <c r="BO94" s="594"/>
      <c r="BP94" s="594"/>
      <c r="BQ94" s="594"/>
      <c r="BR94" s="594"/>
      <c r="BS94" s="594"/>
      <c r="BT94" s="594"/>
      <c r="BU94" s="594"/>
      <c r="BV94" s="594"/>
      <c r="BW94" s="594"/>
      <c r="BX94" s="594"/>
      <c r="BY94" s="594"/>
      <c r="BZ94" s="594"/>
      <c r="CA94" s="637"/>
      <c r="CB94" s="652"/>
      <c r="CC94" s="652"/>
      <c r="CD94" s="652"/>
      <c r="CE94" s="652"/>
      <c r="CF94" s="652"/>
      <c r="CG94" s="652"/>
      <c r="CH94" s="652"/>
      <c r="CI94" s="652"/>
      <c r="CJ94" s="652"/>
      <c r="CK94" s="652"/>
      <c r="CL94" s="652"/>
      <c r="CM94" s="652"/>
      <c r="CN94" s="652"/>
      <c r="CO94" s="652"/>
      <c r="CP94" s="652"/>
      <c r="CQ94" s="652"/>
      <c r="CR94" s="807">
        <f t="shared" si="7"/>
        <v>250000000</v>
      </c>
      <c r="CS94" s="807">
        <f t="shared" si="8"/>
        <v>0</v>
      </c>
      <c r="CT94" s="279"/>
      <c r="CU94" s="279"/>
      <c r="CV94" s="279"/>
      <c r="CW94" s="279"/>
      <c r="CX94" s="279"/>
      <c r="CY94" s="279"/>
      <c r="CZ94" s="279"/>
      <c r="DA94" s="279"/>
      <c r="DB94" s="279"/>
      <c r="DC94" s="279"/>
      <c r="DD94" s="279"/>
      <c r="DE94" s="279"/>
      <c r="DF94" s="279"/>
      <c r="DG94" s="279"/>
      <c r="DH94" s="279"/>
      <c r="DI94" s="279"/>
      <c r="DJ94" s="279"/>
      <c r="DK94" s="279"/>
      <c r="DL94" s="279"/>
      <c r="DM94" s="279"/>
      <c r="DN94" s="279"/>
      <c r="DO94" s="279"/>
      <c r="DP94" s="279"/>
      <c r="DQ94" s="279"/>
      <c r="DR94" s="279"/>
      <c r="DS94" s="279"/>
      <c r="DT94" s="279"/>
      <c r="DU94" s="279"/>
      <c r="DV94" s="279"/>
      <c r="DW94" s="279"/>
      <c r="DX94" s="279"/>
      <c r="DY94" s="279"/>
      <c r="DZ94" s="279"/>
      <c r="EA94" s="279"/>
      <c r="EB94" s="279"/>
      <c r="EC94" s="279"/>
      <c r="ED94" s="279"/>
      <c r="EE94" s="279"/>
      <c r="EF94" s="279"/>
      <c r="EG94" s="279"/>
      <c r="EH94" s="279"/>
      <c r="EI94" s="279"/>
      <c r="EJ94" s="279"/>
      <c r="EK94" s="279"/>
      <c r="EL94" s="279"/>
      <c r="EM94" s="279"/>
      <c r="EN94" s="279"/>
      <c r="EO94" s="279"/>
      <c r="EP94" s="279"/>
      <c r="EQ94" s="279"/>
      <c r="ER94" s="279"/>
      <c r="ES94" s="279"/>
      <c r="ET94" s="279"/>
      <c r="EU94" s="279"/>
      <c r="EV94" s="279"/>
      <c r="EW94" s="279"/>
      <c r="EX94" s="279"/>
      <c r="EY94" s="279"/>
      <c r="EZ94" s="279"/>
      <c r="FA94" s="279"/>
      <c r="FB94" s="279"/>
      <c r="FC94" s="279"/>
      <c r="FD94" s="279"/>
      <c r="FE94" s="279"/>
      <c r="FF94" s="279"/>
      <c r="FG94" s="279"/>
      <c r="FH94" s="279"/>
      <c r="FI94" s="279"/>
      <c r="FJ94" s="279"/>
      <c r="FK94" s="279"/>
      <c r="FL94" s="279"/>
      <c r="FM94" s="279"/>
      <c r="FN94" s="279"/>
      <c r="FO94" s="279"/>
      <c r="FP94" s="279"/>
      <c r="FQ94" s="279"/>
      <c r="FR94" s="279"/>
      <c r="FS94" s="279"/>
      <c r="FT94" s="279"/>
      <c r="FU94" s="279"/>
      <c r="FV94" s="279"/>
      <c r="FW94" s="279"/>
      <c r="FX94" s="279"/>
      <c r="FY94" s="279"/>
      <c r="FZ94" s="279"/>
      <c r="GA94" s="279"/>
      <c r="GB94" s="279"/>
      <c r="GC94" s="279"/>
      <c r="GD94" s="279"/>
      <c r="GE94" s="279"/>
      <c r="GF94" s="279"/>
      <c r="GG94" s="279"/>
      <c r="GH94" s="279"/>
      <c r="GI94" s="279"/>
      <c r="GJ94" s="279"/>
      <c r="GK94" s="279"/>
      <c r="GL94" s="279"/>
      <c r="GM94" s="279"/>
      <c r="GN94" s="279"/>
      <c r="GO94" s="279"/>
      <c r="GP94" s="279"/>
      <c r="GQ94" s="279"/>
      <c r="GR94" s="279"/>
      <c r="GS94" s="279"/>
      <c r="GT94" s="279"/>
      <c r="GU94" s="279"/>
      <c r="GV94" s="279"/>
      <c r="GW94" s="279"/>
      <c r="GX94" s="279"/>
      <c r="GY94" s="279"/>
      <c r="GZ94" s="279"/>
      <c r="HA94" s="279"/>
      <c r="HB94" s="279"/>
      <c r="HC94" s="279"/>
      <c r="HD94" s="279"/>
      <c r="HE94" s="279"/>
      <c r="HF94" s="279"/>
      <c r="HG94" s="279"/>
      <c r="HH94" s="279"/>
      <c r="HI94" s="279"/>
      <c r="HJ94" s="279"/>
      <c r="HK94" s="279"/>
      <c r="HL94" s="279"/>
      <c r="HM94" s="279"/>
    </row>
    <row r="95" spans="1:221" s="280" customFormat="1" ht="45" hidden="1" x14ac:dyDescent="0.25">
      <c r="A95" s="619" t="s">
        <v>363</v>
      </c>
      <c r="B95" s="619" t="s">
        <v>394</v>
      </c>
      <c r="C95" s="619" t="s">
        <v>394</v>
      </c>
      <c r="D95" s="619" t="s">
        <v>359</v>
      </c>
      <c r="E95" s="619" t="s">
        <v>446</v>
      </c>
      <c r="F95" s="619" t="s">
        <v>361</v>
      </c>
      <c r="G95" s="609">
        <v>2021005810269</v>
      </c>
      <c r="H95" s="941"/>
      <c r="I95" s="1052" t="s">
        <v>910</v>
      </c>
      <c r="J95" s="1052" t="s">
        <v>911</v>
      </c>
      <c r="K95" s="609">
        <v>300</v>
      </c>
      <c r="L95" s="609" t="s">
        <v>752</v>
      </c>
      <c r="M95" s="609" t="s">
        <v>751</v>
      </c>
      <c r="N95" s="619" t="s">
        <v>666</v>
      </c>
      <c r="O95" s="619" t="s">
        <v>390</v>
      </c>
      <c r="P95" s="619" t="s">
        <v>701</v>
      </c>
      <c r="Q95" s="951" t="s">
        <v>890</v>
      </c>
      <c r="R95" s="853"/>
      <c r="S95" s="853">
        <f>318000000-25000000</f>
        <v>293000000</v>
      </c>
      <c r="T95" s="1024">
        <f t="shared" si="6"/>
        <v>293000000</v>
      </c>
      <c r="U95" s="654">
        <f t="shared" si="9"/>
        <v>293000000</v>
      </c>
      <c r="V95" s="1088"/>
      <c r="W95" s="594"/>
      <c r="X95" s="594"/>
      <c r="Y95" s="594"/>
      <c r="Z95" s="594"/>
      <c r="AA95" s="594"/>
      <c r="AB95" s="594"/>
      <c r="AC95" s="594"/>
      <c r="AD95" s="594"/>
      <c r="AE95" s="594"/>
      <c r="AF95" s="594"/>
      <c r="AG95" s="594"/>
      <c r="AH95" s="594"/>
      <c r="AI95" s="594"/>
      <c r="AJ95" s="594"/>
      <c r="AK95" s="594"/>
      <c r="AL95" s="594"/>
      <c r="AM95" s="594"/>
      <c r="AN95" s="594"/>
      <c r="AO95" s="594"/>
      <c r="AP95" s="594"/>
      <c r="AQ95" s="594"/>
      <c r="AR95" s="594"/>
      <c r="AS95" s="594"/>
      <c r="AT95" s="594"/>
      <c r="AU95" s="594"/>
      <c r="AV95" s="594"/>
      <c r="AW95" s="594"/>
      <c r="AX95" s="594"/>
      <c r="AY95" s="594"/>
      <c r="AZ95" s="594"/>
      <c r="BA95" s="594"/>
      <c r="BB95" s="594">
        <v>293000000</v>
      </c>
      <c r="BC95" s="594"/>
      <c r="BD95" s="594"/>
      <c r="BE95" s="594"/>
      <c r="BF95" s="594"/>
      <c r="BG95" s="594"/>
      <c r="BH95" s="594"/>
      <c r="BI95" s="594"/>
      <c r="BJ95" s="594"/>
      <c r="BK95" s="594"/>
      <c r="BL95" s="594"/>
      <c r="BM95" s="594"/>
      <c r="BN95" s="594"/>
      <c r="BO95" s="594"/>
      <c r="BP95" s="594"/>
      <c r="BQ95" s="594"/>
      <c r="BR95" s="594"/>
      <c r="BS95" s="594"/>
      <c r="BT95" s="594"/>
      <c r="BU95" s="594"/>
      <c r="BV95" s="594"/>
      <c r="BW95" s="594"/>
      <c r="BX95" s="594"/>
      <c r="BY95" s="594"/>
      <c r="BZ95" s="594"/>
      <c r="CA95" s="637"/>
      <c r="CB95" s="652"/>
      <c r="CC95" s="652"/>
      <c r="CD95" s="652"/>
      <c r="CE95" s="652"/>
      <c r="CF95" s="652"/>
      <c r="CG95" s="652"/>
      <c r="CH95" s="652"/>
      <c r="CI95" s="652"/>
      <c r="CJ95" s="652"/>
      <c r="CK95" s="652"/>
      <c r="CL95" s="652"/>
      <c r="CM95" s="652"/>
      <c r="CN95" s="652"/>
      <c r="CO95" s="652"/>
      <c r="CP95" s="652"/>
      <c r="CQ95" s="652"/>
      <c r="CR95" s="807">
        <f t="shared" si="7"/>
        <v>293000000</v>
      </c>
      <c r="CS95" s="807">
        <f t="shared" si="8"/>
        <v>0</v>
      </c>
      <c r="CT95" s="279"/>
      <c r="CU95" s="279"/>
      <c r="CV95" s="279"/>
      <c r="CW95" s="279"/>
      <c r="CX95" s="279"/>
      <c r="CY95" s="279"/>
      <c r="CZ95" s="279"/>
      <c r="DA95" s="279"/>
      <c r="DB95" s="279"/>
      <c r="DC95" s="279"/>
      <c r="DD95" s="279"/>
      <c r="DE95" s="279"/>
      <c r="DF95" s="279"/>
      <c r="DG95" s="279"/>
      <c r="DH95" s="279"/>
      <c r="DI95" s="279"/>
      <c r="DJ95" s="279"/>
      <c r="DK95" s="279"/>
      <c r="DL95" s="279"/>
      <c r="DM95" s="279"/>
      <c r="DN95" s="279"/>
      <c r="DO95" s="279"/>
      <c r="DP95" s="279"/>
      <c r="DQ95" s="279"/>
      <c r="DR95" s="279"/>
      <c r="DS95" s="279"/>
      <c r="DT95" s="279"/>
      <c r="DU95" s="279"/>
      <c r="DV95" s="279"/>
      <c r="DW95" s="279"/>
      <c r="DX95" s="279"/>
      <c r="DY95" s="279"/>
      <c r="DZ95" s="279"/>
      <c r="EA95" s="279"/>
      <c r="EB95" s="279"/>
      <c r="EC95" s="279"/>
      <c r="ED95" s="279"/>
      <c r="EE95" s="279"/>
      <c r="EF95" s="279"/>
      <c r="EG95" s="279"/>
      <c r="EH95" s="279"/>
      <c r="EI95" s="279"/>
      <c r="EJ95" s="279"/>
      <c r="EK95" s="279"/>
      <c r="EL95" s="279"/>
      <c r="EM95" s="279"/>
      <c r="EN95" s="279"/>
      <c r="EO95" s="279"/>
      <c r="EP95" s="279"/>
      <c r="EQ95" s="279"/>
      <c r="ER95" s="279"/>
      <c r="ES95" s="279"/>
      <c r="ET95" s="279"/>
      <c r="EU95" s="279"/>
      <c r="EV95" s="279"/>
      <c r="EW95" s="279"/>
      <c r="EX95" s="279"/>
      <c r="EY95" s="279"/>
      <c r="EZ95" s="279"/>
      <c r="FA95" s="279"/>
      <c r="FB95" s="279"/>
      <c r="FC95" s="279"/>
      <c r="FD95" s="279"/>
      <c r="FE95" s="279"/>
      <c r="FF95" s="279"/>
      <c r="FG95" s="279"/>
      <c r="FH95" s="279"/>
      <c r="FI95" s="279"/>
      <c r="FJ95" s="279"/>
      <c r="FK95" s="279"/>
      <c r="FL95" s="279"/>
      <c r="FM95" s="279"/>
      <c r="FN95" s="279"/>
      <c r="FO95" s="279"/>
      <c r="FP95" s="279"/>
      <c r="FQ95" s="279"/>
      <c r="FR95" s="279"/>
      <c r="FS95" s="279"/>
      <c r="FT95" s="279"/>
      <c r="FU95" s="279"/>
      <c r="FV95" s="279"/>
      <c r="FW95" s="279"/>
      <c r="FX95" s="279"/>
      <c r="FY95" s="279"/>
      <c r="FZ95" s="279"/>
      <c r="GA95" s="279"/>
      <c r="GB95" s="279"/>
      <c r="GC95" s="279"/>
      <c r="GD95" s="279"/>
      <c r="GE95" s="279"/>
      <c r="GF95" s="279"/>
      <c r="GG95" s="279"/>
      <c r="GH95" s="279"/>
      <c r="GI95" s="279"/>
      <c r="GJ95" s="279"/>
      <c r="GK95" s="279"/>
      <c r="GL95" s="279"/>
      <c r="GM95" s="279"/>
      <c r="GN95" s="279"/>
      <c r="GO95" s="279"/>
      <c r="GP95" s="279"/>
      <c r="GQ95" s="279"/>
      <c r="GR95" s="279"/>
      <c r="GS95" s="279"/>
      <c r="GT95" s="279"/>
      <c r="GU95" s="279"/>
      <c r="GV95" s="279"/>
      <c r="GW95" s="279"/>
      <c r="GX95" s="279"/>
      <c r="GY95" s="279"/>
      <c r="GZ95" s="279"/>
      <c r="HA95" s="279"/>
      <c r="HB95" s="279"/>
      <c r="HC95" s="279"/>
      <c r="HD95" s="279"/>
      <c r="HE95" s="279"/>
      <c r="HF95" s="279"/>
      <c r="HG95" s="279"/>
      <c r="HH95" s="279"/>
      <c r="HI95" s="279"/>
      <c r="HJ95" s="279"/>
      <c r="HK95" s="279"/>
      <c r="HL95" s="279"/>
      <c r="HM95" s="279"/>
    </row>
    <row r="96" spans="1:221" s="280" customFormat="1" ht="72" hidden="1" customHeight="1" x14ac:dyDescent="0.25">
      <c r="A96" s="619" t="s">
        <v>363</v>
      </c>
      <c r="B96" s="619" t="s">
        <v>394</v>
      </c>
      <c r="C96" s="619" t="s">
        <v>394</v>
      </c>
      <c r="D96" s="619" t="s">
        <v>359</v>
      </c>
      <c r="E96" s="619" t="s">
        <v>446</v>
      </c>
      <c r="F96" s="619" t="s">
        <v>361</v>
      </c>
      <c r="G96" s="609">
        <v>2021005810085</v>
      </c>
      <c r="H96" s="1140" t="s">
        <v>1032</v>
      </c>
      <c r="I96" s="1052" t="s">
        <v>749</v>
      </c>
      <c r="J96" s="1052" t="s">
        <v>909</v>
      </c>
      <c r="K96" s="609">
        <v>3</v>
      </c>
      <c r="L96" s="609" t="s">
        <v>752</v>
      </c>
      <c r="M96" s="609" t="s">
        <v>751</v>
      </c>
      <c r="N96" s="619" t="s">
        <v>1007</v>
      </c>
      <c r="O96" s="619" t="s">
        <v>390</v>
      </c>
      <c r="P96" s="619"/>
      <c r="Q96" s="1017" t="s">
        <v>974</v>
      </c>
      <c r="R96" s="853"/>
      <c r="S96" s="853">
        <v>550000000</v>
      </c>
      <c r="T96" s="1024">
        <f t="shared" si="6"/>
        <v>550000000</v>
      </c>
      <c r="U96" s="654">
        <f t="shared" si="9"/>
        <v>550000000</v>
      </c>
      <c r="V96" s="1088"/>
      <c r="W96" s="594"/>
      <c r="X96" s="594"/>
      <c r="Y96" s="594"/>
      <c r="Z96" s="594"/>
      <c r="AA96" s="594"/>
      <c r="AB96" s="594"/>
      <c r="AC96" s="594"/>
      <c r="AD96" s="594"/>
      <c r="AE96" s="594"/>
      <c r="AF96" s="594"/>
      <c r="AG96" s="594"/>
      <c r="AH96" s="594"/>
      <c r="AI96" s="594"/>
      <c r="AJ96" s="594"/>
      <c r="AK96" s="594"/>
      <c r="AL96" s="594"/>
      <c r="AM96" s="594"/>
      <c r="AN96" s="594"/>
      <c r="AO96" s="594"/>
      <c r="AP96" s="594"/>
      <c r="AQ96" s="594"/>
      <c r="AR96" s="594"/>
      <c r="AS96" s="594"/>
      <c r="AT96" s="594"/>
      <c r="AU96" s="594"/>
      <c r="AV96" s="594"/>
      <c r="AW96" s="594"/>
      <c r="AX96" s="594"/>
      <c r="AY96" s="594"/>
      <c r="AZ96" s="594"/>
      <c r="BA96" s="594"/>
      <c r="BB96" s="789">
        <v>550000000</v>
      </c>
      <c r="BC96" s="594"/>
      <c r="BD96" s="594"/>
      <c r="BE96" s="594"/>
      <c r="BF96" s="594"/>
      <c r="BG96" s="594"/>
      <c r="BH96" s="594"/>
      <c r="BI96" s="594"/>
      <c r="BJ96" s="594"/>
      <c r="BK96" s="594"/>
      <c r="BL96" s="594"/>
      <c r="BM96" s="594"/>
      <c r="BN96" s="594"/>
      <c r="BO96" s="594"/>
      <c r="BP96" s="594"/>
      <c r="BQ96" s="594"/>
      <c r="BR96" s="594"/>
      <c r="BS96" s="594"/>
      <c r="BT96" s="594"/>
      <c r="BU96" s="594"/>
      <c r="BV96" s="594"/>
      <c r="BW96" s="594"/>
      <c r="BX96" s="594"/>
      <c r="BY96" s="594"/>
      <c r="BZ96" s="594"/>
      <c r="CA96" s="637"/>
      <c r="CB96" s="652"/>
      <c r="CC96" s="652"/>
      <c r="CD96" s="652"/>
      <c r="CE96" s="652"/>
      <c r="CF96" s="652"/>
      <c r="CG96" s="652"/>
      <c r="CH96" s="652"/>
      <c r="CI96" s="652"/>
      <c r="CJ96" s="652"/>
      <c r="CK96" s="652"/>
      <c r="CL96" s="652"/>
      <c r="CM96" s="652"/>
      <c r="CN96" s="652"/>
      <c r="CO96" s="652"/>
      <c r="CP96" s="652"/>
      <c r="CQ96" s="652"/>
      <c r="CR96" s="807">
        <f t="shared" si="7"/>
        <v>550000000</v>
      </c>
      <c r="CS96" s="807">
        <f t="shared" si="8"/>
        <v>0</v>
      </c>
      <c r="CT96" s="279"/>
      <c r="CU96" s="279"/>
      <c r="CV96" s="279"/>
      <c r="CW96" s="279"/>
      <c r="CX96" s="279"/>
      <c r="CY96" s="279"/>
      <c r="CZ96" s="279"/>
      <c r="DA96" s="279"/>
      <c r="DB96" s="279"/>
      <c r="DC96" s="279"/>
      <c r="DD96" s="279"/>
      <c r="DE96" s="279"/>
      <c r="DF96" s="279"/>
      <c r="DG96" s="279"/>
      <c r="DH96" s="279"/>
      <c r="DI96" s="279"/>
      <c r="DJ96" s="279"/>
      <c r="DK96" s="279"/>
      <c r="DL96" s="279"/>
      <c r="DM96" s="279"/>
      <c r="DN96" s="279"/>
      <c r="DO96" s="279"/>
      <c r="DP96" s="279"/>
      <c r="DQ96" s="279"/>
      <c r="DR96" s="279"/>
      <c r="DS96" s="279"/>
      <c r="DT96" s="279"/>
      <c r="DU96" s="279"/>
      <c r="DV96" s="279"/>
      <c r="DW96" s="279"/>
      <c r="DX96" s="279"/>
      <c r="DY96" s="279"/>
      <c r="DZ96" s="279"/>
      <c r="EA96" s="279"/>
      <c r="EB96" s="279"/>
      <c r="EC96" s="279"/>
      <c r="ED96" s="279"/>
      <c r="EE96" s="279"/>
      <c r="EF96" s="279"/>
      <c r="EG96" s="279"/>
      <c r="EH96" s="279"/>
      <c r="EI96" s="279"/>
      <c r="EJ96" s="279"/>
      <c r="EK96" s="279"/>
      <c r="EL96" s="279"/>
      <c r="EM96" s="279"/>
      <c r="EN96" s="279"/>
      <c r="EO96" s="279"/>
      <c r="EP96" s="279"/>
      <c r="EQ96" s="279"/>
      <c r="ER96" s="279"/>
      <c r="ES96" s="279"/>
      <c r="ET96" s="279"/>
      <c r="EU96" s="279"/>
      <c r="EV96" s="279"/>
      <c r="EW96" s="279"/>
      <c r="EX96" s="279"/>
      <c r="EY96" s="279"/>
      <c r="EZ96" s="279"/>
      <c r="FA96" s="279"/>
      <c r="FB96" s="279"/>
      <c r="FC96" s="279"/>
      <c r="FD96" s="279"/>
      <c r="FE96" s="279"/>
      <c r="FF96" s="279"/>
      <c r="FG96" s="279"/>
      <c r="FH96" s="279"/>
      <c r="FI96" s="279"/>
      <c r="FJ96" s="279"/>
      <c r="FK96" s="279"/>
      <c r="FL96" s="279"/>
      <c r="FM96" s="279"/>
      <c r="FN96" s="279"/>
      <c r="FO96" s="279"/>
      <c r="FP96" s="279"/>
      <c r="FQ96" s="279"/>
      <c r="FR96" s="279"/>
      <c r="FS96" s="279"/>
      <c r="FT96" s="279"/>
      <c r="FU96" s="279"/>
      <c r="FV96" s="279"/>
      <c r="FW96" s="279"/>
      <c r="FX96" s="279"/>
      <c r="FY96" s="279"/>
      <c r="FZ96" s="279"/>
      <c r="GA96" s="279"/>
      <c r="GB96" s="279"/>
      <c r="GC96" s="279"/>
      <c r="GD96" s="279"/>
      <c r="GE96" s="279"/>
      <c r="GF96" s="279"/>
      <c r="GG96" s="279"/>
      <c r="GH96" s="279"/>
      <c r="GI96" s="279"/>
      <c r="GJ96" s="279"/>
      <c r="GK96" s="279"/>
      <c r="GL96" s="279"/>
      <c r="GM96" s="279"/>
      <c r="GN96" s="279"/>
      <c r="GO96" s="279"/>
      <c r="GP96" s="279"/>
      <c r="GQ96" s="279"/>
      <c r="GR96" s="279"/>
      <c r="GS96" s="279"/>
      <c r="GT96" s="279"/>
      <c r="GU96" s="279"/>
      <c r="GV96" s="279"/>
      <c r="GW96" s="279"/>
      <c r="GX96" s="279"/>
      <c r="GY96" s="279"/>
      <c r="GZ96" s="279"/>
      <c r="HA96" s="279"/>
      <c r="HB96" s="279"/>
      <c r="HC96" s="279"/>
      <c r="HD96" s="279"/>
      <c r="HE96" s="279"/>
      <c r="HF96" s="279"/>
      <c r="HG96" s="279"/>
      <c r="HH96" s="279"/>
      <c r="HI96" s="279"/>
      <c r="HJ96" s="279"/>
      <c r="HK96" s="279"/>
      <c r="HL96" s="279"/>
      <c r="HM96" s="279"/>
    </row>
    <row r="97" spans="1:221" s="280" customFormat="1" ht="51.75" hidden="1" customHeight="1" x14ac:dyDescent="0.25">
      <c r="A97" s="790" t="s">
        <v>363</v>
      </c>
      <c r="B97" s="790" t="s">
        <v>394</v>
      </c>
      <c r="C97" s="790" t="s">
        <v>394</v>
      </c>
      <c r="D97" s="790" t="s">
        <v>359</v>
      </c>
      <c r="E97" s="790" t="s">
        <v>446</v>
      </c>
      <c r="F97" s="790" t="s">
        <v>378</v>
      </c>
      <c r="G97" s="614"/>
      <c r="H97" s="614"/>
      <c r="I97" s="1055"/>
      <c r="J97" s="1055"/>
      <c r="K97" s="614"/>
      <c r="L97" s="614"/>
      <c r="M97" s="614"/>
      <c r="N97" s="630"/>
      <c r="O97" s="630"/>
      <c r="P97" s="630"/>
      <c r="Q97" s="806" t="s">
        <v>379</v>
      </c>
      <c r="R97" s="1136"/>
      <c r="S97" s="1136"/>
      <c r="T97" s="1137">
        <f t="shared" si="6"/>
        <v>0</v>
      </c>
      <c r="U97" s="654">
        <f t="shared" si="9"/>
        <v>0</v>
      </c>
      <c r="V97" s="1088"/>
      <c r="W97" s="277"/>
      <c r="X97" s="277"/>
      <c r="Y97" s="277"/>
      <c r="Z97" s="277"/>
      <c r="AA97" s="594"/>
      <c r="AB97" s="277"/>
      <c r="AC97" s="277"/>
      <c r="AD97" s="277"/>
      <c r="AE97" s="277"/>
      <c r="AF97" s="277"/>
      <c r="AG97" s="277"/>
      <c r="AH97" s="277"/>
      <c r="AI97" s="277"/>
      <c r="AJ97" s="277"/>
      <c r="AK97" s="277"/>
      <c r="AL97" s="277"/>
      <c r="AM97" s="277"/>
      <c r="AN97" s="594"/>
      <c r="AO97" s="594"/>
      <c r="AP97" s="277"/>
      <c r="AQ97" s="277"/>
      <c r="AR97" s="277"/>
      <c r="AS97" s="277"/>
      <c r="AT97" s="277"/>
      <c r="AU97" s="277"/>
      <c r="AV97" s="277"/>
      <c r="AW97" s="277"/>
      <c r="AX97" s="277"/>
      <c r="AY97" s="277"/>
      <c r="AZ97" s="277"/>
      <c r="BA97" s="277"/>
      <c r="BB97" s="277"/>
      <c r="BC97" s="277"/>
      <c r="BD97" s="594"/>
      <c r="BE97" s="277"/>
      <c r="BF97" s="277"/>
      <c r="BG97" s="277"/>
      <c r="BH97" s="277"/>
      <c r="BI97" s="277"/>
      <c r="BJ97" s="277"/>
      <c r="BK97" s="381"/>
      <c r="BL97" s="277"/>
      <c r="BM97" s="277"/>
      <c r="BN97" s="277"/>
      <c r="BO97" s="277"/>
      <c r="BP97" s="277"/>
      <c r="BQ97" s="277"/>
      <c r="BR97" s="277"/>
      <c r="BS97" s="594"/>
      <c r="BT97" s="277"/>
      <c r="BU97" s="277"/>
      <c r="BV97" s="277"/>
      <c r="BW97" s="277"/>
      <c r="BX97" s="277"/>
      <c r="BY97" s="277"/>
      <c r="BZ97" s="277"/>
      <c r="CA97" s="637"/>
      <c r="CB97" s="652"/>
      <c r="CC97" s="652"/>
      <c r="CD97" s="652"/>
      <c r="CE97" s="652"/>
      <c r="CF97" s="652"/>
      <c r="CG97" s="652"/>
      <c r="CH97" s="652"/>
      <c r="CI97" s="652"/>
      <c r="CJ97" s="652"/>
      <c r="CK97" s="652"/>
      <c r="CL97" s="652"/>
      <c r="CM97" s="652"/>
      <c r="CN97" s="652"/>
      <c r="CO97" s="652"/>
      <c r="CP97" s="652"/>
      <c r="CQ97" s="652"/>
      <c r="CR97" s="807">
        <f t="shared" si="7"/>
        <v>0</v>
      </c>
      <c r="CS97" s="807">
        <f t="shared" si="8"/>
        <v>0</v>
      </c>
      <c r="CT97" s="278"/>
      <c r="CU97" s="278"/>
      <c r="CV97" s="278"/>
      <c r="CW97" s="278"/>
      <c r="CX97" s="278"/>
      <c r="CY97" s="278"/>
      <c r="CZ97" s="278"/>
      <c r="DA97" s="278"/>
      <c r="DB97" s="278"/>
      <c r="DC97" s="278"/>
      <c r="DD97" s="278"/>
      <c r="DE97" s="278"/>
      <c r="DF97" s="278"/>
      <c r="DG97" s="278"/>
      <c r="DH97" s="278"/>
      <c r="DI97" s="278"/>
      <c r="DJ97" s="278"/>
      <c r="DK97" s="278"/>
      <c r="DL97" s="278"/>
      <c r="DM97" s="278"/>
      <c r="DN97" s="278"/>
      <c r="DO97" s="278"/>
      <c r="DP97" s="278"/>
      <c r="DQ97" s="278"/>
      <c r="DR97" s="278"/>
      <c r="DS97" s="278"/>
      <c r="DT97" s="278"/>
      <c r="DU97" s="278"/>
      <c r="DV97" s="278"/>
      <c r="DW97" s="278"/>
      <c r="DX97" s="278"/>
      <c r="DY97" s="278"/>
      <c r="DZ97" s="278"/>
      <c r="EA97" s="278"/>
      <c r="EB97" s="278"/>
      <c r="EC97" s="278"/>
      <c r="ED97" s="278"/>
      <c r="EE97" s="278"/>
      <c r="EF97" s="278"/>
      <c r="EG97" s="278"/>
      <c r="EH97" s="278"/>
      <c r="EI97" s="278"/>
      <c r="EJ97" s="278"/>
      <c r="EK97" s="278"/>
      <c r="EL97" s="278"/>
      <c r="EM97" s="278"/>
      <c r="EN97" s="278"/>
      <c r="EO97" s="278"/>
      <c r="EP97" s="278"/>
      <c r="EQ97" s="278"/>
      <c r="ER97" s="278"/>
      <c r="ES97" s="278"/>
      <c r="ET97" s="278"/>
      <c r="EU97" s="278"/>
      <c r="EV97" s="278"/>
      <c r="EW97" s="278"/>
      <c r="EX97" s="278"/>
      <c r="EY97" s="278"/>
      <c r="EZ97" s="278"/>
      <c r="FA97" s="278"/>
      <c r="FB97" s="278"/>
      <c r="FC97" s="278"/>
      <c r="FD97" s="278"/>
      <c r="FE97" s="278"/>
      <c r="FF97" s="278"/>
      <c r="FG97" s="278"/>
      <c r="FH97" s="278"/>
      <c r="FI97" s="278"/>
      <c r="FJ97" s="278"/>
      <c r="FK97" s="278"/>
      <c r="FL97" s="278"/>
      <c r="FM97" s="278"/>
      <c r="FN97" s="278"/>
      <c r="FO97" s="278"/>
      <c r="FP97" s="278"/>
      <c r="FQ97" s="278"/>
      <c r="FR97" s="278"/>
      <c r="FS97" s="278"/>
      <c r="FT97" s="278"/>
      <c r="FU97" s="278"/>
      <c r="FV97" s="278"/>
      <c r="FW97" s="278"/>
      <c r="FX97" s="278"/>
      <c r="FY97" s="278"/>
      <c r="FZ97" s="278"/>
      <c r="GA97" s="278"/>
      <c r="GB97" s="278"/>
      <c r="GC97" s="278"/>
      <c r="GD97" s="278"/>
      <c r="GE97" s="278"/>
      <c r="GF97" s="278"/>
      <c r="GG97" s="278"/>
      <c r="GH97" s="278"/>
      <c r="GI97" s="278"/>
      <c r="GJ97" s="278"/>
      <c r="GK97" s="278"/>
      <c r="GL97" s="278"/>
      <c r="GM97" s="278"/>
      <c r="GN97" s="278"/>
      <c r="GO97" s="278"/>
      <c r="GP97" s="278"/>
      <c r="GQ97" s="278"/>
      <c r="GR97" s="278"/>
      <c r="GS97" s="278"/>
      <c r="GT97" s="278"/>
      <c r="GU97" s="278"/>
      <c r="GV97" s="278"/>
      <c r="GW97" s="278"/>
      <c r="GX97" s="278"/>
      <c r="GY97" s="278"/>
      <c r="GZ97" s="278"/>
      <c r="HA97" s="278"/>
      <c r="HB97" s="278"/>
      <c r="HC97" s="278"/>
      <c r="HD97" s="278"/>
      <c r="HE97" s="278"/>
      <c r="HF97" s="278"/>
      <c r="HG97" s="278"/>
      <c r="HH97" s="278"/>
      <c r="HI97" s="278"/>
      <c r="HJ97" s="278"/>
      <c r="HK97" s="278"/>
      <c r="HL97" s="278"/>
      <c r="HM97" s="278"/>
    </row>
    <row r="98" spans="1:221" s="280" customFormat="1" ht="71.25" hidden="1" x14ac:dyDescent="0.25">
      <c r="A98" s="619" t="s">
        <v>363</v>
      </c>
      <c r="B98" s="619" t="s">
        <v>394</v>
      </c>
      <c r="C98" s="619" t="s">
        <v>394</v>
      </c>
      <c r="D98" s="619" t="s">
        <v>359</v>
      </c>
      <c r="E98" s="619" t="s">
        <v>446</v>
      </c>
      <c r="F98" s="619" t="s">
        <v>378</v>
      </c>
      <c r="G98" s="609">
        <v>2021005810264</v>
      </c>
      <c r="H98" s="787"/>
      <c r="I98" s="1061" t="s">
        <v>915</v>
      </c>
      <c r="J98" s="1061" t="s">
        <v>916</v>
      </c>
      <c r="K98" s="619">
        <v>2</v>
      </c>
      <c r="L98" s="619" t="s">
        <v>752</v>
      </c>
      <c r="M98" s="619" t="s">
        <v>751</v>
      </c>
      <c r="N98" s="619" t="s">
        <v>666</v>
      </c>
      <c r="O98" s="619" t="s">
        <v>390</v>
      </c>
      <c r="P98" s="619" t="s">
        <v>701</v>
      </c>
      <c r="Q98" s="675" t="s">
        <v>889</v>
      </c>
      <c r="R98" s="845"/>
      <c r="S98" s="845">
        <v>228000000</v>
      </c>
      <c r="T98" s="1022">
        <f t="shared" si="6"/>
        <v>228000000</v>
      </c>
      <c r="U98" s="654">
        <f t="shared" si="9"/>
        <v>228000000</v>
      </c>
      <c r="V98" s="1088"/>
      <c r="W98" s="277"/>
      <c r="X98" s="277"/>
      <c r="Y98" s="277"/>
      <c r="Z98" s="277"/>
      <c r="AA98" s="594"/>
      <c r="AB98" s="277"/>
      <c r="AC98" s="277"/>
      <c r="AD98" s="277"/>
      <c r="AE98" s="277"/>
      <c r="AF98" s="277"/>
      <c r="AG98" s="277"/>
      <c r="AH98" s="277"/>
      <c r="AI98" s="277"/>
      <c r="AJ98" s="277"/>
      <c r="AK98" s="277"/>
      <c r="AL98" s="277"/>
      <c r="AM98" s="277"/>
      <c r="AN98" s="594"/>
      <c r="AO98" s="594"/>
      <c r="AP98" s="277"/>
      <c r="AQ98" s="277"/>
      <c r="AR98" s="277"/>
      <c r="AS98" s="277"/>
      <c r="AT98" s="277"/>
      <c r="AU98" s="277"/>
      <c r="AV98" s="277"/>
      <c r="AW98" s="277"/>
      <c r="AX98" s="277"/>
      <c r="AY98" s="277"/>
      <c r="AZ98" s="277"/>
      <c r="BA98" s="277"/>
      <c r="BB98" s="277"/>
      <c r="BC98" s="277"/>
      <c r="BD98" s="594"/>
      <c r="BE98" s="277"/>
      <c r="BF98" s="277"/>
      <c r="BG98" s="277"/>
      <c r="BH98" s="277"/>
      <c r="BI98" s="277"/>
      <c r="BJ98" s="277"/>
      <c r="BK98" s="381"/>
      <c r="BL98" s="277"/>
      <c r="BM98" s="277"/>
      <c r="BN98" s="277"/>
      <c r="BO98" s="277"/>
      <c r="BP98" s="277"/>
      <c r="BQ98" s="277"/>
      <c r="BR98" s="277"/>
      <c r="BS98" s="594">
        <v>228000000</v>
      </c>
      <c r="BT98" s="277"/>
      <c r="BU98" s="277"/>
      <c r="BV98" s="277"/>
      <c r="BW98" s="277"/>
      <c r="BX98" s="277"/>
      <c r="BY98" s="277"/>
      <c r="BZ98" s="277"/>
      <c r="CA98" s="637"/>
      <c r="CB98" s="652"/>
      <c r="CC98" s="652"/>
      <c r="CD98" s="652"/>
      <c r="CE98" s="652"/>
      <c r="CF98" s="652"/>
      <c r="CG98" s="652"/>
      <c r="CH98" s="652"/>
      <c r="CI98" s="652"/>
      <c r="CJ98" s="652"/>
      <c r="CK98" s="652"/>
      <c r="CL98" s="652"/>
      <c r="CM98" s="652"/>
      <c r="CN98" s="652"/>
      <c r="CO98" s="652"/>
      <c r="CP98" s="652"/>
      <c r="CQ98" s="652"/>
      <c r="CR98" s="807">
        <f t="shared" si="7"/>
        <v>228000000</v>
      </c>
      <c r="CS98" s="807">
        <f t="shared" si="8"/>
        <v>0</v>
      </c>
      <c r="CT98" s="278"/>
      <c r="CU98" s="278"/>
      <c r="CV98" s="278"/>
      <c r="CW98" s="278"/>
      <c r="CX98" s="278"/>
      <c r="CY98" s="278"/>
      <c r="CZ98" s="278"/>
      <c r="DA98" s="278"/>
      <c r="DB98" s="278"/>
      <c r="DC98" s="278"/>
      <c r="DD98" s="278"/>
      <c r="DE98" s="278"/>
      <c r="DF98" s="278"/>
      <c r="DG98" s="278"/>
      <c r="DH98" s="278"/>
      <c r="DI98" s="278"/>
      <c r="DJ98" s="278"/>
      <c r="DK98" s="278"/>
      <c r="DL98" s="278"/>
      <c r="DM98" s="278"/>
      <c r="DN98" s="278"/>
      <c r="DO98" s="278"/>
      <c r="DP98" s="278"/>
      <c r="DQ98" s="278"/>
      <c r="DR98" s="278"/>
      <c r="DS98" s="278"/>
      <c r="DT98" s="278"/>
      <c r="DU98" s="278"/>
      <c r="DV98" s="278"/>
      <c r="DW98" s="278"/>
      <c r="DX98" s="278"/>
      <c r="DY98" s="278"/>
      <c r="DZ98" s="278"/>
      <c r="EA98" s="278"/>
      <c r="EB98" s="278"/>
      <c r="EC98" s="278"/>
      <c r="ED98" s="278"/>
      <c r="EE98" s="278"/>
      <c r="EF98" s="278"/>
      <c r="EG98" s="278"/>
      <c r="EH98" s="278"/>
      <c r="EI98" s="278"/>
      <c r="EJ98" s="278"/>
      <c r="EK98" s="278"/>
      <c r="EL98" s="278"/>
      <c r="EM98" s="278"/>
      <c r="EN98" s="278"/>
      <c r="EO98" s="278"/>
      <c r="EP98" s="278"/>
      <c r="EQ98" s="278"/>
      <c r="ER98" s="278"/>
      <c r="ES98" s="278"/>
      <c r="ET98" s="278"/>
      <c r="EU98" s="278"/>
      <c r="EV98" s="278"/>
      <c r="EW98" s="278"/>
      <c r="EX98" s="278"/>
      <c r="EY98" s="278"/>
      <c r="EZ98" s="278"/>
      <c r="FA98" s="278"/>
      <c r="FB98" s="278"/>
      <c r="FC98" s="278"/>
      <c r="FD98" s="278"/>
      <c r="FE98" s="278"/>
      <c r="FF98" s="278"/>
      <c r="FG98" s="278"/>
      <c r="FH98" s="278"/>
      <c r="FI98" s="278"/>
      <c r="FJ98" s="278"/>
      <c r="FK98" s="278"/>
      <c r="FL98" s="278"/>
      <c r="FM98" s="278"/>
      <c r="FN98" s="278"/>
      <c r="FO98" s="278"/>
      <c r="FP98" s="278"/>
      <c r="FQ98" s="278"/>
      <c r="FR98" s="278"/>
      <c r="FS98" s="278"/>
      <c r="FT98" s="278"/>
      <c r="FU98" s="278"/>
      <c r="FV98" s="278"/>
      <c r="FW98" s="278"/>
      <c r="FX98" s="278"/>
      <c r="FY98" s="278"/>
      <c r="FZ98" s="278"/>
      <c r="GA98" s="278"/>
      <c r="GB98" s="278"/>
      <c r="GC98" s="278"/>
      <c r="GD98" s="278"/>
      <c r="GE98" s="278"/>
      <c r="GF98" s="278"/>
      <c r="GG98" s="278"/>
      <c r="GH98" s="278"/>
      <c r="GI98" s="278"/>
      <c r="GJ98" s="278"/>
      <c r="GK98" s="278"/>
      <c r="GL98" s="278"/>
      <c r="GM98" s="278"/>
      <c r="GN98" s="278"/>
      <c r="GO98" s="278"/>
      <c r="GP98" s="278"/>
      <c r="GQ98" s="278"/>
      <c r="GR98" s="278"/>
      <c r="GS98" s="278"/>
      <c r="GT98" s="278"/>
      <c r="GU98" s="278"/>
      <c r="GV98" s="278"/>
      <c r="GW98" s="278"/>
      <c r="GX98" s="278"/>
      <c r="GY98" s="278"/>
      <c r="GZ98" s="278"/>
      <c r="HA98" s="278"/>
      <c r="HB98" s="278"/>
      <c r="HC98" s="278"/>
      <c r="HD98" s="278"/>
      <c r="HE98" s="278"/>
      <c r="HF98" s="278"/>
      <c r="HG98" s="278"/>
      <c r="HH98" s="278"/>
      <c r="HI98" s="278"/>
      <c r="HJ98" s="278"/>
      <c r="HK98" s="278"/>
      <c r="HL98" s="278"/>
      <c r="HM98" s="278"/>
    </row>
    <row r="99" spans="1:221" ht="19.5" x14ac:dyDescent="0.25">
      <c r="A99" s="792" t="s">
        <v>363</v>
      </c>
      <c r="B99" s="792" t="s">
        <v>375</v>
      </c>
      <c r="C99" s="792"/>
      <c r="D99" s="792"/>
      <c r="E99" s="792"/>
      <c r="F99" s="792"/>
      <c r="G99" s="605"/>
      <c r="H99" s="605"/>
      <c r="I99" s="1047"/>
      <c r="J99" s="1047"/>
      <c r="K99" s="605"/>
      <c r="L99" s="605"/>
      <c r="M99" s="605"/>
      <c r="N99" s="624"/>
      <c r="O99" s="624"/>
      <c r="P99" s="624"/>
      <c r="Q99" s="1130" t="s">
        <v>384</v>
      </c>
      <c r="R99" s="1111"/>
      <c r="S99" s="1111"/>
      <c r="T99" s="1112">
        <f t="shared" si="6"/>
        <v>0</v>
      </c>
      <c r="U99" s="654">
        <f t="shared" si="9"/>
        <v>0</v>
      </c>
      <c r="V99" s="1086"/>
      <c r="W99" s="260"/>
      <c r="X99" s="260"/>
      <c r="Y99" s="260"/>
      <c r="Z99" s="260"/>
      <c r="AA99" s="596"/>
      <c r="AB99" s="260"/>
      <c r="AC99" s="260"/>
      <c r="AD99" s="260"/>
      <c r="AE99" s="260"/>
      <c r="AF99" s="260"/>
      <c r="AG99" s="260"/>
      <c r="AH99" s="260"/>
      <c r="AI99" s="260"/>
      <c r="AJ99" s="260"/>
      <c r="AK99" s="260"/>
      <c r="AL99" s="260"/>
      <c r="AM99" s="260"/>
      <c r="AN99" s="596"/>
      <c r="AO99" s="596"/>
      <c r="AP99" s="260"/>
      <c r="AQ99" s="260"/>
      <c r="AR99" s="260"/>
      <c r="AS99" s="260"/>
      <c r="AT99" s="260"/>
      <c r="AU99" s="260"/>
      <c r="AV99" s="260"/>
      <c r="AW99" s="260"/>
      <c r="AX99" s="260"/>
      <c r="AY99" s="260"/>
      <c r="AZ99" s="260"/>
      <c r="BA99" s="260"/>
      <c r="BB99" s="260"/>
      <c r="BC99" s="260"/>
      <c r="BD99" s="596"/>
      <c r="BE99" s="260"/>
      <c r="BF99" s="260"/>
      <c r="BG99" s="260"/>
      <c r="BH99" s="260"/>
      <c r="BI99" s="260"/>
      <c r="BJ99" s="260"/>
      <c r="BK99" s="581"/>
      <c r="BL99" s="260"/>
      <c r="BM99" s="260"/>
      <c r="BN99" s="260"/>
      <c r="BO99" s="260"/>
      <c r="BP99" s="260"/>
      <c r="BQ99" s="260"/>
      <c r="BR99" s="260"/>
      <c r="BS99" s="596"/>
      <c r="BT99" s="260"/>
      <c r="BU99" s="260"/>
      <c r="BV99" s="260"/>
      <c r="BW99" s="260"/>
      <c r="BX99" s="260"/>
      <c r="BY99" s="260"/>
      <c r="BZ99" s="260"/>
      <c r="CA99" s="635"/>
      <c r="CB99" s="650"/>
      <c r="CC99" s="650"/>
      <c r="CD99" s="650"/>
      <c r="CE99" s="650"/>
      <c r="CF99" s="650"/>
      <c r="CG99" s="650"/>
      <c r="CH99" s="650"/>
      <c r="CI99" s="650"/>
      <c r="CJ99" s="650"/>
      <c r="CK99" s="650"/>
      <c r="CL99" s="650"/>
      <c r="CM99" s="650"/>
      <c r="CN99" s="650"/>
      <c r="CO99" s="650"/>
      <c r="CP99" s="650"/>
      <c r="CQ99" s="650"/>
      <c r="CR99" s="807">
        <f t="shared" si="7"/>
        <v>0</v>
      </c>
      <c r="CS99" s="807">
        <f t="shared" si="8"/>
        <v>0</v>
      </c>
      <c r="CT99" s="261"/>
      <c r="CU99" s="261"/>
      <c r="CV99" s="261"/>
      <c r="CW99" s="261"/>
      <c r="CX99" s="261"/>
      <c r="CY99" s="261"/>
      <c r="CZ99" s="261"/>
      <c r="DA99" s="261"/>
      <c r="DB99" s="261"/>
      <c r="DC99" s="261"/>
      <c r="DD99" s="261"/>
      <c r="DE99" s="261"/>
      <c r="DF99" s="261"/>
      <c r="DG99" s="261"/>
      <c r="DH99" s="261"/>
      <c r="DI99" s="261"/>
      <c r="DJ99" s="261"/>
      <c r="DK99" s="261"/>
      <c r="DL99" s="261"/>
      <c r="DM99" s="261"/>
      <c r="DN99" s="261"/>
      <c r="DO99" s="261"/>
      <c r="DP99" s="261"/>
      <c r="DQ99" s="261"/>
      <c r="DR99" s="261"/>
      <c r="DS99" s="261"/>
      <c r="DT99" s="261"/>
      <c r="DU99" s="261"/>
      <c r="DV99" s="261"/>
      <c r="DW99" s="261"/>
      <c r="DX99" s="261"/>
      <c r="DY99" s="261"/>
      <c r="DZ99" s="261"/>
      <c r="EA99" s="261"/>
      <c r="EB99" s="261"/>
      <c r="EC99" s="261"/>
      <c r="ED99" s="261"/>
      <c r="EE99" s="261"/>
      <c r="EF99" s="261"/>
      <c r="EG99" s="261"/>
      <c r="EH99" s="261"/>
      <c r="EI99" s="261"/>
      <c r="EJ99" s="261"/>
      <c r="EK99" s="261"/>
      <c r="EL99" s="261"/>
      <c r="EM99" s="261"/>
      <c r="EN99" s="261"/>
      <c r="EO99" s="261"/>
      <c r="EP99" s="261"/>
      <c r="EQ99" s="261"/>
      <c r="ER99" s="261"/>
      <c r="ES99" s="261"/>
      <c r="ET99" s="261"/>
      <c r="EU99" s="261"/>
      <c r="EV99" s="261"/>
      <c r="EW99" s="261"/>
      <c r="EX99" s="261"/>
      <c r="EY99" s="261"/>
      <c r="EZ99" s="261"/>
      <c r="FA99" s="261"/>
      <c r="FB99" s="261"/>
      <c r="FC99" s="261"/>
      <c r="FD99" s="261"/>
      <c r="FE99" s="261"/>
      <c r="FF99" s="261"/>
      <c r="FG99" s="261"/>
      <c r="FH99" s="261"/>
      <c r="FI99" s="261"/>
      <c r="FJ99" s="261"/>
      <c r="FK99" s="261"/>
      <c r="FL99" s="261"/>
      <c r="FM99" s="261"/>
      <c r="FN99" s="261"/>
      <c r="FO99" s="261"/>
      <c r="FP99" s="261"/>
      <c r="FQ99" s="261"/>
      <c r="FR99" s="261"/>
      <c r="FS99" s="261"/>
      <c r="FT99" s="261"/>
      <c r="FU99" s="261"/>
      <c r="FV99" s="261"/>
      <c r="FW99" s="261"/>
      <c r="FX99" s="261"/>
      <c r="FY99" s="261"/>
      <c r="FZ99" s="261"/>
      <c r="GA99" s="261"/>
      <c r="GB99" s="261"/>
      <c r="GC99" s="261"/>
      <c r="GD99" s="261"/>
      <c r="GE99" s="261"/>
      <c r="GF99" s="261"/>
      <c r="GG99" s="261"/>
      <c r="GH99" s="261"/>
      <c r="GI99" s="261"/>
      <c r="GJ99" s="261"/>
      <c r="GK99" s="261"/>
      <c r="GL99" s="261"/>
      <c r="GM99" s="261"/>
      <c r="GN99" s="261"/>
      <c r="GO99" s="261"/>
      <c r="GP99" s="261"/>
      <c r="GQ99" s="261"/>
      <c r="GR99" s="261"/>
      <c r="GS99" s="261"/>
      <c r="GT99" s="261"/>
      <c r="GU99" s="261"/>
      <c r="GV99" s="261"/>
      <c r="GW99" s="261"/>
      <c r="GX99" s="261"/>
      <c r="GY99" s="261"/>
      <c r="GZ99" s="261"/>
      <c r="HA99" s="261"/>
      <c r="HB99" s="261"/>
      <c r="HC99" s="261"/>
      <c r="HD99" s="261"/>
      <c r="HE99" s="261"/>
      <c r="HF99" s="261"/>
      <c r="HG99" s="254"/>
      <c r="HH99" s="254"/>
      <c r="HI99" s="254"/>
      <c r="HJ99" s="254"/>
      <c r="HK99" s="254"/>
      <c r="HL99" s="254"/>
      <c r="HM99" s="254"/>
    </row>
    <row r="100" spans="1:221" ht="19.5" x14ac:dyDescent="0.25">
      <c r="A100" s="1113" t="s">
        <v>363</v>
      </c>
      <c r="B100" s="1113" t="s">
        <v>375</v>
      </c>
      <c r="C100" s="1113" t="s">
        <v>361</v>
      </c>
      <c r="D100" s="1113"/>
      <c r="E100" s="1113"/>
      <c r="F100" s="1113"/>
      <c r="G100" s="606"/>
      <c r="H100" s="606"/>
      <c r="I100" s="1048"/>
      <c r="J100" s="1048"/>
      <c r="K100" s="606"/>
      <c r="L100" s="606"/>
      <c r="M100" s="606"/>
      <c r="N100" s="1113"/>
      <c r="O100" s="625"/>
      <c r="P100" s="625"/>
      <c r="Q100" s="1131" t="s">
        <v>385</v>
      </c>
      <c r="R100" s="1115"/>
      <c r="S100" s="1115"/>
      <c r="T100" s="1116">
        <f t="shared" si="6"/>
        <v>0</v>
      </c>
      <c r="U100" s="654">
        <f t="shared" si="9"/>
        <v>0</v>
      </c>
      <c r="V100" s="1086"/>
      <c r="W100" s="260"/>
      <c r="X100" s="260"/>
      <c r="Y100" s="260"/>
      <c r="Z100" s="260"/>
      <c r="AA100" s="596"/>
      <c r="AB100" s="260"/>
      <c r="AC100" s="260"/>
      <c r="AD100" s="260"/>
      <c r="AE100" s="260"/>
      <c r="AF100" s="260"/>
      <c r="AG100" s="260"/>
      <c r="AH100" s="260"/>
      <c r="AI100" s="260"/>
      <c r="AJ100" s="260"/>
      <c r="AK100" s="260"/>
      <c r="AL100" s="260"/>
      <c r="AM100" s="260"/>
      <c r="AN100" s="596"/>
      <c r="AO100" s="596"/>
      <c r="AP100" s="260"/>
      <c r="AQ100" s="260"/>
      <c r="AR100" s="260"/>
      <c r="AS100" s="260"/>
      <c r="AT100" s="260"/>
      <c r="AU100" s="260"/>
      <c r="AV100" s="260"/>
      <c r="AW100" s="260"/>
      <c r="AX100" s="260"/>
      <c r="AY100" s="260"/>
      <c r="AZ100" s="260"/>
      <c r="BA100" s="260"/>
      <c r="BB100" s="260"/>
      <c r="BC100" s="260"/>
      <c r="BD100" s="596"/>
      <c r="BE100" s="260"/>
      <c r="BF100" s="260"/>
      <c r="BG100" s="260"/>
      <c r="BH100" s="260"/>
      <c r="BI100" s="260"/>
      <c r="BJ100" s="260"/>
      <c r="BK100" s="581"/>
      <c r="BL100" s="260"/>
      <c r="BM100" s="260"/>
      <c r="BN100" s="260"/>
      <c r="BO100" s="260"/>
      <c r="BP100" s="260"/>
      <c r="BQ100" s="260"/>
      <c r="BR100" s="260"/>
      <c r="BS100" s="596"/>
      <c r="BT100" s="260"/>
      <c r="BU100" s="260"/>
      <c r="BV100" s="260"/>
      <c r="BW100" s="260"/>
      <c r="BX100" s="260"/>
      <c r="BY100" s="260"/>
      <c r="BZ100" s="260"/>
      <c r="CA100" s="635"/>
      <c r="CB100" s="650"/>
      <c r="CC100" s="650"/>
      <c r="CD100" s="650"/>
      <c r="CE100" s="650"/>
      <c r="CF100" s="650"/>
      <c r="CG100" s="650"/>
      <c r="CH100" s="650"/>
      <c r="CI100" s="650"/>
      <c r="CJ100" s="650"/>
      <c r="CK100" s="650"/>
      <c r="CL100" s="650"/>
      <c r="CM100" s="650"/>
      <c r="CN100" s="650"/>
      <c r="CO100" s="650"/>
      <c r="CP100" s="650"/>
      <c r="CQ100" s="650"/>
      <c r="CR100" s="807">
        <f t="shared" si="7"/>
        <v>0</v>
      </c>
      <c r="CS100" s="807">
        <f t="shared" si="8"/>
        <v>0</v>
      </c>
      <c r="CT100" s="261"/>
      <c r="CU100" s="261"/>
      <c r="CV100" s="261"/>
      <c r="CW100" s="261"/>
      <c r="CX100" s="261"/>
      <c r="CY100" s="261"/>
      <c r="CZ100" s="261"/>
      <c r="DA100" s="261"/>
      <c r="DB100" s="261"/>
      <c r="DC100" s="261"/>
      <c r="DD100" s="261"/>
      <c r="DE100" s="261"/>
      <c r="DF100" s="261"/>
      <c r="DG100" s="261"/>
      <c r="DH100" s="261"/>
      <c r="DI100" s="261"/>
      <c r="DJ100" s="261"/>
      <c r="DK100" s="261"/>
      <c r="DL100" s="261"/>
      <c r="DM100" s="261"/>
      <c r="DN100" s="261"/>
      <c r="DO100" s="261"/>
      <c r="DP100" s="261"/>
      <c r="DQ100" s="261"/>
      <c r="DR100" s="261"/>
      <c r="DS100" s="261"/>
      <c r="DT100" s="261"/>
      <c r="DU100" s="261"/>
      <c r="DV100" s="261"/>
      <c r="DW100" s="261"/>
      <c r="DX100" s="261"/>
      <c r="DY100" s="261"/>
      <c r="DZ100" s="261"/>
      <c r="EA100" s="261"/>
      <c r="EB100" s="261"/>
      <c r="EC100" s="261"/>
      <c r="ED100" s="261"/>
      <c r="EE100" s="261"/>
      <c r="EF100" s="261"/>
      <c r="EG100" s="261"/>
      <c r="EH100" s="261"/>
      <c r="EI100" s="261"/>
      <c r="EJ100" s="261"/>
      <c r="EK100" s="261"/>
      <c r="EL100" s="261"/>
      <c r="EM100" s="261"/>
      <c r="EN100" s="261"/>
      <c r="EO100" s="261"/>
      <c r="EP100" s="261"/>
      <c r="EQ100" s="261"/>
      <c r="ER100" s="261"/>
      <c r="ES100" s="261"/>
      <c r="ET100" s="261"/>
      <c r="EU100" s="261"/>
      <c r="EV100" s="261"/>
      <c r="EW100" s="261"/>
      <c r="EX100" s="261"/>
      <c r="EY100" s="261"/>
      <c r="EZ100" s="261"/>
      <c r="FA100" s="261"/>
      <c r="FB100" s="261"/>
      <c r="FC100" s="261"/>
      <c r="FD100" s="261"/>
      <c r="FE100" s="261"/>
      <c r="FF100" s="261"/>
      <c r="FG100" s="261"/>
      <c r="FH100" s="261"/>
      <c r="FI100" s="261"/>
      <c r="FJ100" s="261"/>
      <c r="FK100" s="261"/>
      <c r="FL100" s="261"/>
      <c r="FM100" s="261"/>
      <c r="FN100" s="261"/>
      <c r="FO100" s="261"/>
      <c r="FP100" s="261"/>
      <c r="FQ100" s="261"/>
      <c r="FR100" s="261"/>
      <c r="FS100" s="261"/>
      <c r="FT100" s="261"/>
      <c r="FU100" s="261"/>
      <c r="FV100" s="261"/>
      <c r="FW100" s="261"/>
      <c r="FX100" s="261"/>
      <c r="FY100" s="261"/>
      <c r="FZ100" s="261"/>
      <c r="GA100" s="261"/>
      <c r="GB100" s="261"/>
      <c r="GC100" s="261"/>
      <c r="GD100" s="261"/>
      <c r="GE100" s="261"/>
      <c r="GF100" s="261"/>
      <c r="GG100" s="261"/>
      <c r="GH100" s="261"/>
      <c r="GI100" s="261"/>
      <c r="GJ100" s="261"/>
      <c r="GK100" s="261"/>
      <c r="GL100" s="261"/>
      <c r="GM100" s="261"/>
      <c r="GN100" s="261"/>
      <c r="GO100" s="261"/>
      <c r="GP100" s="261"/>
      <c r="GQ100" s="261"/>
      <c r="GR100" s="261"/>
      <c r="GS100" s="261"/>
      <c r="GT100" s="261"/>
      <c r="GU100" s="261"/>
      <c r="GV100" s="261"/>
      <c r="GW100" s="261"/>
      <c r="GX100" s="261"/>
      <c r="GY100" s="261"/>
      <c r="GZ100" s="261"/>
      <c r="HA100" s="261"/>
      <c r="HB100" s="261"/>
      <c r="HC100" s="261"/>
      <c r="HD100" s="261"/>
      <c r="HE100" s="261"/>
      <c r="HF100" s="261"/>
      <c r="HG100" s="254"/>
      <c r="HH100" s="254"/>
      <c r="HI100" s="254"/>
      <c r="HJ100" s="254"/>
      <c r="HK100" s="254"/>
      <c r="HL100" s="254"/>
      <c r="HM100" s="254"/>
    </row>
    <row r="101" spans="1:221" ht="19.5" x14ac:dyDescent="0.25">
      <c r="A101" s="1132" t="s">
        <v>363</v>
      </c>
      <c r="B101" s="1132" t="s">
        <v>375</v>
      </c>
      <c r="C101" s="1132" t="s">
        <v>361</v>
      </c>
      <c r="D101" s="1132" t="s">
        <v>407</v>
      </c>
      <c r="E101" s="1132"/>
      <c r="F101" s="1132"/>
      <c r="G101" s="617"/>
      <c r="H101" s="617"/>
      <c r="I101" s="1058"/>
      <c r="J101" s="1058"/>
      <c r="K101" s="617"/>
      <c r="L101" s="617"/>
      <c r="M101" s="617"/>
      <c r="N101" s="629"/>
      <c r="O101" s="629"/>
      <c r="P101" s="629"/>
      <c r="Q101" s="1138" t="s">
        <v>295</v>
      </c>
      <c r="R101" s="1134"/>
      <c r="S101" s="1134"/>
      <c r="T101" s="1135">
        <f t="shared" si="6"/>
        <v>0</v>
      </c>
      <c r="U101" s="654">
        <f t="shared" si="9"/>
        <v>0</v>
      </c>
      <c r="V101" s="1086"/>
      <c r="W101" s="260"/>
      <c r="X101" s="260"/>
      <c r="Y101" s="260"/>
      <c r="Z101" s="260"/>
      <c r="AA101" s="596"/>
      <c r="AB101" s="260"/>
      <c r="AC101" s="260"/>
      <c r="AD101" s="260"/>
      <c r="AE101" s="260"/>
      <c r="AF101" s="260"/>
      <c r="AG101" s="260"/>
      <c r="AH101" s="260"/>
      <c r="AI101" s="260"/>
      <c r="AJ101" s="260"/>
      <c r="AK101" s="260"/>
      <c r="AL101" s="260"/>
      <c r="AM101" s="260"/>
      <c r="AN101" s="596"/>
      <c r="AO101" s="596"/>
      <c r="AP101" s="260"/>
      <c r="AQ101" s="260"/>
      <c r="AR101" s="260"/>
      <c r="AS101" s="260"/>
      <c r="AT101" s="260"/>
      <c r="AU101" s="260"/>
      <c r="AV101" s="260"/>
      <c r="AW101" s="260"/>
      <c r="AX101" s="260"/>
      <c r="AY101" s="260"/>
      <c r="AZ101" s="260"/>
      <c r="BA101" s="260"/>
      <c r="BB101" s="260"/>
      <c r="BC101" s="260"/>
      <c r="BD101" s="596"/>
      <c r="BE101" s="260"/>
      <c r="BF101" s="260"/>
      <c r="BG101" s="260"/>
      <c r="BH101" s="260"/>
      <c r="BI101" s="260"/>
      <c r="BJ101" s="260"/>
      <c r="BK101" s="581"/>
      <c r="BL101" s="260"/>
      <c r="BM101" s="260"/>
      <c r="BN101" s="260"/>
      <c r="BO101" s="260"/>
      <c r="BP101" s="260"/>
      <c r="BQ101" s="260"/>
      <c r="BR101" s="260"/>
      <c r="BS101" s="596"/>
      <c r="BT101" s="260"/>
      <c r="BU101" s="260"/>
      <c r="BV101" s="260"/>
      <c r="BW101" s="260"/>
      <c r="BX101" s="260"/>
      <c r="BY101" s="260"/>
      <c r="BZ101" s="260"/>
      <c r="CA101" s="635"/>
      <c r="CB101" s="650"/>
      <c r="CC101" s="650"/>
      <c r="CD101" s="650"/>
      <c r="CE101" s="650"/>
      <c r="CF101" s="650"/>
      <c r="CG101" s="650"/>
      <c r="CH101" s="650"/>
      <c r="CI101" s="650"/>
      <c r="CJ101" s="650"/>
      <c r="CK101" s="650"/>
      <c r="CL101" s="650"/>
      <c r="CM101" s="650"/>
      <c r="CN101" s="650"/>
      <c r="CO101" s="650"/>
      <c r="CP101" s="650"/>
      <c r="CQ101" s="650"/>
      <c r="CR101" s="807">
        <f t="shared" si="7"/>
        <v>0</v>
      </c>
      <c r="CS101" s="807">
        <f t="shared" si="8"/>
        <v>0</v>
      </c>
      <c r="CT101" s="261"/>
      <c r="CU101" s="261"/>
      <c r="CV101" s="261"/>
      <c r="CW101" s="261"/>
      <c r="CX101" s="261"/>
      <c r="CY101" s="261"/>
      <c r="CZ101" s="261"/>
      <c r="DA101" s="261"/>
      <c r="DB101" s="261"/>
      <c r="DC101" s="261"/>
      <c r="DD101" s="261"/>
      <c r="DE101" s="261"/>
      <c r="DF101" s="261"/>
      <c r="DG101" s="261"/>
      <c r="DH101" s="261"/>
      <c r="DI101" s="261"/>
      <c r="DJ101" s="261"/>
      <c r="DK101" s="261"/>
      <c r="DL101" s="261"/>
      <c r="DM101" s="261"/>
      <c r="DN101" s="261"/>
      <c r="DO101" s="261"/>
      <c r="DP101" s="261"/>
      <c r="DQ101" s="261"/>
      <c r="DR101" s="261"/>
      <c r="DS101" s="261"/>
      <c r="DT101" s="261"/>
      <c r="DU101" s="261"/>
      <c r="DV101" s="261"/>
      <c r="DW101" s="261"/>
      <c r="DX101" s="261"/>
      <c r="DY101" s="261"/>
      <c r="DZ101" s="261"/>
      <c r="EA101" s="261"/>
      <c r="EB101" s="261"/>
      <c r="EC101" s="261"/>
      <c r="ED101" s="261"/>
      <c r="EE101" s="261"/>
      <c r="EF101" s="261"/>
      <c r="EG101" s="261"/>
      <c r="EH101" s="261"/>
      <c r="EI101" s="261"/>
      <c r="EJ101" s="261"/>
      <c r="EK101" s="261"/>
      <c r="EL101" s="261"/>
      <c r="EM101" s="261"/>
      <c r="EN101" s="261"/>
      <c r="EO101" s="261"/>
      <c r="EP101" s="261"/>
      <c r="EQ101" s="261"/>
      <c r="ER101" s="261"/>
      <c r="ES101" s="261"/>
      <c r="ET101" s="261"/>
      <c r="EU101" s="261"/>
      <c r="EV101" s="261"/>
      <c r="EW101" s="261"/>
      <c r="EX101" s="261"/>
      <c r="EY101" s="261"/>
      <c r="EZ101" s="261"/>
      <c r="FA101" s="261"/>
      <c r="FB101" s="261"/>
      <c r="FC101" s="261"/>
      <c r="FD101" s="261"/>
      <c r="FE101" s="261"/>
      <c r="FF101" s="261"/>
      <c r="FG101" s="261"/>
      <c r="FH101" s="261"/>
      <c r="FI101" s="261"/>
      <c r="FJ101" s="261"/>
      <c r="FK101" s="261"/>
      <c r="FL101" s="261"/>
      <c r="FM101" s="261"/>
      <c r="FN101" s="261"/>
      <c r="FO101" s="261"/>
      <c r="FP101" s="261"/>
      <c r="FQ101" s="261"/>
      <c r="FR101" s="261"/>
      <c r="FS101" s="261"/>
      <c r="FT101" s="261"/>
      <c r="FU101" s="261"/>
      <c r="FV101" s="261"/>
      <c r="FW101" s="261"/>
      <c r="FX101" s="261"/>
      <c r="FY101" s="261"/>
      <c r="FZ101" s="261"/>
      <c r="GA101" s="261"/>
      <c r="GB101" s="261"/>
      <c r="GC101" s="261"/>
      <c r="GD101" s="261"/>
      <c r="GE101" s="261"/>
      <c r="GF101" s="261"/>
      <c r="GG101" s="261"/>
      <c r="GH101" s="261"/>
      <c r="GI101" s="261"/>
      <c r="GJ101" s="261"/>
      <c r="GK101" s="261"/>
      <c r="GL101" s="261"/>
      <c r="GM101" s="261"/>
      <c r="GN101" s="261"/>
      <c r="GO101" s="261"/>
      <c r="GP101" s="261"/>
      <c r="GQ101" s="261"/>
      <c r="GR101" s="261"/>
      <c r="GS101" s="261"/>
      <c r="GT101" s="261"/>
      <c r="GU101" s="261"/>
      <c r="GV101" s="261"/>
      <c r="GW101" s="261"/>
      <c r="GX101" s="261"/>
      <c r="GY101" s="261"/>
      <c r="GZ101" s="261"/>
      <c r="HA101" s="261"/>
      <c r="HB101" s="261"/>
      <c r="HC101" s="261"/>
      <c r="HD101" s="261"/>
      <c r="HE101" s="261"/>
      <c r="HF101" s="261"/>
      <c r="HG101" s="254"/>
      <c r="HH101" s="254"/>
      <c r="HI101" s="254"/>
      <c r="HJ101" s="254"/>
      <c r="HK101" s="254"/>
      <c r="HL101" s="254"/>
      <c r="HM101" s="254"/>
    </row>
    <row r="102" spans="1:221" ht="19.5" x14ac:dyDescent="0.25">
      <c r="A102" s="1121" t="s">
        <v>363</v>
      </c>
      <c r="B102" s="1121" t="s">
        <v>375</v>
      </c>
      <c r="C102" s="1121" t="s">
        <v>361</v>
      </c>
      <c r="D102" s="1121" t="s">
        <v>407</v>
      </c>
      <c r="E102" s="1121" t="s">
        <v>426</v>
      </c>
      <c r="F102" s="1121"/>
      <c r="G102" s="608"/>
      <c r="H102" s="608"/>
      <c r="I102" s="1050"/>
      <c r="J102" s="1050"/>
      <c r="K102" s="608"/>
      <c r="L102" s="608"/>
      <c r="M102" s="608"/>
      <c r="N102" s="627"/>
      <c r="O102" s="627"/>
      <c r="P102" s="627"/>
      <c r="Q102" s="1122" t="s">
        <v>295</v>
      </c>
      <c r="R102" s="1123"/>
      <c r="S102" s="1123"/>
      <c r="T102" s="1124">
        <f t="shared" si="6"/>
        <v>0</v>
      </c>
      <c r="U102" s="654">
        <f t="shared" si="9"/>
        <v>0</v>
      </c>
      <c r="V102" s="1086"/>
      <c r="W102" s="581"/>
      <c r="X102" s="581"/>
      <c r="Y102" s="581"/>
      <c r="Z102" s="581"/>
      <c r="AA102" s="596"/>
      <c r="AB102" s="581"/>
      <c r="AC102" s="581"/>
      <c r="AD102" s="581"/>
      <c r="AE102" s="581"/>
      <c r="AF102" s="581"/>
      <c r="AG102" s="581"/>
      <c r="AH102" s="581"/>
      <c r="AI102" s="581"/>
      <c r="AJ102" s="581"/>
      <c r="AK102" s="581"/>
      <c r="AL102" s="581"/>
      <c r="AM102" s="581"/>
      <c r="AN102" s="596"/>
      <c r="AO102" s="596"/>
      <c r="AP102" s="581"/>
      <c r="AQ102" s="581"/>
      <c r="AR102" s="581"/>
      <c r="AS102" s="581"/>
      <c r="AT102" s="581"/>
      <c r="AU102" s="581"/>
      <c r="AV102" s="581"/>
      <c r="AW102" s="581"/>
      <c r="AX102" s="581"/>
      <c r="AY102" s="581"/>
      <c r="AZ102" s="581"/>
      <c r="BA102" s="581"/>
      <c r="BB102" s="581"/>
      <c r="BC102" s="581"/>
      <c r="BD102" s="596"/>
      <c r="BE102" s="581"/>
      <c r="BF102" s="581"/>
      <c r="BG102" s="260"/>
      <c r="BH102" s="260"/>
      <c r="BI102" s="260"/>
      <c r="BJ102" s="581"/>
      <c r="BK102" s="581"/>
      <c r="BL102" s="581"/>
      <c r="BM102" s="581"/>
      <c r="BN102" s="581"/>
      <c r="BO102" s="581"/>
      <c r="BP102" s="581"/>
      <c r="BQ102" s="581"/>
      <c r="BR102" s="581"/>
      <c r="BS102" s="596"/>
      <c r="BT102" s="581"/>
      <c r="BU102" s="581"/>
      <c r="BV102" s="581"/>
      <c r="BW102" s="581"/>
      <c r="BX102" s="581"/>
      <c r="BY102" s="581"/>
      <c r="BZ102" s="581"/>
      <c r="CA102" s="635"/>
      <c r="CB102" s="650"/>
      <c r="CC102" s="650"/>
      <c r="CD102" s="650"/>
      <c r="CE102" s="650"/>
      <c r="CF102" s="650"/>
      <c r="CG102" s="650"/>
      <c r="CH102" s="650"/>
      <c r="CI102" s="650"/>
      <c r="CJ102" s="650"/>
      <c r="CK102" s="650"/>
      <c r="CL102" s="650"/>
      <c r="CM102" s="650"/>
      <c r="CN102" s="650"/>
      <c r="CO102" s="650"/>
      <c r="CP102" s="650"/>
      <c r="CQ102" s="650"/>
      <c r="CR102" s="807">
        <f t="shared" si="7"/>
        <v>0</v>
      </c>
      <c r="CS102" s="807">
        <f t="shared" si="8"/>
        <v>0</v>
      </c>
      <c r="CT102" s="261"/>
      <c r="CU102" s="261"/>
      <c r="CV102" s="261"/>
      <c r="CW102" s="261"/>
      <c r="CX102" s="261"/>
      <c r="CY102" s="261"/>
      <c r="CZ102" s="261"/>
      <c r="DA102" s="261"/>
      <c r="DB102" s="261"/>
      <c r="DC102" s="261"/>
      <c r="DD102" s="261"/>
      <c r="DE102" s="261"/>
      <c r="DF102" s="261"/>
      <c r="DG102" s="261"/>
      <c r="DH102" s="261"/>
      <c r="DI102" s="261"/>
      <c r="DJ102" s="261"/>
      <c r="DK102" s="261"/>
      <c r="DL102" s="261"/>
      <c r="DM102" s="261"/>
      <c r="DN102" s="261"/>
      <c r="DO102" s="261"/>
      <c r="DP102" s="261"/>
      <c r="DQ102" s="261"/>
      <c r="DR102" s="261"/>
      <c r="DS102" s="261"/>
      <c r="DT102" s="261"/>
      <c r="DU102" s="261"/>
      <c r="DV102" s="261"/>
      <c r="DW102" s="261"/>
      <c r="DX102" s="261"/>
      <c r="DY102" s="261"/>
      <c r="DZ102" s="261"/>
      <c r="EA102" s="261"/>
      <c r="EB102" s="261"/>
      <c r="EC102" s="261"/>
      <c r="ED102" s="261"/>
      <c r="EE102" s="261"/>
      <c r="EF102" s="261"/>
      <c r="EG102" s="261"/>
      <c r="EH102" s="261"/>
      <c r="EI102" s="261"/>
      <c r="EJ102" s="261"/>
      <c r="EK102" s="261"/>
      <c r="EL102" s="261"/>
      <c r="EM102" s="261"/>
      <c r="EN102" s="261"/>
      <c r="EO102" s="261"/>
      <c r="EP102" s="261"/>
      <c r="EQ102" s="261"/>
      <c r="ER102" s="261"/>
      <c r="ES102" s="261"/>
      <c r="ET102" s="261"/>
      <c r="EU102" s="261"/>
      <c r="EV102" s="261"/>
      <c r="EW102" s="261"/>
      <c r="EX102" s="261"/>
      <c r="EY102" s="261"/>
      <c r="EZ102" s="261"/>
      <c r="FA102" s="261"/>
      <c r="FB102" s="261"/>
      <c r="FC102" s="261"/>
      <c r="FD102" s="261"/>
      <c r="FE102" s="261"/>
      <c r="FF102" s="261"/>
      <c r="FG102" s="261"/>
      <c r="FH102" s="261"/>
      <c r="FI102" s="261"/>
      <c r="FJ102" s="261"/>
      <c r="FK102" s="261"/>
      <c r="FL102" s="261"/>
      <c r="FM102" s="261"/>
      <c r="FN102" s="261"/>
      <c r="FO102" s="261"/>
      <c r="FP102" s="261"/>
      <c r="FQ102" s="261"/>
      <c r="FR102" s="261"/>
      <c r="FS102" s="261"/>
      <c r="FT102" s="261"/>
      <c r="FU102" s="261"/>
      <c r="FV102" s="261"/>
      <c r="FW102" s="261"/>
      <c r="FX102" s="261"/>
      <c r="FY102" s="261"/>
      <c r="FZ102" s="261"/>
      <c r="GA102" s="261"/>
      <c r="GB102" s="261"/>
      <c r="GC102" s="261"/>
      <c r="GD102" s="261"/>
      <c r="GE102" s="261"/>
      <c r="GF102" s="261"/>
      <c r="GG102" s="261"/>
      <c r="GH102" s="261"/>
      <c r="GI102" s="261"/>
      <c r="GJ102" s="261"/>
      <c r="GK102" s="261"/>
      <c r="GL102" s="261"/>
      <c r="GM102" s="261"/>
      <c r="GN102" s="261"/>
      <c r="GO102" s="261"/>
      <c r="GP102" s="261"/>
      <c r="GQ102" s="261"/>
      <c r="GR102" s="261"/>
      <c r="GS102" s="261"/>
      <c r="GT102" s="261"/>
      <c r="GU102" s="261"/>
      <c r="GV102" s="261"/>
      <c r="GW102" s="261"/>
      <c r="GX102" s="261"/>
      <c r="GY102" s="261"/>
      <c r="GZ102" s="261"/>
      <c r="HA102" s="261"/>
      <c r="HB102" s="261"/>
      <c r="HC102" s="261"/>
      <c r="HD102" s="261"/>
      <c r="HE102" s="261"/>
      <c r="HF102" s="261"/>
      <c r="HG102" s="254"/>
      <c r="HH102" s="254"/>
      <c r="HI102" s="254"/>
      <c r="HJ102" s="254"/>
      <c r="HK102" s="254"/>
      <c r="HL102" s="254"/>
      <c r="HM102" s="254"/>
    </row>
    <row r="103" spans="1:221" ht="31.5" x14ac:dyDescent="0.25">
      <c r="A103" s="790" t="s">
        <v>363</v>
      </c>
      <c r="B103" s="790" t="s">
        <v>375</v>
      </c>
      <c r="C103" s="790" t="s">
        <v>361</v>
      </c>
      <c r="D103" s="790" t="s">
        <v>407</v>
      </c>
      <c r="E103" s="790" t="s">
        <v>426</v>
      </c>
      <c r="F103" s="790" t="s">
        <v>408</v>
      </c>
      <c r="G103" s="614"/>
      <c r="H103" s="614"/>
      <c r="I103" s="1055"/>
      <c r="J103" s="1055"/>
      <c r="K103" s="614"/>
      <c r="L103" s="614"/>
      <c r="M103" s="614"/>
      <c r="N103" s="630"/>
      <c r="O103" s="630"/>
      <c r="P103" s="630"/>
      <c r="Q103" s="806" t="s">
        <v>928</v>
      </c>
      <c r="R103" s="1136"/>
      <c r="S103" s="1136"/>
      <c r="T103" s="1137">
        <f t="shared" si="6"/>
        <v>0</v>
      </c>
      <c r="U103" s="654">
        <f t="shared" si="9"/>
        <v>0</v>
      </c>
      <c r="V103" s="1086"/>
      <c r="W103" s="260"/>
      <c r="X103" s="260"/>
      <c r="Y103" s="260"/>
      <c r="Z103" s="260"/>
      <c r="AA103" s="596"/>
      <c r="AB103" s="260"/>
      <c r="AC103" s="260"/>
      <c r="AD103" s="260"/>
      <c r="AE103" s="260"/>
      <c r="AF103" s="260"/>
      <c r="AG103" s="260"/>
      <c r="AH103" s="260"/>
      <c r="AI103" s="260"/>
      <c r="AJ103" s="260"/>
      <c r="AK103" s="260"/>
      <c r="AL103" s="260"/>
      <c r="AM103" s="260"/>
      <c r="AN103" s="596"/>
      <c r="AO103" s="596"/>
      <c r="AP103" s="260"/>
      <c r="AQ103" s="260"/>
      <c r="AR103" s="260"/>
      <c r="AS103" s="260"/>
      <c r="AT103" s="260"/>
      <c r="AU103" s="260"/>
      <c r="AV103" s="260"/>
      <c r="AW103" s="260"/>
      <c r="AX103" s="260"/>
      <c r="AY103" s="260"/>
      <c r="AZ103" s="260"/>
      <c r="BA103" s="260"/>
      <c r="BB103" s="260"/>
      <c r="BC103" s="260"/>
      <c r="BD103" s="596"/>
      <c r="BE103" s="260"/>
      <c r="BF103" s="260"/>
      <c r="BG103" s="260"/>
      <c r="BH103" s="260"/>
      <c r="BI103" s="260"/>
      <c r="BJ103" s="260"/>
      <c r="BK103" s="581"/>
      <c r="BL103" s="260"/>
      <c r="BM103" s="260"/>
      <c r="BN103" s="260"/>
      <c r="BO103" s="260"/>
      <c r="BP103" s="260"/>
      <c r="BQ103" s="260"/>
      <c r="BR103" s="260"/>
      <c r="BS103" s="596"/>
      <c r="BT103" s="260"/>
      <c r="BU103" s="260"/>
      <c r="BV103" s="260"/>
      <c r="BW103" s="260"/>
      <c r="BX103" s="260"/>
      <c r="BY103" s="260"/>
      <c r="BZ103" s="260"/>
      <c r="CA103" s="635"/>
      <c r="CB103" s="650"/>
      <c r="CC103" s="650"/>
      <c r="CD103" s="650"/>
      <c r="CE103" s="650"/>
      <c r="CF103" s="650"/>
      <c r="CG103" s="650"/>
      <c r="CH103" s="650"/>
      <c r="CI103" s="650"/>
      <c r="CJ103" s="650"/>
      <c r="CK103" s="650"/>
      <c r="CL103" s="650"/>
      <c r="CM103" s="650"/>
      <c r="CN103" s="650"/>
      <c r="CO103" s="650"/>
      <c r="CP103" s="650"/>
      <c r="CQ103" s="650"/>
      <c r="CR103" s="807">
        <f t="shared" si="7"/>
        <v>0</v>
      </c>
      <c r="CS103" s="807">
        <f t="shared" si="8"/>
        <v>0</v>
      </c>
      <c r="CT103" s="261"/>
      <c r="CU103" s="261"/>
      <c r="CV103" s="261"/>
      <c r="CW103" s="261"/>
      <c r="CX103" s="261"/>
      <c r="CY103" s="261"/>
      <c r="CZ103" s="261"/>
      <c r="DA103" s="261"/>
      <c r="DB103" s="261"/>
      <c r="DC103" s="261"/>
      <c r="DD103" s="261"/>
      <c r="DE103" s="261"/>
      <c r="DF103" s="261"/>
      <c r="DG103" s="261"/>
      <c r="DH103" s="261"/>
      <c r="DI103" s="261"/>
      <c r="DJ103" s="261"/>
      <c r="DK103" s="261"/>
      <c r="DL103" s="261"/>
      <c r="DM103" s="261"/>
      <c r="DN103" s="261"/>
      <c r="DO103" s="261"/>
      <c r="DP103" s="261"/>
      <c r="DQ103" s="261"/>
      <c r="DR103" s="261"/>
      <c r="DS103" s="261"/>
      <c r="DT103" s="261"/>
      <c r="DU103" s="261"/>
      <c r="DV103" s="261"/>
      <c r="DW103" s="261"/>
      <c r="DX103" s="261"/>
      <c r="DY103" s="261"/>
      <c r="DZ103" s="261"/>
      <c r="EA103" s="261"/>
      <c r="EB103" s="261"/>
      <c r="EC103" s="261"/>
      <c r="ED103" s="261"/>
      <c r="EE103" s="261"/>
      <c r="EF103" s="261"/>
      <c r="EG103" s="261"/>
      <c r="EH103" s="261"/>
      <c r="EI103" s="261"/>
      <c r="EJ103" s="261"/>
      <c r="EK103" s="261"/>
      <c r="EL103" s="261"/>
      <c r="EM103" s="261"/>
      <c r="EN103" s="261"/>
      <c r="EO103" s="261"/>
      <c r="EP103" s="261"/>
      <c r="EQ103" s="261"/>
      <c r="ER103" s="261"/>
      <c r="ES103" s="261"/>
      <c r="ET103" s="261"/>
      <c r="EU103" s="261"/>
      <c r="EV103" s="261"/>
      <c r="EW103" s="261"/>
      <c r="EX103" s="261"/>
      <c r="EY103" s="261"/>
      <c r="EZ103" s="261"/>
      <c r="FA103" s="261"/>
      <c r="FB103" s="261"/>
      <c r="FC103" s="261"/>
      <c r="FD103" s="261"/>
      <c r="FE103" s="261"/>
      <c r="FF103" s="261"/>
      <c r="FG103" s="261"/>
      <c r="FH103" s="261"/>
      <c r="FI103" s="261"/>
      <c r="FJ103" s="261"/>
      <c r="FK103" s="261"/>
      <c r="FL103" s="261"/>
      <c r="FM103" s="261"/>
      <c r="FN103" s="261"/>
      <c r="FO103" s="261"/>
      <c r="FP103" s="261"/>
      <c r="FQ103" s="261"/>
      <c r="FR103" s="261"/>
      <c r="FS103" s="261"/>
      <c r="FT103" s="261"/>
      <c r="FU103" s="261"/>
      <c r="FV103" s="261"/>
      <c r="FW103" s="261"/>
      <c r="FX103" s="261"/>
      <c r="FY103" s="261"/>
      <c r="FZ103" s="261"/>
      <c r="GA103" s="261"/>
      <c r="GB103" s="261"/>
      <c r="GC103" s="261"/>
      <c r="GD103" s="261"/>
      <c r="GE103" s="261"/>
      <c r="GF103" s="261"/>
      <c r="GG103" s="261"/>
      <c r="GH103" s="261"/>
      <c r="GI103" s="261"/>
      <c r="GJ103" s="261"/>
      <c r="GK103" s="261"/>
      <c r="GL103" s="261"/>
      <c r="GM103" s="261"/>
      <c r="GN103" s="261"/>
      <c r="GO103" s="261"/>
      <c r="GP103" s="261"/>
      <c r="GQ103" s="261"/>
      <c r="GR103" s="261"/>
      <c r="GS103" s="261"/>
      <c r="GT103" s="261"/>
      <c r="GU103" s="261"/>
      <c r="GV103" s="261"/>
      <c r="GW103" s="261"/>
      <c r="GX103" s="261"/>
      <c r="GY103" s="261"/>
      <c r="GZ103" s="261"/>
      <c r="HA103" s="261"/>
      <c r="HB103" s="261"/>
      <c r="HC103" s="261"/>
      <c r="HD103" s="261"/>
      <c r="HE103" s="261"/>
      <c r="HF103" s="261"/>
      <c r="HG103" s="254"/>
      <c r="HH103" s="254"/>
      <c r="HI103" s="254"/>
      <c r="HJ103" s="254"/>
      <c r="HK103" s="254"/>
      <c r="HL103" s="254"/>
      <c r="HM103" s="254"/>
    </row>
    <row r="104" spans="1:221" s="280" customFormat="1" ht="77.099999999999994" hidden="1" customHeight="1" x14ac:dyDescent="0.25">
      <c r="A104" s="619" t="s">
        <v>363</v>
      </c>
      <c r="B104" s="619" t="s">
        <v>375</v>
      </c>
      <c r="C104" s="619" t="s">
        <v>361</v>
      </c>
      <c r="D104" s="619" t="s">
        <v>407</v>
      </c>
      <c r="E104" s="619" t="s">
        <v>426</v>
      </c>
      <c r="F104" s="619" t="s">
        <v>408</v>
      </c>
      <c r="G104" s="609">
        <v>2021005810108</v>
      </c>
      <c r="H104" s="942"/>
      <c r="I104" s="1052" t="s">
        <v>759</v>
      </c>
      <c r="J104" s="1052" t="s">
        <v>760</v>
      </c>
      <c r="K104" s="609">
        <v>6</v>
      </c>
      <c r="L104" s="609" t="s">
        <v>762</v>
      </c>
      <c r="M104" s="609" t="s">
        <v>761</v>
      </c>
      <c r="N104" s="619" t="s">
        <v>666</v>
      </c>
      <c r="O104" s="619" t="s">
        <v>390</v>
      </c>
      <c r="P104" s="619" t="s">
        <v>763</v>
      </c>
      <c r="Q104" s="934" t="s">
        <v>872</v>
      </c>
      <c r="R104" s="853">
        <v>0</v>
      </c>
      <c r="S104" s="853">
        <v>319300000</v>
      </c>
      <c r="T104" s="1024">
        <f t="shared" si="6"/>
        <v>319300000</v>
      </c>
      <c r="U104" s="654">
        <f t="shared" si="9"/>
        <v>319300000</v>
      </c>
      <c r="V104" s="1088"/>
      <c r="W104" s="594"/>
      <c r="X104" s="594"/>
      <c r="Y104" s="594"/>
      <c r="Z104" s="594"/>
      <c r="AA104" s="594"/>
      <c r="AB104" s="594"/>
      <c r="AC104" s="594"/>
      <c r="AD104" s="594"/>
      <c r="AE104" s="594"/>
      <c r="AF104" s="594"/>
      <c r="AG104" s="594"/>
      <c r="AH104" s="594"/>
      <c r="AI104" s="594"/>
      <c r="AJ104" s="594"/>
      <c r="AK104" s="594"/>
      <c r="AL104" s="594"/>
      <c r="AM104" s="594"/>
      <c r="AN104" s="594"/>
      <c r="AO104" s="594"/>
      <c r="AP104" s="594"/>
      <c r="AQ104" s="594"/>
      <c r="AR104" s="594"/>
      <c r="AS104" s="594">
        <v>316800000</v>
      </c>
      <c r="AT104" s="594">
        <v>2500000</v>
      </c>
      <c r="AU104" s="594"/>
      <c r="AV104" s="594"/>
      <c r="AW104" s="594"/>
      <c r="AX104" s="594"/>
      <c r="AY104" s="594"/>
      <c r="AZ104" s="594"/>
      <c r="BA104" s="594"/>
      <c r="BB104" s="594"/>
      <c r="BC104" s="594"/>
      <c r="BD104" s="594"/>
      <c r="BE104" s="594"/>
      <c r="BF104" s="594"/>
      <c r="BG104" s="594"/>
      <c r="BH104" s="594"/>
      <c r="BI104" s="594"/>
      <c r="BJ104" s="594"/>
      <c r="BK104" s="594"/>
      <c r="BL104" s="594"/>
      <c r="BM104" s="594"/>
      <c r="BN104" s="594"/>
      <c r="BO104" s="594"/>
      <c r="BP104" s="594"/>
      <c r="BQ104" s="594"/>
      <c r="BR104" s="594"/>
      <c r="BS104" s="594"/>
      <c r="BT104" s="594"/>
      <c r="BU104" s="594"/>
      <c r="BV104" s="594"/>
      <c r="BW104" s="594"/>
      <c r="BX104" s="594"/>
      <c r="BY104" s="594"/>
      <c r="BZ104" s="594"/>
      <c r="CA104" s="637"/>
      <c r="CB104" s="652"/>
      <c r="CC104" s="652"/>
      <c r="CD104" s="652"/>
      <c r="CE104" s="652"/>
      <c r="CF104" s="652"/>
      <c r="CG104" s="652"/>
      <c r="CH104" s="652"/>
      <c r="CI104" s="652"/>
      <c r="CJ104" s="652"/>
      <c r="CK104" s="652"/>
      <c r="CL104" s="652"/>
      <c r="CM104" s="652"/>
      <c r="CN104" s="652"/>
      <c r="CO104" s="652"/>
      <c r="CP104" s="652"/>
      <c r="CQ104" s="652"/>
      <c r="CR104" s="807">
        <f t="shared" si="7"/>
        <v>319300000</v>
      </c>
      <c r="CS104" s="807">
        <f t="shared" si="8"/>
        <v>0</v>
      </c>
      <c r="CT104" s="278"/>
      <c r="CU104" s="278"/>
      <c r="CV104" s="278"/>
      <c r="CW104" s="278"/>
      <c r="CX104" s="278"/>
      <c r="CY104" s="278"/>
      <c r="CZ104" s="278"/>
      <c r="DA104" s="278"/>
      <c r="DB104" s="278"/>
      <c r="DC104" s="278"/>
      <c r="DD104" s="278"/>
      <c r="DE104" s="278"/>
      <c r="DF104" s="278"/>
      <c r="DG104" s="278"/>
      <c r="DH104" s="278"/>
      <c r="DI104" s="278"/>
      <c r="DJ104" s="278"/>
      <c r="DK104" s="278"/>
      <c r="DL104" s="278"/>
      <c r="DM104" s="278"/>
      <c r="DN104" s="278"/>
      <c r="DO104" s="278"/>
      <c r="DP104" s="278"/>
      <c r="DQ104" s="278"/>
      <c r="DR104" s="278"/>
      <c r="DS104" s="278"/>
      <c r="DT104" s="278"/>
      <c r="DU104" s="278"/>
      <c r="DV104" s="278"/>
      <c r="DW104" s="278"/>
      <c r="DX104" s="278"/>
      <c r="DY104" s="278"/>
      <c r="DZ104" s="278"/>
      <c r="EA104" s="278"/>
      <c r="EB104" s="278"/>
      <c r="EC104" s="278"/>
      <c r="ED104" s="278"/>
      <c r="EE104" s="278"/>
      <c r="EF104" s="278"/>
      <c r="EG104" s="278"/>
      <c r="EH104" s="278"/>
      <c r="EI104" s="278"/>
      <c r="EJ104" s="278"/>
      <c r="EK104" s="278"/>
      <c r="EL104" s="278"/>
      <c r="EM104" s="278"/>
      <c r="EN104" s="278"/>
      <c r="EO104" s="278"/>
      <c r="EP104" s="278"/>
      <c r="EQ104" s="278"/>
      <c r="ER104" s="278"/>
      <c r="ES104" s="278"/>
      <c r="ET104" s="278"/>
      <c r="EU104" s="278"/>
      <c r="EV104" s="278"/>
      <c r="EW104" s="278"/>
      <c r="EX104" s="278"/>
      <c r="EY104" s="278"/>
      <c r="EZ104" s="278"/>
      <c r="FA104" s="278"/>
      <c r="FB104" s="278"/>
      <c r="FC104" s="278"/>
      <c r="FD104" s="278"/>
      <c r="FE104" s="278"/>
      <c r="FF104" s="278"/>
      <c r="FG104" s="278"/>
      <c r="FH104" s="278"/>
      <c r="FI104" s="278"/>
      <c r="FJ104" s="278"/>
      <c r="FK104" s="278"/>
      <c r="FL104" s="278"/>
      <c r="FM104" s="278"/>
      <c r="FN104" s="278"/>
      <c r="FO104" s="278"/>
      <c r="FP104" s="278"/>
      <c r="FQ104" s="278"/>
      <c r="FR104" s="278"/>
      <c r="FS104" s="278"/>
      <c r="FT104" s="278"/>
      <c r="FU104" s="278"/>
      <c r="FV104" s="278"/>
      <c r="FW104" s="278"/>
      <c r="FX104" s="278"/>
      <c r="FY104" s="278"/>
      <c r="FZ104" s="278"/>
      <c r="GA104" s="278"/>
      <c r="GB104" s="278"/>
      <c r="GC104" s="278"/>
      <c r="GD104" s="278"/>
      <c r="GE104" s="278"/>
      <c r="GF104" s="278"/>
      <c r="GG104" s="278"/>
      <c r="GH104" s="278"/>
      <c r="GI104" s="278"/>
      <c r="GJ104" s="278"/>
      <c r="GK104" s="278"/>
      <c r="GL104" s="278"/>
      <c r="GM104" s="278"/>
      <c r="GN104" s="278"/>
      <c r="GO104" s="278"/>
      <c r="GP104" s="278"/>
      <c r="GQ104" s="278"/>
      <c r="GR104" s="278"/>
      <c r="GS104" s="278"/>
      <c r="GT104" s="278"/>
      <c r="GU104" s="278"/>
      <c r="GV104" s="278"/>
      <c r="GW104" s="278"/>
      <c r="GX104" s="278"/>
      <c r="GY104" s="278"/>
      <c r="GZ104" s="278"/>
      <c r="HA104" s="278"/>
      <c r="HB104" s="278"/>
      <c r="HC104" s="278"/>
      <c r="HD104" s="278"/>
      <c r="HE104" s="278"/>
      <c r="HF104" s="278"/>
      <c r="HG104" s="279"/>
      <c r="HH104" s="279"/>
      <c r="HI104" s="279"/>
      <c r="HJ104" s="279"/>
      <c r="HK104" s="279"/>
      <c r="HL104" s="279"/>
      <c r="HM104" s="279"/>
    </row>
    <row r="105" spans="1:221" s="280" customFormat="1" ht="63" hidden="1" customHeight="1" x14ac:dyDescent="0.25">
      <c r="A105" s="619" t="s">
        <v>363</v>
      </c>
      <c r="B105" s="619" t="s">
        <v>375</v>
      </c>
      <c r="C105" s="619" t="s">
        <v>361</v>
      </c>
      <c r="D105" s="619" t="s">
        <v>407</v>
      </c>
      <c r="E105" s="619" t="s">
        <v>426</v>
      </c>
      <c r="F105" s="619" t="s">
        <v>408</v>
      </c>
      <c r="G105" s="609">
        <v>2021005810211</v>
      </c>
      <c r="H105" s="941"/>
      <c r="I105" s="1052" t="s">
        <v>803</v>
      </c>
      <c r="J105" s="1052" t="s">
        <v>804</v>
      </c>
      <c r="K105" s="609">
        <v>15265</v>
      </c>
      <c r="L105" s="940" t="s">
        <v>762</v>
      </c>
      <c r="M105" s="940" t="s">
        <v>761</v>
      </c>
      <c r="N105" s="619" t="s">
        <v>666</v>
      </c>
      <c r="O105" s="619" t="s">
        <v>390</v>
      </c>
      <c r="P105" s="619"/>
      <c r="Q105" s="1020" t="s">
        <v>957</v>
      </c>
      <c r="R105" s="853"/>
      <c r="S105" s="853">
        <f>15400000000-S106</f>
        <v>9291693109</v>
      </c>
      <c r="T105" s="1024">
        <f t="shared" si="6"/>
        <v>9291693109</v>
      </c>
      <c r="U105" s="654">
        <f t="shared" si="9"/>
        <v>9291693109</v>
      </c>
      <c r="V105" s="1088"/>
      <c r="W105" s="277"/>
      <c r="X105" s="277"/>
      <c r="Y105" s="277"/>
      <c r="Z105" s="277"/>
      <c r="AA105" s="594"/>
      <c r="AB105" s="277"/>
      <c r="AC105" s="277"/>
      <c r="AD105" s="277"/>
      <c r="AE105" s="277"/>
      <c r="AF105" s="277"/>
      <c r="AG105" s="277"/>
      <c r="AH105" s="277"/>
      <c r="AI105" s="277"/>
      <c r="AJ105" s="277"/>
      <c r="AK105" s="277"/>
      <c r="AL105" s="277"/>
      <c r="AM105" s="277"/>
      <c r="AN105" s="594"/>
      <c r="AO105" s="594"/>
      <c r="AP105" s="277"/>
      <c r="AQ105" s="277"/>
      <c r="AR105" s="277"/>
      <c r="AS105" s="277"/>
      <c r="AT105" s="277"/>
      <c r="AU105" s="277"/>
      <c r="AV105" s="277"/>
      <c r="AW105" s="277"/>
      <c r="AX105" s="277"/>
      <c r="AY105" s="277"/>
      <c r="AZ105" s="277"/>
      <c r="BA105" s="277"/>
      <c r="BB105" s="277"/>
      <c r="BC105" s="277"/>
      <c r="BD105" s="594"/>
      <c r="BE105" s="277"/>
      <c r="BF105" s="277"/>
      <c r="BG105" s="277"/>
      <c r="BH105" s="277"/>
      <c r="BI105" s="277"/>
      <c r="BJ105" s="277"/>
      <c r="BK105" s="381"/>
      <c r="BL105" s="277"/>
      <c r="BM105" s="277"/>
      <c r="BN105" s="277"/>
      <c r="BO105" s="277"/>
      <c r="BP105" s="277"/>
      <c r="BQ105" s="277"/>
      <c r="BR105" s="277"/>
      <c r="BS105" s="594"/>
      <c r="BT105" s="277"/>
      <c r="BU105" s="277"/>
      <c r="BV105" s="277"/>
      <c r="BW105" s="277"/>
      <c r="BX105" s="277"/>
      <c r="BY105" s="277"/>
      <c r="BZ105" s="277">
        <v>400000000</v>
      </c>
      <c r="CA105" s="637">
        <v>8891693109</v>
      </c>
      <c r="CB105" s="652"/>
      <c r="CC105" s="652"/>
      <c r="CD105" s="652"/>
      <c r="CE105" s="652"/>
      <c r="CF105" s="652"/>
      <c r="CG105" s="652"/>
      <c r="CH105" s="652"/>
      <c r="CI105" s="652"/>
      <c r="CJ105" s="652"/>
      <c r="CK105" s="652"/>
      <c r="CL105" s="652"/>
      <c r="CM105" s="652"/>
      <c r="CN105" s="652"/>
      <c r="CO105" s="652"/>
      <c r="CP105" s="652"/>
      <c r="CQ105" s="652"/>
      <c r="CR105" s="807">
        <f t="shared" si="7"/>
        <v>9291693109</v>
      </c>
      <c r="CS105" s="807">
        <f t="shared" si="8"/>
        <v>0</v>
      </c>
      <c r="CT105" s="278"/>
      <c r="CU105" s="278"/>
      <c r="CV105" s="278"/>
      <c r="CW105" s="278"/>
      <c r="CX105" s="278"/>
      <c r="CY105" s="278"/>
      <c r="CZ105" s="278"/>
      <c r="DA105" s="278"/>
      <c r="DB105" s="278"/>
      <c r="DC105" s="278"/>
      <c r="DD105" s="278"/>
      <c r="DE105" s="278"/>
      <c r="DF105" s="278"/>
      <c r="DG105" s="278"/>
      <c r="DH105" s="278"/>
      <c r="DI105" s="278"/>
      <c r="DJ105" s="278"/>
      <c r="DK105" s="278"/>
      <c r="DL105" s="278"/>
      <c r="DM105" s="278"/>
      <c r="DN105" s="278"/>
      <c r="DO105" s="278"/>
      <c r="DP105" s="278"/>
      <c r="DQ105" s="278"/>
      <c r="DR105" s="278"/>
      <c r="DS105" s="278"/>
      <c r="DT105" s="278"/>
      <c r="DU105" s="278"/>
      <c r="DV105" s="278"/>
      <c r="DW105" s="278"/>
      <c r="DX105" s="278"/>
      <c r="DY105" s="278"/>
      <c r="DZ105" s="278"/>
      <c r="EA105" s="278"/>
      <c r="EB105" s="278"/>
      <c r="EC105" s="278"/>
      <c r="ED105" s="278"/>
      <c r="EE105" s="278"/>
      <c r="EF105" s="278"/>
      <c r="EG105" s="278"/>
      <c r="EH105" s="278"/>
      <c r="EI105" s="278"/>
      <c r="EJ105" s="278"/>
      <c r="EK105" s="278"/>
      <c r="EL105" s="278"/>
      <c r="EM105" s="278"/>
      <c r="EN105" s="278"/>
      <c r="EO105" s="278"/>
      <c r="EP105" s="278"/>
      <c r="EQ105" s="278"/>
      <c r="ER105" s="278"/>
      <c r="ES105" s="278"/>
      <c r="ET105" s="278"/>
      <c r="EU105" s="278"/>
      <c r="EV105" s="278"/>
      <c r="EW105" s="278"/>
      <c r="EX105" s="278"/>
      <c r="EY105" s="278"/>
      <c r="EZ105" s="278"/>
      <c r="FA105" s="278"/>
      <c r="FB105" s="278"/>
      <c r="FC105" s="278"/>
      <c r="FD105" s="278"/>
      <c r="FE105" s="278"/>
      <c r="FF105" s="278"/>
      <c r="FG105" s="278"/>
      <c r="FH105" s="278"/>
      <c r="FI105" s="278"/>
      <c r="FJ105" s="278"/>
      <c r="FK105" s="278"/>
      <c r="FL105" s="278"/>
      <c r="FM105" s="278"/>
      <c r="FN105" s="278"/>
      <c r="FO105" s="278"/>
      <c r="FP105" s="278"/>
      <c r="FQ105" s="278"/>
      <c r="FR105" s="278"/>
      <c r="FS105" s="278"/>
      <c r="FT105" s="278"/>
      <c r="FU105" s="278"/>
      <c r="FV105" s="278"/>
      <c r="FW105" s="278"/>
      <c r="FX105" s="278"/>
      <c r="FY105" s="278"/>
      <c r="FZ105" s="278"/>
      <c r="GA105" s="278"/>
      <c r="GB105" s="278"/>
      <c r="GC105" s="278"/>
      <c r="GD105" s="278"/>
      <c r="GE105" s="278"/>
      <c r="GF105" s="278"/>
      <c r="GG105" s="278"/>
      <c r="GH105" s="278"/>
      <c r="GI105" s="278"/>
      <c r="GJ105" s="278"/>
      <c r="GK105" s="278"/>
      <c r="GL105" s="278"/>
      <c r="GM105" s="278"/>
      <c r="GN105" s="278"/>
      <c r="GO105" s="278"/>
      <c r="GP105" s="278"/>
      <c r="GQ105" s="278"/>
      <c r="GR105" s="278"/>
      <c r="GS105" s="278"/>
      <c r="GT105" s="278"/>
      <c r="GU105" s="278"/>
      <c r="GV105" s="278"/>
      <c r="GW105" s="278"/>
      <c r="GX105" s="278"/>
      <c r="GY105" s="278"/>
      <c r="GZ105" s="278"/>
      <c r="HA105" s="278"/>
      <c r="HB105" s="278"/>
      <c r="HC105" s="278"/>
      <c r="HD105" s="278"/>
      <c r="HE105" s="278"/>
      <c r="HF105" s="278"/>
      <c r="HG105" s="279"/>
      <c r="HH105" s="279"/>
      <c r="HI105" s="279"/>
      <c r="HJ105" s="279"/>
      <c r="HK105" s="279"/>
      <c r="HL105" s="279"/>
      <c r="HM105" s="279"/>
    </row>
    <row r="106" spans="1:221" s="280" customFormat="1" ht="54.95" hidden="1" customHeight="1" x14ac:dyDescent="0.25">
      <c r="A106" s="619" t="s">
        <v>363</v>
      </c>
      <c r="B106" s="619" t="s">
        <v>375</v>
      </c>
      <c r="C106" s="619" t="s">
        <v>361</v>
      </c>
      <c r="D106" s="619" t="s">
        <v>407</v>
      </c>
      <c r="E106" s="619" t="s">
        <v>426</v>
      </c>
      <c r="F106" s="619" t="s">
        <v>408</v>
      </c>
      <c r="G106" s="609">
        <v>2020005810181</v>
      </c>
      <c r="H106" s="1140" t="s">
        <v>1032</v>
      </c>
      <c r="I106" s="1052" t="s">
        <v>803</v>
      </c>
      <c r="J106" s="1052" t="s">
        <v>804</v>
      </c>
      <c r="K106" s="609">
        <v>15265</v>
      </c>
      <c r="L106" s="940" t="s">
        <v>762</v>
      </c>
      <c r="M106" s="940" t="s">
        <v>761</v>
      </c>
      <c r="N106" s="619" t="s">
        <v>937</v>
      </c>
      <c r="O106" s="619" t="s">
        <v>390</v>
      </c>
      <c r="P106" s="619"/>
      <c r="Q106" s="1019" t="s">
        <v>975</v>
      </c>
      <c r="R106" s="853"/>
      <c r="S106" s="853">
        <v>6108306891</v>
      </c>
      <c r="T106" s="1024">
        <f t="shared" si="6"/>
        <v>6108306891</v>
      </c>
      <c r="U106" s="654">
        <f t="shared" si="9"/>
        <v>6108306891</v>
      </c>
      <c r="V106" s="1088"/>
      <c r="W106" s="594"/>
      <c r="X106" s="594"/>
      <c r="Y106" s="594"/>
      <c r="Z106" s="594"/>
      <c r="AA106" s="594"/>
      <c r="AB106" s="594"/>
      <c r="AC106" s="594"/>
      <c r="AD106" s="594"/>
      <c r="AE106" s="594"/>
      <c r="AF106" s="594"/>
      <c r="AG106" s="594"/>
      <c r="AH106" s="594"/>
      <c r="AI106" s="594"/>
      <c r="AJ106" s="594"/>
      <c r="AK106" s="594"/>
      <c r="AL106" s="594"/>
      <c r="AM106" s="594"/>
      <c r="AN106" s="594"/>
      <c r="AO106" s="594"/>
      <c r="AP106" s="594"/>
      <c r="AQ106" s="594"/>
      <c r="AR106" s="594"/>
      <c r="AS106" s="594"/>
      <c r="AT106" s="594"/>
      <c r="AU106" s="594"/>
      <c r="AV106" s="594"/>
      <c r="AW106" s="594"/>
      <c r="AX106" s="594"/>
      <c r="AY106" s="594"/>
      <c r="AZ106" s="594"/>
      <c r="BA106" s="594"/>
      <c r="BB106" s="594"/>
      <c r="BC106" s="594"/>
      <c r="BD106" s="594"/>
      <c r="BE106" s="594"/>
      <c r="BF106" s="594"/>
      <c r="BG106" s="594"/>
      <c r="BH106" s="594"/>
      <c r="BI106" s="594"/>
      <c r="BJ106" s="594"/>
      <c r="BK106" s="594"/>
      <c r="BL106" s="594"/>
      <c r="BM106" s="594"/>
      <c r="BN106" s="594"/>
      <c r="BO106" s="594"/>
      <c r="BP106" s="594"/>
      <c r="BQ106" s="594"/>
      <c r="BR106" s="594"/>
      <c r="BS106" s="594"/>
      <c r="BT106" s="594"/>
      <c r="BU106" s="594"/>
      <c r="BV106" s="594"/>
      <c r="BW106" s="594"/>
      <c r="BX106" s="594"/>
      <c r="BY106" s="594"/>
      <c r="BZ106" s="594"/>
      <c r="CA106" s="637">
        <v>6108306891</v>
      </c>
      <c r="CB106" s="652"/>
      <c r="CC106" s="652"/>
      <c r="CD106" s="652"/>
      <c r="CE106" s="652"/>
      <c r="CF106" s="652"/>
      <c r="CG106" s="652"/>
      <c r="CH106" s="652"/>
      <c r="CI106" s="652"/>
      <c r="CJ106" s="652"/>
      <c r="CK106" s="652"/>
      <c r="CL106" s="652"/>
      <c r="CM106" s="652"/>
      <c r="CN106" s="652"/>
      <c r="CO106" s="652"/>
      <c r="CP106" s="652"/>
      <c r="CQ106" s="652"/>
      <c r="CR106" s="807">
        <f t="shared" si="7"/>
        <v>6108306891</v>
      </c>
      <c r="CS106" s="807">
        <f t="shared" si="8"/>
        <v>0</v>
      </c>
      <c r="CT106" s="278"/>
      <c r="CU106" s="278"/>
      <c r="CV106" s="278"/>
      <c r="CW106" s="278"/>
      <c r="CX106" s="278"/>
      <c r="CY106" s="278"/>
      <c r="CZ106" s="278"/>
      <c r="DA106" s="278"/>
      <c r="DB106" s="278"/>
      <c r="DC106" s="278"/>
      <c r="DD106" s="278"/>
      <c r="DE106" s="278"/>
      <c r="DF106" s="278"/>
      <c r="DG106" s="278"/>
      <c r="DH106" s="278"/>
      <c r="DI106" s="278"/>
      <c r="DJ106" s="278"/>
      <c r="DK106" s="278"/>
      <c r="DL106" s="278"/>
      <c r="DM106" s="278"/>
      <c r="DN106" s="278"/>
      <c r="DO106" s="278"/>
      <c r="DP106" s="278"/>
      <c r="DQ106" s="278"/>
      <c r="DR106" s="278"/>
      <c r="DS106" s="278"/>
      <c r="DT106" s="278"/>
      <c r="DU106" s="278"/>
      <c r="DV106" s="278"/>
      <c r="DW106" s="278"/>
      <c r="DX106" s="278"/>
      <c r="DY106" s="278"/>
      <c r="DZ106" s="278"/>
      <c r="EA106" s="278"/>
      <c r="EB106" s="278"/>
      <c r="EC106" s="278"/>
      <c r="ED106" s="278"/>
      <c r="EE106" s="278"/>
      <c r="EF106" s="278"/>
      <c r="EG106" s="278"/>
      <c r="EH106" s="278"/>
      <c r="EI106" s="278"/>
      <c r="EJ106" s="278"/>
      <c r="EK106" s="278"/>
      <c r="EL106" s="278"/>
      <c r="EM106" s="278"/>
      <c r="EN106" s="278"/>
      <c r="EO106" s="278"/>
      <c r="EP106" s="278"/>
      <c r="EQ106" s="278"/>
      <c r="ER106" s="278"/>
      <c r="ES106" s="278"/>
      <c r="ET106" s="278"/>
      <c r="EU106" s="278"/>
      <c r="EV106" s="278"/>
      <c r="EW106" s="278"/>
      <c r="EX106" s="278"/>
      <c r="EY106" s="278"/>
      <c r="EZ106" s="278"/>
      <c r="FA106" s="278"/>
      <c r="FB106" s="278"/>
      <c r="FC106" s="278"/>
      <c r="FD106" s="278"/>
      <c r="FE106" s="278"/>
      <c r="FF106" s="278"/>
      <c r="FG106" s="278"/>
      <c r="FH106" s="278"/>
      <c r="FI106" s="278"/>
      <c r="FJ106" s="278"/>
      <c r="FK106" s="278"/>
      <c r="FL106" s="278"/>
      <c r="FM106" s="278"/>
      <c r="FN106" s="278"/>
      <c r="FO106" s="278"/>
      <c r="FP106" s="278"/>
      <c r="FQ106" s="278"/>
      <c r="FR106" s="278"/>
      <c r="FS106" s="278"/>
      <c r="FT106" s="278"/>
      <c r="FU106" s="278"/>
      <c r="FV106" s="278"/>
      <c r="FW106" s="278"/>
      <c r="FX106" s="278"/>
      <c r="FY106" s="278"/>
      <c r="FZ106" s="278"/>
      <c r="GA106" s="278"/>
      <c r="GB106" s="278"/>
      <c r="GC106" s="278"/>
      <c r="GD106" s="278"/>
      <c r="GE106" s="278"/>
      <c r="GF106" s="278"/>
      <c r="GG106" s="278"/>
      <c r="GH106" s="278"/>
      <c r="GI106" s="278"/>
      <c r="GJ106" s="278"/>
      <c r="GK106" s="278"/>
      <c r="GL106" s="278"/>
      <c r="GM106" s="278"/>
      <c r="GN106" s="278"/>
      <c r="GO106" s="278"/>
      <c r="GP106" s="278"/>
      <c r="GQ106" s="278"/>
      <c r="GR106" s="278"/>
      <c r="GS106" s="278"/>
      <c r="GT106" s="278"/>
      <c r="GU106" s="278"/>
      <c r="GV106" s="278"/>
      <c r="GW106" s="278"/>
      <c r="GX106" s="278"/>
      <c r="GY106" s="278"/>
      <c r="GZ106" s="278"/>
      <c r="HA106" s="278"/>
      <c r="HB106" s="278"/>
      <c r="HC106" s="278"/>
      <c r="HD106" s="278"/>
      <c r="HE106" s="278"/>
      <c r="HF106" s="278"/>
      <c r="HG106" s="279"/>
      <c r="HH106" s="279"/>
      <c r="HI106" s="279"/>
      <c r="HJ106" s="279"/>
      <c r="HK106" s="279"/>
      <c r="HL106" s="279"/>
      <c r="HM106" s="279"/>
    </row>
    <row r="107" spans="1:221" s="280" customFormat="1" ht="54.95" customHeight="1" x14ac:dyDescent="0.25">
      <c r="A107" s="619" t="s">
        <v>363</v>
      </c>
      <c r="B107" s="619" t="s">
        <v>375</v>
      </c>
      <c r="C107" s="619" t="s">
        <v>361</v>
      </c>
      <c r="D107" s="619" t="s">
        <v>407</v>
      </c>
      <c r="E107" s="619" t="s">
        <v>426</v>
      </c>
      <c r="F107" s="619" t="s">
        <v>408</v>
      </c>
      <c r="G107" s="609">
        <v>2021005810231</v>
      </c>
      <c r="H107" s="1044"/>
      <c r="I107" s="1052" t="s">
        <v>1039</v>
      </c>
      <c r="J107" s="1052" t="s">
        <v>1040</v>
      </c>
      <c r="K107" s="609">
        <v>1</v>
      </c>
      <c r="L107" s="940" t="s">
        <v>762</v>
      </c>
      <c r="M107" s="940" t="s">
        <v>761</v>
      </c>
      <c r="N107" s="1043" t="s">
        <v>666</v>
      </c>
      <c r="O107" s="619" t="s">
        <v>390</v>
      </c>
      <c r="P107" s="619"/>
      <c r="Q107" s="675" t="s">
        <v>1038</v>
      </c>
      <c r="R107" s="853"/>
      <c r="S107" s="853">
        <v>241000000</v>
      </c>
      <c r="T107" s="1024">
        <f t="shared" si="6"/>
        <v>241000000</v>
      </c>
      <c r="U107" s="654">
        <f t="shared" si="9"/>
        <v>241000000</v>
      </c>
      <c r="V107" s="1088"/>
      <c r="W107" s="594"/>
      <c r="X107" s="594"/>
      <c r="Y107" s="594"/>
      <c r="Z107" s="594"/>
      <c r="AA107" s="594"/>
      <c r="AB107" s="594"/>
      <c r="AC107" s="594"/>
      <c r="AD107" s="594"/>
      <c r="AE107" s="594"/>
      <c r="AF107" s="594"/>
      <c r="AG107" s="594"/>
      <c r="AH107" s="594"/>
      <c r="AI107" s="594"/>
      <c r="AJ107" s="594"/>
      <c r="AK107" s="594"/>
      <c r="AL107" s="594"/>
      <c r="AM107" s="594"/>
      <c r="AN107" s="594"/>
      <c r="AO107" s="594"/>
      <c r="AP107" s="594"/>
      <c r="AQ107" s="594"/>
      <c r="AR107" s="594"/>
      <c r="AS107" s="594"/>
      <c r="AT107" s="594"/>
      <c r="AU107" s="594"/>
      <c r="AV107" s="594"/>
      <c r="AW107" s="594"/>
      <c r="AX107" s="594">
        <v>240000000</v>
      </c>
      <c r="AY107" s="594">
        <v>1000000</v>
      </c>
      <c r="AZ107" s="594"/>
      <c r="BA107" s="594"/>
      <c r="BB107" s="594"/>
      <c r="BC107" s="594"/>
      <c r="BD107" s="594"/>
      <c r="BE107" s="594"/>
      <c r="BF107" s="594"/>
      <c r="BG107" s="594"/>
      <c r="BH107" s="594"/>
      <c r="BI107" s="594"/>
      <c r="BJ107" s="594"/>
      <c r="BK107" s="594"/>
      <c r="BL107" s="594"/>
      <c r="BM107" s="594"/>
      <c r="BN107" s="594"/>
      <c r="BO107" s="594"/>
      <c r="BP107" s="594"/>
      <c r="BQ107" s="594"/>
      <c r="BR107" s="594"/>
      <c r="BS107" s="594"/>
      <c r="BT107" s="594"/>
      <c r="BU107" s="594"/>
      <c r="BV107" s="594"/>
      <c r="BW107" s="594"/>
      <c r="BX107" s="594"/>
      <c r="BY107" s="594"/>
      <c r="BZ107" s="594"/>
      <c r="CA107" s="637"/>
      <c r="CB107" s="652"/>
      <c r="CC107" s="652"/>
      <c r="CD107" s="652"/>
      <c r="CE107" s="652"/>
      <c r="CF107" s="652"/>
      <c r="CG107" s="652"/>
      <c r="CH107" s="652"/>
      <c r="CI107" s="652"/>
      <c r="CJ107" s="652"/>
      <c r="CK107" s="652"/>
      <c r="CL107" s="652"/>
      <c r="CM107" s="652"/>
      <c r="CN107" s="652"/>
      <c r="CO107" s="652"/>
      <c r="CP107" s="652"/>
      <c r="CQ107" s="652"/>
      <c r="CR107" s="807"/>
      <c r="CS107" s="807"/>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c r="EA107" s="278"/>
      <c r="EB107" s="278"/>
      <c r="EC107" s="278"/>
      <c r="ED107" s="278"/>
      <c r="EE107" s="278"/>
      <c r="EF107" s="278"/>
      <c r="EG107" s="278"/>
      <c r="EH107" s="278"/>
      <c r="EI107" s="278"/>
      <c r="EJ107" s="278"/>
      <c r="EK107" s="278"/>
      <c r="EL107" s="278"/>
      <c r="EM107" s="278"/>
      <c r="EN107" s="278"/>
      <c r="EO107" s="278"/>
      <c r="EP107" s="278"/>
      <c r="EQ107" s="278"/>
      <c r="ER107" s="278"/>
      <c r="ES107" s="278"/>
      <c r="ET107" s="278"/>
      <c r="EU107" s="278"/>
      <c r="EV107" s="278"/>
      <c r="EW107" s="278"/>
      <c r="EX107" s="278"/>
      <c r="EY107" s="278"/>
      <c r="EZ107" s="278"/>
      <c r="FA107" s="278"/>
      <c r="FB107" s="278"/>
      <c r="FC107" s="278"/>
      <c r="FD107" s="278"/>
      <c r="FE107" s="278"/>
      <c r="FF107" s="278"/>
      <c r="FG107" s="278"/>
      <c r="FH107" s="278"/>
      <c r="FI107" s="278"/>
      <c r="FJ107" s="278"/>
      <c r="FK107" s="278"/>
      <c r="FL107" s="278"/>
      <c r="FM107" s="278"/>
      <c r="FN107" s="278"/>
      <c r="FO107" s="278"/>
      <c r="FP107" s="278"/>
      <c r="FQ107" s="278"/>
      <c r="FR107" s="278"/>
      <c r="FS107" s="278"/>
      <c r="FT107" s="278"/>
      <c r="FU107" s="278"/>
      <c r="FV107" s="278"/>
      <c r="FW107" s="278"/>
      <c r="FX107" s="278"/>
      <c r="FY107" s="278"/>
      <c r="FZ107" s="278"/>
      <c r="GA107" s="278"/>
      <c r="GB107" s="278"/>
      <c r="GC107" s="278"/>
      <c r="GD107" s="278"/>
      <c r="GE107" s="278"/>
      <c r="GF107" s="278"/>
      <c r="GG107" s="278"/>
      <c r="GH107" s="278"/>
      <c r="GI107" s="278"/>
      <c r="GJ107" s="278"/>
      <c r="GK107" s="278"/>
      <c r="GL107" s="278"/>
      <c r="GM107" s="278"/>
      <c r="GN107" s="278"/>
      <c r="GO107" s="278"/>
      <c r="GP107" s="278"/>
      <c r="GQ107" s="278"/>
      <c r="GR107" s="278"/>
      <c r="GS107" s="278"/>
      <c r="GT107" s="278"/>
      <c r="GU107" s="278"/>
      <c r="GV107" s="278"/>
      <c r="GW107" s="278"/>
      <c r="GX107" s="278"/>
      <c r="GY107" s="278"/>
      <c r="GZ107" s="278"/>
      <c r="HA107" s="278"/>
      <c r="HB107" s="278"/>
      <c r="HC107" s="278"/>
      <c r="HD107" s="278"/>
      <c r="HE107" s="278"/>
      <c r="HF107" s="278"/>
      <c r="HG107" s="279"/>
      <c r="HH107" s="279"/>
      <c r="HI107" s="279"/>
      <c r="HJ107" s="279"/>
      <c r="HK107" s="279"/>
      <c r="HL107" s="279"/>
      <c r="HM107" s="279"/>
    </row>
    <row r="108" spans="1:221" ht="31.5" hidden="1" x14ac:dyDescent="0.25">
      <c r="A108" s="1105" t="s">
        <v>371</v>
      </c>
      <c r="B108" s="1105"/>
      <c r="C108" s="1105"/>
      <c r="D108" s="1105"/>
      <c r="E108" s="1105"/>
      <c r="F108" s="1105"/>
      <c r="G108" s="612"/>
      <c r="H108" s="612"/>
      <c r="I108" s="1053"/>
      <c r="J108" s="1053"/>
      <c r="K108" s="612"/>
      <c r="L108" s="612"/>
      <c r="M108" s="612"/>
      <c r="N108" s="623"/>
      <c r="O108" s="623"/>
      <c r="P108" s="623"/>
      <c r="Q108" s="1106" t="s">
        <v>409</v>
      </c>
      <c r="R108" s="1107"/>
      <c r="S108" s="1107"/>
      <c r="T108" s="1108">
        <f t="shared" si="6"/>
        <v>0</v>
      </c>
      <c r="U108" s="654">
        <f t="shared" si="9"/>
        <v>0</v>
      </c>
      <c r="V108" s="1086"/>
      <c r="W108" s="260"/>
      <c r="X108" s="260"/>
      <c r="Y108" s="260"/>
      <c r="Z108" s="260"/>
      <c r="AA108" s="596"/>
      <c r="AB108" s="260"/>
      <c r="AC108" s="260"/>
      <c r="AD108" s="260"/>
      <c r="AE108" s="260"/>
      <c r="AF108" s="260"/>
      <c r="AG108" s="260"/>
      <c r="AH108" s="260"/>
      <c r="AI108" s="260"/>
      <c r="AJ108" s="260"/>
      <c r="AK108" s="260"/>
      <c r="AL108" s="260"/>
      <c r="AM108" s="260"/>
      <c r="AN108" s="596"/>
      <c r="AO108" s="596"/>
      <c r="AP108" s="260"/>
      <c r="AQ108" s="260"/>
      <c r="AR108" s="260"/>
      <c r="AS108" s="260"/>
      <c r="AT108" s="260"/>
      <c r="AU108" s="260"/>
      <c r="AV108" s="260"/>
      <c r="AW108" s="260"/>
      <c r="AX108" s="260"/>
      <c r="AY108" s="260"/>
      <c r="AZ108" s="260"/>
      <c r="BA108" s="260"/>
      <c r="BB108" s="260"/>
      <c r="BC108" s="260"/>
      <c r="BD108" s="596"/>
      <c r="BE108" s="260"/>
      <c r="BF108" s="260"/>
      <c r="BG108" s="260"/>
      <c r="BH108" s="260"/>
      <c r="BI108" s="260"/>
      <c r="BJ108" s="260"/>
      <c r="BK108" s="581"/>
      <c r="BL108" s="260"/>
      <c r="BM108" s="260"/>
      <c r="BN108" s="260"/>
      <c r="BO108" s="260"/>
      <c r="BP108" s="260"/>
      <c r="BQ108" s="260"/>
      <c r="BR108" s="260"/>
      <c r="BS108" s="596"/>
      <c r="BT108" s="260"/>
      <c r="BU108" s="260"/>
      <c r="BV108" s="260"/>
      <c r="BW108" s="260"/>
      <c r="BX108" s="260"/>
      <c r="BY108" s="260"/>
      <c r="BZ108" s="260"/>
      <c r="CA108" s="635"/>
      <c r="CB108" s="650"/>
      <c r="CC108" s="650"/>
      <c r="CD108" s="650"/>
      <c r="CE108" s="650"/>
      <c r="CF108" s="650"/>
      <c r="CG108" s="650"/>
      <c r="CH108" s="650"/>
      <c r="CI108" s="650"/>
      <c r="CJ108" s="650"/>
      <c r="CK108" s="650"/>
      <c r="CL108" s="650"/>
      <c r="CM108" s="650"/>
      <c r="CN108" s="650"/>
      <c r="CO108" s="650"/>
      <c r="CP108" s="650"/>
      <c r="CQ108" s="650"/>
      <c r="CR108" s="807">
        <f t="shared" si="7"/>
        <v>0</v>
      </c>
      <c r="CS108" s="807">
        <f t="shared" si="8"/>
        <v>0</v>
      </c>
      <c r="CT108" s="261"/>
      <c r="CU108" s="261"/>
      <c r="CV108" s="261"/>
      <c r="CW108" s="261"/>
      <c r="CX108" s="261"/>
      <c r="CY108" s="261"/>
      <c r="CZ108" s="261"/>
      <c r="DA108" s="261"/>
      <c r="DB108" s="261"/>
      <c r="DC108" s="261"/>
      <c r="DD108" s="261"/>
      <c r="DE108" s="261"/>
      <c r="DF108" s="261"/>
      <c r="DG108" s="261"/>
      <c r="DH108" s="261"/>
      <c r="DI108" s="261"/>
      <c r="DJ108" s="261"/>
      <c r="DK108" s="261"/>
      <c r="DL108" s="261"/>
      <c r="DM108" s="261"/>
      <c r="DN108" s="261"/>
      <c r="DO108" s="261"/>
      <c r="DP108" s="261"/>
      <c r="DQ108" s="261"/>
      <c r="DR108" s="261"/>
      <c r="DS108" s="261"/>
      <c r="DT108" s="261"/>
      <c r="DU108" s="261"/>
      <c r="DV108" s="261"/>
      <c r="DW108" s="261"/>
      <c r="DX108" s="261"/>
      <c r="DY108" s="261"/>
      <c r="DZ108" s="261"/>
      <c r="EA108" s="261"/>
      <c r="EB108" s="261"/>
      <c r="EC108" s="261"/>
      <c r="ED108" s="261"/>
      <c r="EE108" s="261"/>
      <c r="EF108" s="261"/>
      <c r="EG108" s="261"/>
      <c r="EH108" s="261"/>
      <c r="EI108" s="261"/>
      <c r="EJ108" s="261"/>
      <c r="EK108" s="261"/>
      <c r="EL108" s="261"/>
      <c r="EM108" s="261"/>
      <c r="EN108" s="261"/>
      <c r="EO108" s="261"/>
      <c r="EP108" s="261"/>
      <c r="EQ108" s="261"/>
      <c r="ER108" s="261"/>
      <c r="ES108" s="261"/>
      <c r="ET108" s="261"/>
      <c r="EU108" s="261"/>
      <c r="EV108" s="261"/>
      <c r="EW108" s="261"/>
      <c r="EX108" s="261"/>
      <c r="EY108" s="261"/>
      <c r="EZ108" s="261"/>
      <c r="FA108" s="261"/>
      <c r="FB108" s="261"/>
      <c r="FC108" s="261"/>
      <c r="FD108" s="261"/>
      <c r="FE108" s="261"/>
      <c r="FF108" s="261"/>
      <c r="FG108" s="261"/>
      <c r="FH108" s="261"/>
      <c r="FI108" s="261"/>
      <c r="FJ108" s="261"/>
      <c r="FK108" s="261"/>
      <c r="FL108" s="261"/>
      <c r="FM108" s="261"/>
      <c r="FN108" s="261"/>
      <c r="FO108" s="261"/>
      <c r="FP108" s="261"/>
      <c r="FQ108" s="261"/>
      <c r="FR108" s="261"/>
      <c r="FS108" s="261"/>
      <c r="FT108" s="261"/>
      <c r="FU108" s="261"/>
      <c r="FV108" s="261"/>
      <c r="FW108" s="261"/>
      <c r="FX108" s="261"/>
      <c r="FY108" s="261"/>
      <c r="FZ108" s="261"/>
      <c r="GA108" s="261"/>
      <c r="GB108" s="261"/>
      <c r="GC108" s="261"/>
      <c r="GD108" s="261"/>
      <c r="GE108" s="261"/>
      <c r="GF108" s="261"/>
      <c r="GG108" s="261"/>
      <c r="GH108" s="261"/>
      <c r="GI108" s="261"/>
      <c r="GJ108" s="261"/>
      <c r="GK108" s="261"/>
      <c r="GL108" s="261"/>
      <c r="GM108" s="261"/>
      <c r="GN108" s="261"/>
      <c r="GO108" s="261"/>
      <c r="GP108" s="261"/>
      <c r="GQ108" s="261"/>
      <c r="GR108" s="261"/>
      <c r="GS108" s="261"/>
      <c r="GT108" s="261"/>
      <c r="GU108" s="261"/>
      <c r="GV108" s="261"/>
      <c r="GW108" s="261"/>
      <c r="GX108" s="261"/>
      <c r="GY108" s="261"/>
      <c r="GZ108" s="261"/>
      <c r="HA108" s="261"/>
      <c r="HB108" s="261"/>
      <c r="HC108" s="261"/>
      <c r="HD108" s="261"/>
      <c r="HE108" s="261"/>
      <c r="HF108" s="261"/>
      <c r="HG108" s="254"/>
      <c r="HH108" s="254"/>
      <c r="HI108" s="254"/>
      <c r="HJ108" s="254"/>
      <c r="HK108" s="254"/>
      <c r="HL108" s="254"/>
      <c r="HM108" s="254"/>
    </row>
    <row r="109" spans="1:221" ht="19.5" hidden="1" x14ac:dyDescent="0.25">
      <c r="A109" s="792" t="s">
        <v>371</v>
      </c>
      <c r="B109" s="792" t="s">
        <v>394</v>
      </c>
      <c r="C109" s="792"/>
      <c r="D109" s="792"/>
      <c r="E109" s="792"/>
      <c r="F109" s="792"/>
      <c r="G109" s="605"/>
      <c r="H109" s="605"/>
      <c r="I109" s="1047"/>
      <c r="J109" s="1047"/>
      <c r="K109" s="605"/>
      <c r="L109" s="605"/>
      <c r="M109" s="605"/>
      <c r="N109" s="624"/>
      <c r="O109" s="624"/>
      <c r="P109" s="624"/>
      <c r="Q109" s="1130" t="s">
        <v>404</v>
      </c>
      <c r="R109" s="1111"/>
      <c r="S109" s="1111"/>
      <c r="T109" s="1112">
        <f t="shared" si="6"/>
        <v>0</v>
      </c>
      <c r="U109" s="654">
        <f t="shared" si="9"/>
        <v>0</v>
      </c>
      <c r="V109" s="1086"/>
      <c r="W109" s="260"/>
      <c r="X109" s="260"/>
      <c r="Y109" s="260"/>
      <c r="Z109" s="260"/>
      <c r="AA109" s="596"/>
      <c r="AB109" s="260"/>
      <c r="AC109" s="260"/>
      <c r="AD109" s="260"/>
      <c r="AE109" s="260"/>
      <c r="AF109" s="260"/>
      <c r="AG109" s="260"/>
      <c r="AH109" s="260"/>
      <c r="AI109" s="260"/>
      <c r="AJ109" s="260"/>
      <c r="AK109" s="260"/>
      <c r="AL109" s="260"/>
      <c r="AM109" s="260"/>
      <c r="AN109" s="596"/>
      <c r="AO109" s="596"/>
      <c r="AP109" s="260"/>
      <c r="AQ109" s="260"/>
      <c r="AR109" s="260"/>
      <c r="AS109" s="260"/>
      <c r="AT109" s="260"/>
      <c r="AU109" s="260"/>
      <c r="AV109" s="260"/>
      <c r="AW109" s="260"/>
      <c r="AX109" s="260"/>
      <c r="AY109" s="260"/>
      <c r="AZ109" s="260"/>
      <c r="BA109" s="260"/>
      <c r="BB109" s="260"/>
      <c r="BC109" s="260"/>
      <c r="BD109" s="596"/>
      <c r="BE109" s="260"/>
      <c r="BF109" s="260"/>
      <c r="BG109" s="260"/>
      <c r="BH109" s="260"/>
      <c r="BI109" s="260"/>
      <c r="BJ109" s="260"/>
      <c r="BK109" s="581"/>
      <c r="BL109" s="260"/>
      <c r="BM109" s="260"/>
      <c r="BN109" s="260"/>
      <c r="BO109" s="260"/>
      <c r="BP109" s="260"/>
      <c r="BQ109" s="260"/>
      <c r="BR109" s="260"/>
      <c r="BS109" s="596"/>
      <c r="BT109" s="260"/>
      <c r="BU109" s="260"/>
      <c r="BV109" s="260"/>
      <c r="BW109" s="260"/>
      <c r="BX109" s="260"/>
      <c r="BY109" s="260"/>
      <c r="BZ109" s="260"/>
      <c r="CA109" s="635"/>
      <c r="CB109" s="650"/>
      <c r="CC109" s="650"/>
      <c r="CD109" s="650"/>
      <c r="CE109" s="650"/>
      <c r="CF109" s="650"/>
      <c r="CG109" s="650"/>
      <c r="CH109" s="650"/>
      <c r="CI109" s="650"/>
      <c r="CJ109" s="650"/>
      <c r="CK109" s="650"/>
      <c r="CL109" s="650"/>
      <c r="CM109" s="650"/>
      <c r="CN109" s="650"/>
      <c r="CO109" s="650"/>
      <c r="CP109" s="650"/>
      <c r="CQ109" s="650"/>
      <c r="CR109" s="807">
        <f t="shared" si="7"/>
        <v>0</v>
      </c>
      <c r="CS109" s="807">
        <f t="shared" si="8"/>
        <v>0</v>
      </c>
      <c r="CT109" s="261"/>
      <c r="CU109" s="261"/>
      <c r="CV109" s="261"/>
      <c r="CW109" s="261"/>
      <c r="CX109" s="261"/>
      <c r="CY109" s="261"/>
      <c r="CZ109" s="261"/>
      <c r="DA109" s="261"/>
      <c r="DB109" s="261"/>
      <c r="DC109" s="261"/>
      <c r="DD109" s="261"/>
      <c r="DE109" s="261"/>
      <c r="DF109" s="261"/>
      <c r="DG109" s="261"/>
      <c r="DH109" s="261"/>
      <c r="DI109" s="261"/>
      <c r="DJ109" s="261"/>
      <c r="DK109" s="261"/>
      <c r="DL109" s="261"/>
      <c r="DM109" s="261"/>
      <c r="DN109" s="261"/>
      <c r="DO109" s="261"/>
      <c r="DP109" s="261"/>
      <c r="DQ109" s="261"/>
      <c r="DR109" s="261"/>
      <c r="DS109" s="261"/>
      <c r="DT109" s="261"/>
      <c r="DU109" s="261"/>
      <c r="DV109" s="261"/>
      <c r="DW109" s="261"/>
      <c r="DX109" s="261"/>
      <c r="DY109" s="261"/>
      <c r="DZ109" s="261"/>
      <c r="EA109" s="261"/>
      <c r="EB109" s="261"/>
      <c r="EC109" s="261"/>
      <c r="ED109" s="261"/>
      <c r="EE109" s="261"/>
      <c r="EF109" s="261"/>
      <c r="EG109" s="261"/>
      <c r="EH109" s="261"/>
      <c r="EI109" s="261"/>
      <c r="EJ109" s="261"/>
      <c r="EK109" s="261"/>
      <c r="EL109" s="261"/>
      <c r="EM109" s="261"/>
      <c r="EN109" s="261"/>
      <c r="EO109" s="261"/>
      <c r="EP109" s="261"/>
      <c r="EQ109" s="261"/>
      <c r="ER109" s="261"/>
      <c r="ES109" s="261"/>
      <c r="ET109" s="261"/>
      <c r="EU109" s="261"/>
      <c r="EV109" s="261"/>
      <c r="EW109" s="261"/>
      <c r="EX109" s="261"/>
      <c r="EY109" s="261"/>
      <c r="EZ109" s="261"/>
      <c r="FA109" s="261"/>
      <c r="FB109" s="261"/>
      <c r="FC109" s="261"/>
      <c r="FD109" s="261"/>
      <c r="FE109" s="261"/>
      <c r="FF109" s="261"/>
      <c r="FG109" s="261"/>
      <c r="FH109" s="261"/>
      <c r="FI109" s="261"/>
      <c r="FJ109" s="261"/>
      <c r="FK109" s="261"/>
      <c r="FL109" s="261"/>
      <c r="FM109" s="261"/>
      <c r="FN109" s="261"/>
      <c r="FO109" s="261"/>
      <c r="FP109" s="261"/>
      <c r="FQ109" s="261"/>
      <c r="FR109" s="261"/>
      <c r="FS109" s="261"/>
      <c r="FT109" s="261"/>
      <c r="FU109" s="261"/>
      <c r="FV109" s="261"/>
      <c r="FW109" s="261"/>
      <c r="FX109" s="261"/>
      <c r="FY109" s="261"/>
      <c r="FZ109" s="261"/>
      <c r="GA109" s="261"/>
      <c r="GB109" s="261"/>
      <c r="GC109" s="261"/>
      <c r="GD109" s="261"/>
      <c r="GE109" s="261"/>
      <c r="GF109" s="261"/>
      <c r="GG109" s="261"/>
      <c r="GH109" s="261"/>
      <c r="GI109" s="261"/>
      <c r="GJ109" s="261"/>
      <c r="GK109" s="261"/>
      <c r="GL109" s="261"/>
      <c r="GM109" s="261"/>
      <c r="GN109" s="261"/>
      <c r="GO109" s="261"/>
      <c r="GP109" s="261"/>
      <c r="GQ109" s="261"/>
      <c r="GR109" s="261"/>
      <c r="GS109" s="261"/>
      <c r="GT109" s="261"/>
      <c r="GU109" s="261"/>
      <c r="GV109" s="261"/>
      <c r="GW109" s="261"/>
      <c r="GX109" s="261"/>
      <c r="GY109" s="261"/>
      <c r="GZ109" s="261"/>
      <c r="HA109" s="261"/>
      <c r="HB109" s="261"/>
      <c r="HC109" s="261"/>
      <c r="HD109" s="261"/>
      <c r="HE109" s="261"/>
      <c r="HF109" s="261"/>
      <c r="HG109" s="254"/>
      <c r="HH109" s="254"/>
      <c r="HI109" s="254"/>
      <c r="HJ109" s="254"/>
      <c r="HK109" s="254"/>
      <c r="HL109" s="254"/>
      <c r="HM109" s="254"/>
    </row>
    <row r="110" spans="1:221" ht="19.5" hidden="1" x14ac:dyDescent="0.25">
      <c r="A110" s="1113" t="s">
        <v>371</v>
      </c>
      <c r="B110" s="1113" t="s">
        <v>394</v>
      </c>
      <c r="C110" s="1113" t="s">
        <v>359</v>
      </c>
      <c r="D110" s="1113"/>
      <c r="E110" s="1113"/>
      <c r="F110" s="1113"/>
      <c r="G110" s="606"/>
      <c r="H110" s="606"/>
      <c r="I110" s="1048"/>
      <c r="J110" s="1048"/>
      <c r="K110" s="606"/>
      <c r="L110" s="606"/>
      <c r="M110" s="606"/>
      <c r="N110" s="1113"/>
      <c r="O110" s="625"/>
      <c r="P110" s="625"/>
      <c r="Q110" s="1131" t="s">
        <v>410</v>
      </c>
      <c r="R110" s="1115"/>
      <c r="S110" s="1115"/>
      <c r="T110" s="1116">
        <f t="shared" si="6"/>
        <v>0</v>
      </c>
      <c r="U110" s="654">
        <f t="shared" si="9"/>
        <v>0</v>
      </c>
      <c r="V110" s="1086"/>
      <c r="W110" s="260"/>
      <c r="X110" s="260"/>
      <c r="Y110" s="260"/>
      <c r="Z110" s="260"/>
      <c r="AA110" s="596"/>
      <c r="AB110" s="260"/>
      <c r="AC110" s="260"/>
      <c r="AD110" s="260"/>
      <c r="AE110" s="260"/>
      <c r="AF110" s="260"/>
      <c r="AG110" s="260"/>
      <c r="AH110" s="260"/>
      <c r="AI110" s="260"/>
      <c r="AJ110" s="260"/>
      <c r="AK110" s="260"/>
      <c r="AL110" s="260"/>
      <c r="AM110" s="260"/>
      <c r="AN110" s="596"/>
      <c r="AO110" s="596"/>
      <c r="AP110" s="260"/>
      <c r="AQ110" s="260"/>
      <c r="AR110" s="260"/>
      <c r="AS110" s="260"/>
      <c r="AT110" s="260"/>
      <c r="AU110" s="260"/>
      <c r="AV110" s="260"/>
      <c r="AW110" s="260"/>
      <c r="AX110" s="260"/>
      <c r="AY110" s="260"/>
      <c r="AZ110" s="260"/>
      <c r="BA110" s="260"/>
      <c r="BB110" s="260"/>
      <c r="BC110" s="260"/>
      <c r="BD110" s="596"/>
      <c r="BE110" s="260"/>
      <c r="BF110" s="260"/>
      <c r="BG110" s="260"/>
      <c r="BH110" s="260"/>
      <c r="BI110" s="260"/>
      <c r="BJ110" s="260"/>
      <c r="BK110" s="581"/>
      <c r="BL110" s="260"/>
      <c r="BM110" s="260"/>
      <c r="BN110" s="260"/>
      <c r="BO110" s="260"/>
      <c r="BP110" s="260"/>
      <c r="BQ110" s="260"/>
      <c r="BR110" s="260"/>
      <c r="BS110" s="596"/>
      <c r="BT110" s="260"/>
      <c r="BU110" s="260"/>
      <c r="BV110" s="260"/>
      <c r="BW110" s="260"/>
      <c r="BX110" s="260"/>
      <c r="BY110" s="260"/>
      <c r="BZ110" s="260"/>
      <c r="CA110" s="635"/>
      <c r="CB110" s="650"/>
      <c r="CC110" s="650"/>
      <c r="CD110" s="650"/>
      <c r="CE110" s="650"/>
      <c r="CF110" s="650"/>
      <c r="CG110" s="650"/>
      <c r="CH110" s="650"/>
      <c r="CI110" s="650"/>
      <c r="CJ110" s="650"/>
      <c r="CK110" s="650"/>
      <c r="CL110" s="650"/>
      <c r="CM110" s="650"/>
      <c r="CN110" s="650"/>
      <c r="CO110" s="650"/>
      <c r="CP110" s="650"/>
      <c r="CQ110" s="650"/>
      <c r="CR110" s="807">
        <f t="shared" si="7"/>
        <v>0</v>
      </c>
      <c r="CS110" s="807">
        <f t="shared" si="8"/>
        <v>0</v>
      </c>
      <c r="CT110" s="261"/>
      <c r="CU110" s="261"/>
      <c r="CV110" s="261"/>
      <c r="CW110" s="261"/>
      <c r="CX110" s="261"/>
      <c r="CY110" s="261"/>
      <c r="CZ110" s="261"/>
      <c r="DA110" s="261"/>
      <c r="DB110" s="261"/>
      <c r="DC110" s="261"/>
      <c r="DD110" s="261"/>
      <c r="DE110" s="261"/>
      <c r="DF110" s="261"/>
      <c r="DG110" s="261"/>
      <c r="DH110" s="261"/>
      <c r="DI110" s="261"/>
      <c r="DJ110" s="261"/>
      <c r="DK110" s="261"/>
      <c r="DL110" s="261"/>
      <c r="DM110" s="261"/>
      <c r="DN110" s="261"/>
      <c r="DO110" s="261"/>
      <c r="DP110" s="261"/>
      <c r="DQ110" s="261"/>
      <c r="DR110" s="261"/>
      <c r="DS110" s="261"/>
      <c r="DT110" s="261"/>
      <c r="DU110" s="261"/>
      <c r="DV110" s="261"/>
      <c r="DW110" s="261"/>
      <c r="DX110" s="261"/>
      <c r="DY110" s="261"/>
      <c r="DZ110" s="261"/>
      <c r="EA110" s="261"/>
      <c r="EB110" s="261"/>
      <c r="EC110" s="261"/>
      <c r="ED110" s="261"/>
      <c r="EE110" s="261"/>
      <c r="EF110" s="261"/>
      <c r="EG110" s="261"/>
      <c r="EH110" s="261"/>
      <c r="EI110" s="261"/>
      <c r="EJ110" s="261"/>
      <c r="EK110" s="261"/>
      <c r="EL110" s="261"/>
      <c r="EM110" s="261"/>
      <c r="EN110" s="261"/>
      <c r="EO110" s="261"/>
      <c r="EP110" s="261"/>
      <c r="EQ110" s="261"/>
      <c r="ER110" s="261"/>
      <c r="ES110" s="261"/>
      <c r="ET110" s="261"/>
      <c r="EU110" s="261"/>
      <c r="EV110" s="261"/>
      <c r="EW110" s="261"/>
      <c r="EX110" s="261"/>
      <c r="EY110" s="261"/>
      <c r="EZ110" s="261"/>
      <c r="FA110" s="261"/>
      <c r="FB110" s="261"/>
      <c r="FC110" s="261"/>
      <c r="FD110" s="261"/>
      <c r="FE110" s="261"/>
      <c r="FF110" s="261"/>
      <c r="FG110" s="261"/>
      <c r="FH110" s="261"/>
      <c r="FI110" s="261"/>
      <c r="FJ110" s="261"/>
      <c r="FK110" s="261"/>
      <c r="FL110" s="261"/>
      <c r="FM110" s="261"/>
      <c r="FN110" s="261"/>
      <c r="FO110" s="261"/>
      <c r="FP110" s="261"/>
      <c r="FQ110" s="261"/>
      <c r="FR110" s="261"/>
      <c r="FS110" s="261"/>
      <c r="FT110" s="261"/>
      <c r="FU110" s="261"/>
      <c r="FV110" s="261"/>
      <c r="FW110" s="261"/>
      <c r="FX110" s="261"/>
      <c r="FY110" s="261"/>
      <c r="FZ110" s="261"/>
      <c r="GA110" s="261"/>
      <c r="GB110" s="261"/>
      <c r="GC110" s="261"/>
      <c r="GD110" s="261"/>
      <c r="GE110" s="261"/>
      <c r="GF110" s="261"/>
      <c r="GG110" s="261"/>
      <c r="GH110" s="261"/>
      <c r="GI110" s="261"/>
      <c r="GJ110" s="261"/>
      <c r="GK110" s="261"/>
      <c r="GL110" s="261"/>
      <c r="GM110" s="261"/>
      <c r="GN110" s="261"/>
      <c r="GO110" s="261"/>
      <c r="GP110" s="261"/>
      <c r="GQ110" s="261"/>
      <c r="GR110" s="261"/>
      <c r="GS110" s="261"/>
      <c r="GT110" s="261"/>
      <c r="GU110" s="261"/>
      <c r="GV110" s="261"/>
      <c r="GW110" s="261"/>
      <c r="GX110" s="261"/>
      <c r="GY110" s="261"/>
      <c r="GZ110" s="261"/>
      <c r="HA110" s="261"/>
      <c r="HB110" s="261"/>
      <c r="HC110" s="261"/>
      <c r="HD110" s="261"/>
      <c r="HE110" s="261"/>
      <c r="HF110" s="261"/>
      <c r="HG110" s="254"/>
      <c r="HH110" s="254"/>
      <c r="HI110" s="254"/>
      <c r="HJ110" s="254"/>
      <c r="HK110" s="254"/>
      <c r="HL110" s="254"/>
      <c r="HM110" s="254"/>
    </row>
    <row r="111" spans="1:221" ht="19.5" hidden="1" x14ac:dyDescent="0.25">
      <c r="A111" s="1132" t="s">
        <v>371</v>
      </c>
      <c r="B111" s="1132" t="s">
        <v>394</v>
      </c>
      <c r="C111" s="1132" t="s">
        <v>359</v>
      </c>
      <c r="D111" s="1132" t="s">
        <v>378</v>
      </c>
      <c r="E111" s="1132"/>
      <c r="F111" s="1132"/>
      <c r="G111" s="617"/>
      <c r="H111" s="617"/>
      <c r="I111" s="1058"/>
      <c r="J111" s="1058"/>
      <c r="K111" s="617"/>
      <c r="L111" s="617"/>
      <c r="M111" s="617"/>
      <c r="N111" s="629"/>
      <c r="O111" s="629"/>
      <c r="P111" s="629"/>
      <c r="Q111" s="1138" t="s">
        <v>411</v>
      </c>
      <c r="R111" s="1134"/>
      <c r="S111" s="1134"/>
      <c r="T111" s="1135">
        <f t="shared" si="6"/>
        <v>0</v>
      </c>
      <c r="U111" s="654">
        <f t="shared" si="9"/>
        <v>0</v>
      </c>
      <c r="V111" s="1086"/>
      <c r="W111" s="260"/>
      <c r="X111" s="260"/>
      <c r="Y111" s="260"/>
      <c r="Z111" s="260"/>
      <c r="AA111" s="596"/>
      <c r="AB111" s="260"/>
      <c r="AC111" s="260"/>
      <c r="AD111" s="260"/>
      <c r="AE111" s="260"/>
      <c r="AF111" s="260"/>
      <c r="AG111" s="260"/>
      <c r="AH111" s="260"/>
      <c r="AI111" s="260"/>
      <c r="AJ111" s="260"/>
      <c r="AK111" s="260"/>
      <c r="AL111" s="260"/>
      <c r="AM111" s="260"/>
      <c r="AN111" s="596"/>
      <c r="AO111" s="596"/>
      <c r="AP111" s="260"/>
      <c r="AQ111" s="260"/>
      <c r="AR111" s="260"/>
      <c r="AS111" s="260"/>
      <c r="AT111" s="260"/>
      <c r="AU111" s="260"/>
      <c r="AV111" s="260"/>
      <c r="AW111" s="260"/>
      <c r="AX111" s="260"/>
      <c r="AY111" s="260"/>
      <c r="AZ111" s="260"/>
      <c r="BA111" s="260"/>
      <c r="BB111" s="260"/>
      <c r="BC111" s="260"/>
      <c r="BD111" s="596"/>
      <c r="BE111" s="260"/>
      <c r="BF111" s="260"/>
      <c r="BG111" s="260"/>
      <c r="BH111" s="260"/>
      <c r="BI111" s="260"/>
      <c r="BJ111" s="260"/>
      <c r="BK111" s="581"/>
      <c r="BL111" s="260"/>
      <c r="BM111" s="260"/>
      <c r="BN111" s="260"/>
      <c r="BO111" s="260"/>
      <c r="BP111" s="260"/>
      <c r="BQ111" s="260"/>
      <c r="BR111" s="260"/>
      <c r="BS111" s="596"/>
      <c r="BT111" s="260"/>
      <c r="BU111" s="260"/>
      <c r="BV111" s="260"/>
      <c r="BW111" s="260"/>
      <c r="BX111" s="260"/>
      <c r="BY111" s="260"/>
      <c r="BZ111" s="260"/>
      <c r="CA111" s="635"/>
      <c r="CB111" s="650"/>
      <c r="CC111" s="650"/>
      <c r="CD111" s="650"/>
      <c r="CE111" s="650"/>
      <c r="CF111" s="650"/>
      <c r="CG111" s="650"/>
      <c r="CH111" s="650"/>
      <c r="CI111" s="650"/>
      <c r="CJ111" s="650"/>
      <c r="CK111" s="650"/>
      <c r="CL111" s="650"/>
      <c r="CM111" s="650"/>
      <c r="CN111" s="650"/>
      <c r="CO111" s="650"/>
      <c r="CP111" s="650"/>
      <c r="CQ111" s="650"/>
      <c r="CR111" s="807">
        <f t="shared" si="7"/>
        <v>0</v>
      </c>
      <c r="CS111" s="807">
        <f t="shared" si="8"/>
        <v>0</v>
      </c>
      <c r="CT111" s="261"/>
      <c r="CU111" s="261"/>
      <c r="CV111" s="261"/>
      <c r="CW111" s="261"/>
      <c r="CX111" s="261"/>
      <c r="CY111" s="261"/>
      <c r="CZ111" s="261"/>
      <c r="DA111" s="261"/>
      <c r="DB111" s="261"/>
      <c r="DC111" s="261"/>
      <c r="DD111" s="261"/>
      <c r="DE111" s="261"/>
      <c r="DF111" s="261"/>
      <c r="DG111" s="261"/>
      <c r="DH111" s="261"/>
      <c r="DI111" s="261"/>
      <c r="DJ111" s="261"/>
      <c r="DK111" s="261"/>
      <c r="DL111" s="261"/>
      <c r="DM111" s="261"/>
      <c r="DN111" s="261"/>
      <c r="DO111" s="261"/>
      <c r="DP111" s="261"/>
      <c r="DQ111" s="261"/>
      <c r="DR111" s="261"/>
      <c r="DS111" s="261"/>
      <c r="DT111" s="261"/>
      <c r="DU111" s="261"/>
      <c r="DV111" s="261"/>
      <c r="DW111" s="261"/>
      <c r="DX111" s="261"/>
      <c r="DY111" s="261"/>
      <c r="DZ111" s="261"/>
      <c r="EA111" s="261"/>
      <c r="EB111" s="261"/>
      <c r="EC111" s="261"/>
      <c r="ED111" s="261"/>
      <c r="EE111" s="261"/>
      <c r="EF111" s="261"/>
      <c r="EG111" s="261"/>
      <c r="EH111" s="261"/>
      <c r="EI111" s="261"/>
      <c r="EJ111" s="261"/>
      <c r="EK111" s="261"/>
      <c r="EL111" s="261"/>
      <c r="EM111" s="261"/>
      <c r="EN111" s="261"/>
      <c r="EO111" s="261"/>
      <c r="EP111" s="261"/>
      <c r="EQ111" s="261"/>
      <c r="ER111" s="261"/>
      <c r="ES111" s="261"/>
      <c r="ET111" s="261"/>
      <c r="EU111" s="261"/>
      <c r="EV111" s="261"/>
      <c r="EW111" s="261"/>
      <c r="EX111" s="261"/>
      <c r="EY111" s="261"/>
      <c r="EZ111" s="261"/>
      <c r="FA111" s="261"/>
      <c r="FB111" s="261"/>
      <c r="FC111" s="261"/>
      <c r="FD111" s="261"/>
      <c r="FE111" s="261"/>
      <c r="FF111" s="261"/>
      <c r="FG111" s="261"/>
      <c r="FH111" s="261"/>
      <c r="FI111" s="261"/>
      <c r="FJ111" s="261"/>
      <c r="FK111" s="261"/>
      <c r="FL111" s="261"/>
      <c r="FM111" s="261"/>
      <c r="FN111" s="261"/>
      <c r="FO111" s="261"/>
      <c r="FP111" s="261"/>
      <c r="FQ111" s="261"/>
      <c r="FR111" s="261"/>
      <c r="FS111" s="261"/>
      <c r="FT111" s="261"/>
      <c r="FU111" s="261"/>
      <c r="FV111" s="261"/>
      <c r="FW111" s="261"/>
      <c r="FX111" s="261"/>
      <c r="FY111" s="261"/>
      <c r="FZ111" s="261"/>
      <c r="GA111" s="261"/>
      <c r="GB111" s="261"/>
      <c r="GC111" s="261"/>
      <c r="GD111" s="261"/>
      <c r="GE111" s="261"/>
      <c r="GF111" s="261"/>
      <c r="GG111" s="261"/>
      <c r="GH111" s="261"/>
      <c r="GI111" s="261"/>
      <c r="GJ111" s="261"/>
      <c r="GK111" s="261"/>
      <c r="GL111" s="261"/>
      <c r="GM111" s="261"/>
      <c r="GN111" s="261"/>
      <c r="GO111" s="261"/>
      <c r="GP111" s="261"/>
      <c r="GQ111" s="261"/>
      <c r="GR111" s="261"/>
      <c r="GS111" s="261"/>
      <c r="GT111" s="261"/>
      <c r="GU111" s="261"/>
      <c r="GV111" s="261"/>
      <c r="GW111" s="261"/>
      <c r="GX111" s="261"/>
      <c r="GY111" s="261"/>
      <c r="GZ111" s="261"/>
      <c r="HA111" s="261"/>
      <c r="HB111" s="261"/>
      <c r="HC111" s="261"/>
      <c r="HD111" s="261"/>
      <c r="HE111" s="261"/>
      <c r="HF111" s="261"/>
      <c r="HG111" s="261"/>
      <c r="HH111" s="261"/>
      <c r="HI111" s="261"/>
      <c r="HJ111" s="261"/>
      <c r="HK111" s="261"/>
      <c r="HL111" s="261"/>
      <c r="HM111" s="261"/>
    </row>
    <row r="112" spans="1:221" ht="19.5" hidden="1" x14ac:dyDescent="0.25">
      <c r="A112" s="1121" t="s">
        <v>371</v>
      </c>
      <c r="B112" s="1121" t="s">
        <v>394</v>
      </c>
      <c r="C112" s="1121" t="s">
        <v>359</v>
      </c>
      <c r="D112" s="1121" t="s">
        <v>378</v>
      </c>
      <c r="E112" s="1121" t="s">
        <v>416</v>
      </c>
      <c r="F112" s="1121"/>
      <c r="G112" s="608"/>
      <c r="H112" s="608"/>
      <c r="I112" s="1050"/>
      <c r="J112" s="1050"/>
      <c r="K112" s="608"/>
      <c r="L112" s="608"/>
      <c r="M112" s="608"/>
      <c r="N112" s="627"/>
      <c r="O112" s="627"/>
      <c r="P112" s="627"/>
      <c r="Q112" s="1122" t="s">
        <v>694</v>
      </c>
      <c r="R112" s="1123"/>
      <c r="S112" s="1123"/>
      <c r="T112" s="1124">
        <f t="shared" si="6"/>
        <v>0</v>
      </c>
      <c r="U112" s="654">
        <f t="shared" si="9"/>
        <v>0</v>
      </c>
      <c r="V112" s="1086"/>
      <c r="W112" s="581"/>
      <c r="X112" s="581"/>
      <c r="Y112" s="581"/>
      <c r="Z112" s="581"/>
      <c r="AA112" s="596"/>
      <c r="AB112" s="581"/>
      <c r="AC112" s="581"/>
      <c r="AD112" s="581"/>
      <c r="AE112" s="581"/>
      <c r="AF112" s="581"/>
      <c r="AG112" s="581"/>
      <c r="AH112" s="581"/>
      <c r="AI112" s="581"/>
      <c r="AJ112" s="581"/>
      <c r="AK112" s="581"/>
      <c r="AL112" s="581"/>
      <c r="AM112" s="581"/>
      <c r="AN112" s="596"/>
      <c r="AO112" s="596"/>
      <c r="AP112" s="581"/>
      <c r="AQ112" s="581"/>
      <c r="AR112" s="581"/>
      <c r="AS112" s="581"/>
      <c r="AT112" s="581"/>
      <c r="AU112" s="581"/>
      <c r="AV112" s="581"/>
      <c r="AW112" s="581"/>
      <c r="AX112" s="581"/>
      <c r="AY112" s="581"/>
      <c r="AZ112" s="581"/>
      <c r="BA112" s="581"/>
      <c r="BB112" s="581"/>
      <c r="BC112" s="581"/>
      <c r="BD112" s="596"/>
      <c r="BE112" s="581"/>
      <c r="BF112" s="581"/>
      <c r="BG112" s="260"/>
      <c r="BH112" s="260"/>
      <c r="BI112" s="260"/>
      <c r="BJ112" s="581"/>
      <c r="BK112" s="581"/>
      <c r="BL112" s="581"/>
      <c r="BM112" s="581"/>
      <c r="BN112" s="581"/>
      <c r="BO112" s="581"/>
      <c r="BP112" s="581"/>
      <c r="BQ112" s="581"/>
      <c r="BR112" s="581"/>
      <c r="BS112" s="596"/>
      <c r="BT112" s="581"/>
      <c r="BU112" s="581"/>
      <c r="BV112" s="581"/>
      <c r="BW112" s="581"/>
      <c r="BX112" s="581"/>
      <c r="BY112" s="581"/>
      <c r="BZ112" s="581"/>
      <c r="CA112" s="635"/>
      <c r="CB112" s="650"/>
      <c r="CC112" s="650"/>
      <c r="CD112" s="650"/>
      <c r="CE112" s="650"/>
      <c r="CF112" s="650"/>
      <c r="CG112" s="650"/>
      <c r="CH112" s="650"/>
      <c r="CI112" s="650"/>
      <c r="CJ112" s="650"/>
      <c r="CK112" s="650"/>
      <c r="CL112" s="650"/>
      <c r="CM112" s="650"/>
      <c r="CN112" s="650"/>
      <c r="CO112" s="650"/>
      <c r="CP112" s="650"/>
      <c r="CQ112" s="650"/>
      <c r="CR112" s="807">
        <f t="shared" si="7"/>
        <v>0</v>
      </c>
      <c r="CS112" s="807">
        <f t="shared" si="8"/>
        <v>0</v>
      </c>
      <c r="CT112" s="261"/>
      <c r="CU112" s="261"/>
      <c r="CV112" s="261"/>
      <c r="CW112" s="261"/>
      <c r="CX112" s="261"/>
      <c r="CY112" s="261"/>
      <c r="CZ112" s="261"/>
      <c r="DA112" s="261"/>
      <c r="DB112" s="261"/>
      <c r="DC112" s="261"/>
      <c r="DD112" s="261"/>
      <c r="DE112" s="261"/>
      <c r="DF112" s="261"/>
      <c r="DG112" s="261"/>
      <c r="DH112" s="261"/>
      <c r="DI112" s="261"/>
      <c r="DJ112" s="261"/>
      <c r="DK112" s="261"/>
      <c r="DL112" s="261"/>
      <c r="DM112" s="261"/>
      <c r="DN112" s="261"/>
      <c r="DO112" s="261"/>
      <c r="DP112" s="261"/>
      <c r="DQ112" s="261"/>
      <c r="DR112" s="261"/>
      <c r="DS112" s="261"/>
      <c r="DT112" s="261"/>
      <c r="DU112" s="261"/>
      <c r="DV112" s="261"/>
      <c r="DW112" s="261"/>
      <c r="DX112" s="261"/>
      <c r="DY112" s="261"/>
      <c r="DZ112" s="261"/>
      <c r="EA112" s="261"/>
      <c r="EB112" s="261"/>
      <c r="EC112" s="261"/>
      <c r="ED112" s="261"/>
      <c r="EE112" s="261"/>
      <c r="EF112" s="261"/>
      <c r="EG112" s="261"/>
      <c r="EH112" s="261"/>
      <c r="EI112" s="261"/>
      <c r="EJ112" s="261"/>
      <c r="EK112" s="261"/>
      <c r="EL112" s="261"/>
      <c r="EM112" s="261"/>
      <c r="EN112" s="261"/>
      <c r="EO112" s="261"/>
      <c r="EP112" s="261"/>
      <c r="EQ112" s="261"/>
      <c r="ER112" s="261"/>
      <c r="ES112" s="261"/>
      <c r="ET112" s="261"/>
      <c r="EU112" s="261"/>
      <c r="EV112" s="261"/>
      <c r="EW112" s="261"/>
      <c r="EX112" s="261"/>
      <c r="EY112" s="261"/>
      <c r="EZ112" s="261"/>
      <c r="FA112" s="261"/>
      <c r="FB112" s="261"/>
      <c r="FC112" s="261"/>
      <c r="FD112" s="261"/>
      <c r="FE112" s="261"/>
      <c r="FF112" s="261"/>
      <c r="FG112" s="261"/>
      <c r="FH112" s="261"/>
      <c r="FI112" s="261"/>
      <c r="FJ112" s="261"/>
      <c r="FK112" s="261"/>
      <c r="FL112" s="261"/>
      <c r="FM112" s="261"/>
      <c r="FN112" s="261"/>
      <c r="FO112" s="261"/>
      <c r="FP112" s="261"/>
      <c r="FQ112" s="261"/>
      <c r="FR112" s="261"/>
      <c r="FS112" s="261"/>
      <c r="FT112" s="261"/>
      <c r="FU112" s="261"/>
      <c r="FV112" s="261"/>
      <c r="FW112" s="261"/>
      <c r="FX112" s="261"/>
      <c r="FY112" s="261"/>
      <c r="FZ112" s="261"/>
      <c r="GA112" s="261"/>
      <c r="GB112" s="261"/>
      <c r="GC112" s="261"/>
      <c r="GD112" s="261"/>
      <c r="GE112" s="261"/>
      <c r="GF112" s="261"/>
      <c r="GG112" s="261"/>
      <c r="GH112" s="261"/>
      <c r="GI112" s="261"/>
      <c r="GJ112" s="261"/>
      <c r="GK112" s="261"/>
      <c r="GL112" s="261"/>
      <c r="GM112" s="261"/>
      <c r="GN112" s="261"/>
      <c r="GO112" s="261"/>
      <c r="GP112" s="261"/>
      <c r="GQ112" s="261"/>
      <c r="GR112" s="261"/>
      <c r="GS112" s="261"/>
      <c r="GT112" s="261"/>
      <c r="GU112" s="261"/>
      <c r="GV112" s="261"/>
      <c r="GW112" s="261"/>
      <c r="GX112" s="261"/>
      <c r="GY112" s="261"/>
      <c r="GZ112" s="261"/>
      <c r="HA112" s="261"/>
      <c r="HB112" s="261"/>
      <c r="HC112" s="261"/>
      <c r="HD112" s="261"/>
      <c r="HE112" s="261"/>
      <c r="HF112" s="261"/>
      <c r="HG112" s="261"/>
      <c r="HH112" s="261"/>
      <c r="HI112" s="261"/>
      <c r="HJ112" s="261"/>
      <c r="HK112" s="261"/>
      <c r="HL112" s="261"/>
      <c r="HM112" s="261"/>
    </row>
    <row r="113" spans="1:221" ht="33" hidden="1" customHeight="1" x14ac:dyDescent="0.25">
      <c r="A113" s="790" t="s">
        <v>371</v>
      </c>
      <c r="B113" s="790" t="s">
        <v>394</v>
      </c>
      <c r="C113" s="790" t="s">
        <v>359</v>
      </c>
      <c r="D113" s="790" t="s">
        <v>378</v>
      </c>
      <c r="E113" s="790" t="s">
        <v>416</v>
      </c>
      <c r="F113" s="790" t="s">
        <v>412</v>
      </c>
      <c r="G113" s="620"/>
      <c r="H113" s="620"/>
      <c r="I113" s="1062"/>
      <c r="J113" s="1062"/>
      <c r="K113" s="620"/>
      <c r="L113" s="620"/>
      <c r="M113" s="620"/>
      <c r="N113" s="790"/>
      <c r="O113" s="630"/>
      <c r="P113" s="630"/>
      <c r="Q113" s="806" t="s">
        <v>413</v>
      </c>
      <c r="R113" s="1136"/>
      <c r="S113" s="1136"/>
      <c r="T113" s="1137">
        <f t="shared" si="6"/>
        <v>0</v>
      </c>
      <c r="U113" s="654">
        <f t="shared" si="9"/>
        <v>0</v>
      </c>
      <c r="V113" s="1086"/>
      <c r="W113" s="260"/>
      <c r="X113" s="260"/>
      <c r="Y113" s="260"/>
      <c r="Z113" s="260"/>
      <c r="AA113" s="596"/>
      <c r="AB113" s="260"/>
      <c r="AC113" s="260"/>
      <c r="AD113" s="260"/>
      <c r="AE113" s="260"/>
      <c r="AF113" s="260"/>
      <c r="AG113" s="260"/>
      <c r="AH113" s="260"/>
      <c r="AI113" s="260"/>
      <c r="AJ113" s="260"/>
      <c r="AK113" s="260"/>
      <c r="AL113" s="260"/>
      <c r="AM113" s="260"/>
      <c r="AN113" s="596"/>
      <c r="AO113" s="596"/>
      <c r="AP113" s="260"/>
      <c r="AQ113" s="260"/>
      <c r="AR113" s="260"/>
      <c r="AS113" s="260"/>
      <c r="AT113" s="260"/>
      <c r="AU113" s="260"/>
      <c r="AV113" s="260"/>
      <c r="AW113" s="260"/>
      <c r="AX113" s="260"/>
      <c r="AY113" s="260"/>
      <c r="AZ113" s="260"/>
      <c r="BA113" s="260"/>
      <c r="BB113" s="260"/>
      <c r="BC113" s="260"/>
      <c r="BD113" s="596"/>
      <c r="BE113" s="260"/>
      <c r="BF113" s="260"/>
      <c r="BG113" s="260"/>
      <c r="BH113" s="260"/>
      <c r="BI113" s="260"/>
      <c r="BJ113" s="260"/>
      <c r="BK113" s="581"/>
      <c r="BL113" s="260"/>
      <c r="BM113" s="260"/>
      <c r="BN113" s="260"/>
      <c r="BO113" s="260"/>
      <c r="BP113" s="260"/>
      <c r="BQ113" s="260"/>
      <c r="BR113" s="260"/>
      <c r="BS113" s="596"/>
      <c r="BT113" s="260"/>
      <c r="BU113" s="260"/>
      <c r="BV113" s="260"/>
      <c r="BW113" s="260"/>
      <c r="BX113" s="260"/>
      <c r="BY113" s="260"/>
      <c r="BZ113" s="260"/>
      <c r="CA113" s="635"/>
      <c r="CB113" s="650"/>
      <c r="CC113" s="650"/>
      <c r="CD113" s="650"/>
      <c r="CE113" s="650"/>
      <c r="CF113" s="650"/>
      <c r="CG113" s="650"/>
      <c r="CH113" s="650"/>
      <c r="CI113" s="650"/>
      <c r="CJ113" s="650"/>
      <c r="CK113" s="650"/>
      <c r="CL113" s="650"/>
      <c r="CM113" s="650"/>
      <c r="CN113" s="650"/>
      <c r="CO113" s="650"/>
      <c r="CP113" s="650"/>
      <c r="CQ113" s="650"/>
      <c r="CR113" s="807">
        <f t="shared" si="7"/>
        <v>0</v>
      </c>
      <c r="CS113" s="807">
        <f t="shared" si="8"/>
        <v>0</v>
      </c>
      <c r="CT113" s="254"/>
      <c r="CU113" s="254"/>
      <c r="CV113" s="254"/>
      <c r="CW113" s="254"/>
      <c r="CX113" s="254"/>
      <c r="CY113" s="254"/>
      <c r="CZ113" s="254"/>
      <c r="DA113" s="254"/>
      <c r="DB113" s="254"/>
      <c r="DC113" s="254"/>
      <c r="DD113" s="254"/>
      <c r="DE113" s="254"/>
      <c r="DF113" s="254"/>
      <c r="DG113" s="254"/>
      <c r="DH113" s="254"/>
      <c r="DI113" s="254"/>
      <c r="DJ113" s="254"/>
      <c r="DK113" s="254"/>
      <c r="DL113" s="254"/>
      <c r="DM113" s="254"/>
      <c r="DN113" s="254"/>
      <c r="DO113" s="254"/>
      <c r="DP113" s="254"/>
      <c r="DQ113" s="254"/>
      <c r="DR113" s="254"/>
      <c r="DS113" s="254"/>
      <c r="DT113" s="254"/>
      <c r="DU113" s="254"/>
      <c r="DV113" s="254"/>
      <c r="DW113" s="254"/>
      <c r="DX113" s="254"/>
      <c r="DY113" s="254"/>
      <c r="DZ113" s="254"/>
      <c r="EA113" s="254"/>
      <c r="EB113" s="254"/>
      <c r="EC113" s="254"/>
      <c r="ED113" s="254"/>
      <c r="EE113" s="254"/>
      <c r="EF113" s="254"/>
      <c r="EG113" s="254"/>
      <c r="EH113" s="254"/>
      <c r="EI113" s="254"/>
      <c r="EJ113" s="254"/>
      <c r="EK113" s="254"/>
      <c r="EL113" s="254"/>
      <c r="EM113" s="254"/>
      <c r="EN113" s="254"/>
      <c r="EO113" s="254"/>
      <c r="EP113" s="254"/>
      <c r="EQ113" s="254"/>
      <c r="ER113" s="254"/>
      <c r="ES113" s="254"/>
      <c r="ET113" s="254"/>
      <c r="EU113" s="254"/>
      <c r="EV113" s="254"/>
      <c r="EW113" s="254"/>
      <c r="EX113" s="254"/>
      <c r="EY113" s="254"/>
      <c r="EZ113" s="254"/>
      <c r="FA113" s="254"/>
      <c r="FB113" s="254"/>
      <c r="FC113" s="254"/>
      <c r="FD113" s="254"/>
      <c r="FE113" s="254"/>
      <c r="FF113" s="254"/>
      <c r="FG113" s="254"/>
      <c r="FH113" s="254"/>
      <c r="FI113" s="254"/>
      <c r="FJ113" s="254"/>
      <c r="FK113" s="254"/>
      <c r="FL113" s="254"/>
      <c r="FM113" s="254"/>
      <c r="FN113" s="254"/>
      <c r="FO113" s="254"/>
      <c r="FP113" s="254"/>
      <c r="FQ113" s="254"/>
      <c r="FR113" s="254"/>
      <c r="FS113" s="254"/>
      <c r="FT113" s="254"/>
      <c r="FU113" s="254"/>
      <c r="FV113" s="254"/>
      <c r="FW113" s="254"/>
      <c r="FX113" s="254"/>
      <c r="FY113" s="254"/>
      <c r="FZ113" s="254"/>
      <c r="GA113" s="254"/>
      <c r="GB113" s="254"/>
      <c r="GC113" s="254"/>
      <c r="GD113" s="254"/>
      <c r="GE113" s="254"/>
      <c r="GF113" s="254"/>
      <c r="GG113" s="254"/>
      <c r="GH113" s="254"/>
      <c r="GI113" s="254"/>
      <c r="GJ113" s="254"/>
      <c r="GK113" s="254"/>
      <c r="GL113" s="254"/>
      <c r="GM113" s="254"/>
      <c r="GN113" s="254"/>
      <c r="GO113" s="254"/>
      <c r="GP113" s="254"/>
      <c r="GQ113" s="254"/>
      <c r="GR113" s="254"/>
      <c r="GS113" s="254"/>
      <c r="GT113" s="254"/>
      <c r="GU113" s="254"/>
      <c r="GV113" s="254"/>
      <c r="GW113" s="254"/>
      <c r="GX113" s="254"/>
      <c r="GY113" s="254"/>
      <c r="GZ113" s="254"/>
      <c r="HA113" s="254"/>
      <c r="HB113" s="254"/>
      <c r="HC113" s="254"/>
      <c r="HD113" s="254"/>
      <c r="HE113" s="254"/>
      <c r="HF113" s="254"/>
      <c r="HG113" s="254"/>
      <c r="HH113" s="254"/>
      <c r="HI113" s="254"/>
      <c r="HJ113" s="254"/>
      <c r="HK113" s="254"/>
      <c r="HL113" s="254"/>
      <c r="HM113" s="254"/>
    </row>
    <row r="114" spans="1:221" s="280" customFormat="1" ht="99.75" hidden="1" customHeight="1" x14ac:dyDescent="0.25">
      <c r="A114" s="619" t="s">
        <v>371</v>
      </c>
      <c r="B114" s="619" t="s">
        <v>394</v>
      </c>
      <c r="C114" s="619" t="s">
        <v>359</v>
      </c>
      <c r="D114" s="619" t="s">
        <v>378</v>
      </c>
      <c r="E114" s="619" t="s">
        <v>416</v>
      </c>
      <c r="F114" s="619" t="s">
        <v>412</v>
      </c>
      <c r="G114" s="609">
        <v>2021005810223</v>
      </c>
      <c r="H114" s="941"/>
      <c r="I114" s="1052" t="s">
        <v>917</v>
      </c>
      <c r="J114" s="1052" t="s">
        <v>918</v>
      </c>
      <c r="K114" s="609">
        <v>297</v>
      </c>
      <c r="L114" s="609" t="s">
        <v>810</v>
      </c>
      <c r="M114" s="609" t="s">
        <v>809</v>
      </c>
      <c r="N114" s="619" t="s">
        <v>666</v>
      </c>
      <c r="O114" s="619" t="s">
        <v>390</v>
      </c>
      <c r="P114" s="619" t="s">
        <v>899</v>
      </c>
      <c r="Q114" s="929" t="s">
        <v>877</v>
      </c>
      <c r="R114" s="853">
        <v>200000000</v>
      </c>
      <c r="S114" s="853"/>
      <c r="T114" s="1024">
        <f t="shared" si="6"/>
        <v>200000000</v>
      </c>
      <c r="U114" s="654">
        <f t="shared" si="9"/>
        <v>200000000</v>
      </c>
      <c r="V114" s="1088"/>
      <c r="W114" s="594"/>
      <c r="X114" s="594"/>
      <c r="Y114" s="594"/>
      <c r="Z114" s="594"/>
      <c r="AA114" s="594"/>
      <c r="AB114" s="594"/>
      <c r="AC114" s="594"/>
      <c r="AD114" s="594"/>
      <c r="AE114" s="594"/>
      <c r="AF114" s="594"/>
      <c r="AG114" s="594"/>
      <c r="AH114" s="594"/>
      <c r="AI114" s="594"/>
      <c r="AJ114" s="594"/>
      <c r="AK114" s="594"/>
      <c r="AL114" s="594"/>
      <c r="AM114" s="594"/>
      <c r="AN114" s="594">
        <v>200000000</v>
      </c>
      <c r="AO114" s="594"/>
      <c r="AP114" s="788"/>
      <c r="AQ114" s="594"/>
      <c r="AR114" s="788"/>
      <c r="AS114" s="322"/>
      <c r="AT114" s="322"/>
      <c r="AU114" s="322"/>
      <c r="AV114" s="322"/>
      <c r="AW114" s="322"/>
      <c r="AX114" s="325"/>
      <c r="AY114" s="594"/>
      <c r="AZ114" s="594"/>
      <c r="BA114" s="594"/>
      <c r="BB114" s="594"/>
      <c r="BC114" s="594"/>
      <c r="BD114" s="594"/>
      <c r="BE114" s="594"/>
      <c r="BF114" s="594"/>
      <c r="BG114" s="594"/>
      <c r="BH114" s="594"/>
      <c r="BI114" s="594"/>
      <c r="BJ114" s="594"/>
      <c r="BK114" s="594"/>
      <c r="BL114" s="594"/>
      <c r="BM114" s="594"/>
      <c r="BN114" s="594"/>
      <c r="BO114" s="594"/>
      <c r="BP114" s="594"/>
      <c r="BQ114" s="594"/>
      <c r="BR114" s="594"/>
      <c r="BS114" s="594"/>
      <c r="BT114" s="594"/>
      <c r="BU114" s="594"/>
      <c r="BV114" s="594"/>
      <c r="BW114" s="594"/>
      <c r="BX114" s="788"/>
      <c r="BY114" s="788"/>
      <c r="BZ114" s="594"/>
      <c r="CA114" s="637"/>
      <c r="CB114" s="652"/>
      <c r="CC114" s="652"/>
      <c r="CD114" s="652"/>
      <c r="CE114" s="652"/>
      <c r="CF114" s="652"/>
      <c r="CG114" s="652"/>
      <c r="CH114" s="652"/>
      <c r="CI114" s="652"/>
      <c r="CJ114" s="652"/>
      <c r="CK114" s="652"/>
      <c r="CL114" s="652"/>
      <c r="CM114" s="652"/>
      <c r="CN114" s="652"/>
      <c r="CO114" s="652"/>
      <c r="CP114" s="652"/>
      <c r="CQ114" s="652"/>
      <c r="CR114" s="807">
        <f t="shared" si="7"/>
        <v>200000000</v>
      </c>
      <c r="CS114" s="807">
        <f t="shared" si="8"/>
        <v>0</v>
      </c>
      <c r="CT114" s="279"/>
      <c r="CU114" s="279"/>
      <c r="CV114" s="279"/>
      <c r="CW114" s="279"/>
      <c r="CX114" s="279"/>
      <c r="CY114" s="279"/>
      <c r="CZ114" s="279"/>
      <c r="DA114" s="279"/>
      <c r="DB114" s="279"/>
      <c r="DC114" s="279"/>
      <c r="DD114" s="279"/>
      <c r="DE114" s="279"/>
      <c r="DF114" s="279"/>
      <c r="DG114" s="279"/>
      <c r="DH114" s="279"/>
      <c r="DI114" s="279"/>
      <c r="DJ114" s="279"/>
      <c r="DK114" s="279"/>
      <c r="DL114" s="279"/>
      <c r="DM114" s="279"/>
      <c r="DN114" s="279"/>
      <c r="DO114" s="279"/>
      <c r="DP114" s="279"/>
      <c r="DQ114" s="279"/>
      <c r="DR114" s="279"/>
      <c r="DS114" s="279"/>
      <c r="DT114" s="279"/>
      <c r="DU114" s="279"/>
      <c r="DV114" s="279"/>
      <c r="DW114" s="279"/>
      <c r="DX114" s="279"/>
      <c r="DY114" s="279"/>
      <c r="DZ114" s="279"/>
      <c r="EA114" s="279"/>
      <c r="EB114" s="279"/>
      <c r="EC114" s="279"/>
      <c r="ED114" s="279"/>
      <c r="EE114" s="279"/>
      <c r="EF114" s="279"/>
      <c r="EG114" s="279"/>
      <c r="EH114" s="279"/>
      <c r="EI114" s="279"/>
      <c r="EJ114" s="279"/>
      <c r="EK114" s="279"/>
      <c r="EL114" s="279"/>
      <c r="EM114" s="279"/>
      <c r="EN114" s="279"/>
      <c r="EO114" s="279"/>
      <c r="EP114" s="279"/>
      <c r="EQ114" s="279"/>
      <c r="ER114" s="279"/>
      <c r="ES114" s="279"/>
      <c r="ET114" s="279"/>
      <c r="EU114" s="279"/>
      <c r="EV114" s="279"/>
      <c r="EW114" s="279"/>
      <c r="EX114" s="279"/>
      <c r="EY114" s="279"/>
      <c r="EZ114" s="279"/>
      <c r="FA114" s="279"/>
      <c r="FB114" s="279"/>
      <c r="FC114" s="279"/>
      <c r="FD114" s="279"/>
      <c r="FE114" s="279"/>
      <c r="FF114" s="279"/>
      <c r="FG114" s="279"/>
      <c r="FH114" s="279"/>
      <c r="FI114" s="279"/>
      <c r="FJ114" s="279"/>
      <c r="FK114" s="279"/>
      <c r="FL114" s="279"/>
      <c r="FM114" s="279"/>
      <c r="FN114" s="279"/>
      <c r="FO114" s="279"/>
      <c r="FP114" s="279"/>
      <c r="FQ114" s="279"/>
      <c r="FR114" s="279"/>
      <c r="FS114" s="279"/>
      <c r="FT114" s="279"/>
      <c r="FU114" s="279"/>
      <c r="FV114" s="279"/>
      <c r="FW114" s="279"/>
      <c r="FX114" s="279"/>
      <c r="FY114" s="279"/>
      <c r="FZ114" s="279"/>
      <c r="GA114" s="279"/>
      <c r="GB114" s="279"/>
      <c r="GC114" s="279"/>
      <c r="GD114" s="279"/>
      <c r="GE114" s="279"/>
      <c r="GF114" s="279"/>
      <c r="GG114" s="279"/>
      <c r="GH114" s="279"/>
      <c r="GI114" s="279"/>
      <c r="GJ114" s="279"/>
      <c r="GK114" s="279"/>
      <c r="GL114" s="279"/>
      <c r="GM114" s="279"/>
      <c r="GN114" s="279"/>
      <c r="GO114" s="279"/>
      <c r="GP114" s="279"/>
      <c r="GQ114" s="279"/>
      <c r="GR114" s="279"/>
      <c r="GS114" s="279"/>
      <c r="GT114" s="279"/>
      <c r="GU114" s="279"/>
      <c r="GV114" s="279"/>
      <c r="GW114" s="279"/>
      <c r="GX114" s="279"/>
      <c r="GY114" s="279"/>
      <c r="GZ114" s="279"/>
      <c r="HA114" s="279"/>
      <c r="HB114" s="279"/>
      <c r="HC114" s="279"/>
      <c r="HD114" s="279"/>
      <c r="HE114" s="279"/>
      <c r="HF114" s="279"/>
      <c r="HG114" s="279"/>
      <c r="HH114" s="279"/>
      <c r="HI114" s="279"/>
      <c r="HJ114" s="279"/>
      <c r="HK114" s="279"/>
      <c r="HL114" s="279"/>
      <c r="HM114" s="279"/>
    </row>
    <row r="115" spans="1:221" ht="33" hidden="1" customHeight="1" x14ac:dyDescent="0.25">
      <c r="A115" s="790" t="s">
        <v>371</v>
      </c>
      <c r="B115" s="790" t="s">
        <v>394</v>
      </c>
      <c r="C115" s="790" t="s">
        <v>359</v>
      </c>
      <c r="D115" s="790" t="s">
        <v>378</v>
      </c>
      <c r="E115" s="790" t="s">
        <v>416</v>
      </c>
      <c r="F115" s="790" t="s">
        <v>415</v>
      </c>
      <c r="G115" s="620"/>
      <c r="H115" s="620"/>
      <c r="I115" s="1062"/>
      <c r="J115" s="1062"/>
      <c r="K115" s="620"/>
      <c r="L115" s="620"/>
      <c r="M115" s="620"/>
      <c r="N115" s="790"/>
      <c r="O115" s="630"/>
      <c r="P115" s="630"/>
      <c r="Q115" s="806" t="s">
        <v>995</v>
      </c>
      <c r="R115" s="1136"/>
      <c r="S115" s="1136"/>
      <c r="T115" s="1137">
        <f t="shared" si="6"/>
        <v>0</v>
      </c>
      <c r="U115" s="654">
        <f t="shared" ref="U115" si="10">SUM(V115:CA115)</f>
        <v>0</v>
      </c>
      <c r="V115" s="1086"/>
      <c r="W115" s="260"/>
      <c r="X115" s="260"/>
      <c r="Y115" s="260"/>
      <c r="Z115" s="260"/>
      <c r="AA115" s="596"/>
      <c r="AB115" s="260"/>
      <c r="AC115" s="260"/>
      <c r="AD115" s="260"/>
      <c r="AE115" s="260"/>
      <c r="AF115" s="260"/>
      <c r="AG115" s="260"/>
      <c r="AH115" s="260"/>
      <c r="AI115" s="260"/>
      <c r="AJ115" s="260"/>
      <c r="AK115" s="260"/>
      <c r="AL115" s="260"/>
      <c r="AM115" s="260"/>
      <c r="AN115" s="596"/>
      <c r="AO115" s="596"/>
      <c r="AP115" s="260"/>
      <c r="AQ115" s="260"/>
      <c r="AR115" s="260"/>
      <c r="AS115" s="260"/>
      <c r="AT115" s="260"/>
      <c r="AU115" s="260"/>
      <c r="AV115" s="260"/>
      <c r="AW115" s="260"/>
      <c r="AX115" s="260"/>
      <c r="AY115" s="260"/>
      <c r="AZ115" s="260"/>
      <c r="BA115" s="260"/>
      <c r="BB115" s="260"/>
      <c r="BC115" s="260"/>
      <c r="BD115" s="596"/>
      <c r="BE115" s="260"/>
      <c r="BF115" s="260"/>
      <c r="BG115" s="260"/>
      <c r="BH115" s="260"/>
      <c r="BI115" s="260"/>
      <c r="BJ115" s="260"/>
      <c r="BK115" s="581"/>
      <c r="BL115" s="260"/>
      <c r="BM115" s="260"/>
      <c r="BN115" s="260"/>
      <c r="BO115" s="260"/>
      <c r="BP115" s="260"/>
      <c r="BQ115" s="260"/>
      <c r="BR115" s="260"/>
      <c r="BS115" s="596"/>
      <c r="BT115" s="260"/>
      <c r="BU115" s="260"/>
      <c r="BV115" s="260"/>
      <c r="BW115" s="260"/>
      <c r="BX115" s="260"/>
      <c r="BY115" s="260"/>
      <c r="BZ115" s="260"/>
      <c r="CA115" s="635"/>
      <c r="CB115" s="650"/>
      <c r="CC115" s="650"/>
      <c r="CD115" s="650"/>
      <c r="CE115" s="650"/>
      <c r="CF115" s="650"/>
      <c r="CG115" s="650"/>
      <c r="CH115" s="650"/>
      <c r="CI115" s="650"/>
      <c r="CJ115" s="650"/>
      <c r="CK115" s="650"/>
      <c r="CL115" s="650"/>
      <c r="CM115" s="650"/>
      <c r="CN115" s="650"/>
      <c r="CO115" s="650"/>
      <c r="CP115" s="650"/>
      <c r="CQ115" s="650"/>
      <c r="CR115" s="807">
        <f t="shared" si="7"/>
        <v>0</v>
      </c>
      <c r="CS115" s="807">
        <f t="shared" si="8"/>
        <v>0</v>
      </c>
      <c r="CT115" s="254"/>
      <c r="CU115" s="254"/>
      <c r="CV115" s="254"/>
      <c r="CW115" s="254"/>
      <c r="CX115" s="254"/>
      <c r="CY115" s="254"/>
      <c r="CZ115" s="254"/>
      <c r="DA115" s="254"/>
      <c r="DB115" s="254"/>
      <c r="DC115" s="254"/>
      <c r="DD115" s="254"/>
      <c r="DE115" s="254"/>
      <c r="DF115" s="254"/>
      <c r="DG115" s="254"/>
      <c r="DH115" s="254"/>
      <c r="DI115" s="254"/>
      <c r="DJ115" s="254"/>
      <c r="DK115" s="254"/>
      <c r="DL115" s="254"/>
      <c r="DM115" s="254"/>
      <c r="DN115" s="254"/>
      <c r="DO115" s="254"/>
      <c r="DP115" s="254"/>
      <c r="DQ115" s="254"/>
      <c r="DR115" s="254"/>
      <c r="DS115" s="254"/>
      <c r="DT115" s="254"/>
      <c r="DU115" s="254"/>
      <c r="DV115" s="254"/>
      <c r="DW115" s="254"/>
      <c r="DX115" s="254"/>
      <c r="DY115" s="254"/>
      <c r="DZ115" s="254"/>
      <c r="EA115" s="254"/>
      <c r="EB115" s="254"/>
      <c r="EC115" s="254"/>
      <c r="ED115" s="254"/>
      <c r="EE115" s="254"/>
      <c r="EF115" s="254"/>
      <c r="EG115" s="254"/>
      <c r="EH115" s="254"/>
      <c r="EI115" s="254"/>
      <c r="EJ115" s="254"/>
      <c r="EK115" s="254"/>
      <c r="EL115" s="254"/>
      <c r="EM115" s="254"/>
      <c r="EN115" s="254"/>
      <c r="EO115" s="254"/>
      <c r="EP115" s="254"/>
      <c r="EQ115" s="254"/>
      <c r="ER115" s="254"/>
      <c r="ES115" s="254"/>
      <c r="ET115" s="254"/>
      <c r="EU115" s="254"/>
      <c r="EV115" s="254"/>
      <c r="EW115" s="254"/>
      <c r="EX115" s="254"/>
      <c r="EY115" s="254"/>
      <c r="EZ115" s="254"/>
      <c r="FA115" s="254"/>
      <c r="FB115" s="254"/>
      <c r="FC115" s="254"/>
      <c r="FD115" s="254"/>
      <c r="FE115" s="254"/>
      <c r="FF115" s="254"/>
      <c r="FG115" s="254"/>
      <c r="FH115" s="254"/>
      <c r="FI115" s="254"/>
      <c r="FJ115" s="254"/>
      <c r="FK115" s="254"/>
      <c r="FL115" s="254"/>
      <c r="FM115" s="254"/>
      <c r="FN115" s="254"/>
      <c r="FO115" s="254"/>
      <c r="FP115" s="254"/>
      <c r="FQ115" s="254"/>
      <c r="FR115" s="254"/>
      <c r="FS115" s="254"/>
      <c r="FT115" s="254"/>
      <c r="FU115" s="254"/>
      <c r="FV115" s="254"/>
      <c r="FW115" s="254"/>
      <c r="FX115" s="254"/>
      <c r="FY115" s="254"/>
      <c r="FZ115" s="254"/>
      <c r="GA115" s="254"/>
      <c r="GB115" s="254"/>
      <c r="GC115" s="254"/>
      <c r="GD115" s="254"/>
      <c r="GE115" s="254"/>
      <c r="GF115" s="254"/>
      <c r="GG115" s="254"/>
      <c r="GH115" s="254"/>
      <c r="GI115" s="254"/>
      <c r="GJ115" s="254"/>
      <c r="GK115" s="254"/>
      <c r="GL115" s="254"/>
      <c r="GM115" s="254"/>
      <c r="GN115" s="254"/>
      <c r="GO115" s="254"/>
      <c r="GP115" s="254"/>
      <c r="GQ115" s="254"/>
      <c r="GR115" s="254"/>
      <c r="GS115" s="254"/>
      <c r="GT115" s="254"/>
      <c r="GU115" s="254"/>
      <c r="GV115" s="254"/>
      <c r="GW115" s="254"/>
      <c r="GX115" s="254"/>
      <c r="GY115" s="254"/>
      <c r="GZ115" s="254"/>
      <c r="HA115" s="254"/>
      <c r="HB115" s="254"/>
      <c r="HC115" s="254"/>
      <c r="HD115" s="254"/>
      <c r="HE115" s="254"/>
      <c r="HF115" s="254"/>
      <c r="HG115" s="254"/>
      <c r="HH115" s="254"/>
      <c r="HI115" s="254"/>
      <c r="HJ115" s="254"/>
      <c r="HK115" s="254"/>
      <c r="HL115" s="254"/>
      <c r="HM115" s="254"/>
    </row>
    <row r="116" spans="1:221" s="280" customFormat="1" ht="30" hidden="1" x14ac:dyDescent="0.25">
      <c r="A116" s="619" t="s">
        <v>371</v>
      </c>
      <c r="B116" s="619" t="s">
        <v>394</v>
      </c>
      <c r="C116" s="619" t="s">
        <v>359</v>
      </c>
      <c r="D116" s="619" t="s">
        <v>378</v>
      </c>
      <c r="E116" s="619" t="s">
        <v>416</v>
      </c>
      <c r="F116" s="619" t="s">
        <v>415</v>
      </c>
      <c r="G116" s="609">
        <v>2021005810184</v>
      </c>
      <c r="H116" s="609"/>
      <c r="I116" s="1052" t="s">
        <v>920</v>
      </c>
      <c r="J116" s="1052" t="s">
        <v>921</v>
      </c>
      <c r="K116" s="609">
        <v>400000</v>
      </c>
      <c r="L116" s="609" t="s">
        <v>912</v>
      </c>
      <c r="M116" s="609" t="s">
        <v>809</v>
      </c>
      <c r="N116" s="619" t="s">
        <v>666</v>
      </c>
      <c r="O116" s="619" t="s">
        <v>390</v>
      </c>
      <c r="P116" s="794" t="s">
        <v>919</v>
      </c>
      <c r="Q116" s="929" t="s">
        <v>518</v>
      </c>
      <c r="R116" s="932">
        <f>200000000-80800000</f>
        <v>119200000</v>
      </c>
      <c r="S116" s="853">
        <v>80800000</v>
      </c>
      <c r="T116" s="1024">
        <f t="shared" si="6"/>
        <v>200000000</v>
      </c>
      <c r="U116" s="654">
        <f t="shared" si="9"/>
        <v>200000000</v>
      </c>
      <c r="V116" s="1088"/>
      <c r="W116" s="594"/>
      <c r="X116" s="594"/>
      <c r="Y116" s="594"/>
      <c r="Z116" s="594"/>
      <c r="AA116" s="594"/>
      <c r="AB116" s="594"/>
      <c r="AC116" s="594"/>
      <c r="AD116" s="594"/>
      <c r="AE116" s="594"/>
      <c r="AF116" s="594"/>
      <c r="AG116" s="594"/>
      <c r="AH116" s="594"/>
      <c r="AI116" s="594"/>
      <c r="AJ116" s="594"/>
      <c r="AK116" s="594"/>
      <c r="AL116" s="594"/>
      <c r="AM116" s="594"/>
      <c r="AN116" s="594">
        <v>119200000</v>
      </c>
      <c r="AO116" s="594"/>
      <c r="AP116" s="788"/>
      <c r="AQ116" s="594"/>
      <c r="AR116" s="788"/>
      <c r="AS116" s="322"/>
      <c r="AT116" s="322"/>
      <c r="AU116" s="322"/>
      <c r="AV116" s="322"/>
      <c r="AW116" s="322"/>
      <c r="AX116" s="325">
        <v>80000000</v>
      </c>
      <c r="AY116" s="594">
        <v>750000</v>
      </c>
      <c r="AZ116" s="594"/>
      <c r="BA116" s="594"/>
      <c r="BB116" s="594"/>
      <c r="BC116" s="594"/>
      <c r="BD116" s="594"/>
      <c r="BE116" s="594"/>
      <c r="BF116" s="594"/>
      <c r="BG116" s="594"/>
      <c r="BH116" s="594"/>
      <c r="BI116" s="594"/>
      <c r="BJ116" s="594"/>
      <c r="BK116" s="594"/>
      <c r="BL116" s="594"/>
      <c r="BM116" s="594"/>
      <c r="BN116" s="594"/>
      <c r="BO116" s="594">
        <v>50000</v>
      </c>
      <c r="BP116" s="594"/>
      <c r="BQ116" s="594"/>
      <c r="BR116" s="594"/>
      <c r="BS116" s="594"/>
      <c r="BT116" s="594"/>
      <c r="BU116" s="594"/>
      <c r="BV116" s="594"/>
      <c r="BW116" s="594"/>
      <c r="BX116" s="788"/>
      <c r="BY116" s="788"/>
      <c r="BZ116" s="594"/>
      <c r="CA116" s="637"/>
      <c r="CB116" s="652"/>
      <c r="CC116" s="652"/>
      <c r="CD116" s="652"/>
      <c r="CE116" s="652"/>
      <c r="CF116" s="652"/>
      <c r="CG116" s="652"/>
      <c r="CH116" s="652"/>
      <c r="CI116" s="652"/>
      <c r="CJ116" s="652"/>
      <c r="CK116" s="652"/>
      <c r="CL116" s="652"/>
      <c r="CM116" s="652"/>
      <c r="CN116" s="652"/>
      <c r="CO116" s="652"/>
      <c r="CP116" s="652"/>
      <c r="CQ116" s="652"/>
      <c r="CR116" s="807">
        <f t="shared" si="7"/>
        <v>200000000</v>
      </c>
      <c r="CS116" s="807">
        <f t="shared" si="8"/>
        <v>0</v>
      </c>
      <c r="CT116" s="279"/>
      <c r="CU116" s="279"/>
      <c r="CV116" s="279"/>
      <c r="CW116" s="279"/>
      <c r="CX116" s="279"/>
      <c r="CY116" s="279"/>
      <c r="CZ116" s="279"/>
      <c r="DA116" s="279"/>
      <c r="DB116" s="279"/>
      <c r="DC116" s="279"/>
      <c r="DD116" s="279"/>
      <c r="DE116" s="279"/>
      <c r="DF116" s="279"/>
      <c r="DG116" s="279"/>
      <c r="DH116" s="279"/>
      <c r="DI116" s="279"/>
      <c r="DJ116" s="279"/>
      <c r="DK116" s="279"/>
      <c r="DL116" s="279"/>
      <c r="DM116" s="279"/>
      <c r="DN116" s="279"/>
      <c r="DO116" s="279"/>
      <c r="DP116" s="279"/>
      <c r="DQ116" s="279"/>
      <c r="DR116" s="279"/>
      <c r="DS116" s="279"/>
      <c r="DT116" s="279"/>
      <c r="DU116" s="279"/>
      <c r="DV116" s="279"/>
      <c r="DW116" s="279"/>
      <c r="DX116" s="279"/>
      <c r="DY116" s="279"/>
      <c r="DZ116" s="279"/>
      <c r="EA116" s="279"/>
      <c r="EB116" s="279"/>
      <c r="EC116" s="279"/>
      <c r="ED116" s="279"/>
      <c r="EE116" s="279"/>
      <c r="EF116" s="279"/>
      <c r="EG116" s="279"/>
      <c r="EH116" s="279"/>
      <c r="EI116" s="279"/>
      <c r="EJ116" s="279"/>
      <c r="EK116" s="279"/>
      <c r="EL116" s="279"/>
      <c r="EM116" s="279"/>
      <c r="EN116" s="279"/>
      <c r="EO116" s="279"/>
      <c r="EP116" s="279"/>
      <c r="EQ116" s="279"/>
      <c r="ER116" s="279"/>
      <c r="ES116" s="279"/>
      <c r="ET116" s="279"/>
      <c r="EU116" s="279"/>
      <c r="EV116" s="279"/>
      <c r="EW116" s="279"/>
      <c r="EX116" s="279"/>
      <c r="EY116" s="279"/>
      <c r="EZ116" s="279"/>
      <c r="FA116" s="279"/>
      <c r="FB116" s="279"/>
      <c r="FC116" s="279"/>
      <c r="FD116" s="279"/>
      <c r="FE116" s="279"/>
      <c r="FF116" s="279"/>
      <c r="FG116" s="279"/>
      <c r="FH116" s="279"/>
      <c r="FI116" s="279"/>
      <c r="FJ116" s="279"/>
      <c r="FK116" s="279"/>
      <c r="FL116" s="279"/>
      <c r="FM116" s="279"/>
      <c r="FN116" s="279"/>
      <c r="FO116" s="279"/>
      <c r="FP116" s="279"/>
      <c r="FQ116" s="279"/>
      <c r="FR116" s="279"/>
      <c r="FS116" s="279"/>
      <c r="FT116" s="279"/>
      <c r="FU116" s="279"/>
      <c r="FV116" s="279"/>
      <c r="FW116" s="279"/>
      <c r="FX116" s="279"/>
      <c r="FY116" s="279"/>
      <c r="FZ116" s="279"/>
      <c r="GA116" s="279"/>
      <c r="GB116" s="279"/>
      <c r="GC116" s="279"/>
      <c r="GD116" s="279"/>
      <c r="GE116" s="279"/>
      <c r="GF116" s="279"/>
      <c r="GG116" s="279"/>
      <c r="GH116" s="279"/>
      <c r="GI116" s="279"/>
      <c r="GJ116" s="279"/>
      <c r="GK116" s="279"/>
      <c r="GL116" s="279"/>
      <c r="GM116" s="279"/>
      <c r="GN116" s="279"/>
      <c r="GO116" s="279"/>
      <c r="GP116" s="279"/>
      <c r="GQ116" s="279"/>
      <c r="GR116" s="279"/>
      <c r="GS116" s="279"/>
      <c r="GT116" s="279"/>
      <c r="GU116" s="279"/>
      <c r="GV116" s="279"/>
      <c r="GW116" s="279"/>
      <c r="GX116" s="279"/>
      <c r="GY116" s="279"/>
      <c r="GZ116" s="279"/>
      <c r="HA116" s="279"/>
      <c r="HB116" s="279"/>
      <c r="HC116" s="279"/>
      <c r="HD116" s="279"/>
      <c r="HE116" s="279"/>
      <c r="HF116" s="279"/>
      <c r="HG116" s="279"/>
      <c r="HH116" s="279"/>
      <c r="HI116" s="279"/>
      <c r="HJ116" s="279"/>
      <c r="HK116" s="279"/>
      <c r="HL116" s="279"/>
      <c r="HM116" s="279"/>
    </row>
    <row r="117" spans="1:221" ht="19.5" hidden="1" x14ac:dyDescent="0.25">
      <c r="A117" s="792" t="s">
        <v>371</v>
      </c>
      <c r="B117" s="792" t="s">
        <v>359</v>
      </c>
      <c r="C117" s="792"/>
      <c r="D117" s="792"/>
      <c r="E117" s="792"/>
      <c r="F117" s="792"/>
      <c r="G117" s="605"/>
      <c r="H117" s="605"/>
      <c r="I117" s="1047"/>
      <c r="J117" s="1047"/>
      <c r="K117" s="605"/>
      <c r="L117" s="605"/>
      <c r="M117" s="605"/>
      <c r="N117" s="624"/>
      <c r="O117" s="624"/>
      <c r="P117" s="624"/>
      <c r="Q117" s="1130" t="s">
        <v>417</v>
      </c>
      <c r="R117" s="1111"/>
      <c r="S117" s="1111"/>
      <c r="T117" s="1112">
        <f t="shared" si="6"/>
        <v>0</v>
      </c>
      <c r="U117" s="654">
        <f t="shared" si="9"/>
        <v>0</v>
      </c>
      <c r="V117" s="1086"/>
      <c r="W117" s="260"/>
      <c r="X117" s="260"/>
      <c r="Y117" s="260"/>
      <c r="Z117" s="260"/>
      <c r="AA117" s="596"/>
      <c r="AB117" s="260"/>
      <c r="AC117" s="260"/>
      <c r="AD117" s="260"/>
      <c r="AE117" s="260"/>
      <c r="AF117" s="260"/>
      <c r="AG117" s="260"/>
      <c r="AH117" s="260"/>
      <c r="AI117" s="260"/>
      <c r="AJ117" s="260"/>
      <c r="AK117" s="260"/>
      <c r="AL117" s="260"/>
      <c r="AM117" s="260"/>
      <c r="AN117" s="596"/>
      <c r="AO117" s="596"/>
      <c r="AP117" s="260"/>
      <c r="AQ117" s="260"/>
      <c r="AR117" s="260"/>
      <c r="AS117" s="260"/>
      <c r="AT117" s="260"/>
      <c r="AU117" s="260"/>
      <c r="AV117" s="260"/>
      <c r="AW117" s="260"/>
      <c r="AX117" s="260"/>
      <c r="AY117" s="260"/>
      <c r="AZ117" s="260"/>
      <c r="BA117" s="260"/>
      <c r="BB117" s="260"/>
      <c r="BC117" s="260"/>
      <c r="BD117" s="596"/>
      <c r="BE117" s="260"/>
      <c r="BF117" s="260"/>
      <c r="BG117" s="260"/>
      <c r="BH117" s="260"/>
      <c r="BI117" s="260"/>
      <c r="BJ117" s="260"/>
      <c r="BK117" s="581"/>
      <c r="BL117" s="260"/>
      <c r="BM117" s="260"/>
      <c r="BN117" s="260"/>
      <c r="BO117" s="260"/>
      <c r="BP117" s="260"/>
      <c r="BQ117" s="260"/>
      <c r="BR117" s="260"/>
      <c r="BS117" s="596"/>
      <c r="BT117" s="260"/>
      <c r="BU117" s="260"/>
      <c r="BV117" s="260"/>
      <c r="BW117" s="260"/>
      <c r="BX117" s="260"/>
      <c r="BY117" s="260"/>
      <c r="BZ117" s="260"/>
      <c r="CA117" s="635"/>
      <c r="CB117" s="650"/>
      <c r="CC117" s="650"/>
      <c r="CD117" s="650"/>
      <c r="CE117" s="650"/>
      <c r="CF117" s="650"/>
      <c r="CG117" s="650"/>
      <c r="CH117" s="650"/>
      <c r="CI117" s="650"/>
      <c r="CJ117" s="650"/>
      <c r="CK117" s="650"/>
      <c r="CL117" s="650"/>
      <c r="CM117" s="650"/>
      <c r="CN117" s="650"/>
      <c r="CO117" s="650"/>
      <c r="CP117" s="650"/>
      <c r="CQ117" s="650"/>
      <c r="CR117" s="807">
        <f t="shared" si="7"/>
        <v>0</v>
      </c>
      <c r="CS117" s="807">
        <f t="shared" si="8"/>
        <v>0</v>
      </c>
      <c r="CT117" s="261"/>
      <c r="CU117" s="261"/>
      <c r="CV117" s="261"/>
      <c r="CW117" s="261"/>
      <c r="CX117" s="261"/>
      <c r="CY117" s="261"/>
      <c r="CZ117" s="261"/>
      <c r="DA117" s="261"/>
      <c r="DB117" s="261"/>
      <c r="DC117" s="261"/>
      <c r="DD117" s="261"/>
      <c r="DE117" s="261"/>
      <c r="DF117" s="261"/>
      <c r="DG117" s="261"/>
      <c r="DH117" s="261"/>
      <c r="DI117" s="261"/>
      <c r="DJ117" s="261"/>
      <c r="DK117" s="261"/>
      <c r="DL117" s="261"/>
      <c r="DM117" s="261"/>
      <c r="DN117" s="261"/>
      <c r="DO117" s="261"/>
      <c r="DP117" s="261"/>
      <c r="DQ117" s="261"/>
      <c r="DR117" s="261"/>
      <c r="DS117" s="261"/>
      <c r="DT117" s="261"/>
      <c r="DU117" s="261"/>
      <c r="DV117" s="261"/>
      <c r="DW117" s="261"/>
      <c r="DX117" s="261"/>
      <c r="DY117" s="261"/>
      <c r="DZ117" s="261"/>
      <c r="EA117" s="261"/>
      <c r="EB117" s="261"/>
      <c r="EC117" s="261"/>
      <c r="ED117" s="261"/>
      <c r="EE117" s="261"/>
      <c r="EF117" s="261"/>
      <c r="EG117" s="261"/>
      <c r="EH117" s="261"/>
      <c r="EI117" s="261"/>
      <c r="EJ117" s="261"/>
      <c r="EK117" s="261"/>
      <c r="EL117" s="261"/>
      <c r="EM117" s="261"/>
      <c r="EN117" s="261"/>
      <c r="EO117" s="261"/>
      <c r="EP117" s="261"/>
      <c r="EQ117" s="261"/>
      <c r="ER117" s="261"/>
      <c r="ES117" s="261"/>
      <c r="ET117" s="261"/>
      <c r="EU117" s="261"/>
      <c r="EV117" s="261"/>
      <c r="EW117" s="261"/>
      <c r="EX117" s="261"/>
      <c r="EY117" s="261"/>
      <c r="EZ117" s="261"/>
      <c r="FA117" s="261"/>
      <c r="FB117" s="261"/>
      <c r="FC117" s="261"/>
      <c r="FD117" s="261"/>
      <c r="FE117" s="261"/>
      <c r="FF117" s="261"/>
      <c r="FG117" s="261"/>
      <c r="FH117" s="261"/>
      <c r="FI117" s="261"/>
      <c r="FJ117" s="261"/>
      <c r="FK117" s="261"/>
      <c r="FL117" s="261"/>
      <c r="FM117" s="261"/>
      <c r="FN117" s="261"/>
      <c r="FO117" s="261"/>
      <c r="FP117" s="261"/>
      <c r="FQ117" s="261"/>
      <c r="FR117" s="261"/>
      <c r="FS117" s="261"/>
      <c r="FT117" s="261"/>
      <c r="FU117" s="261"/>
      <c r="FV117" s="261"/>
      <c r="FW117" s="261"/>
      <c r="FX117" s="261"/>
      <c r="FY117" s="261"/>
      <c r="FZ117" s="261"/>
      <c r="GA117" s="261"/>
      <c r="GB117" s="261"/>
      <c r="GC117" s="261"/>
      <c r="GD117" s="261"/>
      <c r="GE117" s="261"/>
      <c r="GF117" s="261"/>
      <c r="GG117" s="261"/>
      <c r="GH117" s="261"/>
      <c r="GI117" s="261"/>
      <c r="GJ117" s="261"/>
      <c r="GK117" s="261"/>
      <c r="GL117" s="261"/>
      <c r="GM117" s="261"/>
      <c r="GN117" s="261"/>
      <c r="GO117" s="261"/>
      <c r="GP117" s="261"/>
      <c r="GQ117" s="261"/>
      <c r="GR117" s="261"/>
      <c r="GS117" s="261"/>
      <c r="GT117" s="261"/>
      <c r="GU117" s="261"/>
      <c r="GV117" s="261"/>
      <c r="GW117" s="261"/>
      <c r="GX117" s="261"/>
      <c r="GY117" s="261"/>
      <c r="GZ117" s="261"/>
      <c r="HA117" s="261"/>
      <c r="HB117" s="261"/>
      <c r="HC117" s="261"/>
      <c r="HD117" s="261"/>
      <c r="HE117" s="261"/>
      <c r="HF117" s="261"/>
      <c r="HG117" s="261"/>
      <c r="HH117" s="261"/>
      <c r="HI117" s="261"/>
      <c r="HJ117" s="261"/>
      <c r="HK117" s="261"/>
      <c r="HL117" s="261"/>
      <c r="HM117" s="261"/>
    </row>
    <row r="118" spans="1:221" ht="19.5" hidden="1" x14ac:dyDescent="0.25">
      <c r="A118" s="1113" t="s">
        <v>371</v>
      </c>
      <c r="B118" s="1113" t="s">
        <v>359</v>
      </c>
      <c r="C118" s="1113" t="s">
        <v>359</v>
      </c>
      <c r="D118" s="1113"/>
      <c r="E118" s="1113"/>
      <c r="F118" s="1113"/>
      <c r="G118" s="606"/>
      <c r="H118" s="606"/>
      <c r="I118" s="1048"/>
      <c r="J118" s="1048"/>
      <c r="K118" s="606"/>
      <c r="L118" s="606"/>
      <c r="M118" s="606"/>
      <c r="N118" s="1113"/>
      <c r="O118" s="625"/>
      <c r="P118" s="625"/>
      <c r="Q118" s="1131" t="s">
        <v>410</v>
      </c>
      <c r="R118" s="1115"/>
      <c r="S118" s="1115"/>
      <c r="T118" s="1116">
        <f t="shared" si="6"/>
        <v>0</v>
      </c>
      <c r="U118" s="654">
        <f t="shared" si="9"/>
        <v>0</v>
      </c>
      <c r="V118" s="1086"/>
      <c r="W118" s="260"/>
      <c r="X118" s="260"/>
      <c r="Y118" s="260"/>
      <c r="Z118" s="260"/>
      <c r="AA118" s="596"/>
      <c r="AB118" s="260"/>
      <c r="AC118" s="260"/>
      <c r="AD118" s="260"/>
      <c r="AE118" s="260"/>
      <c r="AF118" s="260"/>
      <c r="AG118" s="260"/>
      <c r="AH118" s="260"/>
      <c r="AI118" s="260"/>
      <c r="AJ118" s="260"/>
      <c r="AK118" s="260"/>
      <c r="AL118" s="260"/>
      <c r="AM118" s="260"/>
      <c r="AN118" s="596"/>
      <c r="AO118" s="596"/>
      <c r="AP118" s="260"/>
      <c r="AQ118" s="260"/>
      <c r="AR118" s="260"/>
      <c r="AS118" s="260"/>
      <c r="AT118" s="260"/>
      <c r="AU118" s="260"/>
      <c r="AV118" s="260"/>
      <c r="AW118" s="260"/>
      <c r="AX118" s="260"/>
      <c r="AY118" s="260"/>
      <c r="AZ118" s="260"/>
      <c r="BA118" s="260"/>
      <c r="BB118" s="260"/>
      <c r="BC118" s="260"/>
      <c r="BD118" s="596"/>
      <c r="BE118" s="260"/>
      <c r="BF118" s="260"/>
      <c r="BG118" s="260"/>
      <c r="BH118" s="260"/>
      <c r="BI118" s="260"/>
      <c r="BJ118" s="260"/>
      <c r="BK118" s="581"/>
      <c r="BL118" s="260"/>
      <c r="BM118" s="260"/>
      <c r="BN118" s="260"/>
      <c r="BO118" s="260"/>
      <c r="BP118" s="260"/>
      <c r="BQ118" s="260"/>
      <c r="BR118" s="260"/>
      <c r="BS118" s="596"/>
      <c r="BT118" s="260"/>
      <c r="BU118" s="260"/>
      <c r="BV118" s="260"/>
      <c r="BW118" s="260"/>
      <c r="BX118" s="260"/>
      <c r="BY118" s="260"/>
      <c r="BZ118" s="260"/>
      <c r="CA118" s="635"/>
      <c r="CB118" s="650"/>
      <c r="CC118" s="650"/>
      <c r="CD118" s="650"/>
      <c r="CE118" s="650"/>
      <c r="CF118" s="650"/>
      <c r="CG118" s="650"/>
      <c r="CH118" s="650"/>
      <c r="CI118" s="650"/>
      <c r="CJ118" s="650"/>
      <c r="CK118" s="650"/>
      <c r="CL118" s="650"/>
      <c r="CM118" s="650"/>
      <c r="CN118" s="650"/>
      <c r="CO118" s="650"/>
      <c r="CP118" s="650"/>
      <c r="CQ118" s="650"/>
      <c r="CR118" s="807">
        <f t="shared" si="7"/>
        <v>0</v>
      </c>
      <c r="CS118" s="807">
        <f t="shared" si="8"/>
        <v>0</v>
      </c>
      <c r="CT118" s="261"/>
      <c r="CU118" s="261"/>
      <c r="CV118" s="261"/>
      <c r="CW118" s="261"/>
      <c r="CX118" s="261"/>
      <c r="CY118" s="261"/>
      <c r="CZ118" s="261"/>
      <c r="DA118" s="261"/>
      <c r="DB118" s="261"/>
      <c r="DC118" s="261"/>
      <c r="DD118" s="261"/>
      <c r="DE118" s="261"/>
      <c r="DF118" s="261"/>
      <c r="DG118" s="261"/>
      <c r="DH118" s="261"/>
      <c r="DI118" s="261"/>
      <c r="DJ118" s="261"/>
      <c r="DK118" s="261"/>
      <c r="DL118" s="261"/>
      <c r="DM118" s="261"/>
      <c r="DN118" s="261"/>
      <c r="DO118" s="261"/>
      <c r="DP118" s="261"/>
      <c r="DQ118" s="261"/>
      <c r="DR118" s="261"/>
      <c r="DS118" s="261"/>
      <c r="DT118" s="261"/>
      <c r="DU118" s="261"/>
      <c r="DV118" s="261"/>
      <c r="DW118" s="261"/>
      <c r="DX118" s="261"/>
      <c r="DY118" s="261"/>
      <c r="DZ118" s="261"/>
      <c r="EA118" s="261"/>
      <c r="EB118" s="261"/>
      <c r="EC118" s="261"/>
      <c r="ED118" s="261"/>
      <c r="EE118" s="261"/>
      <c r="EF118" s="261"/>
      <c r="EG118" s="261"/>
      <c r="EH118" s="261"/>
      <c r="EI118" s="261"/>
      <c r="EJ118" s="261"/>
      <c r="EK118" s="261"/>
      <c r="EL118" s="261"/>
      <c r="EM118" s="261"/>
      <c r="EN118" s="261"/>
      <c r="EO118" s="261"/>
      <c r="EP118" s="261"/>
      <c r="EQ118" s="261"/>
      <c r="ER118" s="261"/>
      <c r="ES118" s="261"/>
      <c r="ET118" s="261"/>
      <c r="EU118" s="261"/>
      <c r="EV118" s="261"/>
      <c r="EW118" s="261"/>
      <c r="EX118" s="261"/>
      <c r="EY118" s="261"/>
      <c r="EZ118" s="261"/>
      <c r="FA118" s="261"/>
      <c r="FB118" s="261"/>
      <c r="FC118" s="261"/>
      <c r="FD118" s="261"/>
      <c r="FE118" s="261"/>
      <c r="FF118" s="261"/>
      <c r="FG118" s="261"/>
      <c r="FH118" s="261"/>
      <c r="FI118" s="261"/>
      <c r="FJ118" s="261"/>
      <c r="FK118" s="261"/>
      <c r="FL118" s="261"/>
      <c r="FM118" s="261"/>
      <c r="FN118" s="261"/>
      <c r="FO118" s="261"/>
      <c r="FP118" s="261"/>
      <c r="FQ118" s="261"/>
      <c r="FR118" s="261"/>
      <c r="FS118" s="261"/>
      <c r="FT118" s="261"/>
      <c r="FU118" s="261"/>
      <c r="FV118" s="261"/>
      <c r="FW118" s="261"/>
      <c r="FX118" s="261"/>
      <c r="FY118" s="261"/>
      <c r="FZ118" s="261"/>
      <c r="GA118" s="261"/>
      <c r="GB118" s="261"/>
      <c r="GC118" s="261"/>
      <c r="GD118" s="261"/>
      <c r="GE118" s="261"/>
      <c r="GF118" s="261"/>
      <c r="GG118" s="261"/>
      <c r="GH118" s="261"/>
      <c r="GI118" s="261"/>
      <c r="GJ118" s="261"/>
      <c r="GK118" s="261"/>
      <c r="GL118" s="261"/>
      <c r="GM118" s="261"/>
      <c r="GN118" s="261"/>
      <c r="GO118" s="261"/>
      <c r="GP118" s="261"/>
      <c r="GQ118" s="261"/>
      <c r="GR118" s="261"/>
      <c r="GS118" s="261"/>
      <c r="GT118" s="261"/>
      <c r="GU118" s="261"/>
      <c r="GV118" s="261"/>
      <c r="GW118" s="261"/>
      <c r="GX118" s="261"/>
      <c r="GY118" s="261"/>
      <c r="GZ118" s="261"/>
      <c r="HA118" s="261"/>
      <c r="HB118" s="261"/>
      <c r="HC118" s="261"/>
      <c r="HD118" s="261"/>
      <c r="HE118" s="261"/>
      <c r="HF118" s="261"/>
      <c r="HG118" s="261"/>
      <c r="HH118" s="261"/>
      <c r="HI118" s="261"/>
      <c r="HJ118" s="261"/>
      <c r="HK118" s="261"/>
      <c r="HL118" s="261"/>
      <c r="HM118" s="261"/>
    </row>
    <row r="119" spans="1:221" ht="19.5" hidden="1" x14ac:dyDescent="0.25">
      <c r="A119" s="1132" t="s">
        <v>371</v>
      </c>
      <c r="B119" s="1132" t="s">
        <v>359</v>
      </c>
      <c r="C119" s="1132" t="s">
        <v>359</v>
      </c>
      <c r="D119" s="1132" t="s">
        <v>363</v>
      </c>
      <c r="E119" s="1132"/>
      <c r="F119" s="1132"/>
      <c r="G119" s="617"/>
      <c r="H119" s="617"/>
      <c r="I119" s="1058"/>
      <c r="J119" s="1058"/>
      <c r="K119" s="617"/>
      <c r="L119" s="617"/>
      <c r="M119" s="617"/>
      <c r="N119" s="629"/>
      <c r="O119" s="629"/>
      <c r="P119" s="629"/>
      <c r="Q119" s="1138" t="s">
        <v>293</v>
      </c>
      <c r="R119" s="1134"/>
      <c r="S119" s="1134"/>
      <c r="T119" s="1135">
        <f t="shared" si="6"/>
        <v>0</v>
      </c>
      <c r="U119" s="654">
        <f t="shared" si="9"/>
        <v>0</v>
      </c>
      <c r="V119" s="1086"/>
      <c r="W119" s="260"/>
      <c r="X119" s="260"/>
      <c r="Y119" s="260"/>
      <c r="Z119" s="260"/>
      <c r="AA119" s="596"/>
      <c r="AB119" s="260"/>
      <c r="AC119" s="260"/>
      <c r="AD119" s="260"/>
      <c r="AE119" s="260"/>
      <c r="AF119" s="260"/>
      <c r="AG119" s="260"/>
      <c r="AH119" s="260"/>
      <c r="AI119" s="260"/>
      <c r="AJ119" s="260"/>
      <c r="AK119" s="260"/>
      <c r="AL119" s="260"/>
      <c r="AM119" s="260"/>
      <c r="AN119" s="596"/>
      <c r="AO119" s="596"/>
      <c r="AP119" s="260"/>
      <c r="AQ119" s="260"/>
      <c r="AR119" s="260"/>
      <c r="AS119" s="260"/>
      <c r="AT119" s="260"/>
      <c r="AU119" s="260"/>
      <c r="AV119" s="260"/>
      <c r="AW119" s="260"/>
      <c r="AX119" s="260"/>
      <c r="AY119" s="260"/>
      <c r="AZ119" s="260"/>
      <c r="BA119" s="260"/>
      <c r="BB119" s="260"/>
      <c r="BC119" s="260"/>
      <c r="BD119" s="596"/>
      <c r="BE119" s="260"/>
      <c r="BF119" s="260"/>
      <c r="BG119" s="260"/>
      <c r="BH119" s="260"/>
      <c r="BI119" s="260"/>
      <c r="BJ119" s="260"/>
      <c r="BK119" s="581"/>
      <c r="BL119" s="260"/>
      <c r="BM119" s="260"/>
      <c r="BN119" s="260"/>
      <c r="BO119" s="260"/>
      <c r="BP119" s="260"/>
      <c r="BQ119" s="260"/>
      <c r="BR119" s="260"/>
      <c r="BS119" s="596"/>
      <c r="BT119" s="260"/>
      <c r="BU119" s="260"/>
      <c r="BV119" s="260"/>
      <c r="BW119" s="260"/>
      <c r="BX119" s="260"/>
      <c r="BY119" s="260"/>
      <c r="BZ119" s="260"/>
      <c r="CA119" s="635"/>
      <c r="CB119" s="650"/>
      <c r="CC119" s="650"/>
      <c r="CD119" s="650"/>
      <c r="CE119" s="650"/>
      <c r="CF119" s="650"/>
      <c r="CG119" s="650"/>
      <c r="CH119" s="650"/>
      <c r="CI119" s="650"/>
      <c r="CJ119" s="650"/>
      <c r="CK119" s="650"/>
      <c r="CL119" s="650"/>
      <c r="CM119" s="650"/>
      <c r="CN119" s="650"/>
      <c r="CO119" s="650"/>
      <c r="CP119" s="650"/>
      <c r="CQ119" s="650"/>
      <c r="CR119" s="807">
        <f t="shared" si="7"/>
        <v>0</v>
      </c>
      <c r="CS119" s="807">
        <f t="shared" si="8"/>
        <v>0</v>
      </c>
      <c r="CT119" s="261"/>
      <c r="CU119" s="261"/>
      <c r="CV119" s="261"/>
      <c r="CW119" s="261"/>
      <c r="CX119" s="261"/>
      <c r="CY119" s="261"/>
      <c r="CZ119" s="261"/>
      <c r="DA119" s="261"/>
      <c r="DB119" s="261"/>
      <c r="DC119" s="261"/>
      <c r="DD119" s="261"/>
      <c r="DE119" s="261"/>
      <c r="DF119" s="261"/>
      <c r="DG119" s="261"/>
      <c r="DH119" s="261"/>
      <c r="DI119" s="261"/>
      <c r="DJ119" s="261"/>
      <c r="DK119" s="261"/>
      <c r="DL119" s="261"/>
      <c r="DM119" s="261"/>
      <c r="DN119" s="261"/>
      <c r="DO119" s="261"/>
      <c r="DP119" s="261"/>
      <c r="DQ119" s="261"/>
      <c r="DR119" s="261"/>
      <c r="DS119" s="261"/>
      <c r="DT119" s="261"/>
      <c r="DU119" s="261"/>
      <c r="DV119" s="261"/>
      <c r="DW119" s="261"/>
      <c r="DX119" s="261"/>
      <c r="DY119" s="261"/>
      <c r="DZ119" s="261"/>
      <c r="EA119" s="261"/>
      <c r="EB119" s="261"/>
      <c r="EC119" s="261"/>
      <c r="ED119" s="261"/>
      <c r="EE119" s="261"/>
      <c r="EF119" s="261"/>
      <c r="EG119" s="261"/>
      <c r="EH119" s="261"/>
      <c r="EI119" s="261"/>
      <c r="EJ119" s="261"/>
      <c r="EK119" s="261"/>
      <c r="EL119" s="261"/>
      <c r="EM119" s="261"/>
      <c r="EN119" s="261"/>
      <c r="EO119" s="261"/>
      <c r="EP119" s="261"/>
      <c r="EQ119" s="261"/>
      <c r="ER119" s="261"/>
      <c r="ES119" s="261"/>
      <c r="ET119" s="261"/>
      <c r="EU119" s="261"/>
      <c r="EV119" s="261"/>
      <c r="EW119" s="261"/>
      <c r="EX119" s="261"/>
      <c r="EY119" s="261"/>
      <c r="EZ119" s="261"/>
      <c r="FA119" s="261"/>
      <c r="FB119" s="261"/>
      <c r="FC119" s="261"/>
      <c r="FD119" s="261"/>
      <c r="FE119" s="261"/>
      <c r="FF119" s="261"/>
      <c r="FG119" s="261"/>
      <c r="FH119" s="261"/>
      <c r="FI119" s="261"/>
      <c r="FJ119" s="261"/>
      <c r="FK119" s="261"/>
      <c r="FL119" s="261"/>
      <c r="FM119" s="261"/>
      <c r="FN119" s="261"/>
      <c r="FO119" s="261"/>
      <c r="FP119" s="261"/>
      <c r="FQ119" s="261"/>
      <c r="FR119" s="261"/>
      <c r="FS119" s="261"/>
      <c r="FT119" s="261"/>
      <c r="FU119" s="261"/>
      <c r="FV119" s="261"/>
      <c r="FW119" s="261"/>
      <c r="FX119" s="261"/>
      <c r="FY119" s="261"/>
      <c r="FZ119" s="261"/>
      <c r="GA119" s="261"/>
      <c r="GB119" s="261"/>
      <c r="GC119" s="261"/>
      <c r="GD119" s="261"/>
      <c r="GE119" s="261"/>
      <c r="GF119" s="261"/>
      <c r="GG119" s="261"/>
      <c r="GH119" s="261"/>
      <c r="GI119" s="261"/>
      <c r="GJ119" s="261"/>
      <c r="GK119" s="261"/>
      <c r="GL119" s="261"/>
      <c r="GM119" s="261"/>
      <c r="GN119" s="261"/>
      <c r="GO119" s="261"/>
      <c r="GP119" s="261"/>
      <c r="GQ119" s="261"/>
      <c r="GR119" s="261"/>
      <c r="GS119" s="261"/>
      <c r="GT119" s="261"/>
      <c r="GU119" s="261"/>
      <c r="GV119" s="261"/>
      <c r="GW119" s="261"/>
      <c r="GX119" s="261"/>
      <c r="GY119" s="261"/>
      <c r="GZ119" s="261"/>
      <c r="HA119" s="261"/>
      <c r="HB119" s="261"/>
      <c r="HC119" s="261"/>
      <c r="HD119" s="261"/>
      <c r="HE119" s="261"/>
      <c r="HF119" s="261"/>
      <c r="HG119" s="261"/>
      <c r="HH119" s="261"/>
      <c r="HI119" s="261"/>
      <c r="HJ119" s="261"/>
      <c r="HK119" s="261"/>
      <c r="HL119" s="261"/>
      <c r="HM119" s="261"/>
    </row>
    <row r="120" spans="1:221" ht="19.5" hidden="1" x14ac:dyDescent="0.25">
      <c r="A120" s="1121" t="s">
        <v>371</v>
      </c>
      <c r="B120" s="1121" t="s">
        <v>359</v>
      </c>
      <c r="C120" s="1121" t="s">
        <v>359</v>
      </c>
      <c r="D120" s="1121" t="s">
        <v>363</v>
      </c>
      <c r="E120" s="1121" t="s">
        <v>391</v>
      </c>
      <c r="F120" s="1121"/>
      <c r="G120" s="608"/>
      <c r="H120" s="608"/>
      <c r="I120" s="1050"/>
      <c r="J120" s="1050"/>
      <c r="K120" s="608"/>
      <c r="L120" s="608"/>
      <c r="M120" s="608"/>
      <c r="N120" s="627"/>
      <c r="O120" s="627"/>
      <c r="P120" s="627"/>
      <c r="Q120" s="1122" t="s">
        <v>695</v>
      </c>
      <c r="R120" s="1123"/>
      <c r="S120" s="1123"/>
      <c r="T120" s="1124">
        <f t="shared" si="6"/>
        <v>0</v>
      </c>
      <c r="U120" s="654">
        <f t="shared" si="9"/>
        <v>0</v>
      </c>
      <c r="V120" s="1086"/>
      <c r="W120" s="581"/>
      <c r="X120" s="581"/>
      <c r="Y120" s="581"/>
      <c r="Z120" s="581"/>
      <c r="AA120" s="596"/>
      <c r="AB120" s="581"/>
      <c r="AC120" s="581"/>
      <c r="AD120" s="581"/>
      <c r="AE120" s="581"/>
      <c r="AF120" s="581"/>
      <c r="AG120" s="581"/>
      <c r="AH120" s="581"/>
      <c r="AI120" s="581"/>
      <c r="AJ120" s="581"/>
      <c r="AK120" s="581"/>
      <c r="AL120" s="581"/>
      <c r="AM120" s="581"/>
      <c r="AN120" s="596"/>
      <c r="AO120" s="596"/>
      <c r="AP120" s="581"/>
      <c r="AQ120" s="581"/>
      <c r="AR120" s="581"/>
      <c r="AS120" s="581"/>
      <c r="AT120" s="581"/>
      <c r="AU120" s="581"/>
      <c r="AV120" s="581"/>
      <c r="AW120" s="581"/>
      <c r="AX120" s="581"/>
      <c r="AY120" s="581"/>
      <c r="AZ120" s="581"/>
      <c r="BA120" s="581"/>
      <c r="BB120" s="581"/>
      <c r="BC120" s="581"/>
      <c r="BD120" s="596"/>
      <c r="BE120" s="581"/>
      <c r="BF120" s="581"/>
      <c r="BG120" s="260"/>
      <c r="BH120" s="260"/>
      <c r="BI120" s="260"/>
      <c r="BJ120" s="581"/>
      <c r="BK120" s="581"/>
      <c r="BL120" s="581"/>
      <c r="BM120" s="581"/>
      <c r="BN120" s="581"/>
      <c r="BO120" s="581"/>
      <c r="BP120" s="581"/>
      <c r="BQ120" s="581"/>
      <c r="BR120" s="581"/>
      <c r="BS120" s="596"/>
      <c r="BT120" s="581"/>
      <c r="BU120" s="581"/>
      <c r="BV120" s="581"/>
      <c r="BW120" s="581"/>
      <c r="BX120" s="581"/>
      <c r="BY120" s="581"/>
      <c r="BZ120" s="581"/>
      <c r="CA120" s="635"/>
      <c r="CB120" s="650"/>
      <c r="CC120" s="650"/>
      <c r="CD120" s="650"/>
      <c r="CE120" s="650"/>
      <c r="CF120" s="650"/>
      <c r="CG120" s="650"/>
      <c r="CH120" s="650"/>
      <c r="CI120" s="650"/>
      <c r="CJ120" s="650"/>
      <c r="CK120" s="650"/>
      <c r="CL120" s="650"/>
      <c r="CM120" s="650"/>
      <c r="CN120" s="650"/>
      <c r="CO120" s="650"/>
      <c r="CP120" s="650"/>
      <c r="CQ120" s="650"/>
      <c r="CR120" s="807">
        <f t="shared" si="7"/>
        <v>0</v>
      </c>
      <c r="CS120" s="807">
        <f t="shared" si="8"/>
        <v>0</v>
      </c>
      <c r="CT120" s="261"/>
      <c r="CU120" s="261"/>
      <c r="CV120" s="261"/>
      <c r="CW120" s="261"/>
      <c r="CX120" s="261"/>
      <c r="CY120" s="261"/>
      <c r="CZ120" s="261"/>
      <c r="DA120" s="261"/>
      <c r="DB120" s="261"/>
      <c r="DC120" s="261"/>
      <c r="DD120" s="261"/>
      <c r="DE120" s="261"/>
      <c r="DF120" s="261"/>
      <c r="DG120" s="261"/>
      <c r="DH120" s="261"/>
      <c r="DI120" s="261"/>
      <c r="DJ120" s="261"/>
      <c r="DK120" s="261"/>
      <c r="DL120" s="261"/>
      <c r="DM120" s="261"/>
      <c r="DN120" s="261"/>
      <c r="DO120" s="261"/>
      <c r="DP120" s="261"/>
      <c r="DQ120" s="261"/>
      <c r="DR120" s="261"/>
      <c r="DS120" s="261"/>
      <c r="DT120" s="261"/>
      <c r="DU120" s="261"/>
      <c r="DV120" s="261"/>
      <c r="DW120" s="261"/>
      <c r="DX120" s="261"/>
      <c r="DY120" s="261"/>
      <c r="DZ120" s="261"/>
      <c r="EA120" s="261"/>
      <c r="EB120" s="261"/>
      <c r="EC120" s="261"/>
      <c r="ED120" s="261"/>
      <c r="EE120" s="261"/>
      <c r="EF120" s="261"/>
      <c r="EG120" s="261"/>
      <c r="EH120" s="261"/>
      <c r="EI120" s="261"/>
      <c r="EJ120" s="261"/>
      <c r="EK120" s="261"/>
      <c r="EL120" s="261"/>
      <c r="EM120" s="261"/>
      <c r="EN120" s="261"/>
      <c r="EO120" s="261"/>
      <c r="EP120" s="261"/>
      <c r="EQ120" s="261"/>
      <c r="ER120" s="261"/>
      <c r="ES120" s="261"/>
      <c r="ET120" s="261"/>
      <c r="EU120" s="261"/>
      <c r="EV120" s="261"/>
      <c r="EW120" s="261"/>
      <c r="EX120" s="261"/>
      <c r="EY120" s="261"/>
      <c r="EZ120" s="261"/>
      <c r="FA120" s="261"/>
      <c r="FB120" s="261"/>
      <c r="FC120" s="261"/>
      <c r="FD120" s="261"/>
      <c r="FE120" s="261"/>
      <c r="FF120" s="261"/>
      <c r="FG120" s="261"/>
      <c r="FH120" s="261"/>
      <c r="FI120" s="261"/>
      <c r="FJ120" s="261"/>
      <c r="FK120" s="261"/>
      <c r="FL120" s="261"/>
      <c r="FM120" s="261"/>
      <c r="FN120" s="261"/>
      <c r="FO120" s="261"/>
      <c r="FP120" s="261"/>
      <c r="FQ120" s="261"/>
      <c r="FR120" s="261"/>
      <c r="FS120" s="261"/>
      <c r="FT120" s="261"/>
      <c r="FU120" s="261"/>
      <c r="FV120" s="261"/>
      <c r="FW120" s="261"/>
      <c r="FX120" s="261"/>
      <c r="FY120" s="261"/>
      <c r="FZ120" s="261"/>
      <c r="GA120" s="261"/>
      <c r="GB120" s="261"/>
      <c r="GC120" s="261"/>
      <c r="GD120" s="261"/>
      <c r="GE120" s="261"/>
      <c r="GF120" s="261"/>
      <c r="GG120" s="261"/>
      <c r="GH120" s="261"/>
      <c r="GI120" s="261"/>
      <c r="GJ120" s="261"/>
      <c r="GK120" s="261"/>
      <c r="GL120" s="261"/>
      <c r="GM120" s="261"/>
      <c r="GN120" s="261"/>
      <c r="GO120" s="261"/>
      <c r="GP120" s="261"/>
      <c r="GQ120" s="261"/>
      <c r="GR120" s="261"/>
      <c r="GS120" s="261"/>
      <c r="GT120" s="261"/>
      <c r="GU120" s="261"/>
      <c r="GV120" s="261"/>
      <c r="GW120" s="261"/>
      <c r="GX120" s="261"/>
      <c r="GY120" s="261"/>
      <c r="GZ120" s="261"/>
      <c r="HA120" s="261"/>
      <c r="HB120" s="261"/>
      <c r="HC120" s="261"/>
      <c r="HD120" s="261"/>
      <c r="HE120" s="261"/>
      <c r="HF120" s="261"/>
      <c r="HG120" s="261"/>
      <c r="HH120" s="261"/>
      <c r="HI120" s="261"/>
      <c r="HJ120" s="261"/>
      <c r="HK120" s="261"/>
      <c r="HL120" s="261"/>
      <c r="HM120" s="261"/>
    </row>
    <row r="121" spans="1:221" ht="19.5" hidden="1" x14ac:dyDescent="0.25">
      <c r="A121" s="790" t="s">
        <v>371</v>
      </c>
      <c r="B121" s="790" t="s">
        <v>359</v>
      </c>
      <c r="C121" s="790" t="s">
        <v>359</v>
      </c>
      <c r="D121" s="790" t="s">
        <v>363</v>
      </c>
      <c r="E121" s="790" t="s">
        <v>391</v>
      </c>
      <c r="F121" s="790" t="s">
        <v>399</v>
      </c>
      <c r="G121" s="614"/>
      <c r="H121" s="614"/>
      <c r="I121" s="1055"/>
      <c r="J121" s="1055"/>
      <c r="K121" s="614"/>
      <c r="L121" s="614"/>
      <c r="M121" s="614"/>
      <c r="N121" s="630"/>
      <c r="O121" s="630"/>
      <c r="P121" s="630"/>
      <c r="Q121" s="806" t="s">
        <v>998</v>
      </c>
      <c r="R121" s="1136"/>
      <c r="S121" s="1136"/>
      <c r="T121" s="1137">
        <f t="shared" si="6"/>
        <v>0</v>
      </c>
      <c r="U121" s="654">
        <f t="shared" si="9"/>
        <v>0</v>
      </c>
      <c r="V121" s="1086"/>
      <c r="W121" s="260"/>
      <c r="X121" s="260"/>
      <c r="Y121" s="260"/>
      <c r="Z121" s="260"/>
      <c r="AA121" s="596"/>
      <c r="AB121" s="260"/>
      <c r="AC121" s="260"/>
      <c r="AD121" s="260"/>
      <c r="AE121" s="260"/>
      <c r="AF121" s="260"/>
      <c r="AG121" s="260"/>
      <c r="AH121" s="260"/>
      <c r="AI121" s="260"/>
      <c r="AJ121" s="260"/>
      <c r="AK121" s="260"/>
      <c r="AL121" s="260"/>
      <c r="AM121" s="260"/>
      <c r="AN121" s="596"/>
      <c r="AO121" s="596"/>
      <c r="AP121" s="260"/>
      <c r="AQ121" s="260"/>
      <c r="AR121" s="260"/>
      <c r="AS121" s="260"/>
      <c r="AT121" s="260"/>
      <c r="AU121" s="260"/>
      <c r="AV121" s="260"/>
      <c r="AW121" s="260"/>
      <c r="AX121" s="260"/>
      <c r="AY121" s="260"/>
      <c r="AZ121" s="260"/>
      <c r="BA121" s="260"/>
      <c r="BB121" s="260"/>
      <c r="BC121" s="260"/>
      <c r="BD121" s="596"/>
      <c r="BE121" s="260"/>
      <c r="BF121" s="260"/>
      <c r="BG121" s="260"/>
      <c r="BH121" s="260"/>
      <c r="BI121" s="260"/>
      <c r="BJ121" s="260"/>
      <c r="BK121" s="581"/>
      <c r="BL121" s="260"/>
      <c r="BM121" s="260"/>
      <c r="BN121" s="260"/>
      <c r="BO121" s="260"/>
      <c r="BP121" s="260"/>
      <c r="BQ121" s="260"/>
      <c r="BR121" s="260"/>
      <c r="BS121" s="596"/>
      <c r="BT121" s="260"/>
      <c r="BU121" s="260"/>
      <c r="BV121" s="260"/>
      <c r="BW121" s="260"/>
      <c r="BX121" s="260"/>
      <c r="BY121" s="260"/>
      <c r="BZ121" s="260"/>
      <c r="CA121" s="635"/>
      <c r="CB121" s="650"/>
      <c r="CC121" s="650"/>
      <c r="CD121" s="650"/>
      <c r="CE121" s="650"/>
      <c r="CF121" s="650"/>
      <c r="CG121" s="650"/>
      <c r="CH121" s="650"/>
      <c r="CI121" s="650"/>
      <c r="CJ121" s="650"/>
      <c r="CK121" s="650"/>
      <c r="CL121" s="650"/>
      <c r="CM121" s="650"/>
      <c r="CN121" s="650"/>
      <c r="CO121" s="650"/>
      <c r="CP121" s="650"/>
      <c r="CQ121" s="650"/>
      <c r="CR121" s="807">
        <f t="shared" si="7"/>
        <v>0</v>
      </c>
      <c r="CS121" s="807">
        <f t="shared" si="8"/>
        <v>0</v>
      </c>
      <c r="CT121" s="261"/>
      <c r="CU121" s="261"/>
      <c r="CV121" s="261"/>
      <c r="CW121" s="261"/>
      <c r="CX121" s="261"/>
      <c r="CY121" s="261"/>
      <c r="CZ121" s="261"/>
      <c r="DA121" s="261"/>
      <c r="DB121" s="261"/>
      <c r="DC121" s="261"/>
      <c r="DD121" s="261"/>
      <c r="DE121" s="261"/>
      <c r="DF121" s="261"/>
      <c r="DG121" s="261"/>
      <c r="DH121" s="261"/>
      <c r="DI121" s="261"/>
      <c r="DJ121" s="261"/>
      <c r="DK121" s="261"/>
      <c r="DL121" s="261"/>
      <c r="DM121" s="261"/>
      <c r="DN121" s="261"/>
      <c r="DO121" s="261"/>
      <c r="DP121" s="261"/>
      <c r="DQ121" s="261"/>
      <c r="DR121" s="261"/>
      <c r="DS121" s="261"/>
      <c r="DT121" s="261"/>
      <c r="DU121" s="261"/>
      <c r="DV121" s="261"/>
      <c r="DW121" s="261"/>
      <c r="DX121" s="261"/>
      <c r="DY121" s="261"/>
      <c r="DZ121" s="261"/>
      <c r="EA121" s="261"/>
      <c r="EB121" s="261"/>
      <c r="EC121" s="261"/>
      <c r="ED121" s="261"/>
      <c r="EE121" s="261"/>
      <c r="EF121" s="261"/>
      <c r="EG121" s="261"/>
      <c r="EH121" s="261"/>
      <c r="EI121" s="261"/>
      <c r="EJ121" s="261"/>
      <c r="EK121" s="261"/>
      <c r="EL121" s="261"/>
      <c r="EM121" s="261"/>
      <c r="EN121" s="261"/>
      <c r="EO121" s="261"/>
      <c r="EP121" s="261"/>
      <c r="EQ121" s="261"/>
      <c r="ER121" s="261"/>
      <c r="ES121" s="261"/>
      <c r="ET121" s="261"/>
      <c r="EU121" s="261"/>
      <c r="EV121" s="261"/>
      <c r="EW121" s="261"/>
      <c r="EX121" s="261"/>
      <c r="EY121" s="261"/>
      <c r="EZ121" s="261"/>
      <c r="FA121" s="261"/>
      <c r="FB121" s="261"/>
      <c r="FC121" s="261"/>
      <c r="FD121" s="261"/>
      <c r="FE121" s="261"/>
      <c r="FF121" s="261"/>
      <c r="FG121" s="261"/>
      <c r="FH121" s="261"/>
      <c r="FI121" s="261"/>
      <c r="FJ121" s="261"/>
      <c r="FK121" s="261"/>
      <c r="FL121" s="261"/>
      <c r="FM121" s="261"/>
      <c r="FN121" s="261"/>
      <c r="FO121" s="261"/>
      <c r="FP121" s="261"/>
      <c r="FQ121" s="261"/>
      <c r="FR121" s="261"/>
      <c r="FS121" s="261"/>
      <c r="FT121" s="261"/>
      <c r="FU121" s="261"/>
      <c r="FV121" s="261"/>
      <c r="FW121" s="261"/>
      <c r="FX121" s="261"/>
      <c r="FY121" s="261"/>
      <c r="FZ121" s="261"/>
      <c r="GA121" s="261"/>
      <c r="GB121" s="261"/>
      <c r="GC121" s="261"/>
      <c r="GD121" s="261"/>
      <c r="GE121" s="261"/>
      <c r="GF121" s="261"/>
      <c r="GG121" s="261"/>
      <c r="GH121" s="261"/>
      <c r="GI121" s="261"/>
      <c r="GJ121" s="261"/>
      <c r="GK121" s="261"/>
      <c r="GL121" s="261"/>
      <c r="GM121" s="261"/>
      <c r="GN121" s="261"/>
      <c r="GO121" s="261"/>
      <c r="GP121" s="261"/>
      <c r="GQ121" s="261"/>
      <c r="GR121" s="261"/>
      <c r="GS121" s="261"/>
      <c r="GT121" s="261"/>
      <c r="GU121" s="261"/>
      <c r="GV121" s="261"/>
      <c r="GW121" s="261"/>
      <c r="GX121" s="261"/>
      <c r="GY121" s="261"/>
      <c r="GZ121" s="261"/>
      <c r="HA121" s="261"/>
      <c r="HB121" s="261"/>
      <c r="HC121" s="261"/>
      <c r="HD121" s="261"/>
      <c r="HE121" s="261"/>
      <c r="HF121" s="261"/>
      <c r="HG121" s="261"/>
      <c r="HH121" s="261"/>
      <c r="HI121" s="261"/>
      <c r="HJ121" s="261"/>
      <c r="HK121" s="261"/>
      <c r="HL121" s="261"/>
      <c r="HM121" s="261"/>
    </row>
    <row r="122" spans="1:221" s="280" customFormat="1" ht="63" hidden="1" customHeight="1" x14ac:dyDescent="0.25">
      <c r="A122" s="619" t="s">
        <v>371</v>
      </c>
      <c r="B122" s="619" t="s">
        <v>359</v>
      </c>
      <c r="C122" s="619" t="s">
        <v>359</v>
      </c>
      <c r="D122" s="619" t="s">
        <v>363</v>
      </c>
      <c r="E122" s="619" t="s">
        <v>391</v>
      </c>
      <c r="F122" s="619" t="s">
        <v>399</v>
      </c>
      <c r="G122" s="609">
        <v>2021005810213</v>
      </c>
      <c r="H122" s="941"/>
      <c r="I122" s="1052" t="s">
        <v>996</v>
      </c>
      <c r="J122" s="1052" t="s">
        <v>997</v>
      </c>
      <c r="K122" s="609">
        <v>15</v>
      </c>
      <c r="L122" s="609" t="s">
        <v>758</v>
      </c>
      <c r="M122" s="609" t="s">
        <v>757</v>
      </c>
      <c r="N122" s="619" t="s">
        <v>666</v>
      </c>
      <c r="O122" s="619" t="s">
        <v>390</v>
      </c>
      <c r="P122" s="619"/>
      <c r="Q122" s="934" t="s">
        <v>881</v>
      </c>
      <c r="R122" s="845"/>
      <c r="S122" s="845">
        <v>442643600</v>
      </c>
      <c r="T122" s="1022">
        <f t="shared" si="6"/>
        <v>442643600</v>
      </c>
      <c r="U122" s="654">
        <f t="shared" si="9"/>
        <v>442643600</v>
      </c>
      <c r="V122" s="1088"/>
      <c r="W122" s="277"/>
      <c r="X122" s="277"/>
      <c r="Y122" s="277"/>
      <c r="Z122" s="277"/>
      <c r="AA122" s="594">
        <v>660000</v>
      </c>
      <c r="AB122" s="277">
        <v>18000000</v>
      </c>
      <c r="AC122" s="277">
        <v>3213600</v>
      </c>
      <c r="AD122" s="277">
        <v>800000</v>
      </c>
      <c r="AE122" s="277">
        <v>24300000</v>
      </c>
      <c r="AF122" s="277">
        <v>156520000</v>
      </c>
      <c r="AG122" s="277">
        <v>400000</v>
      </c>
      <c r="AH122" s="277">
        <v>12080000</v>
      </c>
      <c r="AI122" s="277">
        <v>3000000</v>
      </c>
      <c r="AJ122" s="277">
        <v>640000</v>
      </c>
      <c r="AK122" s="277">
        <v>550000</v>
      </c>
      <c r="AL122" s="277">
        <v>1500000</v>
      </c>
      <c r="AM122" s="277">
        <v>400000</v>
      </c>
      <c r="AN122" s="594">
        <v>19730000</v>
      </c>
      <c r="AO122" s="594">
        <v>199400000</v>
      </c>
      <c r="AP122" s="277">
        <v>50000</v>
      </c>
      <c r="AQ122" s="277">
        <v>1200000</v>
      </c>
      <c r="AR122" s="277">
        <v>200000</v>
      </c>
      <c r="AS122" s="277"/>
      <c r="AT122" s="277"/>
      <c r="AU122" s="277"/>
      <c r="AV122" s="277"/>
      <c r="AW122" s="277"/>
      <c r="AX122" s="277"/>
      <c r="AY122" s="277"/>
      <c r="AZ122" s="277"/>
      <c r="BA122" s="302"/>
      <c r="BB122" s="302"/>
      <c r="BC122" s="302"/>
      <c r="BD122" s="592"/>
      <c r="BE122" s="302"/>
      <c r="BF122" s="302"/>
      <c r="BG122" s="302"/>
      <c r="BH122" s="302"/>
      <c r="BI122" s="302"/>
      <c r="BJ122" s="302"/>
      <c r="BK122" s="589"/>
      <c r="BL122" s="302"/>
      <c r="BM122" s="302"/>
      <c r="BN122" s="302"/>
      <c r="BO122" s="302"/>
      <c r="BP122" s="302"/>
      <c r="BQ122" s="302"/>
      <c r="BR122" s="302"/>
      <c r="BS122" s="592"/>
      <c r="BT122" s="302"/>
      <c r="BU122" s="302"/>
      <c r="BV122" s="302"/>
      <c r="BW122" s="302"/>
      <c r="BX122" s="302"/>
      <c r="BY122" s="302"/>
      <c r="BZ122" s="302"/>
      <c r="CA122" s="640"/>
      <c r="CB122" s="652"/>
      <c r="CC122" s="652"/>
      <c r="CD122" s="652"/>
      <c r="CE122" s="652"/>
      <c r="CF122" s="652"/>
      <c r="CG122" s="652"/>
      <c r="CH122" s="652"/>
      <c r="CI122" s="652"/>
      <c r="CJ122" s="652"/>
      <c r="CK122" s="652"/>
      <c r="CL122" s="652"/>
      <c r="CM122" s="652"/>
      <c r="CN122" s="652"/>
      <c r="CO122" s="652"/>
      <c r="CP122" s="652"/>
      <c r="CQ122" s="652"/>
      <c r="CR122" s="807">
        <f t="shared" si="7"/>
        <v>442643600</v>
      </c>
      <c r="CS122" s="807">
        <f t="shared" si="8"/>
        <v>0</v>
      </c>
      <c r="CT122" s="278"/>
      <c r="CU122" s="278"/>
      <c r="CV122" s="278"/>
      <c r="CW122" s="278"/>
      <c r="CX122" s="278"/>
      <c r="CY122" s="278"/>
      <c r="CZ122" s="278"/>
      <c r="DA122" s="278"/>
      <c r="DB122" s="278"/>
      <c r="DC122" s="278"/>
      <c r="DD122" s="278"/>
      <c r="DE122" s="278"/>
      <c r="DF122" s="278"/>
      <c r="DG122" s="278"/>
      <c r="DH122" s="278"/>
      <c r="DI122" s="278"/>
      <c r="DJ122" s="278"/>
      <c r="DK122" s="278"/>
      <c r="DL122" s="278"/>
      <c r="DM122" s="278"/>
      <c r="DN122" s="278"/>
      <c r="DO122" s="278"/>
      <c r="DP122" s="278"/>
      <c r="DQ122" s="278"/>
      <c r="DR122" s="278"/>
      <c r="DS122" s="278"/>
      <c r="DT122" s="278"/>
      <c r="DU122" s="278"/>
      <c r="DV122" s="278"/>
      <c r="DW122" s="278"/>
      <c r="DX122" s="278"/>
      <c r="DY122" s="278"/>
      <c r="DZ122" s="278"/>
      <c r="EA122" s="278"/>
      <c r="EB122" s="278"/>
      <c r="EC122" s="278"/>
      <c r="ED122" s="278"/>
      <c r="EE122" s="278"/>
      <c r="EF122" s="278"/>
      <c r="EG122" s="278"/>
      <c r="EH122" s="278"/>
      <c r="EI122" s="278"/>
      <c r="EJ122" s="278"/>
      <c r="EK122" s="278"/>
      <c r="EL122" s="278"/>
      <c r="EM122" s="278"/>
      <c r="EN122" s="278"/>
      <c r="EO122" s="278"/>
      <c r="EP122" s="278"/>
      <c r="EQ122" s="278"/>
      <c r="ER122" s="278"/>
      <c r="ES122" s="278"/>
      <c r="ET122" s="278"/>
      <c r="EU122" s="278"/>
      <c r="EV122" s="278"/>
      <c r="EW122" s="278"/>
      <c r="EX122" s="278"/>
      <c r="EY122" s="278"/>
      <c r="EZ122" s="278"/>
      <c r="FA122" s="278"/>
      <c r="FB122" s="278"/>
      <c r="FC122" s="278"/>
      <c r="FD122" s="278"/>
      <c r="FE122" s="278"/>
      <c r="FF122" s="278"/>
      <c r="FG122" s="278"/>
      <c r="FH122" s="278"/>
      <c r="FI122" s="278"/>
      <c r="FJ122" s="278"/>
      <c r="FK122" s="278"/>
      <c r="FL122" s="278"/>
      <c r="FM122" s="278"/>
      <c r="FN122" s="278"/>
      <c r="FO122" s="278"/>
      <c r="FP122" s="278"/>
      <c r="FQ122" s="278"/>
      <c r="FR122" s="278"/>
      <c r="FS122" s="278"/>
      <c r="FT122" s="278"/>
      <c r="FU122" s="278"/>
      <c r="FV122" s="278"/>
      <c r="FW122" s="278"/>
      <c r="FX122" s="278"/>
      <c r="FY122" s="278"/>
      <c r="FZ122" s="278"/>
      <c r="GA122" s="278"/>
      <c r="GB122" s="278"/>
      <c r="GC122" s="278"/>
      <c r="GD122" s="278"/>
      <c r="GE122" s="278"/>
      <c r="GF122" s="278"/>
      <c r="GG122" s="278"/>
      <c r="GH122" s="278"/>
      <c r="GI122" s="278"/>
      <c r="GJ122" s="278"/>
      <c r="GK122" s="278"/>
      <c r="GL122" s="278"/>
      <c r="GM122" s="278"/>
      <c r="GN122" s="278"/>
      <c r="GO122" s="278"/>
      <c r="GP122" s="278"/>
      <c r="GQ122" s="278"/>
      <c r="GR122" s="278"/>
      <c r="GS122" s="278"/>
      <c r="GT122" s="278"/>
      <c r="GU122" s="278"/>
      <c r="GV122" s="278"/>
      <c r="GW122" s="278"/>
      <c r="GX122" s="278"/>
      <c r="GY122" s="278"/>
      <c r="GZ122" s="278"/>
      <c r="HA122" s="278"/>
      <c r="HB122" s="278"/>
      <c r="HC122" s="278"/>
      <c r="HD122" s="278"/>
      <c r="HE122" s="278"/>
      <c r="HF122" s="278"/>
      <c r="HG122" s="278"/>
      <c r="HH122" s="278"/>
      <c r="HI122" s="278"/>
      <c r="HJ122" s="278"/>
      <c r="HK122" s="278"/>
      <c r="HL122" s="278"/>
      <c r="HM122" s="278"/>
    </row>
    <row r="123" spans="1:221" ht="32.25" hidden="1" customHeight="1" x14ac:dyDescent="0.25">
      <c r="A123" s="790" t="s">
        <v>371</v>
      </c>
      <c r="B123" s="790" t="s">
        <v>359</v>
      </c>
      <c r="C123" s="790" t="s">
        <v>359</v>
      </c>
      <c r="D123" s="790" t="s">
        <v>363</v>
      </c>
      <c r="E123" s="790" t="s">
        <v>391</v>
      </c>
      <c r="F123" s="790" t="s">
        <v>419</v>
      </c>
      <c r="G123" s="614"/>
      <c r="H123" s="614"/>
      <c r="I123" s="1055"/>
      <c r="J123" s="1055"/>
      <c r="K123" s="614"/>
      <c r="L123" s="614"/>
      <c r="M123" s="614"/>
      <c r="N123" s="630"/>
      <c r="O123" s="630"/>
      <c r="P123" s="630"/>
      <c r="Q123" s="806" t="s">
        <v>420</v>
      </c>
      <c r="R123" s="1136"/>
      <c r="S123" s="1136"/>
      <c r="T123" s="1137">
        <f t="shared" si="6"/>
        <v>0</v>
      </c>
      <c r="U123" s="654">
        <f t="shared" si="9"/>
        <v>0</v>
      </c>
      <c r="V123" s="1086"/>
      <c r="W123" s="260"/>
      <c r="X123" s="260"/>
      <c r="Y123" s="260"/>
      <c r="Z123" s="260"/>
      <c r="AA123" s="596"/>
      <c r="AB123" s="260"/>
      <c r="AC123" s="260"/>
      <c r="AD123" s="260"/>
      <c r="AE123" s="260"/>
      <c r="AF123" s="260"/>
      <c r="AG123" s="260"/>
      <c r="AH123" s="260"/>
      <c r="AI123" s="260"/>
      <c r="AJ123" s="260"/>
      <c r="AK123" s="260"/>
      <c r="AL123" s="260"/>
      <c r="AM123" s="260"/>
      <c r="AN123" s="596"/>
      <c r="AO123" s="596"/>
      <c r="AP123" s="260"/>
      <c r="AQ123" s="260"/>
      <c r="AR123" s="260"/>
      <c r="AS123" s="260"/>
      <c r="AT123" s="260"/>
      <c r="AU123" s="260"/>
      <c r="AV123" s="260"/>
      <c r="AW123" s="260"/>
      <c r="AX123" s="260"/>
      <c r="AY123" s="260"/>
      <c r="AZ123" s="260"/>
      <c r="BA123" s="260"/>
      <c r="BB123" s="260"/>
      <c r="BC123" s="260"/>
      <c r="BD123" s="596"/>
      <c r="BE123" s="260"/>
      <c r="BF123" s="260"/>
      <c r="BG123" s="260"/>
      <c r="BH123" s="260"/>
      <c r="BI123" s="260"/>
      <c r="BJ123" s="260"/>
      <c r="BK123" s="581"/>
      <c r="BL123" s="260"/>
      <c r="BM123" s="260"/>
      <c r="BN123" s="260"/>
      <c r="BO123" s="260"/>
      <c r="BP123" s="260"/>
      <c r="BQ123" s="260"/>
      <c r="BR123" s="260"/>
      <c r="BS123" s="596"/>
      <c r="BT123" s="260"/>
      <c r="BU123" s="260"/>
      <c r="BV123" s="260"/>
      <c r="BW123" s="260"/>
      <c r="BX123" s="260"/>
      <c r="BY123" s="260"/>
      <c r="BZ123" s="260"/>
      <c r="CA123" s="635"/>
      <c r="CB123" s="650"/>
      <c r="CC123" s="650"/>
      <c r="CD123" s="650"/>
      <c r="CE123" s="650"/>
      <c r="CF123" s="650"/>
      <c r="CG123" s="650"/>
      <c r="CH123" s="650"/>
      <c r="CI123" s="650"/>
      <c r="CJ123" s="650"/>
      <c r="CK123" s="650"/>
      <c r="CL123" s="650"/>
      <c r="CM123" s="650"/>
      <c r="CN123" s="650"/>
      <c r="CO123" s="650"/>
      <c r="CP123" s="650"/>
      <c r="CQ123" s="650"/>
      <c r="CR123" s="807">
        <f t="shared" si="7"/>
        <v>0</v>
      </c>
      <c r="CS123" s="807">
        <f t="shared" si="8"/>
        <v>0</v>
      </c>
      <c r="CT123" s="261"/>
      <c r="CU123" s="261"/>
      <c r="CV123" s="261"/>
      <c r="CW123" s="261"/>
      <c r="CX123" s="261"/>
      <c r="CY123" s="261"/>
      <c r="CZ123" s="261"/>
      <c r="DA123" s="261"/>
      <c r="DB123" s="261"/>
      <c r="DC123" s="261"/>
      <c r="DD123" s="261"/>
      <c r="DE123" s="261"/>
      <c r="DF123" s="261"/>
      <c r="DG123" s="261"/>
      <c r="DH123" s="261"/>
      <c r="DI123" s="261"/>
      <c r="DJ123" s="261"/>
      <c r="DK123" s="261"/>
      <c r="DL123" s="261"/>
      <c r="DM123" s="261"/>
      <c r="DN123" s="261"/>
      <c r="DO123" s="261"/>
      <c r="DP123" s="261"/>
      <c r="DQ123" s="261"/>
      <c r="DR123" s="261"/>
      <c r="DS123" s="261"/>
      <c r="DT123" s="261"/>
      <c r="DU123" s="261"/>
      <c r="DV123" s="261"/>
      <c r="DW123" s="261"/>
      <c r="DX123" s="261"/>
      <c r="DY123" s="261"/>
      <c r="DZ123" s="261"/>
      <c r="EA123" s="261"/>
      <c r="EB123" s="261"/>
      <c r="EC123" s="261"/>
      <c r="ED123" s="261"/>
      <c r="EE123" s="261"/>
      <c r="EF123" s="261"/>
      <c r="EG123" s="261"/>
      <c r="EH123" s="261"/>
      <c r="EI123" s="261"/>
      <c r="EJ123" s="261"/>
      <c r="EK123" s="261"/>
      <c r="EL123" s="261"/>
      <c r="EM123" s="261"/>
      <c r="EN123" s="261"/>
      <c r="EO123" s="261"/>
      <c r="EP123" s="261"/>
      <c r="EQ123" s="261"/>
      <c r="ER123" s="261"/>
      <c r="ES123" s="261"/>
      <c r="ET123" s="261"/>
      <c r="EU123" s="261"/>
      <c r="EV123" s="261"/>
      <c r="EW123" s="261"/>
      <c r="EX123" s="261"/>
      <c r="EY123" s="261"/>
      <c r="EZ123" s="261"/>
      <c r="FA123" s="261"/>
      <c r="FB123" s="261"/>
      <c r="FC123" s="261"/>
      <c r="FD123" s="261"/>
      <c r="FE123" s="261"/>
      <c r="FF123" s="261"/>
      <c r="FG123" s="261"/>
      <c r="FH123" s="261"/>
      <c r="FI123" s="261"/>
      <c r="FJ123" s="261"/>
      <c r="FK123" s="261"/>
      <c r="FL123" s="261"/>
      <c r="FM123" s="261"/>
      <c r="FN123" s="261"/>
      <c r="FO123" s="261"/>
      <c r="FP123" s="261"/>
      <c r="FQ123" s="261"/>
      <c r="FR123" s="261"/>
      <c r="FS123" s="261"/>
      <c r="FT123" s="261"/>
      <c r="FU123" s="261"/>
      <c r="FV123" s="261"/>
      <c r="FW123" s="261"/>
      <c r="FX123" s="261"/>
      <c r="FY123" s="261"/>
      <c r="FZ123" s="261"/>
      <c r="GA123" s="261"/>
      <c r="GB123" s="261"/>
      <c r="GC123" s="261"/>
      <c r="GD123" s="261"/>
      <c r="GE123" s="261"/>
      <c r="GF123" s="261"/>
      <c r="GG123" s="261"/>
      <c r="GH123" s="261"/>
      <c r="GI123" s="261"/>
      <c r="GJ123" s="261"/>
      <c r="GK123" s="261"/>
      <c r="GL123" s="261"/>
      <c r="GM123" s="261"/>
      <c r="GN123" s="261"/>
      <c r="GO123" s="261"/>
      <c r="GP123" s="261"/>
      <c r="GQ123" s="261"/>
      <c r="GR123" s="261"/>
      <c r="GS123" s="261"/>
      <c r="GT123" s="261"/>
      <c r="GU123" s="261"/>
      <c r="GV123" s="261"/>
      <c r="GW123" s="261"/>
      <c r="GX123" s="261"/>
      <c r="GY123" s="261"/>
      <c r="GZ123" s="261"/>
      <c r="HA123" s="261"/>
      <c r="HB123" s="261"/>
      <c r="HC123" s="261"/>
      <c r="HD123" s="261"/>
      <c r="HE123" s="261"/>
      <c r="HF123" s="261"/>
      <c r="HG123" s="261"/>
      <c r="HH123" s="261"/>
      <c r="HI123" s="261"/>
      <c r="HJ123" s="261"/>
      <c r="HK123" s="261"/>
      <c r="HL123" s="261"/>
      <c r="HM123" s="261"/>
    </row>
    <row r="124" spans="1:221" s="280" customFormat="1" ht="57" hidden="1" x14ac:dyDescent="0.25">
      <c r="A124" s="674" t="s">
        <v>371</v>
      </c>
      <c r="B124" s="619" t="s">
        <v>359</v>
      </c>
      <c r="C124" s="619" t="s">
        <v>359</v>
      </c>
      <c r="D124" s="619" t="s">
        <v>363</v>
      </c>
      <c r="E124" s="619" t="s">
        <v>391</v>
      </c>
      <c r="F124" s="619" t="s">
        <v>419</v>
      </c>
      <c r="G124" s="609">
        <v>2021005810116</v>
      </c>
      <c r="H124" s="941"/>
      <c r="I124" s="1060" t="s">
        <v>922</v>
      </c>
      <c r="J124" s="1060" t="s">
        <v>999</v>
      </c>
      <c r="K124" s="940">
        <v>2</v>
      </c>
      <c r="L124" s="940" t="s">
        <v>758</v>
      </c>
      <c r="M124" s="940" t="s">
        <v>757</v>
      </c>
      <c r="N124" s="943" t="s">
        <v>666</v>
      </c>
      <c r="O124" s="943" t="s">
        <v>390</v>
      </c>
      <c r="P124" s="943" t="s">
        <v>701</v>
      </c>
      <c r="Q124" s="924" t="s">
        <v>876</v>
      </c>
      <c r="R124" s="845">
        <f>400000000-S124</f>
        <v>238500000</v>
      </c>
      <c r="S124" s="1144">
        <v>161500000</v>
      </c>
      <c r="T124" s="1145">
        <f t="shared" si="6"/>
        <v>400000000</v>
      </c>
      <c r="U124" s="654">
        <f t="shared" si="9"/>
        <v>400000000</v>
      </c>
      <c r="V124" s="1088"/>
      <c r="W124" s="277"/>
      <c r="X124" s="277"/>
      <c r="Y124" s="277"/>
      <c r="Z124" s="277"/>
      <c r="AA124" s="594"/>
      <c r="AB124" s="277"/>
      <c r="AC124" s="277"/>
      <c r="AD124" s="277"/>
      <c r="AE124" s="277"/>
      <c r="AF124" s="277"/>
      <c r="AG124" s="277"/>
      <c r="AH124" s="277"/>
      <c r="AI124" s="277"/>
      <c r="AJ124" s="277"/>
      <c r="AK124" s="277"/>
      <c r="AL124" s="277"/>
      <c r="AM124" s="277"/>
      <c r="AN124" s="594">
        <v>31132458.090000004</v>
      </c>
      <c r="AO124" s="594">
        <f>368867541.91-161500000</f>
        <v>207367541.91000003</v>
      </c>
      <c r="AP124" s="277"/>
      <c r="AQ124" s="277"/>
      <c r="AR124" s="277"/>
      <c r="AS124" s="277"/>
      <c r="AT124" s="277"/>
      <c r="AU124" s="277"/>
      <c r="AV124" s="277"/>
      <c r="AW124" s="277"/>
      <c r="AX124" s="325">
        <v>160000000</v>
      </c>
      <c r="AY124" s="277">
        <v>1500000</v>
      </c>
      <c r="AZ124" s="277"/>
      <c r="BA124" s="277"/>
      <c r="BB124" s="277"/>
      <c r="BC124" s="277"/>
      <c r="BD124" s="594"/>
      <c r="BE124" s="277"/>
      <c r="BF124" s="277"/>
      <c r="BG124" s="277"/>
      <c r="BH124" s="277"/>
      <c r="BI124" s="277"/>
      <c r="BJ124" s="277"/>
      <c r="BK124" s="381"/>
      <c r="BL124" s="277"/>
      <c r="BM124" s="277"/>
      <c r="BN124" s="277"/>
      <c r="BO124" s="277"/>
      <c r="BP124" s="277"/>
      <c r="BQ124" s="277"/>
      <c r="BR124" s="277"/>
      <c r="BS124" s="594"/>
      <c r="BT124" s="277"/>
      <c r="BU124" s="277"/>
      <c r="BV124" s="277"/>
      <c r="BW124" s="277"/>
      <c r="BX124" s="277"/>
      <c r="BY124" s="277"/>
      <c r="BZ124" s="277"/>
      <c r="CA124" s="637"/>
      <c r="CB124" s="652"/>
      <c r="CC124" s="652"/>
      <c r="CD124" s="652"/>
      <c r="CE124" s="652"/>
      <c r="CF124" s="652"/>
      <c r="CG124" s="652"/>
      <c r="CH124" s="652"/>
      <c r="CI124" s="652"/>
      <c r="CJ124" s="652"/>
      <c r="CK124" s="652"/>
      <c r="CL124" s="652"/>
      <c r="CM124" s="652"/>
      <c r="CN124" s="652"/>
      <c r="CO124" s="652"/>
      <c r="CP124" s="652"/>
      <c r="CQ124" s="652"/>
      <c r="CR124" s="807">
        <f t="shared" si="7"/>
        <v>400000000</v>
      </c>
      <c r="CS124" s="807">
        <f t="shared" si="8"/>
        <v>0</v>
      </c>
      <c r="CT124" s="278"/>
      <c r="CU124" s="278"/>
      <c r="CV124" s="278"/>
      <c r="CW124" s="278"/>
      <c r="CX124" s="278"/>
      <c r="CY124" s="278"/>
      <c r="CZ124" s="278"/>
      <c r="DA124" s="278"/>
      <c r="DB124" s="278"/>
      <c r="DC124" s="278"/>
      <c r="DD124" s="278"/>
      <c r="DE124" s="278"/>
      <c r="DF124" s="278"/>
      <c r="DG124" s="278"/>
      <c r="DH124" s="278"/>
      <c r="DI124" s="278"/>
      <c r="DJ124" s="278"/>
      <c r="DK124" s="278"/>
      <c r="DL124" s="278"/>
      <c r="DM124" s="278"/>
      <c r="DN124" s="278"/>
      <c r="DO124" s="278"/>
      <c r="DP124" s="278"/>
      <c r="DQ124" s="278"/>
      <c r="DR124" s="278"/>
      <c r="DS124" s="278"/>
      <c r="DT124" s="278"/>
      <c r="DU124" s="278"/>
      <c r="DV124" s="278"/>
      <c r="DW124" s="278"/>
      <c r="DX124" s="278"/>
      <c r="DY124" s="278"/>
      <c r="DZ124" s="278"/>
      <c r="EA124" s="278"/>
      <c r="EB124" s="278"/>
      <c r="EC124" s="278"/>
      <c r="ED124" s="278"/>
      <c r="EE124" s="278"/>
      <c r="EF124" s="278"/>
      <c r="EG124" s="278"/>
      <c r="EH124" s="278"/>
      <c r="EI124" s="278"/>
      <c r="EJ124" s="278"/>
      <c r="EK124" s="278"/>
      <c r="EL124" s="278"/>
      <c r="EM124" s="278"/>
      <c r="EN124" s="278"/>
      <c r="EO124" s="278"/>
      <c r="EP124" s="278"/>
      <c r="EQ124" s="278"/>
      <c r="ER124" s="278"/>
      <c r="ES124" s="278"/>
      <c r="ET124" s="278"/>
      <c r="EU124" s="278"/>
      <c r="EV124" s="278"/>
      <c r="EW124" s="278"/>
      <c r="EX124" s="278"/>
      <c r="EY124" s="278"/>
      <c r="EZ124" s="278"/>
      <c r="FA124" s="278"/>
      <c r="FB124" s="278"/>
      <c r="FC124" s="278"/>
      <c r="FD124" s="278"/>
      <c r="FE124" s="278"/>
      <c r="FF124" s="278"/>
      <c r="FG124" s="278"/>
      <c r="FH124" s="278"/>
      <c r="FI124" s="278"/>
      <c r="FJ124" s="278"/>
      <c r="FK124" s="278"/>
      <c r="FL124" s="278"/>
      <c r="FM124" s="278"/>
      <c r="FN124" s="278"/>
      <c r="FO124" s="278"/>
      <c r="FP124" s="278"/>
      <c r="FQ124" s="278"/>
      <c r="FR124" s="278"/>
      <c r="FS124" s="278"/>
      <c r="FT124" s="278"/>
      <c r="FU124" s="278"/>
      <c r="FV124" s="278"/>
      <c r="FW124" s="278"/>
      <c r="FX124" s="278"/>
      <c r="FY124" s="278"/>
      <c r="FZ124" s="278"/>
      <c r="GA124" s="278"/>
      <c r="GB124" s="278"/>
      <c r="GC124" s="278"/>
      <c r="GD124" s="278"/>
      <c r="GE124" s="278"/>
      <c r="GF124" s="278"/>
      <c r="GG124" s="278"/>
      <c r="GH124" s="278"/>
      <c r="GI124" s="278"/>
      <c r="GJ124" s="278"/>
      <c r="GK124" s="278"/>
      <c r="GL124" s="278"/>
      <c r="GM124" s="278"/>
      <c r="GN124" s="278"/>
      <c r="GO124" s="278"/>
      <c r="GP124" s="278"/>
      <c r="GQ124" s="278"/>
      <c r="GR124" s="278"/>
      <c r="GS124" s="278"/>
      <c r="GT124" s="278"/>
      <c r="GU124" s="278"/>
      <c r="GV124" s="278"/>
      <c r="GW124" s="278"/>
      <c r="GX124" s="278"/>
      <c r="GY124" s="278"/>
      <c r="GZ124" s="278"/>
      <c r="HA124" s="278"/>
      <c r="HB124" s="278"/>
      <c r="HC124" s="278"/>
      <c r="HD124" s="278"/>
      <c r="HE124" s="278"/>
      <c r="HF124" s="278"/>
      <c r="HG124" s="278"/>
      <c r="HH124" s="278"/>
      <c r="HI124" s="278"/>
      <c r="HJ124" s="278"/>
      <c r="HK124" s="278"/>
      <c r="HL124" s="278"/>
      <c r="HM124" s="278"/>
    </row>
    <row r="125" spans="1:221" ht="19.5" x14ac:dyDescent="0.25">
      <c r="A125" s="1105" t="s">
        <v>380</v>
      </c>
      <c r="B125" s="1105"/>
      <c r="C125" s="1105"/>
      <c r="D125" s="1105"/>
      <c r="E125" s="1105"/>
      <c r="F125" s="1105"/>
      <c r="G125" s="612"/>
      <c r="H125" s="612"/>
      <c r="I125" s="1053"/>
      <c r="J125" s="1053"/>
      <c r="K125" s="612"/>
      <c r="L125" s="612"/>
      <c r="M125" s="612"/>
      <c r="N125" s="623"/>
      <c r="O125" s="623"/>
      <c r="P125" s="623"/>
      <c r="Q125" s="1106" t="s">
        <v>421</v>
      </c>
      <c r="R125" s="1107"/>
      <c r="S125" s="1107"/>
      <c r="T125" s="1108">
        <f t="shared" si="6"/>
        <v>0</v>
      </c>
      <c r="U125" s="654">
        <f t="shared" si="9"/>
        <v>0</v>
      </c>
      <c r="V125" s="1086"/>
      <c r="W125" s="260"/>
      <c r="X125" s="260"/>
      <c r="Y125" s="260"/>
      <c r="Z125" s="260"/>
      <c r="AA125" s="596"/>
      <c r="AB125" s="260"/>
      <c r="AC125" s="260"/>
      <c r="AD125" s="260"/>
      <c r="AE125" s="260"/>
      <c r="AF125" s="260"/>
      <c r="AG125" s="260"/>
      <c r="AH125" s="260"/>
      <c r="AI125" s="260"/>
      <c r="AJ125" s="260"/>
      <c r="AK125" s="260"/>
      <c r="AL125" s="260"/>
      <c r="AM125" s="260"/>
      <c r="AN125" s="596"/>
      <c r="AO125" s="596"/>
      <c r="AP125" s="260"/>
      <c r="AQ125" s="260"/>
      <c r="AR125" s="260"/>
      <c r="AS125" s="260"/>
      <c r="AT125" s="260"/>
      <c r="AU125" s="260"/>
      <c r="AV125" s="260"/>
      <c r="AW125" s="260"/>
      <c r="AX125" s="260"/>
      <c r="AY125" s="260"/>
      <c r="AZ125" s="260"/>
      <c r="BA125" s="260"/>
      <c r="BB125" s="260"/>
      <c r="BC125" s="260"/>
      <c r="BD125" s="596"/>
      <c r="BE125" s="260"/>
      <c r="BF125" s="260"/>
      <c r="BG125" s="260"/>
      <c r="BH125" s="260"/>
      <c r="BI125" s="260"/>
      <c r="BJ125" s="260"/>
      <c r="BK125" s="581"/>
      <c r="BL125" s="260"/>
      <c r="BM125" s="260"/>
      <c r="BN125" s="260"/>
      <c r="BO125" s="260"/>
      <c r="BP125" s="260"/>
      <c r="BQ125" s="260"/>
      <c r="BR125" s="260"/>
      <c r="BS125" s="596"/>
      <c r="BT125" s="260"/>
      <c r="BU125" s="260"/>
      <c r="BV125" s="260"/>
      <c r="BW125" s="260"/>
      <c r="BX125" s="260"/>
      <c r="BY125" s="260"/>
      <c r="BZ125" s="260"/>
      <c r="CA125" s="635"/>
      <c r="CB125" s="650"/>
      <c r="CC125" s="650"/>
      <c r="CD125" s="650"/>
      <c r="CE125" s="650"/>
      <c r="CF125" s="650"/>
      <c r="CG125" s="650"/>
      <c r="CH125" s="650"/>
      <c r="CI125" s="650"/>
      <c r="CJ125" s="650"/>
      <c r="CK125" s="650"/>
      <c r="CL125" s="650"/>
      <c r="CM125" s="650"/>
      <c r="CN125" s="650"/>
      <c r="CO125" s="650"/>
      <c r="CP125" s="650"/>
      <c r="CQ125" s="650"/>
      <c r="CR125" s="807">
        <f t="shared" si="7"/>
        <v>0</v>
      </c>
      <c r="CS125" s="807">
        <f t="shared" si="8"/>
        <v>0</v>
      </c>
      <c r="CT125" s="261"/>
      <c r="CU125" s="261"/>
      <c r="CV125" s="261"/>
      <c r="CW125" s="261"/>
      <c r="CX125" s="261"/>
      <c r="CY125" s="261"/>
      <c r="CZ125" s="261"/>
      <c r="DA125" s="261"/>
      <c r="DB125" s="261"/>
      <c r="DC125" s="261"/>
      <c r="DD125" s="261"/>
      <c r="DE125" s="261"/>
      <c r="DF125" s="261"/>
      <c r="DG125" s="261"/>
      <c r="DH125" s="261"/>
      <c r="DI125" s="261"/>
      <c r="DJ125" s="261"/>
      <c r="DK125" s="261"/>
      <c r="DL125" s="261"/>
      <c r="DM125" s="261"/>
      <c r="DN125" s="261"/>
      <c r="DO125" s="261"/>
      <c r="DP125" s="261"/>
      <c r="DQ125" s="261"/>
      <c r="DR125" s="261"/>
      <c r="DS125" s="261"/>
      <c r="DT125" s="261"/>
      <c r="DU125" s="261"/>
      <c r="DV125" s="261"/>
      <c r="DW125" s="261"/>
      <c r="DX125" s="261"/>
      <c r="DY125" s="261"/>
      <c r="DZ125" s="261"/>
      <c r="EA125" s="261"/>
      <c r="EB125" s="261"/>
      <c r="EC125" s="261"/>
      <c r="ED125" s="261"/>
      <c r="EE125" s="261"/>
      <c r="EF125" s="261"/>
      <c r="EG125" s="261"/>
      <c r="EH125" s="261"/>
      <c r="EI125" s="261"/>
      <c r="EJ125" s="261"/>
      <c r="EK125" s="261"/>
      <c r="EL125" s="261"/>
      <c r="EM125" s="261"/>
      <c r="EN125" s="261"/>
      <c r="EO125" s="261"/>
      <c r="EP125" s="261"/>
      <c r="EQ125" s="261"/>
      <c r="ER125" s="261"/>
      <c r="ES125" s="261"/>
      <c r="ET125" s="261"/>
      <c r="EU125" s="261"/>
      <c r="EV125" s="261"/>
      <c r="EW125" s="261"/>
      <c r="EX125" s="261"/>
      <c r="EY125" s="261"/>
      <c r="EZ125" s="261"/>
      <c r="FA125" s="261"/>
      <c r="FB125" s="261"/>
      <c r="FC125" s="261"/>
      <c r="FD125" s="261"/>
      <c r="FE125" s="261"/>
      <c r="FF125" s="261"/>
      <c r="FG125" s="261"/>
      <c r="FH125" s="261"/>
      <c r="FI125" s="261"/>
      <c r="FJ125" s="261"/>
      <c r="FK125" s="261"/>
      <c r="FL125" s="261"/>
      <c r="FM125" s="261"/>
      <c r="FN125" s="261"/>
      <c r="FO125" s="261"/>
      <c r="FP125" s="261"/>
      <c r="FQ125" s="261"/>
      <c r="FR125" s="261"/>
      <c r="FS125" s="261"/>
      <c r="FT125" s="261"/>
      <c r="FU125" s="261"/>
      <c r="FV125" s="261"/>
      <c r="FW125" s="261"/>
      <c r="FX125" s="261"/>
      <c r="FY125" s="261"/>
      <c r="FZ125" s="261"/>
      <c r="GA125" s="261"/>
      <c r="GB125" s="261"/>
      <c r="GC125" s="261"/>
      <c r="GD125" s="261"/>
      <c r="GE125" s="261"/>
      <c r="GF125" s="261"/>
      <c r="GG125" s="261"/>
      <c r="GH125" s="261"/>
      <c r="GI125" s="261"/>
      <c r="GJ125" s="261"/>
      <c r="GK125" s="261"/>
      <c r="GL125" s="261"/>
      <c r="GM125" s="261"/>
      <c r="GN125" s="261"/>
      <c r="GO125" s="261"/>
      <c r="GP125" s="261"/>
      <c r="GQ125" s="261"/>
      <c r="GR125" s="261"/>
      <c r="GS125" s="261"/>
      <c r="GT125" s="261"/>
      <c r="GU125" s="261"/>
      <c r="GV125" s="261"/>
      <c r="GW125" s="261"/>
      <c r="GX125" s="261"/>
      <c r="GY125" s="261"/>
      <c r="GZ125" s="261"/>
      <c r="HA125" s="261"/>
      <c r="HB125" s="261"/>
      <c r="HC125" s="261"/>
      <c r="HD125" s="261"/>
      <c r="HE125" s="261"/>
      <c r="HF125" s="261"/>
      <c r="HG125" s="261"/>
      <c r="HH125" s="261"/>
      <c r="HI125" s="261"/>
      <c r="HJ125" s="261"/>
      <c r="HK125" s="261"/>
      <c r="HL125" s="261"/>
      <c r="HM125" s="261"/>
    </row>
    <row r="126" spans="1:221" ht="19.5" x14ac:dyDescent="0.25">
      <c r="A126" s="792" t="s">
        <v>380</v>
      </c>
      <c r="B126" s="792" t="s">
        <v>394</v>
      </c>
      <c r="C126" s="792"/>
      <c r="D126" s="792"/>
      <c r="E126" s="792"/>
      <c r="F126" s="792"/>
      <c r="G126" s="616"/>
      <c r="H126" s="616"/>
      <c r="I126" s="1057"/>
      <c r="J126" s="1057"/>
      <c r="K126" s="616"/>
      <c r="L126" s="616"/>
      <c r="M126" s="616"/>
      <c r="N126" s="624"/>
      <c r="O126" s="624"/>
      <c r="P126" s="624"/>
      <c r="Q126" s="1130" t="s">
        <v>404</v>
      </c>
      <c r="R126" s="1111"/>
      <c r="S126" s="1111"/>
      <c r="T126" s="1112">
        <f t="shared" si="6"/>
        <v>0</v>
      </c>
      <c r="U126" s="654">
        <f t="shared" si="9"/>
        <v>0</v>
      </c>
      <c r="V126" s="1087"/>
      <c r="W126" s="269"/>
      <c r="X126" s="269"/>
      <c r="Y126" s="269"/>
      <c r="Z126" s="269"/>
      <c r="AA126" s="595"/>
      <c r="AB126" s="269"/>
      <c r="AC126" s="269"/>
      <c r="AD126" s="269"/>
      <c r="AE126" s="269"/>
      <c r="AF126" s="269"/>
      <c r="AG126" s="269"/>
      <c r="AH126" s="269"/>
      <c r="AI126" s="269"/>
      <c r="AJ126" s="269"/>
      <c r="AK126" s="269"/>
      <c r="AL126" s="269"/>
      <c r="AM126" s="269"/>
      <c r="AN126" s="595"/>
      <c r="AO126" s="595"/>
      <c r="AP126" s="269"/>
      <c r="AQ126" s="269"/>
      <c r="AR126" s="269"/>
      <c r="AS126" s="269"/>
      <c r="AT126" s="269"/>
      <c r="AU126" s="269"/>
      <c r="AV126" s="269"/>
      <c r="AW126" s="269"/>
      <c r="AX126" s="269"/>
      <c r="AY126" s="269"/>
      <c r="AZ126" s="269"/>
      <c r="BA126" s="269"/>
      <c r="BB126" s="269"/>
      <c r="BC126" s="269"/>
      <c r="BD126" s="595"/>
      <c r="BE126" s="269"/>
      <c r="BF126" s="269"/>
      <c r="BG126" s="269"/>
      <c r="BH126" s="269"/>
      <c r="BI126" s="269"/>
      <c r="BJ126" s="269"/>
      <c r="BK126" s="576"/>
      <c r="BL126" s="269"/>
      <c r="BM126" s="269"/>
      <c r="BN126" s="269"/>
      <c r="BO126" s="269"/>
      <c r="BP126" s="269"/>
      <c r="BQ126" s="269"/>
      <c r="BR126" s="269"/>
      <c r="BS126" s="595"/>
      <c r="BT126" s="269"/>
      <c r="BU126" s="269"/>
      <c r="BV126" s="269"/>
      <c r="BW126" s="269"/>
      <c r="BX126" s="269"/>
      <c r="BY126" s="269"/>
      <c r="BZ126" s="269"/>
      <c r="CA126" s="636"/>
      <c r="CB126" s="651"/>
      <c r="CC126" s="651"/>
      <c r="CD126" s="651"/>
      <c r="CE126" s="651"/>
      <c r="CF126" s="651"/>
      <c r="CG126" s="651"/>
      <c r="CH126" s="651"/>
      <c r="CI126" s="651"/>
      <c r="CJ126" s="651"/>
      <c r="CK126" s="651"/>
      <c r="CL126" s="651"/>
      <c r="CM126" s="651"/>
      <c r="CN126" s="651"/>
      <c r="CO126" s="651"/>
      <c r="CP126" s="651"/>
      <c r="CQ126" s="651"/>
      <c r="CR126" s="807">
        <f t="shared" si="7"/>
        <v>0</v>
      </c>
      <c r="CS126" s="807">
        <f t="shared" si="8"/>
        <v>0</v>
      </c>
      <c r="CT126" s="270"/>
      <c r="CU126" s="270"/>
      <c r="CV126" s="270"/>
      <c r="CW126" s="270"/>
      <c r="CX126" s="270"/>
      <c r="CY126" s="270"/>
      <c r="CZ126" s="270"/>
      <c r="DA126" s="270"/>
      <c r="DB126" s="270"/>
      <c r="DC126" s="270"/>
      <c r="DD126" s="270"/>
      <c r="DE126" s="270"/>
      <c r="DF126" s="270"/>
      <c r="DG126" s="270"/>
      <c r="DH126" s="270"/>
      <c r="DI126" s="270"/>
      <c r="DJ126" s="270"/>
      <c r="DK126" s="270"/>
      <c r="DL126" s="270"/>
      <c r="DM126" s="270"/>
      <c r="DN126" s="270"/>
      <c r="DO126" s="270"/>
      <c r="DP126" s="270"/>
      <c r="DQ126" s="270"/>
      <c r="DR126" s="270"/>
      <c r="DS126" s="270"/>
      <c r="DT126" s="270"/>
      <c r="DU126" s="270"/>
      <c r="DV126" s="270"/>
      <c r="DW126" s="270"/>
      <c r="DX126" s="270"/>
      <c r="DY126" s="270"/>
      <c r="DZ126" s="270"/>
      <c r="EA126" s="270"/>
      <c r="EB126" s="270"/>
      <c r="EC126" s="270"/>
      <c r="ED126" s="270"/>
      <c r="EE126" s="270"/>
      <c r="EF126" s="270"/>
      <c r="EG126" s="270"/>
      <c r="EH126" s="270"/>
      <c r="EI126" s="270"/>
      <c r="EJ126" s="270"/>
      <c r="EK126" s="270"/>
      <c r="EL126" s="270"/>
      <c r="EM126" s="270"/>
      <c r="EN126" s="270"/>
      <c r="EO126" s="270"/>
      <c r="EP126" s="270"/>
      <c r="EQ126" s="270"/>
      <c r="ER126" s="270"/>
      <c r="ES126" s="270"/>
      <c r="ET126" s="270"/>
      <c r="EU126" s="270"/>
      <c r="EV126" s="270"/>
      <c r="EW126" s="270"/>
      <c r="EX126" s="270"/>
      <c r="EY126" s="270"/>
      <c r="EZ126" s="270"/>
      <c r="FA126" s="270"/>
      <c r="FB126" s="270"/>
      <c r="FC126" s="270"/>
      <c r="FD126" s="270"/>
      <c r="FE126" s="270"/>
      <c r="FF126" s="270"/>
      <c r="FG126" s="270"/>
      <c r="FH126" s="270"/>
      <c r="FI126" s="270"/>
      <c r="FJ126" s="270"/>
      <c r="FK126" s="270"/>
      <c r="FL126" s="270"/>
      <c r="FM126" s="270"/>
      <c r="FN126" s="270"/>
      <c r="FO126" s="270"/>
      <c r="FP126" s="270"/>
      <c r="FQ126" s="270"/>
      <c r="FR126" s="270"/>
      <c r="FS126" s="270"/>
      <c r="FT126" s="270"/>
      <c r="FU126" s="270"/>
      <c r="FV126" s="270"/>
      <c r="FW126" s="270"/>
      <c r="FX126" s="270"/>
      <c r="FY126" s="270"/>
      <c r="FZ126" s="270"/>
      <c r="GA126" s="270"/>
      <c r="GB126" s="270"/>
      <c r="GC126" s="270"/>
      <c r="GD126" s="270"/>
      <c r="GE126" s="270"/>
      <c r="GF126" s="270"/>
      <c r="GG126" s="270"/>
      <c r="GH126" s="270"/>
      <c r="GI126" s="270"/>
      <c r="GJ126" s="270"/>
      <c r="GK126" s="270"/>
      <c r="GL126" s="270"/>
      <c r="GM126" s="270"/>
      <c r="GN126" s="270"/>
      <c r="GO126" s="270"/>
      <c r="GP126" s="270"/>
      <c r="GQ126" s="270"/>
      <c r="GR126" s="270"/>
      <c r="GS126" s="270"/>
      <c r="GT126" s="270"/>
      <c r="GU126" s="270"/>
      <c r="GV126" s="270"/>
      <c r="GW126" s="270"/>
      <c r="GX126" s="270"/>
      <c r="GY126" s="270"/>
      <c r="GZ126" s="270"/>
      <c r="HA126" s="270"/>
      <c r="HB126" s="270"/>
      <c r="HC126" s="270"/>
      <c r="HD126" s="270"/>
      <c r="HE126" s="270"/>
      <c r="HF126" s="270"/>
      <c r="HG126" s="261"/>
      <c r="HH126" s="261"/>
      <c r="HI126" s="261"/>
      <c r="HJ126" s="261"/>
      <c r="HK126" s="261"/>
      <c r="HL126" s="261"/>
      <c r="HM126" s="261"/>
    </row>
    <row r="127" spans="1:221" ht="31.5" x14ac:dyDescent="0.25">
      <c r="A127" s="1113" t="s">
        <v>380</v>
      </c>
      <c r="B127" s="1113" t="s">
        <v>394</v>
      </c>
      <c r="C127" s="1113" t="s">
        <v>378</v>
      </c>
      <c r="D127" s="1113"/>
      <c r="E127" s="1113"/>
      <c r="F127" s="1113"/>
      <c r="G127" s="606"/>
      <c r="H127" s="606"/>
      <c r="I127" s="1048"/>
      <c r="J127" s="1048"/>
      <c r="K127" s="606"/>
      <c r="L127" s="606"/>
      <c r="M127" s="606"/>
      <c r="N127" s="1113"/>
      <c r="O127" s="625"/>
      <c r="P127" s="625"/>
      <c r="Q127" s="1131" t="s">
        <v>422</v>
      </c>
      <c r="R127" s="1115"/>
      <c r="S127" s="1115"/>
      <c r="T127" s="1116">
        <f t="shared" si="6"/>
        <v>0</v>
      </c>
      <c r="U127" s="654">
        <f t="shared" si="9"/>
        <v>0</v>
      </c>
      <c r="V127" s="1087"/>
      <c r="W127" s="269"/>
      <c r="X127" s="269"/>
      <c r="Y127" s="269"/>
      <c r="Z127" s="269"/>
      <c r="AA127" s="595"/>
      <c r="AB127" s="269"/>
      <c r="AC127" s="269"/>
      <c r="AD127" s="269"/>
      <c r="AE127" s="269"/>
      <c r="AF127" s="269"/>
      <c r="AG127" s="269"/>
      <c r="AH127" s="269"/>
      <c r="AI127" s="269"/>
      <c r="AJ127" s="269"/>
      <c r="AK127" s="269"/>
      <c r="AL127" s="269"/>
      <c r="AM127" s="269"/>
      <c r="AN127" s="595"/>
      <c r="AO127" s="595"/>
      <c r="AP127" s="269"/>
      <c r="AQ127" s="269"/>
      <c r="AR127" s="269"/>
      <c r="AS127" s="269"/>
      <c r="AT127" s="269"/>
      <c r="AU127" s="269"/>
      <c r="AV127" s="269"/>
      <c r="AW127" s="269"/>
      <c r="AX127" s="269"/>
      <c r="AY127" s="269"/>
      <c r="AZ127" s="269"/>
      <c r="BA127" s="269"/>
      <c r="BB127" s="269"/>
      <c r="BC127" s="269"/>
      <c r="BD127" s="595"/>
      <c r="BE127" s="269"/>
      <c r="BF127" s="269"/>
      <c r="BG127" s="269"/>
      <c r="BH127" s="269"/>
      <c r="BI127" s="269"/>
      <c r="BJ127" s="269"/>
      <c r="BK127" s="576"/>
      <c r="BL127" s="269"/>
      <c r="BM127" s="269"/>
      <c r="BN127" s="269"/>
      <c r="BO127" s="269"/>
      <c r="BP127" s="269"/>
      <c r="BQ127" s="269"/>
      <c r="BR127" s="269"/>
      <c r="BS127" s="595"/>
      <c r="BT127" s="269"/>
      <c r="BU127" s="269"/>
      <c r="BV127" s="269"/>
      <c r="BW127" s="269"/>
      <c r="BX127" s="269"/>
      <c r="BY127" s="269"/>
      <c r="BZ127" s="269"/>
      <c r="CA127" s="636"/>
      <c r="CB127" s="651"/>
      <c r="CC127" s="651"/>
      <c r="CD127" s="651"/>
      <c r="CE127" s="651"/>
      <c r="CF127" s="651"/>
      <c r="CG127" s="651"/>
      <c r="CH127" s="651"/>
      <c r="CI127" s="651"/>
      <c r="CJ127" s="651"/>
      <c r="CK127" s="651"/>
      <c r="CL127" s="651"/>
      <c r="CM127" s="651"/>
      <c r="CN127" s="651"/>
      <c r="CO127" s="651"/>
      <c r="CP127" s="651"/>
      <c r="CQ127" s="651"/>
      <c r="CR127" s="807">
        <f t="shared" si="7"/>
        <v>0</v>
      </c>
      <c r="CS127" s="807">
        <f t="shared" si="8"/>
        <v>0</v>
      </c>
      <c r="CT127" s="270"/>
      <c r="CU127" s="270"/>
      <c r="CV127" s="270"/>
      <c r="CW127" s="270"/>
      <c r="CX127" s="270"/>
      <c r="CY127" s="270"/>
      <c r="CZ127" s="270"/>
      <c r="DA127" s="270"/>
      <c r="DB127" s="270"/>
      <c r="DC127" s="270"/>
      <c r="DD127" s="270"/>
      <c r="DE127" s="270"/>
      <c r="DF127" s="270"/>
      <c r="DG127" s="270"/>
      <c r="DH127" s="270"/>
      <c r="DI127" s="270"/>
      <c r="DJ127" s="270"/>
      <c r="DK127" s="270"/>
      <c r="DL127" s="270"/>
      <c r="DM127" s="270"/>
      <c r="DN127" s="270"/>
      <c r="DO127" s="270"/>
      <c r="DP127" s="270"/>
      <c r="DQ127" s="270"/>
      <c r="DR127" s="270"/>
      <c r="DS127" s="270"/>
      <c r="DT127" s="270"/>
      <c r="DU127" s="270"/>
      <c r="DV127" s="270"/>
      <c r="DW127" s="270"/>
      <c r="DX127" s="270"/>
      <c r="DY127" s="270"/>
      <c r="DZ127" s="270"/>
      <c r="EA127" s="270"/>
      <c r="EB127" s="270"/>
      <c r="EC127" s="270"/>
      <c r="ED127" s="270"/>
      <c r="EE127" s="270"/>
      <c r="EF127" s="270"/>
      <c r="EG127" s="270"/>
      <c r="EH127" s="270"/>
      <c r="EI127" s="270"/>
      <c r="EJ127" s="270"/>
      <c r="EK127" s="270"/>
      <c r="EL127" s="270"/>
      <c r="EM127" s="270"/>
      <c r="EN127" s="270"/>
      <c r="EO127" s="270"/>
      <c r="EP127" s="270"/>
      <c r="EQ127" s="270"/>
      <c r="ER127" s="270"/>
      <c r="ES127" s="270"/>
      <c r="ET127" s="270"/>
      <c r="EU127" s="270"/>
      <c r="EV127" s="270"/>
      <c r="EW127" s="270"/>
      <c r="EX127" s="270"/>
      <c r="EY127" s="270"/>
      <c r="EZ127" s="270"/>
      <c r="FA127" s="270"/>
      <c r="FB127" s="270"/>
      <c r="FC127" s="270"/>
      <c r="FD127" s="270"/>
      <c r="FE127" s="270"/>
      <c r="FF127" s="270"/>
      <c r="FG127" s="270"/>
      <c r="FH127" s="270"/>
      <c r="FI127" s="270"/>
      <c r="FJ127" s="270"/>
      <c r="FK127" s="270"/>
      <c r="FL127" s="270"/>
      <c r="FM127" s="270"/>
      <c r="FN127" s="270"/>
      <c r="FO127" s="270"/>
      <c r="FP127" s="270"/>
      <c r="FQ127" s="270"/>
      <c r="FR127" s="270"/>
      <c r="FS127" s="270"/>
      <c r="FT127" s="270"/>
      <c r="FU127" s="270"/>
      <c r="FV127" s="270"/>
      <c r="FW127" s="270"/>
      <c r="FX127" s="270"/>
      <c r="FY127" s="270"/>
      <c r="FZ127" s="270"/>
      <c r="GA127" s="270"/>
      <c r="GB127" s="270"/>
      <c r="GC127" s="270"/>
      <c r="GD127" s="270"/>
      <c r="GE127" s="270"/>
      <c r="GF127" s="270"/>
      <c r="GG127" s="270"/>
      <c r="GH127" s="270"/>
      <c r="GI127" s="270"/>
      <c r="GJ127" s="270"/>
      <c r="GK127" s="270"/>
      <c r="GL127" s="270"/>
      <c r="GM127" s="270"/>
      <c r="GN127" s="270"/>
      <c r="GO127" s="270"/>
      <c r="GP127" s="270"/>
      <c r="GQ127" s="270"/>
      <c r="GR127" s="270"/>
      <c r="GS127" s="270"/>
      <c r="GT127" s="270"/>
      <c r="GU127" s="270"/>
      <c r="GV127" s="270"/>
      <c r="GW127" s="270"/>
      <c r="GX127" s="270"/>
      <c r="GY127" s="270"/>
      <c r="GZ127" s="270"/>
      <c r="HA127" s="270"/>
      <c r="HB127" s="270"/>
      <c r="HC127" s="270"/>
      <c r="HD127" s="270"/>
      <c r="HE127" s="270"/>
      <c r="HF127" s="270"/>
      <c r="HG127" s="261"/>
      <c r="HH127" s="261"/>
      <c r="HI127" s="261"/>
      <c r="HJ127" s="261"/>
      <c r="HK127" s="261"/>
      <c r="HL127" s="261"/>
      <c r="HM127" s="261"/>
    </row>
    <row r="128" spans="1:221" ht="31.5" hidden="1" x14ac:dyDescent="0.25">
      <c r="A128" s="1132" t="s">
        <v>380</v>
      </c>
      <c r="B128" s="1132" t="s">
        <v>394</v>
      </c>
      <c r="C128" s="1132" t="s">
        <v>378</v>
      </c>
      <c r="D128" s="1132" t="s">
        <v>419</v>
      </c>
      <c r="E128" s="1132"/>
      <c r="F128" s="1132"/>
      <c r="G128" s="617"/>
      <c r="H128" s="617"/>
      <c r="I128" s="1058"/>
      <c r="J128" s="1058"/>
      <c r="K128" s="617"/>
      <c r="L128" s="617"/>
      <c r="M128" s="617"/>
      <c r="N128" s="629"/>
      <c r="O128" s="629"/>
      <c r="P128" s="629"/>
      <c r="Q128" s="1138" t="s">
        <v>423</v>
      </c>
      <c r="R128" s="1134"/>
      <c r="S128" s="1134"/>
      <c r="T128" s="1135">
        <f t="shared" si="6"/>
        <v>0</v>
      </c>
      <c r="U128" s="654">
        <f t="shared" si="9"/>
        <v>0</v>
      </c>
      <c r="V128" s="1086"/>
      <c r="W128" s="260"/>
      <c r="X128" s="260"/>
      <c r="Y128" s="260"/>
      <c r="Z128" s="260"/>
      <c r="AA128" s="596"/>
      <c r="AB128" s="260"/>
      <c r="AC128" s="260"/>
      <c r="AD128" s="260"/>
      <c r="AE128" s="260"/>
      <c r="AF128" s="260"/>
      <c r="AG128" s="260"/>
      <c r="AH128" s="260"/>
      <c r="AI128" s="260"/>
      <c r="AJ128" s="260"/>
      <c r="AK128" s="260"/>
      <c r="AL128" s="260"/>
      <c r="AM128" s="260"/>
      <c r="AN128" s="596"/>
      <c r="AO128" s="596"/>
      <c r="AP128" s="260"/>
      <c r="AQ128" s="260"/>
      <c r="AR128" s="260"/>
      <c r="AS128" s="260"/>
      <c r="AT128" s="260"/>
      <c r="AU128" s="260"/>
      <c r="AV128" s="260"/>
      <c r="AW128" s="260"/>
      <c r="AX128" s="260"/>
      <c r="AY128" s="260"/>
      <c r="AZ128" s="260"/>
      <c r="BA128" s="260"/>
      <c r="BB128" s="260"/>
      <c r="BC128" s="260"/>
      <c r="BD128" s="596"/>
      <c r="BE128" s="260"/>
      <c r="BF128" s="260"/>
      <c r="BG128" s="260"/>
      <c r="BH128" s="260"/>
      <c r="BI128" s="260"/>
      <c r="BJ128" s="260"/>
      <c r="BK128" s="581"/>
      <c r="BL128" s="260"/>
      <c r="BM128" s="260"/>
      <c r="BN128" s="260"/>
      <c r="BO128" s="260"/>
      <c r="BP128" s="260"/>
      <c r="BQ128" s="260"/>
      <c r="BR128" s="260"/>
      <c r="BS128" s="596"/>
      <c r="BT128" s="260"/>
      <c r="BU128" s="260"/>
      <c r="BV128" s="260"/>
      <c r="BW128" s="260"/>
      <c r="BX128" s="260"/>
      <c r="BY128" s="260"/>
      <c r="BZ128" s="260"/>
      <c r="CA128" s="635"/>
      <c r="CB128" s="650"/>
      <c r="CC128" s="650"/>
      <c r="CD128" s="650"/>
      <c r="CE128" s="650"/>
      <c r="CF128" s="650"/>
      <c r="CG128" s="650"/>
      <c r="CH128" s="650"/>
      <c r="CI128" s="650"/>
      <c r="CJ128" s="650"/>
      <c r="CK128" s="650"/>
      <c r="CL128" s="650"/>
      <c r="CM128" s="650"/>
      <c r="CN128" s="650"/>
      <c r="CO128" s="650"/>
      <c r="CP128" s="650"/>
      <c r="CQ128" s="650"/>
      <c r="CR128" s="807">
        <f t="shared" si="7"/>
        <v>0</v>
      </c>
      <c r="CS128" s="807">
        <f t="shared" si="8"/>
        <v>0</v>
      </c>
      <c r="CT128" s="261"/>
      <c r="CU128" s="261"/>
      <c r="CV128" s="261"/>
      <c r="CW128" s="261"/>
      <c r="CX128" s="261"/>
      <c r="CY128" s="261"/>
      <c r="CZ128" s="261"/>
      <c r="DA128" s="261"/>
      <c r="DB128" s="261"/>
      <c r="DC128" s="261"/>
      <c r="DD128" s="261"/>
      <c r="DE128" s="261"/>
      <c r="DF128" s="261"/>
      <c r="DG128" s="261"/>
      <c r="DH128" s="261"/>
      <c r="DI128" s="261"/>
      <c r="DJ128" s="261"/>
      <c r="DK128" s="261"/>
      <c r="DL128" s="261"/>
      <c r="DM128" s="261"/>
      <c r="DN128" s="261"/>
      <c r="DO128" s="261"/>
      <c r="DP128" s="261"/>
      <c r="DQ128" s="261"/>
      <c r="DR128" s="261"/>
      <c r="DS128" s="261"/>
      <c r="DT128" s="261"/>
      <c r="DU128" s="261"/>
      <c r="DV128" s="261"/>
      <c r="DW128" s="261"/>
      <c r="DX128" s="261"/>
      <c r="DY128" s="261"/>
      <c r="DZ128" s="261"/>
      <c r="EA128" s="261"/>
      <c r="EB128" s="261"/>
      <c r="EC128" s="261"/>
      <c r="ED128" s="261"/>
      <c r="EE128" s="261"/>
      <c r="EF128" s="261"/>
      <c r="EG128" s="261"/>
      <c r="EH128" s="261"/>
      <c r="EI128" s="261"/>
      <c r="EJ128" s="261"/>
      <c r="EK128" s="261"/>
      <c r="EL128" s="261"/>
      <c r="EM128" s="261"/>
      <c r="EN128" s="261"/>
      <c r="EO128" s="261"/>
      <c r="EP128" s="261"/>
      <c r="EQ128" s="261"/>
      <c r="ER128" s="261"/>
      <c r="ES128" s="261"/>
      <c r="ET128" s="261"/>
      <c r="EU128" s="261"/>
      <c r="EV128" s="261"/>
      <c r="EW128" s="261"/>
      <c r="EX128" s="261"/>
      <c r="EY128" s="261"/>
      <c r="EZ128" s="261"/>
      <c r="FA128" s="261"/>
      <c r="FB128" s="261"/>
      <c r="FC128" s="261"/>
      <c r="FD128" s="261"/>
      <c r="FE128" s="261"/>
      <c r="FF128" s="261"/>
      <c r="FG128" s="261"/>
      <c r="FH128" s="261"/>
      <c r="FI128" s="261"/>
      <c r="FJ128" s="261"/>
      <c r="FK128" s="261"/>
      <c r="FL128" s="261"/>
      <c r="FM128" s="261"/>
      <c r="FN128" s="261"/>
      <c r="FO128" s="261"/>
      <c r="FP128" s="261"/>
      <c r="FQ128" s="261"/>
      <c r="FR128" s="261"/>
      <c r="FS128" s="261"/>
      <c r="FT128" s="261"/>
      <c r="FU128" s="261"/>
      <c r="FV128" s="261"/>
      <c r="FW128" s="261"/>
      <c r="FX128" s="261"/>
      <c r="FY128" s="261"/>
      <c r="FZ128" s="261"/>
      <c r="GA128" s="261"/>
      <c r="GB128" s="261"/>
      <c r="GC128" s="261"/>
      <c r="GD128" s="261"/>
      <c r="GE128" s="261"/>
      <c r="GF128" s="261"/>
      <c r="GG128" s="261"/>
      <c r="GH128" s="261"/>
      <c r="GI128" s="261"/>
      <c r="GJ128" s="261"/>
      <c r="GK128" s="261"/>
      <c r="GL128" s="261"/>
      <c r="GM128" s="261"/>
      <c r="GN128" s="261"/>
      <c r="GO128" s="261"/>
      <c r="GP128" s="261"/>
      <c r="GQ128" s="261"/>
      <c r="GR128" s="261"/>
      <c r="GS128" s="261"/>
      <c r="GT128" s="261"/>
      <c r="GU128" s="261"/>
      <c r="GV128" s="261"/>
      <c r="GW128" s="261"/>
      <c r="GX128" s="261"/>
      <c r="GY128" s="261"/>
      <c r="GZ128" s="261"/>
      <c r="HA128" s="261"/>
      <c r="HB128" s="261"/>
      <c r="HC128" s="261"/>
      <c r="HD128" s="261"/>
      <c r="HE128" s="261"/>
      <c r="HF128" s="261"/>
      <c r="HG128" s="254"/>
      <c r="HH128" s="254"/>
      <c r="HI128" s="254"/>
      <c r="HJ128" s="254"/>
      <c r="HK128" s="254"/>
      <c r="HL128" s="254"/>
      <c r="HM128" s="254"/>
    </row>
    <row r="129" spans="1:221" ht="19.5" hidden="1" x14ac:dyDescent="0.25">
      <c r="A129" s="1121" t="s">
        <v>380</v>
      </c>
      <c r="B129" s="1121" t="s">
        <v>394</v>
      </c>
      <c r="C129" s="1121" t="s">
        <v>378</v>
      </c>
      <c r="D129" s="1121" t="s">
        <v>419</v>
      </c>
      <c r="E129" s="1121" t="s">
        <v>443</v>
      </c>
      <c r="F129" s="1121"/>
      <c r="G129" s="608"/>
      <c r="H129" s="608"/>
      <c r="I129" s="1050"/>
      <c r="J129" s="1050"/>
      <c r="K129" s="608"/>
      <c r="L129" s="608"/>
      <c r="M129" s="608"/>
      <c r="N129" s="627"/>
      <c r="O129" s="627"/>
      <c r="P129" s="627"/>
      <c r="Q129" s="1122" t="s">
        <v>696</v>
      </c>
      <c r="R129" s="1123"/>
      <c r="S129" s="1123"/>
      <c r="T129" s="1124">
        <f t="shared" si="6"/>
        <v>0</v>
      </c>
      <c r="U129" s="654">
        <f t="shared" si="9"/>
        <v>0</v>
      </c>
      <c r="V129" s="1086"/>
      <c r="W129" s="581"/>
      <c r="X129" s="581"/>
      <c r="Y129" s="581"/>
      <c r="Z129" s="581"/>
      <c r="AA129" s="596"/>
      <c r="AB129" s="581"/>
      <c r="AC129" s="581"/>
      <c r="AD129" s="581"/>
      <c r="AE129" s="581"/>
      <c r="AF129" s="581"/>
      <c r="AG129" s="581"/>
      <c r="AH129" s="581"/>
      <c r="AI129" s="581"/>
      <c r="AJ129" s="581"/>
      <c r="AK129" s="581"/>
      <c r="AL129" s="581"/>
      <c r="AM129" s="581"/>
      <c r="AN129" s="596"/>
      <c r="AO129" s="596"/>
      <c r="AP129" s="581"/>
      <c r="AQ129" s="581"/>
      <c r="AR129" s="581"/>
      <c r="AS129" s="581"/>
      <c r="AT129" s="581"/>
      <c r="AU129" s="581"/>
      <c r="AV129" s="581"/>
      <c r="AW129" s="581"/>
      <c r="AX129" s="581"/>
      <c r="AY129" s="581"/>
      <c r="AZ129" s="581"/>
      <c r="BA129" s="581"/>
      <c r="BB129" s="581"/>
      <c r="BC129" s="581"/>
      <c r="BD129" s="596"/>
      <c r="BE129" s="581"/>
      <c r="BF129" s="581"/>
      <c r="BG129" s="260"/>
      <c r="BH129" s="260"/>
      <c r="BI129" s="260"/>
      <c r="BJ129" s="581"/>
      <c r="BK129" s="581"/>
      <c r="BL129" s="581"/>
      <c r="BM129" s="581"/>
      <c r="BN129" s="581"/>
      <c r="BO129" s="581"/>
      <c r="BP129" s="581"/>
      <c r="BQ129" s="581"/>
      <c r="BR129" s="581"/>
      <c r="BS129" s="596"/>
      <c r="BT129" s="581"/>
      <c r="BU129" s="581"/>
      <c r="BV129" s="581"/>
      <c r="BW129" s="581"/>
      <c r="BX129" s="581"/>
      <c r="BY129" s="581"/>
      <c r="BZ129" s="581"/>
      <c r="CA129" s="635"/>
      <c r="CB129" s="650"/>
      <c r="CC129" s="650"/>
      <c r="CD129" s="650"/>
      <c r="CE129" s="650"/>
      <c r="CF129" s="650"/>
      <c r="CG129" s="650"/>
      <c r="CH129" s="650"/>
      <c r="CI129" s="650"/>
      <c r="CJ129" s="650"/>
      <c r="CK129" s="650"/>
      <c r="CL129" s="650"/>
      <c r="CM129" s="650"/>
      <c r="CN129" s="650"/>
      <c r="CO129" s="650"/>
      <c r="CP129" s="650"/>
      <c r="CQ129" s="650"/>
      <c r="CR129" s="807">
        <f t="shared" si="7"/>
        <v>0</v>
      </c>
      <c r="CS129" s="807">
        <f t="shared" si="8"/>
        <v>0</v>
      </c>
      <c r="CT129" s="261"/>
      <c r="CU129" s="261"/>
      <c r="CV129" s="261"/>
      <c r="CW129" s="261"/>
      <c r="CX129" s="261"/>
      <c r="CY129" s="261"/>
      <c r="CZ129" s="261"/>
      <c r="DA129" s="261"/>
      <c r="DB129" s="261"/>
      <c r="DC129" s="261"/>
      <c r="DD129" s="261"/>
      <c r="DE129" s="261"/>
      <c r="DF129" s="261"/>
      <c r="DG129" s="261"/>
      <c r="DH129" s="261"/>
      <c r="DI129" s="261"/>
      <c r="DJ129" s="261"/>
      <c r="DK129" s="261"/>
      <c r="DL129" s="261"/>
      <c r="DM129" s="261"/>
      <c r="DN129" s="261"/>
      <c r="DO129" s="261"/>
      <c r="DP129" s="261"/>
      <c r="DQ129" s="261"/>
      <c r="DR129" s="261"/>
      <c r="DS129" s="261"/>
      <c r="DT129" s="261"/>
      <c r="DU129" s="261"/>
      <c r="DV129" s="261"/>
      <c r="DW129" s="261"/>
      <c r="DX129" s="261"/>
      <c r="DY129" s="261"/>
      <c r="DZ129" s="261"/>
      <c r="EA129" s="261"/>
      <c r="EB129" s="261"/>
      <c r="EC129" s="261"/>
      <c r="ED129" s="261"/>
      <c r="EE129" s="261"/>
      <c r="EF129" s="261"/>
      <c r="EG129" s="261"/>
      <c r="EH129" s="261"/>
      <c r="EI129" s="261"/>
      <c r="EJ129" s="261"/>
      <c r="EK129" s="261"/>
      <c r="EL129" s="261"/>
      <c r="EM129" s="261"/>
      <c r="EN129" s="261"/>
      <c r="EO129" s="261"/>
      <c r="EP129" s="261"/>
      <c r="EQ129" s="261"/>
      <c r="ER129" s="261"/>
      <c r="ES129" s="261"/>
      <c r="ET129" s="261"/>
      <c r="EU129" s="261"/>
      <c r="EV129" s="261"/>
      <c r="EW129" s="261"/>
      <c r="EX129" s="261"/>
      <c r="EY129" s="261"/>
      <c r="EZ129" s="261"/>
      <c r="FA129" s="261"/>
      <c r="FB129" s="261"/>
      <c r="FC129" s="261"/>
      <c r="FD129" s="261"/>
      <c r="FE129" s="261"/>
      <c r="FF129" s="261"/>
      <c r="FG129" s="261"/>
      <c r="FH129" s="261"/>
      <c r="FI129" s="261"/>
      <c r="FJ129" s="261"/>
      <c r="FK129" s="261"/>
      <c r="FL129" s="261"/>
      <c r="FM129" s="261"/>
      <c r="FN129" s="261"/>
      <c r="FO129" s="261"/>
      <c r="FP129" s="261"/>
      <c r="FQ129" s="261"/>
      <c r="FR129" s="261"/>
      <c r="FS129" s="261"/>
      <c r="FT129" s="261"/>
      <c r="FU129" s="261"/>
      <c r="FV129" s="261"/>
      <c r="FW129" s="261"/>
      <c r="FX129" s="261"/>
      <c r="FY129" s="261"/>
      <c r="FZ129" s="261"/>
      <c r="GA129" s="261"/>
      <c r="GB129" s="261"/>
      <c r="GC129" s="261"/>
      <c r="GD129" s="261"/>
      <c r="GE129" s="261"/>
      <c r="GF129" s="261"/>
      <c r="GG129" s="261"/>
      <c r="GH129" s="261"/>
      <c r="GI129" s="261"/>
      <c r="GJ129" s="261"/>
      <c r="GK129" s="261"/>
      <c r="GL129" s="261"/>
      <c r="GM129" s="261"/>
      <c r="GN129" s="261"/>
      <c r="GO129" s="261"/>
      <c r="GP129" s="261"/>
      <c r="GQ129" s="261"/>
      <c r="GR129" s="261"/>
      <c r="GS129" s="261"/>
      <c r="GT129" s="261"/>
      <c r="GU129" s="261"/>
      <c r="GV129" s="261"/>
      <c r="GW129" s="261"/>
      <c r="GX129" s="261"/>
      <c r="GY129" s="261"/>
      <c r="GZ129" s="261"/>
      <c r="HA129" s="261"/>
      <c r="HB129" s="261"/>
      <c r="HC129" s="261"/>
      <c r="HD129" s="261"/>
      <c r="HE129" s="261"/>
      <c r="HF129" s="261"/>
      <c r="HG129" s="254"/>
      <c r="HH129" s="254"/>
      <c r="HI129" s="254"/>
      <c r="HJ129" s="254"/>
      <c r="HK129" s="254"/>
      <c r="HL129" s="254"/>
      <c r="HM129" s="254"/>
    </row>
    <row r="130" spans="1:221" ht="19.5" hidden="1" x14ac:dyDescent="0.25">
      <c r="A130" s="790" t="s">
        <v>380</v>
      </c>
      <c r="B130" s="790" t="s">
        <v>394</v>
      </c>
      <c r="C130" s="790" t="s">
        <v>378</v>
      </c>
      <c r="D130" s="790" t="s">
        <v>419</v>
      </c>
      <c r="E130" s="790" t="s">
        <v>443</v>
      </c>
      <c r="F130" s="790" t="s">
        <v>424</v>
      </c>
      <c r="G130" s="620"/>
      <c r="H130" s="620"/>
      <c r="I130" s="1062"/>
      <c r="J130" s="1062"/>
      <c r="K130" s="620"/>
      <c r="L130" s="620"/>
      <c r="M130" s="620"/>
      <c r="N130" s="630"/>
      <c r="O130" s="630"/>
      <c r="P130" s="630"/>
      <c r="Q130" s="806" t="s">
        <v>425</v>
      </c>
      <c r="R130" s="1136"/>
      <c r="S130" s="1136"/>
      <c r="T130" s="1137">
        <f t="shared" si="6"/>
        <v>0</v>
      </c>
      <c r="U130" s="654">
        <f t="shared" si="9"/>
        <v>0</v>
      </c>
      <c r="V130" s="1086"/>
      <c r="W130" s="260"/>
      <c r="X130" s="260"/>
      <c r="Y130" s="260"/>
      <c r="Z130" s="260"/>
      <c r="AA130" s="596"/>
      <c r="AB130" s="260"/>
      <c r="AC130" s="260"/>
      <c r="AD130" s="260"/>
      <c r="AE130" s="260"/>
      <c r="AF130" s="260"/>
      <c r="AG130" s="260"/>
      <c r="AH130" s="260"/>
      <c r="AI130" s="260"/>
      <c r="AJ130" s="260"/>
      <c r="AK130" s="260"/>
      <c r="AL130" s="260"/>
      <c r="AM130" s="260"/>
      <c r="AN130" s="596"/>
      <c r="AO130" s="596"/>
      <c r="AP130" s="260"/>
      <c r="AQ130" s="260"/>
      <c r="AR130" s="260"/>
      <c r="AS130" s="260"/>
      <c r="AT130" s="260"/>
      <c r="AU130" s="260"/>
      <c r="AV130" s="260"/>
      <c r="AW130" s="260"/>
      <c r="AX130" s="260"/>
      <c r="AY130" s="260"/>
      <c r="AZ130" s="260"/>
      <c r="BA130" s="260"/>
      <c r="BB130" s="260"/>
      <c r="BC130" s="260"/>
      <c r="BD130" s="596"/>
      <c r="BE130" s="260"/>
      <c r="BF130" s="260"/>
      <c r="BG130" s="260"/>
      <c r="BH130" s="260"/>
      <c r="BI130" s="260"/>
      <c r="BJ130" s="260"/>
      <c r="BK130" s="581"/>
      <c r="BL130" s="260"/>
      <c r="BM130" s="260"/>
      <c r="BN130" s="260"/>
      <c r="BO130" s="260"/>
      <c r="BP130" s="260"/>
      <c r="BQ130" s="260"/>
      <c r="BR130" s="260"/>
      <c r="BS130" s="596"/>
      <c r="BT130" s="260"/>
      <c r="BU130" s="260"/>
      <c r="BV130" s="260"/>
      <c r="BW130" s="260"/>
      <c r="BX130" s="260"/>
      <c r="BY130" s="260"/>
      <c r="BZ130" s="260"/>
      <c r="CA130" s="635"/>
      <c r="CB130" s="650"/>
      <c r="CC130" s="650"/>
      <c r="CD130" s="650"/>
      <c r="CE130" s="650"/>
      <c r="CF130" s="650"/>
      <c r="CG130" s="650"/>
      <c r="CH130" s="650"/>
      <c r="CI130" s="650"/>
      <c r="CJ130" s="650"/>
      <c r="CK130" s="650"/>
      <c r="CL130" s="650"/>
      <c r="CM130" s="650"/>
      <c r="CN130" s="650"/>
      <c r="CO130" s="650"/>
      <c r="CP130" s="650"/>
      <c r="CQ130" s="650"/>
      <c r="CR130" s="807">
        <f t="shared" si="7"/>
        <v>0</v>
      </c>
      <c r="CS130" s="807">
        <f t="shared" si="8"/>
        <v>0</v>
      </c>
      <c r="CT130" s="254"/>
      <c r="CU130" s="254"/>
      <c r="CV130" s="254"/>
      <c r="CW130" s="254"/>
      <c r="CX130" s="254"/>
      <c r="CY130" s="254"/>
      <c r="CZ130" s="254"/>
      <c r="DA130" s="254"/>
      <c r="DB130" s="254"/>
      <c r="DC130" s="254"/>
      <c r="DD130" s="254"/>
      <c r="DE130" s="254"/>
      <c r="DF130" s="254"/>
      <c r="DG130" s="254"/>
      <c r="DH130" s="254"/>
      <c r="DI130" s="254"/>
      <c r="DJ130" s="254"/>
      <c r="DK130" s="254"/>
      <c r="DL130" s="254"/>
      <c r="DM130" s="254"/>
      <c r="DN130" s="254"/>
      <c r="DO130" s="254"/>
      <c r="DP130" s="254"/>
      <c r="DQ130" s="254"/>
      <c r="DR130" s="254"/>
      <c r="DS130" s="254"/>
      <c r="DT130" s="254"/>
      <c r="DU130" s="254"/>
      <c r="DV130" s="254"/>
      <c r="DW130" s="254"/>
      <c r="DX130" s="254"/>
      <c r="DY130" s="254"/>
      <c r="DZ130" s="254"/>
      <c r="EA130" s="254"/>
      <c r="EB130" s="254"/>
      <c r="EC130" s="254"/>
      <c r="ED130" s="254"/>
      <c r="EE130" s="254"/>
      <c r="EF130" s="254"/>
      <c r="EG130" s="254"/>
      <c r="EH130" s="254"/>
      <c r="EI130" s="254"/>
      <c r="EJ130" s="254"/>
      <c r="EK130" s="254"/>
      <c r="EL130" s="254"/>
      <c r="EM130" s="254"/>
      <c r="EN130" s="254"/>
      <c r="EO130" s="254"/>
      <c r="EP130" s="254"/>
      <c r="EQ130" s="254"/>
      <c r="ER130" s="254"/>
      <c r="ES130" s="254"/>
      <c r="ET130" s="254"/>
      <c r="EU130" s="254"/>
      <c r="EV130" s="254"/>
      <c r="EW130" s="254"/>
      <c r="EX130" s="254"/>
      <c r="EY130" s="254"/>
      <c r="EZ130" s="254"/>
      <c r="FA130" s="254"/>
      <c r="FB130" s="254"/>
      <c r="FC130" s="254"/>
      <c r="FD130" s="254"/>
      <c r="FE130" s="254"/>
      <c r="FF130" s="254"/>
      <c r="FG130" s="254"/>
      <c r="FH130" s="254"/>
      <c r="FI130" s="254"/>
      <c r="FJ130" s="254"/>
      <c r="FK130" s="254"/>
      <c r="FL130" s="254"/>
      <c r="FM130" s="254"/>
      <c r="FN130" s="254"/>
      <c r="FO130" s="254"/>
      <c r="FP130" s="254"/>
      <c r="FQ130" s="254"/>
      <c r="FR130" s="254"/>
      <c r="FS130" s="254"/>
      <c r="FT130" s="254"/>
      <c r="FU130" s="254"/>
      <c r="FV130" s="254"/>
      <c r="FW130" s="254"/>
      <c r="FX130" s="254"/>
      <c r="FY130" s="254"/>
      <c r="FZ130" s="254"/>
      <c r="GA130" s="254"/>
      <c r="GB130" s="254"/>
      <c r="GC130" s="254"/>
      <c r="GD130" s="254"/>
      <c r="GE130" s="254"/>
      <c r="GF130" s="254"/>
      <c r="GG130" s="254"/>
      <c r="GH130" s="254"/>
      <c r="GI130" s="254"/>
      <c r="GJ130" s="254"/>
      <c r="GK130" s="254"/>
      <c r="GL130" s="254"/>
      <c r="GM130" s="254"/>
      <c r="GN130" s="254"/>
      <c r="GO130" s="254"/>
      <c r="GP130" s="254"/>
      <c r="GQ130" s="254"/>
      <c r="GR130" s="254"/>
      <c r="GS130" s="254"/>
      <c r="GT130" s="254"/>
      <c r="GU130" s="254"/>
      <c r="GV130" s="254"/>
      <c r="GW130" s="254"/>
      <c r="GX130" s="254"/>
      <c r="GY130" s="254"/>
      <c r="GZ130" s="254"/>
      <c r="HA130" s="254"/>
      <c r="HB130" s="254"/>
      <c r="HC130" s="254"/>
      <c r="HD130" s="254"/>
      <c r="HE130" s="254"/>
      <c r="HF130" s="254"/>
      <c r="HG130" s="254"/>
      <c r="HH130" s="254"/>
      <c r="HI130" s="254"/>
      <c r="HJ130" s="254"/>
      <c r="HK130" s="254"/>
      <c r="HL130" s="254"/>
      <c r="HM130" s="254"/>
    </row>
    <row r="131" spans="1:221" s="280" customFormat="1" ht="60" hidden="1" x14ac:dyDescent="0.25">
      <c r="A131" s="619" t="s">
        <v>380</v>
      </c>
      <c r="B131" s="619" t="s">
        <v>394</v>
      </c>
      <c r="C131" s="619" t="s">
        <v>378</v>
      </c>
      <c r="D131" s="619" t="s">
        <v>419</v>
      </c>
      <c r="E131" s="619" t="s">
        <v>443</v>
      </c>
      <c r="F131" s="619" t="s">
        <v>424</v>
      </c>
      <c r="G131" s="609">
        <v>2020005810244</v>
      </c>
      <c r="H131" s="941"/>
      <c r="I131" s="1052" t="s">
        <v>778</v>
      </c>
      <c r="J131" s="1052" t="s">
        <v>923</v>
      </c>
      <c r="K131" s="609">
        <v>20</v>
      </c>
      <c r="L131" s="609" t="s">
        <v>781</v>
      </c>
      <c r="M131" s="609" t="s">
        <v>780</v>
      </c>
      <c r="N131" s="619" t="s">
        <v>666</v>
      </c>
      <c r="O131" s="619" t="s">
        <v>390</v>
      </c>
      <c r="P131" s="619" t="s">
        <v>782</v>
      </c>
      <c r="Q131" s="934" t="s">
        <v>873</v>
      </c>
      <c r="R131" s="845"/>
      <c r="S131" s="845">
        <v>547500000</v>
      </c>
      <c r="T131" s="1022">
        <f t="shared" si="6"/>
        <v>547500000</v>
      </c>
      <c r="U131" s="654">
        <f t="shared" si="9"/>
        <v>547500000</v>
      </c>
      <c r="V131" s="1091"/>
      <c r="W131" s="677"/>
      <c r="X131" s="677"/>
      <c r="Y131" s="677"/>
      <c r="Z131" s="677"/>
      <c r="AA131" s="677"/>
      <c r="AB131" s="677"/>
      <c r="AC131" s="677"/>
      <c r="AD131" s="677"/>
      <c r="AE131" s="677"/>
      <c r="AF131" s="594"/>
      <c r="AG131" s="594"/>
      <c r="AH131" s="594"/>
      <c r="AI131" s="594"/>
      <c r="AJ131" s="594"/>
      <c r="AK131" s="594"/>
      <c r="AL131" s="677"/>
      <c r="AM131" s="594"/>
      <c r="AN131" s="594"/>
      <c r="AO131" s="594"/>
      <c r="AP131" s="594"/>
      <c r="AQ131" s="594"/>
      <c r="AR131" s="594"/>
      <c r="AS131" s="594"/>
      <c r="AT131" s="594"/>
      <c r="AU131" s="594"/>
      <c r="AV131" s="594"/>
      <c r="AW131" s="594"/>
      <c r="AX131" s="594">
        <v>320000000</v>
      </c>
      <c r="AY131" s="594">
        <v>3750000</v>
      </c>
      <c r="AZ131" s="594"/>
      <c r="BA131" s="594"/>
      <c r="BB131" s="594"/>
      <c r="BC131" s="594"/>
      <c r="BD131" s="594"/>
      <c r="BE131" s="594"/>
      <c r="BF131" s="594">
        <v>20000000</v>
      </c>
      <c r="BG131" s="594"/>
      <c r="BH131" s="594"/>
      <c r="BI131" s="594"/>
      <c r="BJ131" s="594"/>
      <c r="BK131" s="594"/>
      <c r="BL131" s="594"/>
      <c r="BM131" s="594"/>
      <c r="BN131" s="594"/>
      <c r="BO131" s="594"/>
      <c r="BP131" s="594"/>
      <c r="BQ131" s="594"/>
      <c r="BR131" s="594">
        <v>203750000</v>
      </c>
      <c r="BS131" s="594"/>
      <c r="BT131" s="594"/>
      <c r="BU131" s="594"/>
      <c r="BV131" s="594"/>
      <c r="BW131" s="594"/>
      <c r="BX131" s="594"/>
      <c r="BY131" s="594"/>
      <c r="BZ131" s="594"/>
      <c r="CA131" s="637"/>
      <c r="CB131" s="652"/>
      <c r="CC131" s="652"/>
      <c r="CD131" s="652"/>
      <c r="CE131" s="652"/>
      <c r="CF131" s="652"/>
      <c r="CG131" s="652"/>
      <c r="CH131" s="652"/>
      <c r="CI131" s="652"/>
      <c r="CJ131" s="652"/>
      <c r="CK131" s="652"/>
      <c r="CL131" s="652"/>
      <c r="CM131" s="652"/>
      <c r="CN131" s="652"/>
      <c r="CO131" s="652"/>
      <c r="CP131" s="652"/>
      <c r="CQ131" s="652"/>
      <c r="CR131" s="807">
        <f t="shared" si="7"/>
        <v>547500000</v>
      </c>
      <c r="CS131" s="807">
        <f t="shared" si="8"/>
        <v>0</v>
      </c>
      <c r="CT131" s="278"/>
      <c r="CU131" s="278"/>
      <c r="CV131" s="278"/>
      <c r="CW131" s="278"/>
      <c r="CX131" s="278"/>
      <c r="CY131" s="278"/>
      <c r="CZ131" s="278"/>
      <c r="DA131" s="278"/>
      <c r="DB131" s="278"/>
      <c r="DC131" s="278"/>
      <c r="DD131" s="278"/>
      <c r="DE131" s="278"/>
      <c r="DF131" s="278"/>
      <c r="DG131" s="278"/>
      <c r="DH131" s="278"/>
      <c r="DI131" s="278"/>
      <c r="DJ131" s="278"/>
      <c r="DK131" s="278"/>
      <c r="DL131" s="278"/>
      <c r="DM131" s="278"/>
      <c r="DN131" s="278"/>
      <c r="DO131" s="278"/>
      <c r="DP131" s="278"/>
      <c r="DQ131" s="278"/>
      <c r="DR131" s="278"/>
      <c r="DS131" s="278"/>
      <c r="DT131" s="278"/>
      <c r="DU131" s="278"/>
      <c r="DV131" s="278"/>
      <c r="DW131" s="278"/>
      <c r="DX131" s="278"/>
      <c r="DY131" s="278"/>
      <c r="DZ131" s="278"/>
      <c r="EA131" s="278"/>
      <c r="EB131" s="278"/>
      <c r="EC131" s="278"/>
      <c r="ED131" s="278"/>
      <c r="EE131" s="278"/>
      <c r="EF131" s="278"/>
      <c r="EG131" s="278"/>
      <c r="EH131" s="278"/>
      <c r="EI131" s="278"/>
      <c r="EJ131" s="278"/>
      <c r="EK131" s="278"/>
      <c r="EL131" s="278"/>
      <c r="EM131" s="278"/>
      <c r="EN131" s="278"/>
      <c r="EO131" s="278"/>
      <c r="EP131" s="278"/>
      <c r="EQ131" s="278"/>
      <c r="ER131" s="278"/>
      <c r="ES131" s="278"/>
      <c r="ET131" s="278"/>
      <c r="EU131" s="278"/>
      <c r="EV131" s="278"/>
      <c r="EW131" s="278"/>
      <c r="EX131" s="278"/>
      <c r="EY131" s="278"/>
      <c r="EZ131" s="278"/>
      <c r="FA131" s="278"/>
      <c r="FB131" s="278"/>
      <c r="FC131" s="278"/>
      <c r="FD131" s="278"/>
      <c r="FE131" s="278"/>
      <c r="FF131" s="278"/>
      <c r="FG131" s="278"/>
      <c r="FH131" s="278"/>
      <c r="FI131" s="278"/>
      <c r="FJ131" s="278"/>
      <c r="FK131" s="278"/>
      <c r="FL131" s="278"/>
      <c r="FM131" s="278"/>
      <c r="FN131" s="278"/>
      <c r="FO131" s="278"/>
      <c r="FP131" s="278"/>
      <c r="FQ131" s="278"/>
      <c r="FR131" s="278"/>
      <c r="FS131" s="278"/>
      <c r="FT131" s="278"/>
      <c r="FU131" s="278"/>
      <c r="FV131" s="278"/>
      <c r="FW131" s="278"/>
      <c r="FX131" s="278"/>
      <c r="FY131" s="278"/>
      <c r="FZ131" s="278"/>
      <c r="GA131" s="278"/>
      <c r="GB131" s="278"/>
      <c r="GC131" s="278"/>
      <c r="GD131" s="278"/>
      <c r="GE131" s="278"/>
      <c r="GF131" s="278"/>
      <c r="GG131" s="278"/>
      <c r="GH131" s="278"/>
      <c r="GI131" s="278"/>
      <c r="GJ131" s="278"/>
      <c r="GK131" s="278"/>
      <c r="GL131" s="278"/>
      <c r="GM131" s="278"/>
      <c r="GN131" s="278"/>
      <c r="GO131" s="278"/>
      <c r="GP131" s="278"/>
      <c r="GQ131" s="278"/>
      <c r="GR131" s="278"/>
      <c r="GS131" s="278"/>
      <c r="GT131" s="278"/>
      <c r="GU131" s="278"/>
      <c r="GV131" s="278"/>
      <c r="GW131" s="278"/>
      <c r="GX131" s="278"/>
      <c r="GY131" s="278"/>
      <c r="GZ131" s="278"/>
      <c r="HA131" s="278"/>
      <c r="HB131" s="278"/>
      <c r="HC131" s="278"/>
      <c r="HD131" s="278"/>
      <c r="HE131" s="278"/>
      <c r="HF131" s="278"/>
      <c r="HG131" s="279"/>
      <c r="HH131" s="279"/>
      <c r="HI131" s="279"/>
      <c r="HJ131" s="279"/>
      <c r="HK131" s="279"/>
      <c r="HL131" s="279"/>
      <c r="HM131" s="279"/>
    </row>
    <row r="132" spans="1:221" s="280" customFormat="1" ht="66" hidden="1" customHeight="1" x14ac:dyDescent="0.25">
      <c r="A132" s="619" t="s">
        <v>380</v>
      </c>
      <c r="B132" s="619" t="s">
        <v>394</v>
      </c>
      <c r="C132" s="619" t="s">
        <v>378</v>
      </c>
      <c r="D132" s="619" t="s">
        <v>419</v>
      </c>
      <c r="E132" s="619" t="s">
        <v>443</v>
      </c>
      <c r="F132" s="619" t="s">
        <v>424</v>
      </c>
      <c r="G132" s="609">
        <v>2021005810226</v>
      </c>
      <c r="H132" s="941"/>
      <c r="I132" s="1052" t="s">
        <v>778</v>
      </c>
      <c r="J132" s="1052" t="s">
        <v>779</v>
      </c>
      <c r="K132" s="609">
        <v>220</v>
      </c>
      <c r="L132" s="609" t="s">
        <v>781</v>
      </c>
      <c r="M132" s="609" t="s">
        <v>780</v>
      </c>
      <c r="N132" s="619" t="s">
        <v>666</v>
      </c>
      <c r="O132" s="619" t="s">
        <v>390</v>
      </c>
      <c r="P132" s="619"/>
      <c r="Q132" s="913" t="s">
        <v>958</v>
      </c>
      <c r="R132" s="845"/>
      <c r="S132" s="845">
        <v>790139304.09000003</v>
      </c>
      <c r="T132" s="1025">
        <f t="shared" si="6"/>
        <v>790139304.09000003</v>
      </c>
      <c r="U132" s="654">
        <f t="shared" si="9"/>
        <v>790139304.09000003</v>
      </c>
      <c r="V132" s="1091"/>
      <c r="W132" s="677"/>
      <c r="X132" s="677"/>
      <c r="Y132" s="677"/>
      <c r="Z132" s="677"/>
      <c r="AA132" s="677"/>
      <c r="AB132" s="677"/>
      <c r="AC132" s="677"/>
      <c r="AD132" s="677"/>
      <c r="AE132" s="677"/>
      <c r="AF132" s="594"/>
      <c r="AG132" s="594"/>
      <c r="AH132" s="594"/>
      <c r="AI132" s="594"/>
      <c r="AJ132" s="594"/>
      <c r="AK132" s="594"/>
      <c r="AL132" s="677"/>
      <c r="AM132" s="594"/>
      <c r="AN132" s="594"/>
      <c r="AO132" s="594"/>
      <c r="AP132" s="594"/>
      <c r="AQ132" s="594"/>
      <c r="AR132" s="594"/>
      <c r="AS132" s="594"/>
      <c r="AT132" s="594"/>
      <c r="AU132" s="594"/>
      <c r="AV132" s="594"/>
      <c r="AW132" s="594"/>
      <c r="AX132" s="594"/>
      <c r="AY132" s="594"/>
      <c r="AZ132" s="594"/>
      <c r="BA132" s="594"/>
      <c r="BB132" s="594"/>
      <c r="BC132" s="594"/>
      <c r="BD132" s="594"/>
      <c r="BE132" s="594"/>
      <c r="BF132" s="594"/>
      <c r="BG132" s="594"/>
      <c r="BH132" s="594"/>
      <c r="BI132" s="594"/>
      <c r="BJ132" s="594"/>
      <c r="BK132" s="594"/>
      <c r="BL132" s="594"/>
      <c r="BM132" s="594"/>
      <c r="BN132" s="594"/>
      <c r="BO132" s="594"/>
      <c r="BP132" s="594"/>
      <c r="BQ132" s="594"/>
      <c r="BR132" s="594">
        <v>790139304.09000003</v>
      </c>
      <c r="BS132" s="594"/>
      <c r="BT132" s="594"/>
      <c r="BU132" s="594"/>
      <c r="BV132" s="594"/>
      <c r="BW132" s="594"/>
      <c r="BX132" s="594"/>
      <c r="BY132" s="594"/>
      <c r="BZ132" s="594"/>
      <c r="CA132" s="637"/>
      <c r="CB132" s="652"/>
      <c r="CC132" s="652"/>
      <c r="CD132" s="652"/>
      <c r="CE132" s="652"/>
      <c r="CF132" s="652"/>
      <c r="CG132" s="652"/>
      <c r="CH132" s="652"/>
      <c r="CI132" s="652"/>
      <c r="CJ132" s="652"/>
      <c r="CK132" s="652"/>
      <c r="CL132" s="652"/>
      <c r="CM132" s="652"/>
      <c r="CN132" s="652"/>
      <c r="CO132" s="652"/>
      <c r="CP132" s="652"/>
      <c r="CQ132" s="652"/>
      <c r="CR132" s="807">
        <f t="shared" si="7"/>
        <v>790139304.09000003</v>
      </c>
      <c r="CS132" s="807">
        <f t="shared" si="8"/>
        <v>0</v>
      </c>
      <c r="CT132" s="278"/>
      <c r="CU132" s="278"/>
      <c r="CV132" s="278"/>
      <c r="CW132" s="278"/>
      <c r="CX132" s="278"/>
      <c r="CY132" s="278"/>
      <c r="CZ132" s="278"/>
      <c r="DA132" s="278"/>
      <c r="DB132" s="278"/>
      <c r="DC132" s="278"/>
      <c r="DD132" s="278"/>
      <c r="DE132" s="278"/>
      <c r="DF132" s="278"/>
      <c r="DG132" s="278"/>
      <c r="DH132" s="278"/>
      <c r="DI132" s="278"/>
      <c r="DJ132" s="278"/>
      <c r="DK132" s="278"/>
      <c r="DL132" s="278"/>
      <c r="DM132" s="278"/>
      <c r="DN132" s="278"/>
      <c r="DO132" s="278"/>
      <c r="DP132" s="278"/>
      <c r="DQ132" s="278"/>
      <c r="DR132" s="278"/>
      <c r="DS132" s="278"/>
      <c r="DT132" s="278"/>
      <c r="DU132" s="278"/>
      <c r="DV132" s="278"/>
      <c r="DW132" s="278"/>
      <c r="DX132" s="278"/>
      <c r="DY132" s="278"/>
      <c r="DZ132" s="278"/>
      <c r="EA132" s="278"/>
      <c r="EB132" s="278"/>
      <c r="EC132" s="278"/>
      <c r="ED132" s="278"/>
      <c r="EE132" s="278"/>
      <c r="EF132" s="278"/>
      <c r="EG132" s="278"/>
      <c r="EH132" s="278"/>
      <c r="EI132" s="278"/>
      <c r="EJ132" s="278"/>
      <c r="EK132" s="278"/>
      <c r="EL132" s="278"/>
      <c r="EM132" s="278"/>
      <c r="EN132" s="278"/>
      <c r="EO132" s="278"/>
      <c r="EP132" s="278"/>
      <c r="EQ132" s="278"/>
      <c r="ER132" s="278"/>
      <c r="ES132" s="278"/>
      <c r="ET132" s="278"/>
      <c r="EU132" s="278"/>
      <c r="EV132" s="278"/>
      <c r="EW132" s="278"/>
      <c r="EX132" s="278"/>
      <c r="EY132" s="278"/>
      <c r="EZ132" s="278"/>
      <c r="FA132" s="278"/>
      <c r="FB132" s="278"/>
      <c r="FC132" s="278"/>
      <c r="FD132" s="278"/>
      <c r="FE132" s="278"/>
      <c r="FF132" s="278"/>
      <c r="FG132" s="278"/>
      <c r="FH132" s="278"/>
      <c r="FI132" s="278"/>
      <c r="FJ132" s="278"/>
      <c r="FK132" s="278"/>
      <c r="FL132" s="278"/>
      <c r="FM132" s="278"/>
      <c r="FN132" s="278"/>
      <c r="FO132" s="278"/>
      <c r="FP132" s="278"/>
      <c r="FQ132" s="278"/>
      <c r="FR132" s="278"/>
      <c r="FS132" s="278"/>
      <c r="FT132" s="278"/>
      <c r="FU132" s="278"/>
      <c r="FV132" s="278"/>
      <c r="FW132" s="278"/>
      <c r="FX132" s="278"/>
      <c r="FY132" s="278"/>
      <c r="FZ132" s="278"/>
      <c r="GA132" s="278"/>
      <c r="GB132" s="278"/>
      <c r="GC132" s="278"/>
      <c r="GD132" s="278"/>
      <c r="GE132" s="278"/>
      <c r="GF132" s="278"/>
      <c r="GG132" s="278"/>
      <c r="GH132" s="278"/>
      <c r="GI132" s="278"/>
      <c r="GJ132" s="278"/>
      <c r="GK132" s="278"/>
      <c r="GL132" s="278"/>
      <c r="GM132" s="278"/>
      <c r="GN132" s="278"/>
      <c r="GO132" s="278"/>
      <c r="GP132" s="278"/>
      <c r="GQ132" s="278"/>
      <c r="GR132" s="278"/>
      <c r="GS132" s="278"/>
      <c r="GT132" s="278"/>
      <c r="GU132" s="278"/>
      <c r="GV132" s="278"/>
      <c r="GW132" s="278"/>
      <c r="GX132" s="278"/>
      <c r="GY132" s="278"/>
      <c r="GZ132" s="278"/>
      <c r="HA132" s="278"/>
      <c r="HB132" s="278"/>
      <c r="HC132" s="278"/>
      <c r="HD132" s="278"/>
      <c r="HE132" s="278"/>
      <c r="HF132" s="278"/>
      <c r="HG132" s="279"/>
      <c r="HH132" s="279"/>
      <c r="HI132" s="279"/>
      <c r="HJ132" s="279"/>
      <c r="HK132" s="279"/>
      <c r="HL132" s="279"/>
      <c r="HM132" s="279"/>
    </row>
    <row r="133" spans="1:221" s="280" customFormat="1" ht="75" hidden="1" x14ac:dyDescent="0.25">
      <c r="A133" s="619" t="s">
        <v>380</v>
      </c>
      <c r="B133" s="619" t="s">
        <v>394</v>
      </c>
      <c r="C133" s="619" t="s">
        <v>378</v>
      </c>
      <c r="D133" s="619" t="s">
        <v>419</v>
      </c>
      <c r="E133" s="619" t="s">
        <v>443</v>
      </c>
      <c r="F133" s="619" t="s">
        <v>424</v>
      </c>
      <c r="G133" s="941">
        <v>2021005810238</v>
      </c>
      <c r="H133" s="941"/>
      <c r="I133" s="1063" t="s">
        <v>966</v>
      </c>
      <c r="J133" s="1063" t="s">
        <v>779</v>
      </c>
      <c r="K133" s="945">
        <v>220</v>
      </c>
      <c r="L133" s="945" t="s">
        <v>781</v>
      </c>
      <c r="M133" s="945" t="s">
        <v>780</v>
      </c>
      <c r="N133" s="946" t="s">
        <v>666</v>
      </c>
      <c r="O133" s="946" t="s">
        <v>390</v>
      </c>
      <c r="P133" s="946" t="s">
        <v>782</v>
      </c>
      <c r="Q133" s="924" t="s">
        <v>964</v>
      </c>
      <c r="R133" s="845">
        <v>0</v>
      </c>
      <c r="S133" s="845">
        <v>1006110695.9100037</v>
      </c>
      <c r="T133" s="1022">
        <f t="shared" si="6"/>
        <v>1006110695.9100037</v>
      </c>
      <c r="U133" s="654">
        <f t="shared" si="9"/>
        <v>1006110695.9100037</v>
      </c>
      <c r="V133" s="1091"/>
      <c r="W133" s="677"/>
      <c r="X133" s="677"/>
      <c r="Y133" s="677"/>
      <c r="Z133" s="677"/>
      <c r="AA133" s="677"/>
      <c r="AB133" s="677"/>
      <c r="AC133" s="677"/>
      <c r="AD133" s="677"/>
      <c r="AE133" s="677"/>
      <c r="AF133" s="594"/>
      <c r="AG133" s="594"/>
      <c r="AH133" s="594"/>
      <c r="AI133" s="594"/>
      <c r="AJ133" s="594"/>
      <c r="AK133" s="594"/>
      <c r="AL133" s="677"/>
      <c r="AM133" s="594"/>
      <c r="AN133" s="594"/>
      <c r="AO133" s="594"/>
      <c r="AP133" s="594"/>
      <c r="AQ133" s="594"/>
      <c r="AR133" s="594"/>
      <c r="AS133" s="594"/>
      <c r="AT133" s="594"/>
      <c r="AU133" s="594"/>
      <c r="AV133" s="594"/>
      <c r="AW133" s="594"/>
      <c r="AX133" s="594"/>
      <c r="AY133" s="594"/>
      <c r="AZ133" s="594"/>
      <c r="BA133" s="594"/>
      <c r="BB133" s="594"/>
      <c r="BC133" s="594"/>
      <c r="BD133" s="594"/>
      <c r="BE133" s="594"/>
      <c r="BF133" s="594"/>
      <c r="BG133" s="594"/>
      <c r="BH133" s="594"/>
      <c r="BI133" s="594"/>
      <c r="BJ133" s="594"/>
      <c r="BK133" s="594"/>
      <c r="BL133" s="594"/>
      <c r="BM133" s="594"/>
      <c r="BN133" s="594"/>
      <c r="BO133" s="594"/>
      <c r="BP133" s="594"/>
      <c r="BQ133" s="594"/>
      <c r="BR133" s="594">
        <v>1006110695.9100037</v>
      </c>
      <c r="BS133" s="594"/>
      <c r="BT133" s="594"/>
      <c r="BU133" s="594"/>
      <c r="BV133" s="594"/>
      <c r="BW133" s="594"/>
      <c r="BX133" s="594"/>
      <c r="BY133" s="594"/>
      <c r="BZ133" s="594"/>
      <c r="CA133" s="637"/>
      <c r="CB133" s="652"/>
      <c r="CC133" s="652"/>
      <c r="CD133" s="652"/>
      <c r="CE133" s="652"/>
      <c r="CF133" s="652"/>
      <c r="CG133" s="652"/>
      <c r="CH133" s="652"/>
      <c r="CI133" s="652"/>
      <c r="CJ133" s="652"/>
      <c r="CK133" s="652"/>
      <c r="CL133" s="652"/>
      <c r="CM133" s="652"/>
      <c r="CN133" s="652"/>
      <c r="CO133" s="652"/>
      <c r="CP133" s="652"/>
      <c r="CQ133" s="652"/>
      <c r="CR133" s="807">
        <f t="shared" si="7"/>
        <v>1006110695.9100037</v>
      </c>
      <c r="CS133" s="807">
        <f t="shared" si="8"/>
        <v>0</v>
      </c>
      <c r="CT133" s="278"/>
      <c r="CU133" s="278"/>
      <c r="CV133" s="278"/>
      <c r="CW133" s="278"/>
      <c r="CX133" s="278"/>
      <c r="CY133" s="278"/>
      <c r="CZ133" s="278"/>
      <c r="DA133" s="278"/>
      <c r="DB133" s="278"/>
      <c r="DC133" s="278"/>
      <c r="DD133" s="278"/>
      <c r="DE133" s="278"/>
      <c r="DF133" s="278"/>
      <c r="DG133" s="278"/>
      <c r="DH133" s="278"/>
      <c r="DI133" s="278"/>
      <c r="DJ133" s="278"/>
      <c r="DK133" s="278"/>
      <c r="DL133" s="278"/>
      <c r="DM133" s="278"/>
      <c r="DN133" s="278"/>
      <c r="DO133" s="278"/>
      <c r="DP133" s="278"/>
      <c r="DQ133" s="278"/>
      <c r="DR133" s="278"/>
      <c r="DS133" s="278"/>
      <c r="DT133" s="278"/>
      <c r="DU133" s="278"/>
      <c r="DV133" s="278"/>
      <c r="DW133" s="278"/>
      <c r="DX133" s="278"/>
      <c r="DY133" s="278"/>
      <c r="DZ133" s="278"/>
      <c r="EA133" s="278"/>
      <c r="EB133" s="278"/>
      <c r="EC133" s="278"/>
      <c r="ED133" s="278"/>
      <c r="EE133" s="278"/>
      <c r="EF133" s="278"/>
      <c r="EG133" s="278"/>
      <c r="EH133" s="278"/>
      <c r="EI133" s="278"/>
      <c r="EJ133" s="278"/>
      <c r="EK133" s="278"/>
      <c r="EL133" s="278"/>
      <c r="EM133" s="278"/>
      <c r="EN133" s="278"/>
      <c r="EO133" s="278"/>
      <c r="EP133" s="278"/>
      <c r="EQ133" s="278"/>
      <c r="ER133" s="278"/>
      <c r="ES133" s="278"/>
      <c r="ET133" s="278"/>
      <c r="EU133" s="278"/>
      <c r="EV133" s="278"/>
      <c r="EW133" s="278"/>
      <c r="EX133" s="278"/>
      <c r="EY133" s="278"/>
      <c r="EZ133" s="278"/>
      <c r="FA133" s="278"/>
      <c r="FB133" s="278"/>
      <c r="FC133" s="278"/>
      <c r="FD133" s="278"/>
      <c r="FE133" s="278"/>
      <c r="FF133" s="278"/>
      <c r="FG133" s="278"/>
      <c r="FH133" s="278"/>
      <c r="FI133" s="278"/>
      <c r="FJ133" s="278"/>
      <c r="FK133" s="278"/>
      <c r="FL133" s="278"/>
      <c r="FM133" s="278"/>
      <c r="FN133" s="278"/>
      <c r="FO133" s="278"/>
      <c r="FP133" s="278"/>
      <c r="FQ133" s="278"/>
      <c r="FR133" s="278"/>
      <c r="FS133" s="278"/>
      <c r="FT133" s="278"/>
      <c r="FU133" s="278"/>
      <c r="FV133" s="278"/>
      <c r="FW133" s="278"/>
      <c r="FX133" s="278"/>
      <c r="FY133" s="278"/>
      <c r="FZ133" s="278"/>
      <c r="GA133" s="278"/>
      <c r="GB133" s="278"/>
      <c r="GC133" s="278"/>
      <c r="GD133" s="278"/>
      <c r="GE133" s="278"/>
      <c r="GF133" s="278"/>
      <c r="GG133" s="278"/>
      <c r="GH133" s="278"/>
      <c r="GI133" s="278"/>
      <c r="GJ133" s="278"/>
      <c r="GK133" s="278"/>
      <c r="GL133" s="278"/>
      <c r="GM133" s="278"/>
      <c r="GN133" s="278"/>
      <c r="GO133" s="278"/>
      <c r="GP133" s="278"/>
      <c r="GQ133" s="278"/>
      <c r="GR133" s="278"/>
      <c r="GS133" s="278"/>
      <c r="GT133" s="278"/>
      <c r="GU133" s="278"/>
      <c r="GV133" s="278"/>
      <c r="GW133" s="278"/>
      <c r="GX133" s="278"/>
      <c r="GY133" s="278"/>
      <c r="GZ133" s="278"/>
      <c r="HA133" s="278"/>
      <c r="HB133" s="278"/>
      <c r="HC133" s="278"/>
      <c r="HD133" s="278"/>
      <c r="HE133" s="278"/>
      <c r="HF133" s="278"/>
      <c r="HG133" s="279"/>
      <c r="HH133" s="279"/>
      <c r="HI133" s="279"/>
      <c r="HJ133" s="279"/>
      <c r="HK133" s="279"/>
      <c r="HL133" s="279"/>
      <c r="HM133" s="279"/>
    </row>
    <row r="134" spans="1:221" ht="19.5" x14ac:dyDescent="0.25">
      <c r="A134" s="1132" t="s">
        <v>380</v>
      </c>
      <c r="B134" s="1132" t="s">
        <v>394</v>
      </c>
      <c r="C134" s="1132" t="s">
        <v>378</v>
      </c>
      <c r="D134" s="1132" t="s">
        <v>426</v>
      </c>
      <c r="E134" s="1132"/>
      <c r="F134" s="1132"/>
      <c r="G134" s="613"/>
      <c r="H134" s="613"/>
      <c r="I134" s="1054"/>
      <c r="J134" s="1054"/>
      <c r="K134" s="613"/>
      <c r="L134" s="613"/>
      <c r="M134" s="613"/>
      <c r="N134" s="629"/>
      <c r="O134" s="629"/>
      <c r="P134" s="629"/>
      <c r="Q134" s="1138" t="s">
        <v>427</v>
      </c>
      <c r="R134" s="1134"/>
      <c r="S134" s="1134"/>
      <c r="T134" s="1135">
        <f t="shared" si="6"/>
        <v>0</v>
      </c>
      <c r="U134" s="654">
        <f t="shared" si="9"/>
        <v>0</v>
      </c>
      <c r="V134" s="1087"/>
      <c r="W134" s="269"/>
      <c r="X134" s="269"/>
      <c r="Y134" s="269"/>
      <c r="Z134" s="269"/>
      <c r="AA134" s="595"/>
      <c r="AB134" s="269"/>
      <c r="AC134" s="269"/>
      <c r="AD134" s="269"/>
      <c r="AE134" s="269"/>
      <c r="AF134" s="269"/>
      <c r="AG134" s="269"/>
      <c r="AH134" s="269"/>
      <c r="AI134" s="269"/>
      <c r="AJ134" s="269"/>
      <c r="AK134" s="269"/>
      <c r="AL134" s="269"/>
      <c r="AM134" s="269"/>
      <c r="AN134" s="595"/>
      <c r="AO134" s="595"/>
      <c r="AP134" s="269"/>
      <c r="AQ134" s="269"/>
      <c r="AR134" s="269"/>
      <c r="AS134" s="269"/>
      <c r="AT134" s="269"/>
      <c r="AU134" s="269"/>
      <c r="AV134" s="269"/>
      <c r="AW134" s="269"/>
      <c r="AX134" s="269"/>
      <c r="AY134" s="269"/>
      <c r="AZ134" s="269"/>
      <c r="BA134" s="269"/>
      <c r="BB134" s="269"/>
      <c r="BC134" s="269"/>
      <c r="BD134" s="595"/>
      <c r="BE134" s="269"/>
      <c r="BF134" s="269"/>
      <c r="BG134" s="269"/>
      <c r="BH134" s="269"/>
      <c r="BI134" s="269"/>
      <c r="BJ134" s="269"/>
      <c r="BK134" s="576"/>
      <c r="BL134" s="269"/>
      <c r="BM134" s="269"/>
      <c r="BN134" s="269"/>
      <c r="BO134" s="269"/>
      <c r="BP134" s="269"/>
      <c r="BQ134" s="269"/>
      <c r="BR134" s="269"/>
      <c r="BS134" s="595"/>
      <c r="BT134" s="269"/>
      <c r="BU134" s="269"/>
      <c r="BV134" s="269"/>
      <c r="BW134" s="269"/>
      <c r="BX134" s="269"/>
      <c r="BY134" s="269"/>
      <c r="BZ134" s="269"/>
      <c r="CA134" s="636"/>
      <c r="CB134" s="651"/>
      <c r="CC134" s="651"/>
      <c r="CD134" s="651"/>
      <c r="CE134" s="651"/>
      <c r="CF134" s="651"/>
      <c r="CG134" s="651"/>
      <c r="CH134" s="651"/>
      <c r="CI134" s="651"/>
      <c r="CJ134" s="651"/>
      <c r="CK134" s="651"/>
      <c r="CL134" s="651"/>
      <c r="CM134" s="651"/>
      <c r="CN134" s="651"/>
      <c r="CO134" s="651"/>
      <c r="CP134" s="651"/>
      <c r="CQ134" s="651"/>
      <c r="CR134" s="807">
        <f t="shared" si="7"/>
        <v>0</v>
      </c>
      <c r="CS134" s="807">
        <f t="shared" si="8"/>
        <v>0</v>
      </c>
      <c r="CT134" s="270"/>
      <c r="CU134" s="270"/>
      <c r="CV134" s="270"/>
      <c r="CW134" s="270"/>
      <c r="CX134" s="270"/>
      <c r="CY134" s="270"/>
      <c r="CZ134" s="270"/>
      <c r="DA134" s="270"/>
      <c r="DB134" s="270"/>
      <c r="DC134" s="270"/>
      <c r="DD134" s="270"/>
      <c r="DE134" s="270"/>
      <c r="DF134" s="270"/>
      <c r="DG134" s="270"/>
      <c r="DH134" s="270"/>
      <c r="DI134" s="270"/>
      <c r="DJ134" s="270"/>
      <c r="DK134" s="270"/>
      <c r="DL134" s="270"/>
      <c r="DM134" s="270"/>
      <c r="DN134" s="270"/>
      <c r="DO134" s="270"/>
      <c r="DP134" s="270"/>
      <c r="DQ134" s="270"/>
      <c r="DR134" s="270"/>
      <c r="DS134" s="270"/>
      <c r="DT134" s="270"/>
      <c r="DU134" s="270"/>
      <c r="DV134" s="270"/>
      <c r="DW134" s="270"/>
      <c r="DX134" s="270"/>
      <c r="DY134" s="270"/>
      <c r="DZ134" s="270"/>
      <c r="EA134" s="270"/>
      <c r="EB134" s="270"/>
      <c r="EC134" s="270"/>
      <c r="ED134" s="270"/>
      <c r="EE134" s="270"/>
      <c r="EF134" s="270"/>
      <c r="EG134" s="270"/>
      <c r="EH134" s="270"/>
      <c r="EI134" s="270"/>
      <c r="EJ134" s="270"/>
      <c r="EK134" s="270"/>
      <c r="EL134" s="270"/>
      <c r="EM134" s="270"/>
      <c r="EN134" s="270"/>
      <c r="EO134" s="270"/>
      <c r="EP134" s="270"/>
      <c r="EQ134" s="270"/>
      <c r="ER134" s="270"/>
      <c r="ES134" s="270"/>
      <c r="ET134" s="270"/>
      <c r="EU134" s="270"/>
      <c r="EV134" s="270"/>
      <c r="EW134" s="270"/>
      <c r="EX134" s="270"/>
      <c r="EY134" s="270"/>
      <c r="EZ134" s="270"/>
      <c r="FA134" s="270"/>
      <c r="FB134" s="270"/>
      <c r="FC134" s="270"/>
      <c r="FD134" s="270"/>
      <c r="FE134" s="270"/>
      <c r="FF134" s="270"/>
      <c r="FG134" s="270"/>
      <c r="FH134" s="270"/>
      <c r="FI134" s="270"/>
      <c r="FJ134" s="270"/>
      <c r="FK134" s="270"/>
      <c r="FL134" s="270"/>
      <c r="FM134" s="270"/>
      <c r="FN134" s="270"/>
      <c r="FO134" s="270"/>
      <c r="FP134" s="270"/>
      <c r="FQ134" s="270"/>
      <c r="FR134" s="270"/>
      <c r="FS134" s="270"/>
      <c r="FT134" s="270"/>
      <c r="FU134" s="270"/>
      <c r="FV134" s="270"/>
      <c r="FW134" s="270"/>
      <c r="FX134" s="270"/>
      <c r="FY134" s="270"/>
      <c r="FZ134" s="270"/>
      <c r="GA134" s="270"/>
      <c r="GB134" s="270"/>
      <c r="GC134" s="270"/>
      <c r="GD134" s="270"/>
      <c r="GE134" s="270"/>
      <c r="GF134" s="270"/>
      <c r="GG134" s="270"/>
      <c r="GH134" s="270"/>
      <c r="GI134" s="270"/>
      <c r="GJ134" s="270"/>
      <c r="GK134" s="270"/>
      <c r="GL134" s="270"/>
      <c r="GM134" s="270"/>
      <c r="GN134" s="270"/>
      <c r="GO134" s="270"/>
      <c r="GP134" s="270"/>
      <c r="GQ134" s="270"/>
      <c r="GR134" s="270"/>
      <c r="GS134" s="270"/>
      <c r="GT134" s="270"/>
      <c r="GU134" s="270"/>
      <c r="GV134" s="270"/>
      <c r="GW134" s="270"/>
      <c r="GX134" s="270"/>
      <c r="GY134" s="270"/>
      <c r="GZ134" s="270"/>
      <c r="HA134" s="270"/>
      <c r="HB134" s="270"/>
      <c r="HC134" s="270"/>
      <c r="HD134" s="270"/>
      <c r="HE134" s="270"/>
      <c r="HF134" s="270"/>
      <c r="HG134" s="261"/>
      <c r="HH134" s="261"/>
      <c r="HI134" s="261"/>
      <c r="HJ134" s="261"/>
      <c r="HK134" s="261"/>
      <c r="HL134" s="261"/>
      <c r="HM134" s="261"/>
    </row>
    <row r="135" spans="1:221" ht="19.5" x14ac:dyDescent="0.25">
      <c r="A135" s="1121" t="s">
        <v>380</v>
      </c>
      <c r="B135" s="1121" t="s">
        <v>394</v>
      </c>
      <c r="C135" s="1121" t="s">
        <v>378</v>
      </c>
      <c r="D135" s="1121" t="s">
        <v>426</v>
      </c>
      <c r="E135" s="1121" t="s">
        <v>693</v>
      </c>
      <c r="F135" s="1121"/>
      <c r="G135" s="608"/>
      <c r="H135" s="608"/>
      <c r="I135" s="1050"/>
      <c r="J135" s="1050"/>
      <c r="K135" s="608"/>
      <c r="L135" s="608"/>
      <c r="M135" s="608"/>
      <c r="N135" s="627"/>
      <c r="O135" s="627"/>
      <c r="P135" s="627"/>
      <c r="Q135" s="1122" t="s">
        <v>994</v>
      </c>
      <c r="R135" s="1123"/>
      <c r="S135" s="1123"/>
      <c r="T135" s="1124">
        <f t="shared" si="6"/>
        <v>0</v>
      </c>
      <c r="U135" s="654">
        <f t="shared" si="9"/>
        <v>0</v>
      </c>
      <c r="V135" s="1087"/>
      <c r="W135" s="576"/>
      <c r="X135" s="576"/>
      <c r="Y135" s="576"/>
      <c r="Z135" s="576"/>
      <c r="AA135" s="595"/>
      <c r="AB135" s="576"/>
      <c r="AC135" s="576"/>
      <c r="AD135" s="576"/>
      <c r="AE135" s="576"/>
      <c r="AF135" s="576"/>
      <c r="AG135" s="576"/>
      <c r="AH135" s="576"/>
      <c r="AI135" s="576"/>
      <c r="AJ135" s="576"/>
      <c r="AK135" s="576"/>
      <c r="AL135" s="576"/>
      <c r="AM135" s="576"/>
      <c r="AN135" s="595"/>
      <c r="AO135" s="595"/>
      <c r="AP135" s="576"/>
      <c r="AQ135" s="576"/>
      <c r="AR135" s="576"/>
      <c r="AS135" s="576"/>
      <c r="AT135" s="576"/>
      <c r="AU135" s="576"/>
      <c r="AV135" s="576"/>
      <c r="AW135" s="576"/>
      <c r="AX135" s="576"/>
      <c r="AY135" s="576"/>
      <c r="AZ135" s="576"/>
      <c r="BA135" s="576"/>
      <c r="BB135" s="576"/>
      <c r="BC135" s="576"/>
      <c r="BD135" s="595"/>
      <c r="BE135" s="576"/>
      <c r="BF135" s="576"/>
      <c r="BG135" s="269"/>
      <c r="BH135" s="269"/>
      <c r="BI135" s="269"/>
      <c r="BJ135" s="576"/>
      <c r="BK135" s="576"/>
      <c r="BL135" s="576"/>
      <c r="BM135" s="576"/>
      <c r="BN135" s="576"/>
      <c r="BO135" s="576"/>
      <c r="BP135" s="576"/>
      <c r="BQ135" s="576"/>
      <c r="BR135" s="576"/>
      <c r="BS135" s="595"/>
      <c r="BT135" s="576"/>
      <c r="BU135" s="576"/>
      <c r="BV135" s="576"/>
      <c r="BW135" s="576"/>
      <c r="BX135" s="576"/>
      <c r="BY135" s="576"/>
      <c r="BZ135" s="576"/>
      <c r="CA135" s="636"/>
      <c r="CB135" s="651"/>
      <c r="CC135" s="651"/>
      <c r="CD135" s="651"/>
      <c r="CE135" s="651"/>
      <c r="CF135" s="651"/>
      <c r="CG135" s="651"/>
      <c r="CH135" s="651"/>
      <c r="CI135" s="651"/>
      <c r="CJ135" s="651"/>
      <c r="CK135" s="651"/>
      <c r="CL135" s="651"/>
      <c r="CM135" s="651"/>
      <c r="CN135" s="651"/>
      <c r="CO135" s="651"/>
      <c r="CP135" s="651"/>
      <c r="CQ135" s="651"/>
      <c r="CR135" s="807">
        <f t="shared" si="7"/>
        <v>0</v>
      </c>
      <c r="CS135" s="807">
        <f t="shared" si="8"/>
        <v>0</v>
      </c>
      <c r="CT135" s="270"/>
      <c r="CU135" s="270"/>
      <c r="CV135" s="270"/>
      <c r="CW135" s="270"/>
      <c r="CX135" s="270"/>
      <c r="CY135" s="270"/>
      <c r="CZ135" s="270"/>
      <c r="DA135" s="270"/>
      <c r="DB135" s="270"/>
      <c r="DC135" s="270"/>
      <c r="DD135" s="270"/>
      <c r="DE135" s="270"/>
      <c r="DF135" s="270"/>
      <c r="DG135" s="270"/>
      <c r="DH135" s="270"/>
      <c r="DI135" s="270"/>
      <c r="DJ135" s="270"/>
      <c r="DK135" s="270"/>
      <c r="DL135" s="270"/>
      <c r="DM135" s="270"/>
      <c r="DN135" s="270"/>
      <c r="DO135" s="270"/>
      <c r="DP135" s="270"/>
      <c r="DQ135" s="270"/>
      <c r="DR135" s="270"/>
      <c r="DS135" s="270"/>
      <c r="DT135" s="270"/>
      <c r="DU135" s="270"/>
      <c r="DV135" s="270"/>
      <c r="DW135" s="270"/>
      <c r="DX135" s="270"/>
      <c r="DY135" s="270"/>
      <c r="DZ135" s="270"/>
      <c r="EA135" s="270"/>
      <c r="EB135" s="270"/>
      <c r="EC135" s="270"/>
      <c r="ED135" s="270"/>
      <c r="EE135" s="270"/>
      <c r="EF135" s="270"/>
      <c r="EG135" s="270"/>
      <c r="EH135" s="270"/>
      <c r="EI135" s="270"/>
      <c r="EJ135" s="270"/>
      <c r="EK135" s="270"/>
      <c r="EL135" s="270"/>
      <c r="EM135" s="270"/>
      <c r="EN135" s="270"/>
      <c r="EO135" s="270"/>
      <c r="EP135" s="270"/>
      <c r="EQ135" s="270"/>
      <c r="ER135" s="270"/>
      <c r="ES135" s="270"/>
      <c r="ET135" s="270"/>
      <c r="EU135" s="270"/>
      <c r="EV135" s="270"/>
      <c r="EW135" s="270"/>
      <c r="EX135" s="270"/>
      <c r="EY135" s="270"/>
      <c r="EZ135" s="270"/>
      <c r="FA135" s="270"/>
      <c r="FB135" s="270"/>
      <c r="FC135" s="270"/>
      <c r="FD135" s="270"/>
      <c r="FE135" s="270"/>
      <c r="FF135" s="270"/>
      <c r="FG135" s="270"/>
      <c r="FH135" s="270"/>
      <c r="FI135" s="270"/>
      <c r="FJ135" s="270"/>
      <c r="FK135" s="270"/>
      <c r="FL135" s="270"/>
      <c r="FM135" s="270"/>
      <c r="FN135" s="270"/>
      <c r="FO135" s="270"/>
      <c r="FP135" s="270"/>
      <c r="FQ135" s="270"/>
      <c r="FR135" s="270"/>
      <c r="FS135" s="270"/>
      <c r="FT135" s="270"/>
      <c r="FU135" s="270"/>
      <c r="FV135" s="270"/>
      <c r="FW135" s="270"/>
      <c r="FX135" s="270"/>
      <c r="FY135" s="270"/>
      <c r="FZ135" s="270"/>
      <c r="GA135" s="270"/>
      <c r="GB135" s="270"/>
      <c r="GC135" s="270"/>
      <c r="GD135" s="270"/>
      <c r="GE135" s="270"/>
      <c r="GF135" s="270"/>
      <c r="GG135" s="270"/>
      <c r="GH135" s="270"/>
      <c r="GI135" s="270"/>
      <c r="GJ135" s="270"/>
      <c r="GK135" s="270"/>
      <c r="GL135" s="270"/>
      <c r="GM135" s="270"/>
      <c r="GN135" s="270"/>
      <c r="GO135" s="270"/>
      <c r="GP135" s="270"/>
      <c r="GQ135" s="270"/>
      <c r="GR135" s="270"/>
      <c r="GS135" s="270"/>
      <c r="GT135" s="270"/>
      <c r="GU135" s="270"/>
      <c r="GV135" s="270"/>
      <c r="GW135" s="270"/>
      <c r="GX135" s="270"/>
      <c r="GY135" s="270"/>
      <c r="GZ135" s="270"/>
      <c r="HA135" s="270"/>
      <c r="HB135" s="270"/>
      <c r="HC135" s="270"/>
      <c r="HD135" s="270"/>
      <c r="HE135" s="270"/>
      <c r="HF135" s="270"/>
      <c r="HG135" s="261"/>
      <c r="HH135" s="261"/>
      <c r="HI135" s="261"/>
      <c r="HJ135" s="261"/>
      <c r="HK135" s="261"/>
      <c r="HL135" s="261"/>
      <c r="HM135" s="261"/>
    </row>
    <row r="136" spans="1:221" ht="31.5" x14ac:dyDescent="0.25">
      <c r="A136" s="790" t="s">
        <v>380</v>
      </c>
      <c r="B136" s="790" t="s">
        <v>394</v>
      </c>
      <c r="C136" s="790" t="s">
        <v>378</v>
      </c>
      <c r="D136" s="790" t="s">
        <v>426</v>
      </c>
      <c r="E136" s="790" t="s">
        <v>693</v>
      </c>
      <c r="F136" s="790" t="s">
        <v>428</v>
      </c>
      <c r="G136" s="620"/>
      <c r="H136" s="620"/>
      <c r="I136" s="1062"/>
      <c r="J136" s="1062"/>
      <c r="K136" s="620"/>
      <c r="L136" s="620"/>
      <c r="M136" s="620"/>
      <c r="N136" s="630"/>
      <c r="O136" s="630"/>
      <c r="P136" s="630"/>
      <c r="Q136" s="806" t="s">
        <v>429</v>
      </c>
      <c r="R136" s="1136"/>
      <c r="S136" s="1136"/>
      <c r="T136" s="1137">
        <f t="shared" si="6"/>
        <v>0</v>
      </c>
      <c r="U136" s="654">
        <f t="shared" si="9"/>
        <v>0</v>
      </c>
      <c r="V136" s="1087"/>
      <c r="W136" s="269"/>
      <c r="X136" s="269"/>
      <c r="Y136" s="269"/>
      <c r="Z136" s="269"/>
      <c r="AA136" s="595"/>
      <c r="AB136" s="269"/>
      <c r="AC136" s="269"/>
      <c r="AD136" s="269"/>
      <c r="AE136" s="269"/>
      <c r="AF136" s="269"/>
      <c r="AG136" s="269"/>
      <c r="AH136" s="269"/>
      <c r="AI136" s="269"/>
      <c r="AJ136" s="269"/>
      <c r="AK136" s="269"/>
      <c r="AL136" s="269"/>
      <c r="AM136" s="269"/>
      <c r="AN136" s="595"/>
      <c r="AO136" s="595"/>
      <c r="AP136" s="269"/>
      <c r="AQ136" s="269"/>
      <c r="AR136" s="269"/>
      <c r="AS136" s="269"/>
      <c r="AT136" s="269"/>
      <c r="AU136" s="269"/>
      <c r="AV136" s="269"/>
      <c r="AW136" s="269"/>
      <c r="AX136" s="269"/>
      <c r="AY136" s="269"/>
      <c r="AZ136" s="269"/>
      <c r="BA136" s="269"/>
      <c r="BB136" s="269"/>
      <c r="BC136" s="269"/>
      <c r="BD136" s="595"/>
      <c r="BE136" s="269"/>
      <c r="BF136" s="269"/>
      <c r="BG136" s="269"/>
      <c r="BH136" s="269"/>
      <c r="BI136" s="269"/>
      <c r="BJ136" s="269"/>
      <c r="BK136" s="576"/>
      <c r="BL136" s="269"/>
      <c r="BM136" s="269"/>
      <c r="BN136" s="269"/>
      <c r="BO136" s="269"/>
      <c r="BP136" s="269"/>
      <c r="BQ136" s="269"/>
      <c r="BR136" s="269"/>
      <c r="BS136" s="595"/>
      <c r="BT136" s="269"/>
      <c r="BU136" s="269"/>
      <c r="BV136" s="269"/>
      <c r="BW136" s="269"/>
      <c r="BX136" s="269"/>
      <c r="BY136" s="269"/>
      <c r="BZ136" s="269"/>
      <c r="CA136" s="636"/>
      <c r="CB136" s="651"/>
      <c r="CC136" s="651"/>
      <c r="CD136" s="651"/>
      <c r="CE136" s="651"/>
      <c r="CF136" s="651"/>
      <c r="CG136" s="651"/>
      <c r="CH136" s="651"/>
      <c r="CI136" s="651"/>
      <c r="CJ136" s="651"/>
      <c r="CK136" s="651"/>
      <c r="CL136" s="651"/>
      <c r="CM136" s="651"/>
      <c r="CN136" s="651"/>
      <c r="CO136" s="651"/>
      <c r="CP136" s="651"/>
      <c r="CQ136" s="651"/>
      <c r="CR136" s="807">
        <f t="shared" si="7"/>
        <v>0</v>
      </c>
      <c r="CS136" s="807">
        <f t="shared" si="8"/>
        <v>0</v>
      </c>
      <c r="CT136" s="270"/>
      <c r="CU136" s="270"/>
      <c r="CV136" s="270"/>
      <c r="CW136" s="270"/>
      <c r="CX136" s="270"/>
      <c r="CY136" s="270"/>
      <c r="CZ136" s="270"/>
      <c r="DA136" s="270"/>
      <c r="DB136" s="270"/>
      <c r="DC136" s="270"/>
      <c r="DD136" s="270"/>
      <c r="DE136" s="270"/>
      <c r="DF136" s="270"/>
      <c r="DG136" s="270"/>
      <c r="DH136" s="270"/>
      <c r="DI136" s="270"/>
      <c r="DJ136" s="270"/>
      <c r="DK136" s="270"/>
      <c r="DL136" s="270"/>
      <c r="DM136" s="270"/>
      <c r="DN136" s="270"/>
      <c r="DO136" s="270"/>
      <c r="DP136" s="270"/>
      <c r="DQ136" s="270"/>
      <c r="DR136" s="270"/>
      <c r="DS136" s="270"/>
      <c r="DT136" s="270"/>
      <c r="DU136" s="270"/>
      <c r="DV136" s="270"/>
      <c r="DW136" s="270"/>
      <c r="DX136" s="270"/>
      <c r="DY136" s="270"/>
      <c r="DZ136" s="270"/>
      <c r="EA136" s="270"/>
      <c r="EB136" s="270"/>
      <c r="EC136" s="270"/>
      <c r="ED136" s="270"/>
      <c r="EE136" s="270"/>
      <c r="EF136" s="270"/>
      <c r="EG136" s="270"/>
      <c r="EH136" s="270"/>
      <c r="EI136" s="270"/>
      <c r="EJ136" s="270"/>
      <c r="EK136" s="270"/>
      <c r="EL136" s="270"/>
      <c r="EM136" s="270"/>
      <c r="EN136" s="270"/>
      <c r="EO136" s="270"/>
      <c r="EP136" s="270"/>
      <c r="EQ136" s="270"/>
      <c r="ER136" s="270"/>
      <c r="ES136" s="270"/>
      <c r="ET136" s="270"/>
      <c r="EU136" s="270"/>
      <c r="EV136" s="270"/>
      <c r="EW136" s="270"/>
      <c r="EX136" s="270"/>
      <c r="EY136" s="270"/>
      <c r="EZ136" s="270"/>
      <c r="FA136" s="270"/>
      <c r="FB136" s="270"/>
      <c r="FC136" s="270"/>
      <c r="FD136" s="270"/>
      <c r="FE136" s="270"/>
      <c r="FF136" s="270"/>
      <c r="FG136" s="270"/>
      <c r="FH136" s="270"/>
      <c r="FI136" s="270"/>
      <c r="FJ136" s="270"/>
      <c r="FK136" s="270"/>
      <c r="FL136" s="270"/>
      <c r="FM136" s="270"/>
      <c r="FN136" s="270"/>
      <c r="FO136" s="270"/>
      <c r="FP136" s="270"/>
      <c r="FQ136" s="270"/>
      <c r="FR136" s="270"/>
      <c r="FS136" s="270"/>
      <c r="FT136" s="270"/>
      <c r="FU136" s="270"/>
      <c r="FV136" s="270"/>
      <c r="FW136" s="270"/>
      <c r="FX136" s="270"/>
      <c r="FY136" s="270"/>
      <c r="FZ136" s="270"/>
      <c r="GA136" s="270"/>
      <c r="GB136" s="270"/>
      <c r="GC136" s="270"/>
      <c r="GD136" s="270"/>
      <c r="GE136" s="270"/>
      <c r="GF136" s="270"/>
      <c r="GG136" s="270"/>
      <c r="GH136" s="270"/>
      <c r="GI136" s="270"/>
      <c r="GJ136" s="270"/>
      <c r="GK136" s="270"/>
      <c r="GL136" s="270"/>
      <c r="GM136" s="270"/>
      <c r="GN136" s="270"/>
      <c r="GO136" s="270"/>
      <c r="GP136" s="270"/>
      <c r="GQ136" s="270"/>
      <c r="GR136" s="270"/>
      <c r="GS136" s="270"/>
      <c r="GT136" s="270"/>
      <c r="GU136" s="270"/>
      <c r="GV136" s="270"/>
      <c r="GW136" s="270"/>
      <c r="GX136" s="270"/>
      <c r="GY136" s="270"/>
      <c r="GZ136" s="270"/>
      <c r="HA136" s="270"/>
      <c r="HB136" s="270"/>
      <c r="HC136" s="270"/>
      <c r="HD136" s="270"/>
      <c r="HE136" s="270"/>
      <c r="HF136" s="270"/>
      <c r="HG136" s="261"/>
      <c r="HH136" s="261"/>
      <c r="HI136" s="261"/>
      <c r="HJ136" s="261"/>
      <c r="HK136" s="261"/>
      <c r="HL136" s="261"/>
      <c r="HM136" s="261"/>
    </row>
    <row r="137" spans="1:221" s="280" customFormat="1" ht="84" hidden="1" customHeight="1" x14ac:dyDescent="0.25">
      <c r="A137" s="619" t="s">
        <v>380</v>
      </c>
      <c r="B137" s="619" t="s">
        <v>394</v>
      </c>
      <c r="C137" s="619" t="s">
        <v>378</v>
      </c>
      <c r="D137" s="619" t="s">
        <v>426</v>
      </c>
      <c r="E137" s="619" t="s">
        <v>693</v>
      </c>
      <c r="F137" s="619" t="s">
        <v>428</v>
      </c>
      <c r="G137" s="609">
        <v>2021005810164</v>
      </c>
      <c r="H137" s="941"/>
      <c r="I137" s="1052" t="s">
        <v>732</v>
      </c>
      <c r="J137" s="1052" t="s">
        <v>733</v>
      </c>
      <c r="K137" s="609">
        <v>2500</v>
      </c>
      <c r="L137" s="609" t="s">
        <v>735</v>
      </c>
      <c r="M137" s="609" t="s">
        <v>734</v>
      </c>
      <c r="N137" s="619" t="s">
        <v>666</v>
      </c>
      <c r="O137" s="619" t="s">
        <v>390</v>
      </c>
      <c r="P137" s="619" t="s">
        <v>736</v>
      </c>
      <c r="Q137" s="934" t="s">
        <v>976</v>
      </c>
      <c r="R137" s="845"/>
      <c r="S137" s="845">
        <v>3501000000</v>
      </c>
      <c r="T137" s="1022">
        <f t="shared" si="6"/>
        <v>3501000000</v>
      </c>
      <c r="U137" s="654">
        <f t="shared" si="9"/>
        <v>3501000000</v>
      </c>
      <c r="V137" s="1088"/>
      <c r="W137" s="277"/>
      <c r="X137" s="277"/>
      <c r="Y137" s="277"/>
      <c r="Z137" s="277"/>
      <c r="AA137" s="594"/>
      <c r="AB137" s="277"/>
      <c r="AC137" s="277"/>
      <c r="AD137" s="277"/>
      <c r="AE137" s="277"/>
      <c r="AF137" s="277"/>
      <c r="AG137" s="277"/>
      <c r="AH137" s="277"/>
      <c r="AI137" s="277"/>
      <c r="AJ137" s="277"/>
      <c r="AK137" s="277"/>
      <c r="AL137" s="277"/>
      <c r="AM137" s="277"/>
      <c r="AN137" s="594"/>
      <c r="AO137" s="594"/>
      <c r="AP137" s="277"/>
      <c r="AQ137" s="277"/>
      <c r="AR137" s="277"/>
      <c r="AS137" s="277"/>
      <c r="AT137" s="277"/>
      <c r="AU137" s="277"/>
      <c r="AV137" s="277"/>
      <c r="AW137" s="277"/>
      <c r="AX137" s="277"/>
      <c r="AY137" s="277"/>
      <c r="AZ137" s="277"/>
      <c r="BA137" s="277"/>
      <c r="BB137" s="277"/>
      <c r="BC137" s="277"/>
      <c r="BD137" s="594"/>
      <c r="BE137" s="277"/>
      <c r="BF137" s="277"/>
      <c r="BG137" s="277"/>
      <c r="BH137" s="277"/>
      <c r="BI137" s="277"/>
      <c r="BJ137" s="277"/>
      <c r="BK137" s="381"/>
      <c r="BL137" s="277"/>
      <c r="BM137" s="277"/>
      <c r="BN137" s="277"/>
      <c r="BO137" s="277"/>
      <c r="BP137" s="277">
        <v>1000000</v>
      </c>
      <c r="BQ137" s="277"/>
      <c r="BR137" s="277"/>
      <c r="BS137" s="594"/>
      <c r="BT137" s="277"/>
      <c r="BU137" s="277"/>
      <c r="BV137" s="277"/>
      <c r="BW137" s="277">
        <v>3200000000</v>
      </c>
      <c r="BX137" s="277">
        <v>300000000</v>
      </c>
      <c r="BY137" s="277"/>
      <c r="BZ137" s="277"/>
      <c r="CA137" s="637"/>
      <c r="CB137" s="652"/>
      <c r="CC137" s="652"/>
      <c r="CD137" s="652"/>
      <c r="CE137" s="652"/>
      <c r="CF137" s="652"/>
      <c r="CG137" s="652"/>
      <c r="CH137" s="652"/>
      <c r="CI137" s="652"/>
      <c r="CJ137" s="652"/>
      <c r="CK137" s="652"/>
      <c r="CL137" s="652"/>
      <c r="CM137" s="652"/>
      <c r="CN137" s="652"/>
      <c r="CO137" s="652"/>
      <c r="CP137" s="652"/>
      <c r="CQ137" s="652"/>
      <c r="CR137" s="807">
        <f t="shared" si="7"/>
        <v>3501000000</v>
      </c>
      <c r="CS137" s="807">
        <f t="shared" si="8"/>
        <v>0</v>
      </c>
      <c r="CT137" s="278"/>
      <c r="CU137" s="278"/>
      <c r="CV137" s="278"/>
      <c r="CW137" s="278"/>
      <c r="CX137" s="278"/>
      <c r="CY137" s="278"/>
      <c r="CZ137" s="278"/>
      <c r="DA137" s="278"/>
      <c r="DB137" s="278"/>
      <c r="DC137" s="278"/>
      <c r="DD137" s="278"/>
      <c r="DE137" s="278"/>
      <c r="DF137" s="278"/>
      <c r="DG137" s="278"/>
      <c r="DH137" s="278"/>
      <c r="DI137" s="278"/>
      <c r="DJ137" s="278"/>
      <c r="DK137" s="278"/>
      <c r="DL137" s="278"/>
      <c r="DM137" s="278"/>
      <c r="DN137" s="278"/>
      <c r="DO137" s="278"/>
      <c r="DP137" s="278"/>
      <c r="DQ137" s="278"/>
      <c r="DR137" s="278"/>
      <c r="DS137" s="278"/>
      <c r="DT137" s="278"/>
      <c r="DU137" s="278"/>
      <c r="DV137" s="278"/>
      <c r="DW137" s="278"/>
      <c r="DX137" s="278"/>
      <c r="DY137" s="278"/>
      <c r="DZ137" s="278"/>
      <c r="EA137" s="278"/>
      <c r="EB137" s="278"/>
      <c r="EC137" s="278"/>
      <c r="ED137" s="278"/>
      <c r="EE137" s="278"/>
      <c r="EF137" s="278"/>
      <c r="EG137" s="278"/>
      <c r="EH137" s="278"/>
      <c r="EI137" s="278"/>
      <c r="EJ137" s="278"/>
      <c r="EK137" s="278"/>
      <c r="EL137" s="278"/>
      <c r="EM137" s="278"/>
      <c r="EN137" s="278"/>
      <c r="EO137" s="278"/>
      <c r="EP137" s="278"/>
      <c r="EQ137" s="278"/>
      <c r="ER137" s="278"/>
      <c r="ES137" s="278"/>
      <c r="ET137" s="278"/>
      <c r="EU137" s="278"/>
      <c r="EV137" s="278"/>
      <c r="EW137" s="278"/>
      <c r="EX137" s="278"/>
      <c r="EY137" s="278"/>
      <c r="EZ137" s="278"/>
      <c r="FA137" s="278"/>
      <c r="FB137" s="278"/>
      <c r="FC137" s="278"/>
      <c r="FD137" s="278"/>
      <c r="FE137" s="278"/>
      <c r="FF137" s="278"/>
      <c r="FG137" s="278"/>
      <c r="FH137" s="278"/>
      <c r="FI137" s="278"/>
      <c r="FJ137" s="278"/>
      <c r="FK137" s="278"/>
      <c r="FL137" s="278"/>
      <c r="FM137" s="278"/>
      <c r="FN137" s="278"/>
      <c r="FO137" s="278"/>
      <c r="FP137" s="278"/>
      <c r="FQ137" s="278"/>
      <c r="FR137" s="278"/>
      <c r="FS137" s="278"/>
      <c r="FT137" s="278"/>
      <c r="FU137" s="278"/>
      <c r="FV137" s="278"/>
      <c r="FW137" s="278"/>
      <c r="FX137" s="278"/>
      <c r="FY137" s="278"/>
      <c r="FZ137" s="278"/>
      <c r="GA137" s="278"/>
      <c r="GB137" s="278"/>
      <c r="GC137" s="278"/>
      <c r="GD137" s="278"/>
      <c r="GE137" s="278"/>
      <c r="GF137" s="278"/>
      <c r="GG137" s="278"/>
      <c r="GH137" s="278"/>
      <c r="GI137" s="278"/>
      <c r="GJ137" s="278"/>
      <c r="GK137" s="278"/>
      <c r="GL137" s="278"/>
      <c r="GM137" s="278"/>
      <c r="GN137" s="278"/>
      <c r="GO137" s="278"/>
      <c r="GP137" s="278"/>
      <c r="GQ137" s="278"/>
      <c r="GR137" s="278"/>
      <c r="GS137" s="278"/>
      <c r="GT137" s="278"/>
      <c r="GU137" s="278"/>
      <c r="GV137" s="278"/>
      <c r="GW137" s="278"/>
      <c r="GX137" s="278"/>
      <c r="GY137" s="278"/>
      <c r="GZ137" s="278"/>
      <c r="HA137" s="278"/>
      <c r="HB137" s="278"/>
      <c r="HC137" s="278"/>
      <c r="HD137" s="278"/>
      <c r="HE137" s="278"/>
      <c r="HF137" s="278"/>
      <c r="HG137" s="278"/>
      <c r="HH137" s="278"/>
      <c r="HI137" s="278"/>
      <c r="HJ137" s="278"/>
      <c r="HK137" s="278"/>
      <c r="HL137" s="278"/>
      <c r="HM137" s="278"/>
    </row>
    <row r="138" spans="1:221" s="280" customFormat="1" ht="84" customHeight="1" x14ac:dyDescent="0.25">
      <c r="A138" s="619" t="s">
        <v>380</v>
      </c>
      <c r="B138" s="619" t="s">
        <v>394</v>
      </c>
      <c r="C138" s="619" t="s">
        <v>378</v>
      </c>
      <c r="D138" s="619" t="s">
        <v>426</v>
      </c>
      <c r="E138" s="619" t="s">
        <v>693</v>
      </c>
      <c r="F138" s="619" t="s">
        <v>428</v>
      </c>
      <c r="G138" s="609">
        <v>2020005810186</v>
      </c>
      <c r="H138" s="941"/>
      <c r="I138" s="1052" t="s">
        <v>1043</v>
      </c>
      <c r="J138" s="1052" t="s">
        <v>1044</v>
      </c>
      <c r="K138" s="609">
        <v>1100</v>
      </c>
      <c r="L138" s="609" t="s">
        <v>735</v>
      </c>
      <c r="M138" s="609" t="s">
        <v>734</v>
      </c>
      <c r="N138" s="1043" t="s">
        <v>1042</v>
      </c>
      <c r="O138" s="619" t="s">
        <v>390</v>
      </c>
      <c r="P138" s="619"/>
      <c r="Q138" s="934" t="s">
        <v>1041</v>
      </c>
      <c r="R138" s="845"/>
      <c r="S138" s="845">
        <v>480800000</v>
      </c>
      <c r="T138" s="1022">
        <f t="shared" si="6"/>
        <v>480800000</v>
      </c>
      <c r="U138" s="654">
        <f t="shared" si="9"/>
        <v>480800000</v>
      </c>
      <c r="V138" s="1088"/>
      <c r="W138" s="594"/>
      <c r="X138" s="594"/>
      <c r="Y138" s="594"/>
      <c r="Z138" s="594"/>
      <c r="AA138" s="594"/>
      <c r="AB138" s="594"/>
      <c r="AC138" s="594"/>
      <c r="AD138" s="594"/>
      <c r="AE138" s="594"/>
      <c r="AF138" s="594"/>
      <c r="AG138" s="594"/>
      <c r="AH138" s="594"/>
      <c r="AI138" s="594"/>
      <c r="AJ138" s="594"/>
      <c r="AK138" s="594"/>
      <c r="AL138" s="594"/>
      <c r="AM138" s="594"/>
      <c r="AN138" s="594"/>
      <c r="AO138" s="594"/>
      <c r="AP138" s="594"/>
      <c r="AQ138" s="594"/>
      <c r="AR138" s="594"/>
      <c r="AS138" s="594">
        <v>316800000</v>
      </c>
      <c r="AT138" s="594">
        <v>2500000</v>
      </c>
      <c r="AU138" s="594"/>
      <c r="AV138" s="594"/>
      <c r="AW138" s="594"/>
      <c r="AX138" s="594">
        <v>160000000</v>
      </c>
      <c r="AY138" s="594">
        <v>1500000</v>
      </c>
      <c r="AZ138" s="594"/>
      <c r="BA138" s="594"/>
      <c r="BB138" s="594"/>
      <c r="BC138" s="594"/>
      <c r="BD138" s="594"/>
      <c r="BE138" s="594"/>
      <c r="BF138" s="594"/>
      <c r="BG138" s="594"/>
      <c r="BH138" s="594"/>
      <c r="BI138" s="594"/>
      <c r="BJ138" s="594"/>
      <c r="BK138" s="594"/>
      <c r="BL138" s="594"/>
      <c r="BM138" s="594"/>
      <c r="BN138" s="594"/>
      <c r="BO138" s="594"/>
      <c r="BP138" s="594"/>
      <c r="BQ138" s="594"/>
      <c r="BR138" s="594"/>
      <c r="BS138" s="594"/>
      <c r="BT138" s="594"/>
      <c r="BU138" s="594"/>
      <c r="BV138" s="594"/>
      <c r="BW138" s="594"/>
      <c r="BX138" s="594"/>
      <c r="BY138" s="594"/>
      <c r="BZ138" s="594"/>
      <c r="CA138" s="637"/>
      <c r="CB138" s="652"/>
      <c r="CC138" s="652"/>
      <c r="CD138" s="652"/>
      <c r="CE138" s="652"/>
      <c r="CF138" s="652"/>
      <c r="CG138" s="652"/>
      <c r="CH138" s="652"/>
      <c r="CI138" s="652"/>
      <c r="CJ138" s="652"/>
      <c r="CK138" s="652"/>
      <c r="CL138" s="652"/>
      <c r="CM138" s="652"/>
      <c r="CN138" s="652"/>
      <c r="CO138" s="652"/>
      <c r="CP138" s="652"/>
      <c r="CQ138" s="652"/>
      <c r="CR138" s="807"/>
      <c r="CS138" s="807"/>
      <c r="CT138" s="278"/>
      <c r="CU138" s="278"/>
      <c r="CV138" s="278"/>
      <c r="CW138" s="278"/>
      <c r="CX138" s="278"/>
      <c r="CY138" s="278"/>
      <c r="CZ138" s="278"/>
      <c r="DA138" s="278"/>
      <c r="DB138" s="278"/>
      <c r="DC138" s="278"/>
      <c r="DD138" s="278"/>
      <c r="DE138" s="278"/>
      <c r="DF138" s="278"/>
      <c r="DG138" s="278"/>
      <c r="DH138" s="278"/>
      <c r="DI138" s="278"/>
      <c r="DJ138" s="278"/>
      <c r="DK138" s="278"/>
      <c r="DL138" s="278"/>
      <c r="DM138" s="278"/>
      <c r="DN138" s="278"/>
      <c r="DO138" s="278"/>
      <c r="DP138" s="278"/>
      <c r="DQ138" s="278"/>
      <c r="DR138" s="278"/>
      <c r="DS138" s="278"/>
      <c r="DT138" s="278"/>
      <c r="DU138" s="278"/>
      <c r="DV138" s="278"/>
      <c r="DW138" s="278"/>
      <c r="DX138" s="278"/>
      <c r="DY138" s="278"/>
      <c r="DZ138" s="278"/>
      <c r="EA138" s="278"/>
      <c r="EB138" s="278"/>
      <c r="EC138" s="278"/>
      <c r="ED138" s="278"/>
      <c r="EE138" s="278"/>
      <c r="EF138" s="278"/>
      <c r="EG138" s="278"/>
      <c r="EH138" s="278"/>
      <c r="EI138" s="278"/>
      <c r="EJ138" s="278"/>
      <c r="EK138" s="278"/>
      <c r="EL138" s="278"/>
      <c r="EM138" s="278"/>
      <c r="EN138" s="278"/>
      <c r="EO138" s="278"/>
      <c r="EP138" s="278"/>
      <c r="EQ138" s="278"/>
      <c r="ER138" s="278"/>
      <c r="ES138" s="278"/>
      <c r="ET138" s="278"/>
      <c r="EU138" s="278"/>
      <c r="EV138" s="278"/>
      <c r="EW138" s="278"/>
      <c r="EX138" s="278"/>
      <c r="EY138" s="278"/>
      <c r="EZ138" s="278"/>
      <c r="FA138" s="278"/>
      <c r="FB138" s="278"/>
      <c r="FC138" s="278"/>
      <c r="FD138" s="278"/>
      <c r="FE138" s="278"/>
      <c r="FF138" s="278"/>
      <c r="FG138" s="278"/>
      <c r="FH138" s="278"/>
      <c r="FI138" s="278"/>
      <c r="FJ138" s="278"/>
      <c r="FK138" s="278"/>
      <c r="FL138" s="278"/>
      <c r="FM138" s="278"/>
      <c r="FN138" s="278"/>
      <c r="FO138" s="278"/>
      <c r="FP138" s="278"/>
      <c r="FQ138" s="278"/>
      <c r="FR138" s="278"/>
      <c r="FS138" s="278"/>
      <c r="FT138" s="278"/>
      <c r="FU138" s="278"/>
      <c r="FV138" s="278"/>
      <c r="FW138" s="278"/>
      <c r="FX138" s="278"/>
      <c r="FY138" s="278"/>
      <c r="FZ138" s="278"/>
      <c r="GA138" s="278"/>
      <c r="GB138" s="278"/>
      <c r="GC138" s="278"/>
      <c r="GD138" s="278"/>
      <c r="GE138" s="278"/>
      <c r="GF138" s="278"/>
      <c r="GG138" s="278"/>
      <c r="GH138" s="278"/>
      <c r="GI138" s="278"/>
      <c r="GJ138" s="278"/>
      <c r="GK138" s="278"/>
      <c r="GL138" s="278"/>
      <c r="GM138" s="278"/>
      <c r="GN138" s="278"/>
      <c r="GO138" s="278"/>
      <c r="GP138" s="278"/>
      <c r="GQ138" s="278"/>
      <c r="GR138" s="278"/>
      <c r="GS138" s="278"/>
      <c r="GT138" s="278"/>
      <c r="GU138" s="278"/>
      <c r="GV138" s="278"/>
      <c r="GW138" s="278"/>
      <c r="GX138" s="278"/>
      <c r="GY138" s="278"/>
      <c r="GZ138" s="278"/>
      <c r="HA138" s="278"/>
      <c r="HB138" s="278"/>
      <c r="HC138" s="278"/>
      <c r="HD138" s="278"/>
      <c r="HE138" s="278"/>
      <c r="HF138" s="278"/>
      <c r="HG138" s="278"/>
      <c r="HH138" s="278"/>
      <c r="HI138" s="278"/>
      <c r="HJ138" s="278"/>
      <c r="HK138" s="278"/>
      <c r="HL138" s="278"/>
      <c r="HM138" s="278"/>
    </row>
    <row r="139" spans="1:221" ht="19.5" hidden="1" x14ac:dyDescent="0.25">
      <c r="A139" s="1132" t="s">
        <v>380</v>
      </c>
      <c r="B139" s="1132" t="s">
        <v>394</v>
      </c>
      <c r="C139" s="1132" t="s">
        <v>378</v>
      </c>
      <c r="D139" s="1132" t="s">
        <v>430</v>
      </c>
      <c r="E139" s="1132"/>
      <c r="F139" s="1132"/>
      <c r="G139" s="613"/>
      <c r="H139" s="613"/>
      <c r="I139" s="1054"/>
      <c r="J139" s="1054"/>
      <c r="K139" s="613"/>
      <c r="L139" s="613"/>
      <c r="M139" s="613"/>
      <c r="N139" s="629"/>
      <c r="O139" s="629"/>
      <c r="P139" s="629"/>
      <c r="Q139" s="1138" t="s">
        <v>309</v>
      </c>
      <c r="R139" s="1134"/>
      <c r="S139" s="1134"/>
      <c r="T139" s="1135">
        <f t="shared" si="6"/>
        <v>0</v>
      </c>
      <c r="U139" s="654">
        <f t="shared" ref="U139:U202" si="11">SUM(V139:CA139)</f>
        <v>0</v>
      </c>
      <c r="V139" s="1087"/>
      <c r="W139" s="269"/>
      <c r="X139" s="269"/>
      <c r="Y139" s="269"/>
      <c r="Z139" s="269"/>
      <c r="AA139" s="595"/>
      <c r="AB139" s="269"/>
      <c r="AC139" s="269"/>
      <c r="AD139" s="269"/>
      <c r="AE139" s="269"/>
      <c r="AF139" s="269"/>
      <c r="AG139" s="269"/>
      <c r="AH139" s="269"/>
      <c r="AI139" s="269"/>
      <c r="AJ139" s="269"/>
      <c r="AK139" s="269"/>
      <c r="AL139" s="269"/>
      <c r="AM139" s="269"/>
      <c r="AN139" s="595"/>
      <c r="AO139" s="595"/>
      <c r="AP139" s="269"/>
      <c r="AQ139" s="269"/>
      <c r="AR139" s="269"/>
      <c r="AS139" s="269"/>
      <c r="AT139" s="269"/>
      <c r="AU139" s="269"/>
      <c r="AV139" s="269"/>
      <c r="AW139" s="269"/>
      <c r="AX139" s="269"/>
      <c r="AY139" s="269"/>
      <c r="AZ139" s="269"/>
      <c r="BA139" s="269"/>
      <c r="BB139" s="269"/>
      <c r="BC139" s="269"/>
      <c r="BD139" s="595"/>
      <c r="BE139" s="269"/>
      <c r="BF139" s="269"/>
      <c r="BG139" s="269"/>
      <c r="BH139" s="269"/>
      <c r="BI139" s="269"/>
      <c r="BJ139" s="269"/>
      <c r="BK139" s="576"/>
      <c r="BL139" s="269"/>
      <c r="BM139" s="269"/>
      <c r="BN139" s="269"/>
      <c r="BO139" s="269"/>
      <c r="BP139" s="269"/>
      <c r="BQ139" s="269"/>
      <c r="BR139" s="269"/>
      <c r="BS139" s="595"/>
      <c r="BT139" s="269"/>
      <c r="BU139" s="269"/>
      <c r="BV139" s="269"/>
      <c r="BW139" s="269"/>
      <c r="BX139" s="269"/>
      <c r="BY139" s="269"/>
      <c r="BZ139" s="269"/>
      <c r="CA139" s="636"/>
      <c r="CB139" s="651"/>
      <c r="CC139" s="651"/>
      <c r="CD139" s="651"/>
      <c r="CE139" s="651"/>
      <c r="CF139" s="651"/>
      <c r="CG139" s="651"/>
      <c r="CH139" s="651"/>
      <c r="CI139" s="651"/>
      <c r="CJ139" s="651"/>
      <c r="CK139" s="651"/>
      <c r="CL139" s="651"/>
      <c r="CM139" s="651"/>
      <c r="CN139" s="651"/>
      <c r="CO139" s="651"/>
      <c r="CP139" s="651"/>
      <c r="CQ139" s="651"/>
      <c r="CR139" s="807">
        <f t="shared" si="7"/>
        <v>0</v>
      </c>
      <c r="CS139" s="807">
        <f t="shared" si="8"/>
        <v>0</v>
      </c>
      <c r="CT139" s="270"/>
      <c r="CU139" s="270"/>
      <c r="CV139" s="270"/>
      <c r="CW139" s="270"/>
      <c r="CX139" s="270"/>
      <c r="CY139" s="270"/>
      <c r="CZ139" s="270"/>
      <c r="DA139" s="270"/>
      <c r="DB139" s="270"/>
      <c r="DC139" s="270"/>
      <c r="DD139" s="270"/>
      <c r="DE139" s="270"/>
      <c r="DF139" s="270"/>
      <c r="DG139" s="270"/>
      <c r="DH139" s="270"/>
      <c r="DI139" s="270"/>
      <c r="DJ139" s="270"/>
      <c r="DK139" s="270"/>
      <c r="DL139" s="270"/>
      <c r="DM139" s="270"/>
      <c r="DN139" s="270"/>
      <c r="DO139" s="270"/>
      <c r="DP139" s="270"/>
      <c r="DQ139" s="270"/>
      <c r="DR139" s="270"/>
      <c r="DS139" s="270"/>
      <c r="DT139" s="270"/>
      <c r="DU139" s="270"/>
      <c r="DV139" s="270"/>
      <c r="DW139" s="270"/>
      <c r="DX139" s="270"/>
      <c r="DY139" s="270"/>
      <c r="DZ139" s="270"/>
      <c r="EA139" s="270"/>
      <c r="EB139" s="270"/>
      <c r="EC139" s="270"/>
      <c r="ED139" s="270"/>
      <c r="EE139" s="270"/>
      <c r="EF139" s="270"/>
      <c r="EG139" s="270"/>
      <c r="EH139" s="270"/>
      <c r="EI139" s="270"/>
      <c r="EJ139" s="270"/>
      <c r="EK139" s="270"/>
      <c r="EL139" s="270"/>
      <c r="EM139" s="270"/>
      <c r="EN139" s="270"/>
      <c r="EO139" s="270"/>
      <c r="EP139" s="270"/>
      <c r="EQ139" s="270"/>
      <c r="ER139" s="270"/>
      <c r="ES139" s="270"/>
      <c r="ET139" s="270"/>
      <c r="EU139" s="270"/>
      <c r="EV139" s="270"/>
      <c r="EW139" s="270"/>
      <c r="EX139" s="270"/>
      <c r="EY139" s="270"/>
      <c r="EZ139" s="270"/>
      <c r="FA139" s="270"/>
      <c r="FB139" s="270"/>
      <c r="FC139" s="270"/>
      <c r="FD139" s="270"/>
      <c r="FE139" s="270"/>
      <c r="FF139" s="270"/>
      <c r="FG139" s="270"/>
      <c r="FH139" s="270"/>
      <c r="FI139" s="270"/>
      <c r="FJ139" s="270"/>
      <c r="FK139" s="270"/>
      <c r="FL139" s="270"/>
      <c r="FM139" s="270"/>
      <c r="FN139" s="270"/>
      <c r="FO139" s="270"/>
      <c r="FP139" s="270"/>
      <c r="FQ139" s="270"/>
      <c r="FR139" s="270"/>
      <c r="FS139" s="270"/>
      <c r="FT139" s="270"/>
      <c r="FU139" s="270"/>
      <c r="FV139" s="270"/>
      <c r="FW139" s="270"/>
      <c r="FX139" s="270"/>
      <c r="FY139" s="270"/>
      <c r="FZ139" s="270"/>
      <c r="GA139" s="270"/>
      <c r="GB139" s="270"/>
      <c r="GC139" s="270"/>
      <c r="GD139" s="270"/>
      <c r="GE139" s="270"/>
      <c r="GF139" s="270"/>
      <c r="GG139" s="270"/>
      <c r="GH139" s="270"/>
      <c r="GI139" s="270"/>
      <c r="GJ139" s="270"/>
      <c r="GK139" s="270"/>
      <c r="GL139" s="270"/>
      <c r="GM139" s="270"/>
      <c r="GN139" s="270"/>
      <c r="GO139" s="270"/>
      <c r="GP139" s="270"/>
      <c r="GQ139" s="270"/>
      <c r="GR139" s="270"/>
      <c r="GS139" s="270"/>
      <c r="GT139" s="270"/>
      <c r="GU139" s="270"/>
      <c r="GV139" s="270"/>
      <c r="GW139" s="270"/>
      <c r="GX139" s="270"/>
      <c r="GY139" s="270"/>
      <c r="GZ139" s="270"/>
      <c r="HA139" s="270"/>
      <c r="HB139" s="270"/>
      <c r="HC139" s="270"/>
      <c r="HD139" s="270"/>
      <c r="HE139" s="270"/>
      <c r="HF139" s="270"/>
      <c r="HG139" s="261"/>
      <c r="HH139" s="261"/>
      <c r="HI139" s="261"/>
      <c r="HJ139" s="261"/>
      <c r="HK139" s="261"/>
      <c r="HL139" s="261"/>
      <c r="HM139" s="261"/>
    </row>
    <row r="140" spans="1:221" ht="19.5" hidden="1" x14ac:dyDescent="0.25">
      <c r="A140" s="1121" t="s">
        <v>380</v>
      </c>
      <c r="B140" s="1121" t="s">
        <v>394</v>
      </c>
      <c r="C140" s="1121" t="s">
        <v>378</v>
      </c>
      <c r="D140" s="1121" t="s">
        <v>430</v>
      </c>
      <c r="E140" s="1121" t="s">
        <v>419</v>
      </c>
      <c r="F140" s="1121"/>
      <c r="G140" s="608"/>
      <c r="H140" s="608"/>
      <c r="I140" s="1050"/>
      <c r="J140" s="1050"/>
      <c r="K140" s="608"/>
      <c r="L140" s="608"/>
      <c r="M140" s="608"/>
      <c r="N140" s="627"/>
      <c r="O140" s="627"/>
      <c r="P140" s="627"/>
      <c r="Q140" s="1122" t="s">
        <v>697</v>
      </c>
      <c r="R140" s="1123"/>
      <c r="S140" s="1123"/>
      <c r="T140" s="1124">
        <f t="shared" si="6"/>
        <v>0</v>
      </c>
      <c r="U140" s="654">
        <f t="shared" si="11"/>
        <v>0</v>
      </c>
      <c r="V140" s="1087"/>
      <c r="W140" s="576"/>
      <c r="X140" s="576"/>
      <c r="Y140" s="576"/>
      <c r="Z140" s="576"/>
      <c r="AA140" s="595"/>
      <c r="AB140" s="576"/>
      <c r="AC140" s="576"/>
      <c r="AD140" s="576"/>
      <c r="AE140" s="576"/>
      <c r="AF140" s="576"/>
      <c r="AG140" s="576"/>
      <c r="AH140" s="576"/>
      <c r="AI140" s="576"/>
      <c r="AJ140" s="576"/>
      <c r="AK140" s="576"/>
      <c r="AL140" s="576"/>
      <c r="AM140" s="576"/>
      <c r="AN140" s="595"/>
      <c r="AO140" s="595"/>
      <c r="AP140" s="576"/>
      <c r="AQ140" s="576"/>
      <c r="AR140" s="576"/>
      <c r="AS140" s="576"/>
      <c r="AT140" s="576"/>
      <c r="AU140" s="576"/>
      <c r="AV140" s="576"/>
      <c r="AW140" s="576"/>
      <c r="AX140" s="576"/>
      <c r="AY140" s="576"/>
      <c r="AZ140" s="576"/>
      <c r="BA140" s="576"/>
      <c r="BB140" s="576"/>
      <c r="BC140" s="576"/>
      <c r="BD140" s="595"/>
      <c r="BE140" s="576"/>
      <c r="BF140" s="576"/>
      <c r="BG140" s="269"/>
      <c r="BH140" s="269"/>
      <c r="BI140" s="269"/>
      <c r="BJ140" s="576"/>
      <c r="BK140" s="576"/>
      <c r="BL140" s="576"/>
      <c r="BM140" s="576"/>
      <c r="BN140" s="576"/>
      <c r="BO140" s="576"/>
      <c r="BP140" s="576"/>
      <c r="BQ140" s="576"/>
      <c r="BR140" s="576"/>
      <c r="BS140" s="595"/>
      <c r="BT140" s="576"/>
      <c r="BU140" s="576"/>
      <c r="BV140" s="576"/>
      <c r="BW140" s="576"/>
      <c r="BX140" s="576"/>
      <c r="BY140" s="576"/>
      <c r="BZ140" s="576"/>
      <c r="CA140" s="636"/>
      <c r="CB140" s="651"/>
      <c r="CC140" s="651"/>
      <c r="CD140" s="651"/>
      <c r="CE140" s="651"/>
      <c r="CF140" s="651"/>
      <c r="CG140" s="651"/>
      <c r="CH140" s="651"/>
      <c r="CI140" s="651"/>
      <c r="CJ140" s="651"/>
      <c r="CK140" s="651"/>
      <c r="CL140" s="651"/>
      <c r="CM140" s="651"/>
      <c r="CN140" s="651"/>
      <c r="CO140" s="651"/>
      <c r="CP140" s="651"/>
      <c r="CQ140" s="651"/>
      <c r="CR140" s="807">
        <f t="shared" si="7"/>
        <v>0</v>
      </c>
      <c r="CS140" s="807">
        <f t="shared" si="8"/>
        <v>0</v>
      </c>
      <c r="CT140" s="270"/>
      <c r="CU140" s="270"/>
      <c r="CV140" s="270"/>
      <c r="CW140" s="270"/>
      <c r="CX140" s="270"/>
      <c r="CY140" s="270"/>
      <c r="CZ140" s="270"/>
      <c r="DA140" s="270"/>
      <c r="DB140" s="270"/>
      <c r="DC140" s="270"/>
      <c r="DD140" s="270"/>
      <c r="DE140" s="270"/>
      <c r="DF140" s="270"/>
      <c r="DG140" s="270"/>
      <c r="DH140" s="270"/>
      <c r="DI140" s="270"/>
      <c r="DJ140" s="270"/>
      <c r="DK140" s="270"/>
      <c r="DL140" s="270"/>
      <c r="DM140" s="270"/>
      <c r="DN140" s="270"/>
      <c r="DO140" s="270"/>
      <c r="DP140" s="270"/>
      <c r="DQ140" s="270"/>
      <c r="DR140" s="270"/>
      <c r="DS140" s="270"/>
      <c r="DT140" s="270"/>
      <c r="DU140" s="270"/>
      <c r="DV140" s="270"/>
      <c r="DW140" s="270"/>
      <c r="DX140" s="270"/>
      <c r="DY140" s="270"/>
      <c r="DZ140" s="270"/>
      <c r="EA140" s="270"/>
      <c r="EB140" s="270"/>
      <c r="EC140" s="270"/>
      <c r="ED140" s="270"/>
      <c r="EE140" s="270"/>
      <c r="EF140" s="270"/>
      <c r="EG140" s="270"/>
      <c r="EH140" s="270"/>
      <c r="EI140" s="270"/>
      <c r="EJ140" s="270"/>
      <c r="EK140" s="270"/>
      <c r="EL140" s="270"/>
      <c r="EM140" s="270"/>
      <c r="EN140" s="270"/>
      <c r="EO140" s="270"/>
      <c r="EP140" s="270"/>
      <c r="EQ140" s="270"/>
      <c r="ER140" s="270"/>
      <c r="ES140" s="270"/>
      <c r="ET140" s="270"/>
      <c r="EU140" s="270"/>
      <c r="EV140" s="270"/>
      <c r="EW140" s="270"/>
      <c r="EX140" s="270"/>
      <c r="EY140" s="270"/>
      <c r="EZ140" s="270"/>
      <c r="FA140" s="270"/>
      <c r="FB140" s="270"/>
      <c r="FC140" s="270"/>
      <c r="FD140" s="270"/>
      <c r="FE140" s="270"/>
      <c r="FF140" s="270"/>
      <c r="FG140" s="270"/>
      <c r="FH140" s="270"/>
      <c r="FI140" s="270"/>
      <c r="FJ140" s="270"/>
      <c r="FK140" s="270"/>
      <c r="FL140" s="270"/>
      <c r="FM140" s="270"/>
      <c r="FN140" s="270"/>
      <c r="FO140" s="270"/>
      <c r="FP140" s="270"/>
      <c r="FQ140" s="270"/>
      <c r="FR140" s="270"/>
      <c r="FS140" s="270"/>
      <c r="FT140" s="270"/>
      <c r="FU140" s="270"/>
      <c r="FV140" s="270"/>
      <c r="FW140" s="270"/>
      <c r="FX140" s="270"/>
      <c r="FY140" s="270"/>
      <c r="FZ140" s="270"/>
      <c r="GA140" s="270"/>
      <c r="GB140" s="270"/>
      <c r="GC140" s="270"/>
      <c r="GD140" s="270"/>
      <c r="GE140" s="270"/>
      <c r="GF140" s="270"/>
      <c r="GG140" s="270"/>
      <c r="GH140" s="270"/>
      <c r="GI140" s="270"/>
      <c r="GJ140" s="270"/>
      <c r="GK140" s="270"/>
      <c r="GL140" s="270"/>
      <c r="GM140" s="270"/>
      <c r="GN140" s="270"/>
      <c r="GO140" s="270"/>
      <c r="GP140" s="270"/>
      <c r="GQ140" s="270"/>
      <c r="GR140" s="270"/>
      <c r="GS140" s="270"/>
      <c r="GT140" s="270"/>
      <c r="GU140" s="270"/>
      <c r="GV140" s="270"/>
      <c r="GW140" s="270"/>
      <c r="GX140" s="270"/>
      <c r="GY140" s="270"/>
      <c r="GZ140" s="270"/>
      <c r="HA140" s="270"/>
      <c r="HB140" s="270"/>
      <c r="HC140" s="270"/>
      <c r="HD140" s="270"/>
      <c r="HE140" s="270"/>
      <c r="HF140" s="270"/>
      <c r="HG140" s="261"/>
      <c r="HH140" s="261"/>
      <c r="HI140" s="261"/>
      <c r="HJ140" s="261"/>
      <c r="HK140" s="261"/>
      <c r="HL140" s="261"/>
      <c r="HM140" s="261"/>
    </row>
    <row r="141" spans="1:221" ht="19.5" hidden="1" x14ac:dyDescent="0.25">
      <c r="A141" s="790" t="s">
        <v>380</v>
      </c>
      <c r="B141" s="790" t="s">
        <v>394</v>
      </c>
      <c r="C141" s="790" t="s">
        <v>378</v>
      </c>
      <c r="D141" s="790" t="s">
        <v>430</v>
      </c>
      <c r="E141" s="790" t="s">
        <v>419</v>
      </c>
      <c r="F141" s="790" t="s">
        <v>431</v>
      </c>
      <c r="G141" s="620"/>
      <c r="H141" s="620"/>
      <c r="I141" s="1062"/>
      <c r="J141" s="1062"/>
      <c r="K141" s="620"/>
      <c r="L141" s="620"/>
      <c r="M141" s="620"/>
      <c r="N141" s="630"/>
      <c r="O141" s="630"/>
      <c r="P141" s="630"/>
      <c r="Q141" s="806" t="s">
        <v>432</v>
      </c>
      <c r="R141" s="1136"/>
      <c r="S141" s="1136"/>
      <c r="T141" s="1137">
        <f t="shared" si="6"/>
        <v>0</v>
      </c>
      <c r="U141" s="654">
        <f t="shared" si="11"/>
        <v>0</v>
      </c>
      <c r="V141" s="1087"/>
      <c r="W141" s="269"/>
      <c r="X141" s="269"/>
      <c r="Y141" s="269"/>
      <c r="Z141" s="269"/>
      <c r="AA141" s="595"/>
      <c r="AB141" s="269"/>
      <c r="AC141" s="269"/>
      <c r="AD141" s="269"/>
      <c r="AE141" s="269"/>
      <c r="AF141" s="269"/>
      <c r="AG141" s="269"/>
      <c r="AH141" s="269"/>
      <c r="AI141" s="269"/>
      <c r="AJ141" s="269"/>
      <c r="AK141" s="269"/>
      <c r="AL141" s="269"/>
      <c r="AM141" s="269"/>
      <c r="AN141" s="595"/>
      <c r="AO141" s="595"/>
      <c r="AP141" s="269"/>
      <c r="AQ141" s="269"/>
      <c r="AR141" s="269"/>
      <c r="AS141" s="269"/>
      <c r="AT141" s="269"/>
      <c r="AU141" s="269"/>
      <c r="AV141" s="269"/>
      <c r="AW141" s="269"/>
      <c r="AX141" s="269"/>
      <c r="AY141" s="269"/>
      <c r="AZ141" s="269"/>
      <c r="BA141" s="269"/>
      <c r="BB141" s="269"/>
      <c r="BC141" s="269"/>
      <c r="BD141" s="595"/>
      <c r="BE141" s="269"/>
      <c r="BF141" s="269"/>
      <c r="BG141" s="269"/>
      <c r="BH141" s="269"/>
      <c r="BI141" s="269"/>
      <c r="BJ141" s="269"/>
      <c r="BK141" s="576"/>
      <c r="BL141" s="269"/>
      <c r="BM141" s="269"/>
      <c r="BN141" s="269"/>
      <c r="BO141" s="269"/>
      <c r="BP141" s="269"/>
      <c r="BQ141" s="269"/>
      <c r="BR141" s="269"/>
      <c r="BS141" s="595"/>
      <c r="BT141" s="269"/>
      <c r="BU141" s="269"/>
      <c r="BV141" s="269"/>
      <c r="BW141" s="269"/>
      <c r="BX141" s="269"/>
      <c r="BY141" s="269"/>
      <c r="BZ141" s="269"/>
      <c r="CA141" s="636"/>
      <c r="CB141" s="651"/>
      <c r="CC141" s="651"/>
      <c r="CD141" s="651"/>
      <c r="CE141" s="651"/>
      <c r="CF141" s="651"/>
      <c r="CG141" s="651"/>
      <c r="CH141" s="651"/>
      <c r="CI141" s="651"/>
      <c r="CJ141" s="651"/>
      <c r="CK141" s="651"/>
      <c r="CL141" s="651"/>
      <c r="CM141" s="651"/>
      <c r="CN141" s="651"/>
      <c r="CO141" s="651"/>
      <c r="CP141" s="651"/>
      <c r="CQ141" s="651"/>
      <c r="CR141" s="807">
        <f t="shared" si="7"/>
        <v>0</v>
      </c>
      <c r="CS141" s="807">
        <f t="shared" si="8"/>
        <v>0</v>
      </c>
      <c r="CT141" s="270"/>
      <c r="CU141" s="270"/>
      <c r="CV141" s="270"/>
      <c r="CW141" s="270"/>
      <c r="CX141" s="270"/>
      <c r="CY141" s="270"/>
      <c r="CZ141" s="270"/>
      <c r="DA141" s="270"/>
      <c r="DB141" s="270"/>
      <c r="DC141" s="270"/>
      <c r="DD141" s="270"/>
      <c r="DE141" s="270"/>
      <c r="DF141" s="270"/>
      <c r="DG141" s="270"/>
      <c r="DH141" s="270"/>
      <c r="DI141" s="270"/>
      <c r="DJ141" s="270"/>
      <c r="DK141" s="270"/>
      <c r="DL141" s="270"/>
      <c r="DM141" s="270"/>
      <c r="DN141" s="270"/>
      <c r="DO141" s="270"/>
      <c r="DP141" s="270"/>
      <c r="DQ141" s="270"/>
      <c r="DR141" s="270"/>
      <c r="DS141" s="270"/>
      <c r="DT141" s="270"/>
      <c r="DU141" s="270"/>
      <c r="DV141" s="270"/>
      <c r="DW141" s="270"/>
      <c r="DX141" s="270"/>
      <c r="DY141" s="270"/>
      <c r="DZ141" s="270"/>
      <c r="EA141" s="270"/>
      <c r="EB141" s="270"/>
      <c r="EC141" s="270"/>
      <c r="ED141" s="270"/>
      <c r="EE141" s="270"/>
      <c r="EF141" s="270"/>
      <c r="EG141" s="270"/>
      <c r="EH141" s="270"/>
      <c r="EI141" s="270"/>
      <c r="EJ141" s="270"/>
      <c r="EK141" s="270"/>
      <c r="EL141" s="270"/>
      <c r="EM141" s="270"/>
      <c r="EN141" s="270"/>
      <c r="EO141" s="270"/>
      <c r="EP141" s="270"/>
      <c r="EQ141" s="270"/>
      <c r="ER141" s="270"/>
      <c r="ES141" s="270"/>
      <c r="ET141" s="270"/>
      <c r="EU141" s="270"/>
      <c r="EV141" s="270"/>
      <c r="EW141" s="270"/>
      <c r="EX141" s="270"/>
      <c r="EY141" s="270"/>
      <c r="EZ141" s="270"/>
      <c r="FA141" s="270"/>
      <c r="FB141" s="270"/>
      <c r="FC141" s="270"/>
      <c r="FD141" s="270"/>
      <c r="FE141" s="270"/>
      <c r="FF141" s="270"/>
      <c r="FG141" s="270"/>
      <c r="FH141" s="270"/>
      <c r="FI141" s="270"/>
      <c r="FJ141" s="270"/>
      <c r="FK141" s="270"/>
      <c r="FL141" s="270"/>
      <c r="FM141" s="270"/>
      <c r="FN141" s="270"/>
      <c r="FO141" s="270"/>
      <c r="FP141" s="270"/>
      <c r="FQ141" s="270"/>
      <c r="FR141" s="270"/>
      <c r="FS141" s="270"/>
      <c r="FT141" s="270"/>
      <c r="FU141" s="270"/>
      <c r="FV141" s="270"/>
      <c r="FW141" s="270"/>
      <c r="FX141" s="270"/>
      <c r="FY141" s="270"/>
      <c r="FZ141" s="270"/>
      <c r="GA141" s="270"/>
      <c r="GB141" s="270"/>
      <c r="GC141" s="270"/>
      <c r="GD141" s="270"/>
      <c r="GE141" s="270"/>
      <c r="GF141" s="270"/>
      <c r="GG141" s="270"/>
      <c r="GH141" s="270"/>
      <c r="GI141" s="270"/>
      <c r="GJ141" s="270"/>
      <c r="GK141" s="270"/>
      <c r="GL141" s="270"/>
      <c r="GM141" s="270"/>
      <c r="GN141" s="270"/>
      <c r="GO141" s="270"/>
      <c r="GP141" s="270"/>
      <c r="GQ141" s="270"/>
      <c r="GR141" s="270"/>
      <c r="GS141" s="270"/>
      <c r="GT141" s="270"/>
      <c r="GU141" s="270"/>
      <c r="GV141" s="270"/>
      <c r="GW141" s="270"/>
      <c r="GX141" s="270"/>
      <c r="GY141" s="270"/>
      <c r="GZ141" s="270"/>
      <c r="HA141" s="270"/>
      <c r="HB141" s="270"/>
      <c r="HC141" s="270"/>
      <c r="HD141" s="270"/>
      <c r="HE141" s="270"/>
      <c r="HF141" s="270"/>
      <c r="HG141" s="254"/>
      <c r="HH141" s="254"/>
      <c r="HI141" s="254"/>
      <c r="HJ141" s="254"/>
      <c r="HK141" s="254"/>
      <c r="HL141" s="254"/>
      <c r="HM141" s="254"/>
    </row>
    <row r="142" spans="1:221" s="280" customFormat="1" ht="108" hidden="1" customHeight="1" x14ac:dyDescent="0.25">
      <c r="A142" s="619" t="s">
        <v>380</v>
      </c>
      <c r="B142" s="619" t="s">
        <v>394</v>
      </c>
      <c r="C142" s="619" t="s">
        <v>378</v>
      </c>
      <c r="D142" s="619" t="s">
        <v>430</v>
      </c>
      <c r="E142" s="619" t="s">
        <v>419</v>
      </c>
      <c r="F142" s="619" t="s">
        <v>431</v>
      </c>
      <c r="G142" s="609">
        <v>2021005810244</v>
      </c>
      <c r="H142" s="941"/>
      <c r="I142" s="1052" t="s">
        <v>769</v>
      </c>
      <c r="J142" s="1052" t="s">
        <v>770</v>
      </c>
      <c r="K142" s="609">
        <v>40</v>
      </c>
      <c r="L142" s="609" t="s">
        <v>772</v>
      </c>
      <c r="M142" s="609" t="s">
        <v>771</v>
      </c>
      <c r="N142" s="619" t="s">
        <v>666</v>
      </c>
      <c r="O142" s="619" t="s">
        <v>390</v>
      </c>
      <c r="P142" s="619" t="s">
        <v>773</v>
      </c>
      <c r="Q142" s="929" t="s">
        <v>768</v>
      </c>
      <c r="R142" s="853"/>
      <c r="S142" s="853">
        <v>344200000</v>
      </c>
      <c r="T142" s="1024">
        <f t="shared" si="6"/>
        <v>344200000</v>
      </c>
      <c r="U142" s="654">
        <f t="shared" si="11"/>
        <v>344200000</v>
      </c>
      <c r="V142" s="1088"/>
      <c r="W142" s="277"/>
      <c r="X142" s="277"/>
      <c r="Y142" s="277"/>
      <c r="Z142" s="277"/>
      <c r="AA142" s="594"/>
      <c r="AB142" s="277"/>
      <c r="AC142" s="277"/>
      <c r="AD142" s="277"/>
      <c r="AE142" s="277"/>
      <c r="AF142" s="277"/>
      <c r="AG142" s="277"/>
      <c r="AH142" s="277"/>
      <c r="AI142" s="277"/>
      <c r="AJ142" s="277"/>
      <c r="AK142" s="277"/>
      <c r="AL142" s="277"/>
      <c r="AM142" s="277"/>
      <c r="AN142" s="594"/>
      <c r="AO142" s="594"/>
      <c r="AP142" s="277"/>
      <c r="AQ142" s="277"/>
      <c r="AR142" s="277"/>
      <c r="AS142" s="277"/>
      <c r="AT142" s="277"/>
      <c r="AU142" s="277">
        <v>7200000</v>
      </c>
      <c r="AV142" s="277">
        <v>336000000</v>
      </c>
      <c r="AW142" s="277">
        <v>1000000</v>
      </c>
      <c r="AX142" s="277"/>
      <c r="AY142" s="277"/>
      <c r="AZ142" s="277"/>
      <c r="BA142" s="277"/>
      <c r="BB142" s="277"/>
      <c r="BC142" s="277"/>
      <c r="BD142" s="594"/>
      <c r="BE142" s="277"/>
      <c r="BF142" s="277"/>
      <c r="BG142" s="277"/>
      <c r="BH142" s="277"/>
      <c r="BI142" s="277"/>
      <c r="BJ142" s="277"/>
      <c r="BK142" s="381"/>
      <c r="BL142" s="277"/>
      <c r="BM142" s="277"/>
      <c r="BN142" s="277"/>
      <c r="BO142" s="277"/>
      <c r="BP142" s="277"/>
      <c r="BQ142" s="277"/>
      <c r="BR142" s="277"/>
      <c r="BS142" s="594"/>
      <c r="BT142" s="277"/>
      <c r="BU142" s="277"/>
      <c r="BV142" s="277"/>
      <c r="BW142" s="277"/>
      <c r="BX142" s="277"/>
      <c r="BY142" s="277"/>
      <c r="BZ142" s="277"/>
      <c r="CA142" s="637"/>
      <c r="CB142" s="652"/>
      <c r="CC142" s="652"/>
      <c r="CD142" s="652"/>
      <c r="CE142" s="652"/>
      <c r="CF142" s="652"/>
      <c r="CG142" s="652"/>
      <c r="CH142" s="652"/>
      <c r="CI142" s="652"/>
      <c r="CJ142" s="652"/>
      <c r="CK142" s="652"/>
      <c r="CL142" s="652"/>
      <c r="CM142" s="652"/>
      <c r="CN142" s="652"/>
      <c r="CO142" s="652"/>
      <c r="CP142" s="652"/>
      <c r="CQ142" s="652"/>
      <c r="CR142" s="807">
        <f t="shared" si="7"/>
        <v>344200000</v>
      </c>
      <c r="CS142" s="807">
        <f t="shared" si="8"/>
        <v>0</v>
      </c>
      <c r="CT142" s="279"/>
      <c r="CU142" s="279"/>
      <c r="CV142" s="279"/>
      <c r="CW142" s="279"/>
      <c r="CX142" s="279"/>
      <c r="CY142" s="279"/>
      <c r="CZ142" s="279"/>
      <c r="DA142" s="279"/>
      <c r="DB142" s="279"/>
      <c r="DC142" s="279"/>
      <c r="DD142" s="279"/>
      <c r="DE142" s="279"/>
      <c r="DF142" s="279"/>
      <c r="DG142" s="279"/>
      <c r="DH142" s="279"/>
      <c r="DI142" s="279"/>
      <c r="DJ142" s="279"/>
      <c r="DK142" s="279"/>
      <c r="DL142" s="279"/>
      <c r="DM142" s="279"/>
      <c r="DN142" s="279"/>
      <c r="DO142" s="279"/>
      <c r="DP142" s="279"/>
      <c r="DQ142" s="279"/>
      <c r="DR142" s="279"/>
      <c r="DS142" s="279"/>
      <c r="DT142" s="279"/>
      <c r="DU142" s="279"/>
      <c r="DV142" s="279"/>
      <c r="DW142" s="279"/>
      <c r="DX142" s="279"/>
      <c r="DY142" s="279"/>
      <c r="DZ142" s="279"/>
      <c r="EA142" s="279"/>
      <c r="EB142" s="279"/>
      <c r="EC142" s="279"/>
      <c r="ED142" s="279"/>
      <c r="EE142" s="279"/>
      <c r="EF142" s="279"/>
      <c r="EG142" s="279"/>
      <c r="EH142" s="279"/>
      <c r="EI142" s="279"/>
      <c r="EJ142" s="279"/>
      <c r="EK142" s="279"/>
      <c r="EL142" s="279"/>
      <c r="EM142" s="279"/>
      <c r="EN142" s="279"/>
      <c r="EO142" s="279"/>
      <c r="EP142" s="279"/>
      <c r="EQ142" s="279"/>
      <c r="ER142" s="279"/>
      <c r="ES142" s="279"/>
      <c r="ET142" s="279"/>
      <c r="EU142" s="279"/>
      <c r="EV142" s="279"/>
      <c r="EW142" s="279"/>
      <c r="EX142" s="279"/>
      <c r="EY142" s="279"/>
      <c r="EZ142" s="279"/>
      <c r="FA142" s="279"/>
      <c r="FB142" s="279"/>
      <c r="FC142" s="279"/>
      <c r="FD142" s="279"/>
      <c r="FE142" s="279"/>
      <c r="FF142" s="279"/>
      <c r="FG142" s="279"/>
      <c r="FH142" s="279"/>
      <c r="FI142" s="279"/>
      <c r="FJ142" s="279"/>
      <c r="FK142" s="279"/>
      <c r="FL142" s="279"/>
      <c r="FM142" s="279"/>
      <c r="FN142" s="279"/>
      <c r="FO142" s="279"/>
      <c r="FP142" s="279"/>
      <c r="FQ142" s="279"/>
      <c r="FR142" s="279"/>
      <c r="FS142" s="279"/>
      <c r="FT142" s="279"/>
      <c r="FU142" s="279"/>
      <c r="FV142" s="279"/>
      <c r="FW142" s="279"/>
      <c r="FX142" s="279"/>
      <c r="FY142" s="279"/>
      <c r="FZ142" s="279"/>
      <c r="GA142" s="279"/>
      <c r="GB142" s="279"/>
      <c r="GC142" s="279"/>
      <c r="GD142" s="279"/>
      <c r="GE142" s="279"/>
      <c r="GF142" s="279"/>
      <c r="GG142" s="279"/>
      <c r="GH142" s="279"/>
      <c r="GI142" s="279"/>
      <c r="GJ142" s="279"/>
      <c r="GK142" s="279"/>
      <c r="GL142" s="279"/>
      <c r="GM142" s="279"/>
      <c r="GN142" s="279"/>
      <c r="GO142" s="279"/>
      <c r="GP142" s="279"/>
      <c r="GQ142" s="279"/>
      <c r="GR142" s="279"/>
      <c r="GS142" s="279"/>
      <c r="GT142" s="279"/>
      <c r="GU142" s="279"/>
      <c r="GV142" s="279"/>
      <c r="GW142" s="279"/>
      <c r="GX142" s="279"/>
      <c r="GY142" s="279"/>
      <c r="GZ142" s="279"/>
      <c r="HA142" s="279"/>
      <c r="HB142" s="279"/>
      <c r="HC142" s="279"/>
      <c r="HD142" s="279"/>
      <c r="HE142" s="279"/>
      <c r="HF142" s="279"/>
      <c r="HG142" s="279"/>
      <c r="HH142" s="279"/>
      <c r="HI142" s="279"/>
      <c r="HJ142" s="279"/>
      <c r="HK142" s="279"/>
      <c r="HL142" s="279"/>
      <c r="HM142" s="279"/>
    </row>
    <row r="143" spans="1:221" s="280" customFormat="1" ht="107.1" hidden="1" customHeight="1" x14ac:dyDescent="0.25">
      <c r="A143" s="619" t="s">
        <v>380</v>
      </c>
      <c r="B143" s="619" t="s">
        <v>394</v>
      </c>
      <c r="C143" s="619" t="s">
        <v>378</v>
      </c>
      <c r="D143" s="619" t="s">
        <v>430</v>
      </c>
      <c r="E143" s="619" t="s">
        <v>419</v>
      </c>
      <c r="F143" s="619" t="s">
        <v>431</v>
      </c>
      <c r="G143" s="609">
        <v>2021005810248</v>
      </c>
      <c r="H143" s="941"/>
      <c r="I143" s="1052" t="s">
        <v>774</v>
      </c>
      <c r="J143" s="1052" t="s">
        <v>775</v>
      </c>
      <c r="K143" s="609">
        <v>150</v>
      </c>
      <c r="L143" s="609" t="s">
        <v>772</v>
      </c>
      <c r="M143" s="609" t="s">
        <v>771</v>
      </c>
      <c r="N143" s="619" t="s">
        <v>666</v>
      </c>
      <c r="O143" s="619" t="s">
        <v>390</v>
      </c>
      <c r="P143" s="619" t="s">
        <v>777</v>
      </c>
      <c r="Q143" s="913" t="s">
        <v>959</v>
      </c>
      <c r="R143" s="845"/>
      <c r="S143" s="845">
        <v>337000000</v>
      </c>
      <c r="T143" s="1022">
        <f t="shared" si="6"/>
        <v>337000000</v>
      </c>
      <c r="U143" s="654">
        <f t="shared" si="11"/>
        <v>337000000</v>
      </c>
      <c r="V143" s="1088"/>
      <c r="W143" s="277"/>
      <c r="X143" s="277"/>
      <c r="Y143" s="277"/>
      <c r="Z143" s="277"/>
      <c r="AA143" s="594"/>
      <c r="AB143" s="277"/>
      <c r="AC143" s="277"/>
      <c r="AD143" s="277"/>
      <c r="AE143" s="277"/>
      <c r="AF143" s="277"/>
      <c r="AG143" s="277"/>
      <c r="AH143" s="277"/>
      <c r="AI143" s="277"/>
      <c r="AJ143" s="277"/>
      <c r="AK143" s="277"/>
      <c r="AL143" s="277"/>
      <c r="AM143" s="277"/>
      <c r="AN143" s="594"/>
      <c r="AO143" s="594"/>
      <c r="AP143" s="277"/>
      <c r="AQ143" s="277"/>
      <c r="AR143" s="277"/>
      <c r="AS143" s="277"/>
      <c r="AT143" s="277"/>
      <c r="AU143" s="277"/>
      <c r="AV143" s="277">
        <v>336000000</v>
      </c>
      <c r="AW143" s="277">
        <v>1000000</v>
      </c>
      <c r="AX143" s="277"/>
      <c r="AY143" s="277"/>
      <c r="AZ143" s="277"/>
      <c r="BA143" s="277"/>
      <c r="BB143" s="277"/>
      <c r="BC143" s="277"/>
      <c r="BD143" s="594"/>
      <c r="BE143" s="277"/>
      <c r="BF143" s="277"/>
      <c r="BG143" s="277"/>
      <c r="BH143" s="277"/>
      <c r="BI143" s="277"/>
      <c r="BJ143" s="277"/>
      <c r="BK143" s="381"/>
      <c r="BL143" s="277"/>
      <c r="BM143" s="277"/>
      <c r="BN143" s="277"/>
      <c r="BO143" s="277"/>
      <c r="BP143" s="277"/>
      <c r="BQ143" s="277"/>
      <c r="BR143" s="277"/>
      <c r="BS143" s="594"/>
      <c r="BT143" s="277"/>
      <c r="BU143" s="277"/>
      <c r="BV143" s="277"/>
      <c r="BW143" s="277"/>
      <c r="BX143" s="277"/>
      <c r="BY143" s="277"/>
      <c r="BZ143" s="277"/>
      <c r="CA143" s="637"/>
      <c r="CB143" s="652"/>
      <c r="CC143" s="652"/>
      <c r="CD143" s="652"/>
      <c r="CE143" s="652"/>
      <c r="CF143" s="652"/>
      <c r="CG143" s="652"/>
      <c r="CH143" s="652"/>
      <c r="CI143" s="652"/>
      <c r="CJ143" s="652"/>
      <c r="CK143" s="652"/>
      <c r="CL143" s="652"/>
      <c r="CM143" s="652"/>
      <c r="CN143" s="652"/>
      <c r="CO143" s="652"/>
      <c r="CP143" s="652"/>
      <c r="CQ143" s="652"/>
      <c r="CR143" s="807">
        <f t="shared" si="7"/>
        <v>337000000</v>
      </c>
      <c r="CS143" s="807">
        <f t="shared" si="8"/>
        <v>0</v>
      </c>
      <c r="CT143" s="279"/>
      <c r="CU143" s="279"/>
      <c r="CV143" s="279"/>
      <c r="CW143" s="279"/>
      <c r="CX143" s="279"/>
      <c r="CY143" s="279"/>
      <c r="CZ143" s="279"/>
      <c r="DA143" s="279"/>
      <c r="DB143" s="279"/>
      <c r="DC143" s="279"/>
      <c r="DD143" s="279"/>
      <c r="DE143" s="279"/>
      <c r="DF143" s="279"/>
      <c r="DG143" s="279"/>
      <c r="DH143" s="279"/>
      <c r="DI143" s="279"/>
      <c r="DJ143" s="279"/>
      <c r="DK143" s="279"/>
      <c r="DL143" s="279"/>
      <c r="DM143" s="279"/>
      <c r="DN143" s="279"/>
      <c r="DO143" s="279"/>
      <c r="DP143" s="279"/>
      <c r="DQ143" s="279"/>
      <c r="DR143" s="279"/>
      <c r="DS143" s="279"/>
      <c r="DT143" s="279"/>
      <c r="DU143" s="279"/>
      <c r="DV143" s="279"/>
      <c r="DW143" s="279"/>
      <c r="DX143" s="279"/>
      <c r="DY143" s="279"/>
      <c r="DZ143" s="279"/>
      <c r="EA143" s="279"/>
      <c r="EB143" s="279"/>
      <c r="EC143" s="279"/>
      <c r="ED143" s="279"/>
      <c r="EE143" s="279"/>
      <c r="EF143" s="279"/>
      <c r="EG143" s="279"/>
      <c r="EH143" s="279"/>
      <c r="EI143" s="279"/>
      <c r="EJ143" s="279"/>
      <c r="EK143" s="279"/>
      <c r="EL143" s="279"/>
      <c r="EM143" s="279"/>
      <c r="EN143" s="279"/>
      <c r="EO143" s="279"/>
      <c r="EP143" s="279"/>
      <c r="EQ143" s="279"/>
      <c r="ER143" s="279"/>
      <c r="ES143" s="279"/>
      <c r="ET143" s="279"/>
      <c r="EU143" s="279"/>
      <c r="EV143" s="279"/>
      <c r="EW143" s="279"/>
      <c r="EX143" s="279"/>
      <c r="EY143" s="279"/>
      <c r="EZ143" s="279"/>
      <c r="FA143" s="279"/>
      <c r="FB143" s="279"/>
      <c r="FC143" s="279"/>
      <c r="FD143" s="279"/>
      <c r="FE143" s="279"/>
      <c r="FF143" s="279"/>
      <c r="FG143" s="279"/>
      <c r="FH143" s="279"/>
      <c r="FI143" s="279"/>
      <c r="FJ143" s="279"/>
      <c r="FK143" s="279"/>
      <c r="FL143" s="279"/>
      <c r="FM143" s="279"/>
      <c r="FN143" s="279"/>
      <c r="FO143" s="279"/>
      <c r="FP143" s="279"/>
      <c r="FQ143" s="279"/>
      <c r="FR143" s="279"/>
      <c r="FS143" s="279"/>
      <c r="FT143" s="279"/>
      <c r="FU143" s="279"/>
      <c r="FV143" s="279"/>
      <c r="FW143" s="279"/>
      <c r="FX143" s="279"/>
      <c r="FY143" s="279"/>
      <c r="FZ143" s="279"/>
      <c r="GA143" s="279"/>
      <c r="GB143" s="279"/>
      <c r="GC143" s="279"/>
      <c r="GD143" s="279"/>
      <c r="GE143" s="279"/>
      <c r="GF143" s="279"/>
      <c r="GG143" s="279"/>
      <c r="GH143" s="279"/>
      <c r="GI143" s="279"/>
      <c r="GJ143" s="279"/>
      <c r="GK143" s="279"/>
      <c r="GL143" s="279"/>
      <c r="GM143" s="279"/>
      <c r="GN143" s="279"/>
      <c r="GO143" s="279"/>
      <c r="GP143" s="279"/>
      <c r="GQ143" s="279"/>
      <c r="GR143" s="279"/>
      <c r="GS143" s="279"/>
      <c r="GT143" s="279"/>
      <c r="GU143" s="279"/>
      <c r="GV143" s="279"/>
      <c r="GW143" s="279"/>
      <c r="GX143" s="279"/>
      <c r="GY143" s="279"/>
      <c r="GZ143" s="279"/>
      <c r="HA143" s="279"/>
      <c r="HB143" s="279"/>
      <c r="HC143" s="279"/>
      <c r="HD143" s="279"/>
      <c r="HE143" s="279"/>
      <c r="HF143" s="279"/>
      <c r="HG143" s="279"/>
      <c r="HH143" s="279"/>
      <c r="HI143" s="279"/>
      <c r="HJ143" s="279"/>
      <c r="HK143" s="279"/>
      <c r="HL143" s="279"/>
      <c r="HM143" s="279"/>
    </row>
    <row r="144" spans="1:221" ht="31.5" hidden="1" x14ac:dyDescent="0.25">
      <c r="A144" s="790" t="s">
        <v>380</v>
      </c>
      <c r="B144" s="790" t="s">
        <v>394</v>
      </c>
      <c r="C144" s="790" t="s">
        <v>378</v>
      </c>
      <c r="D144" s="790" t="s">
        <v>430</v>
      </c>
      <c r="E144" s="790" t="s">
        <v>419</v>
      </c>
      <c r="F144" s="790" t="s">
        <v>927</v>
      </c>
      <c r="G144" s="620"/>
      <c r="H144" s="620"/>
      <c r="I144" s="1062"/>
      <c r="J144" s="1062"/>
      <c r="K144" s="620"/>
      <c r="L144" s="620"/>
      <c r="M144" s="620"/>
      <c r="N144" s="630"/>
      <c r="O144" s="630"/>
      <c r="P144" s="630"/>
      <c r="Q144" s="806" t="s">
        <v>926</v>
      </c>
      <c r="R144" s="1136"/>
      <c r="S144" s="1136"/>
      <c r="T144" s="1137">
        <f t="shared" si="6"/>
        <v>0</v>
      </c>
      <c r="U144" s="654">
        <f t="shared" si="11"/>
        <v>0</v>
      </c>
      <c r="V144" s="1087"/>
      <c r="W144" s="269"/>
      <c r="X144" s="269"/>
      <c r="Y144" s="269"/>
      <c r="Z144" s="269"/>
      <c r="AA144" s="595"/>
      <c r="AB144" s="269"/>
      <c r="AC144" s="269"/>
      <c r="AD144" s="269"/>
      <c r="AE144" s="269"/>
      <c r="AF144" s="269"/>
      <c r="AG144" s="269"/>
      <c r="AH144" s="269"/>
      <c r="AI144" s="269"/>
      <c r="AJ144" s="269"/>
      <c r="AK144" s="269"/>
      <c r="AL144" s="269"/>
      <c r="AM144" s="269"/>
      <c r="AN144" s="595"/>
      <c r="AO144" s="595"/>
      <c r="AP144" s="269"/>
      <c r="AQ144" s="269"/>
      <c r="AR144" s="269"/>
      <c r="AS144" s="269"/>
      <c r="AT144" s="269"/>
      <c r="AU144" s="269"/>
      <c r="AV144" s="269"/>
      <c r="AW144" s="269"/>
      <c r="AX144" s="269"/>
      <c r="AY144" s="269"/>
      <c r="AZ144" s="269"/>
      <c r="BA144" s="269"/>
      <c r="BB144" s="269"/>
      <c r="BC144" s="269"/>
      <c r="BD144" s="595"/>
      <c r="BE144" s="269"/>
      <c r="BF144" s="269"/>
      <c r="BG144" s="269"/>
      <c r="BH144" s="269"/>
      <c r="BI144" s="269"/>
      <c r="BJ144" s="269"/>
      <c r="BK144" s="576"/>
      <c r="BL144" s="269"/>
      <c r="BM144" s="269"/>
      <c r="BN144" s="269"/>
      <c r="BO144" s="269"/>
      <c r="BP144" s="269"/>
      <c r="BQ144" s="269"/>
      <c r="BR144" s="269"/>
      <c r="BS144" s="595"/>
      <c r="BT144" s="269"/>
      <c r="BU144" s="269"/>
      <c r="BV144" s="269"/>
      <c r="BW144" s="269"/>
      <c r="BX144" s="269"/>
      <c r="BY144" s="269"/>
      <c r="BZ144" s="269"/>
      <c r="CA144" s="636"/>
      <c r="CB144" s="651"/>
      <c r="CC144" s="651"/>
      <c r="CD144" s="651"/>
      <c r="CE144" s="651"/>
      <c r="CF144" s="651"/>
      <c r="CG144" s="651"/>
      <c r="CH144" s="651"/>
      <c r="CI144" s="651"/>
      <c r="CJ144" s="651"/>
      <c r="CK144" s="651"/>
      <c r="CL144" s="651"/>
      <c r="CM144" s="651"/>
      <c r="CN144" s="651"/>
      <c r="CO144" s="651"/>
      <c r="CP144" s="651"/>
      <c r="CQ144" s="651"/>
      <c r="CR144" s="807">
        <f t="shared" si="7"/>
        <v>0</v>
      </c>
      <c r="CS144" s="807">
        <f t="shared" si="8"/>
        <v>0</v>
      </c>
      <c r="CT144" s="270"/>
      <c r="CU144" s="270"/>
      <c r="CV144" s="270"/>
      <c r="CW144" s="270"/>
      <c r="CX144" s="270"/>
      <c r="CY144" s="270"/>
      <c r="CZ144" s="270"/>
      <c r="DA144" s="270"/>
      <c r="DB144" s="270"/>
      <c r="DC144" s="270"/>
      <c r="DD144" s="270"/>
      <c r="DE144" s="270"/>
      <c r="DF144" s="270"/>
      <c r="DG144" s="270"/>
      <c r="DH144" s="270"/>
      <c r="DI144" s="270"/>
      <c r="DJ144" s="270"/>
      <c r="DK144" s="270"/>
      <c r="DL144" s="270"/>
      <c r="DM144" s="270"/>
      <c r="DN144" s="270"/>
      <c r="DO144" s="270"/>
      <c r="DP144" s="270"/>
      <c r="DQ144" s="270"/>
      <c r="DR144" s="270"/>
      <c r="DS144" s="270"/>
      <c r="DT144" s="270"/>
      <c r="DU144" s="270"/>
      <c r="DV144" s="270"/>
      <c r="DW144" s="270"/>
      <c r="DX144" s="270"/>
      <c r="DY144" s="270"/>
      <c r="DZ144" s="270"/>
      <c r="EA144" s="270"/>
      <c r="EB144" s="270"/>
      <c r="EC144" s="270"/>
      <c r="ED144" s="270"/>
      <c r="EE144" s="270"/>
      <c r="EF144" s="270"/>
      <c r="EG144" s="270"/>
      <c r="EH144" s="270"/>
      <c r="EI144" s="270"/>
      <c r="EJ144" s="270"/>
      <c r="EK144" s="270"/>
      <c r="EL144" s="270"/>
      <c r="EM144" s="270"/>
      <c r="EN144" s="270"/>
      <c r="EO144" s="270"/>
      <c r="EP144" s="270"/>
      <c r="EQ144" s="270"/>
      <c r="ER144" s="270"/>
      <c r="ES144" s="270"/>
      <c r="ET144" s="270"/>
      <c r="EU144" s="270"/>
      <c r="EV144" s="270"/>
      <c r="EW144" s="270"/>
      <c r="EX144" s="270"/>
      <c r="EY144" s="270"/>
      <c r="EZ144" s="270"/>
      <c r="FA144" s="270"/>
      <c r="FB144" s="270"/>
      <c r="FC144" s="270"/>
      <c r="FD144" s="270"/>
      <c r="FE144" s="270"/>
      <c r="FF144" s="270"/>
      <c r="FG144" s="270"/>
      <c r="FH144" s="270"/>
      <c r="FI144" s="270"/>
      <c r="FJ144" s="270"/>
      <c r="FK144" s="270"/>
      <c r="FL144" s="270"/>
      <c r="FM144" s="270"/>
      <c r="FN144" s="270"/>
      <c r="FO144" s="270"/>
      <c r="FP144" s="270"/>
      <c r="FQ144" s="270"/>
      <c r="FR144" s="270"/>
      <c r="FS144" s="270"/>
      <c r="FT144" s="270"/>
      <c r="FU144" s="270"/>
      <c r="FV144" s="270"/>
      <c r="FW144" s="270"/>
      <c r="FX144" s="270"/>
      <c r="FY144" s="270"/>
      <c r="FZ144" s="270"/>
      <c r="GA144" s="270"/>
      <c r="GB144" s="270"/>
      <c r="GC144" s="270"/>
      <c r="GD144" s="270"/>
      <c r="GE144" s="270"/>
      <c r="GF144" s="270"/>
      <c r="GG144" s="270"/>
      <c r="GH144" s="270"/>
      <c r="GI144" s="270"/>
      <c r="GJ144" s="270"/>
      <c r="GK144" s="270"/>
      <c r="GL144" s="270"/>
      <c r="GM144" s="270"/>
      <c r="GN144" s="270"/>
      <c r="GO144" s="270"/>
      <c r="GP144" s="270"/>
      <c r="GQ144" s="270"/>
      <c r="GR144" s="270"/>
      <c r="GS144" s="270"/>
      <c r="GT144" s="270"/>
      <c r="GU144" s="270"/>
      <c r="GV144" s="270"/>
      <c r="GW144" s="270"/>
      <c r="GX144" s="270"/>
      <c r="GY144" s="270"/>
      <c r="GZ144" s="270"/>
      <c r="HA144" s="270"/>
      <c r="HB144" s="270"/>
      <c r="HC144" s="270"/>
      <c r="HD144" s="270"/>
      <c r="HE144" s="270"/>
      <c r="HF144" s="270"/>
      <c r="HG144" s="254"/>
      <c r="HH144" s="254"/>
      <c r="HI144" s="254"/>
      <c r="HJ144" s="254"/>
      <c r="HK144" s="254"/>
      <c r="HL144" s="254"/>
      <c r="HM144" s="254"/>
    </row>
    <row r="145" spans="1:221" s="280" customFormat="1" ht="93" hidden="1" customHeight="1" x14ac:dyDescent="0.25">
      <c r="A145" s="619" t="s">
        <v>380</v>
      </c>
      <c r="B145" s="619" t="s">
        <v>394</v>
      </c>
      <c r="C145" s="619" t="s">
        <v>378</v>
      </c>
      <c r="D145" s="619" t="s">
        <v>430</v>
      </c>
      <c r="E145" s="619" t="s">
        <v>419</v>
      </c>
      <c r="F145" s="619" t="s">
        <v>927</v>
      </c>
      <c r="G145" s="609">
        <v>2021005810146</v>
      </c>
      <c r="H145" s="1140" t="s">
        <v>1032</v>
      </c>
      <c r="I145" s="1052" t="s">
        <v>1000</v>
      </c>
      <c r="J145" s="1052" t="s">
        <v>1001</v>
      </c>
      <c r="K145" s="609">
        <v>1</v>
      </c>
      <c r="L145" s="609" t="s">
        <v>772</v>
      </c>
      <c r="M145" s="609" t="s">
        <v>771</v>
      </c>
      <c r="N145" s="619" t="s">
        <v>1008</v>
      </c>
      <c r="O145" s="619" t="s">
        <v>390</v>
      </c>
      <c r="P145" s="619"/>
      <c r="Q145" s="934" t="s">
        <v>977</v>
      </c>
      <c r="R145" s="935">
        <v>492850400</v>
      </c>
      <c r="S145" s="845"/>
      <c r="T145" s="1022">
        <f t="shared" si="6"/>
        <v>492850400</v>
      </c>
      <c r="U145" s="654">
        <f t="shared" si="11"/>
        <v>492850400</v>
      </c>
      <c r="V145" s="1088"/>
      <c r="W145" s="594"/>
      <c r="X145" s="594"/>
      <c r="Y145" s="594"/>
      <c r="Z145" s="594"/>
      <c r="AA145" s="594"/>
      <c r="AB145" s="594"/>
      <c r="AC145" s="594"/>
      <c r="AD145" s="594"/>
      <c r="AE145" s="594"/>
      <c r="AF145" s="594"/>
      <c r="AG145" s="594"/>
      <c r="AH145" s="594"/>
      <c r="AI145" s="594"/>
      <c r="AJ145" s="594"/>
      <c r="AK145" s="594"/>
      <c r="AL145" s="594"/>
      <c r="AM145" s="594"/>
      <c r="AN145" s="594"/>
      <c r="AO145" s="594">
        <v>492850400</v>
      </c>
      <c r="AP145" s="594"/>
      <c r="AQ145" s="594"/>
      <c r="AR145" s="594"/>
      <c r="AS145" s="594"/>
      <c r="AT145" s="594"/>
      <c r="AU145" s="594"/>
      <c r="AV145" s="594"/>
      <c r="AW145" s="594"/>
      <c r="AX145" s="594"/>
      <c r="AY145" s="594"/>
      <c r="AZ145" s="594"/>
      <c r="BA145" s="594"/>
      <c r="BB145" s="594"/>
      <c r="BC145" s="594"/>
      <c r="BD145" s="594"/>
      <c r="BE145" s="594"/>
      <c r="BF145" s="594"/>
      <c r="BG145" s="594"/>
      <c r="BH145" s="594"/>
      <c r="BI145" s="594"/>
      <c r="BJ145" s="594"/>
      <c r="BK145" s="594"/>
      <c r="BL145" s="594"/>
      <c r="BM145" s="594"/>
      <c r="BN145" s="594"/>
      <c r="BO145" s="594"/>
      <c r="BP145" s="594"/>
      <c r="BQ145" s="594"/>
      <c r="BR145" s="594"/>
      <c r="BS145" s="594"/>
      <c r="BT145" s="594"/>
      <c r="BU145" s="594"/>
      <c r="BV145" s="594"/>
      <c r="BW145" s="594"/>
      <c r="BX145" s="594"/>
      <c r="BY145" s="594"/>
      <c r="BZ145" s="594"/>
      <c r="CA145" s="637"/>
      <c r="CB145" s="652"/>
      <c r="CC145" s="652"/>
      <c r="CD145" s="652"/>
      <c r="CE145" s="652"/>
      <c r="CF145" s="652"/>
      <c r="CG145" s="652"/>
      <c r="CH145" s="652"/>
      <c r="CI145" s="652"/>
      <c r="CJ145" s="652"/>
      <c r="CK145" s="652"/>
      <c r="CL145" s="652"/>
      <c r="CM145" s="652"/>
      <c r="CN145" s="652"/>
      <c r="CO145" s="652"/>
      <c r="CP145" s="652"/>
      <c r="CQ145" s="652"/>
      <c r="CR145" s="807">
        <f t="shared" si="7"/>
        <v>492850400</v>
      </c>
      <c r="CS145" s="807">
        <f t="shared" si="8"/>
        <v>0</v>
      </c>
      <c r="CT145" s="279"/>
      <c r="CU145" s="279"/>
      <c r="CV145" s="279"/>
      <c r="CW145" s="279"/>
      <c r="CX145" s="279"/>
      <c r="CY145" s="279"/>
      <c r="CZ145" s="279"/>
      <c r="DA145" s="279"/>
      <c r="DB145" s="279"/>
      <c r="DC145" s="279"/>
      <c r="DD145" s="279"/>
      <c r="DE145" s="279"/>
      <c r="DF145" s="279"/>
      <c r="DG145" s="279"/>
      <c r="DH145" s="279"/>
      <c r="DI145" s="279"/>
      <c r="DJ145" s="279"/>
      <c r="DK145" s="279"/>
      <c r="DL145" s="279"/>
      <c r="DM145" s="279"/>
      <c r="DN145" s="279"/>
      <c r="DO145" s="279"/>
      <c r="DP145" s="279"/>
      <c r="DQ145" s="279"/>
      <c r="DR145" s="279"/>
      <c r="DS145" s="279"/>
      <c r="DT145" s="279"/>
      <c r="DU145" s="279"/>
      <c r="DV145" s="279"/>
      <c r="DW145" s="279"/>
      <c r="DX145" s="279"/>
      <c r="DY145" s="279"/>
      <c r="DZ145" s="279"/>
      <c r="EA145" s="279"/>
      <c r="EB145" s="279"/>
      <c r="EC145" s="279"/>
      <c r="ED145" s="279"/>
      <c r="EE145" s="279"/>
      <c r="EF145" s="279"/>
      <c r="EG145" s="279"/>
      <c r="EH145" s="279"/>
      <c r="EI145" s="279"/>
      <c r="EJ145" s="279"/>
      <c r="EK145" s="279"/>
      <c r="EL145" s="279"/>
      <c r="EM145" s="279"/>
      <c r="EN145" s="279"/>
      <c r="EO145" s="279"/>
      <c r="EP145" s="279"/>
      <c r="EQ145" s="279"/>
      <c r="ER145" s="279"/>
      <c r="ES145" s="279"/>
      <c r="ET145" s="279"/>
      <c r="EU145" s="279"/>
      <c r="EV145" s="279"/>
      <c r="EW145" s="279"/>
      <c r="EX145" s="279"/>
      <c r="EY145" s="279"/>
      <c r="EZ145" s="279"/>
      <c r="FA145" s="279"/>
      <c r="FB145" s="279"/>
      <c r="FC145" s="279"/>
      <c r="FD145" s="279"/>
      <c r="FE145" s="279"/>
      <c r="FF145" s="279"/>
      <c r="FG145" s="279"/>
      <c r="FH145" s="279"/>
      <c r="FI145" s="279"/>
      <c r="FJ145" s="279"/>
      <c r="FK145" s="279"/>
      <c r="FL145" s="279"/>
      <c r="FM145" s="279"/>
      <c r="FN145" s="279"/>
      <c r="FO145" s="279"/>
      <c r="FP145" s="279"/>
      <c r="FQ145" s="279"/>
      <c r="FR145" s="279"/>
      <c r="FS145" s="279"/>
      <c r="FT145" s="279"/>
      <c r="FU145" s="279"/>
      <c r="FV145" s="279"/>
      <c r="FW145" s="279"/>
      <c r="FX145" s="279"/>
      <c r="FY145" s="279"/>
      <c r="FZ145" s="279"/>
      <c r="GA145" s="279"/>
      <c r="GB145" s="279"/>
      <c r="GC145" s="279"/>
      <c r="GD145" s="279"/>
      <c r="GE145" s="279"/>
      <c r="GF145" s="279"/>
      <c r="GG145" s="279"/>
      <c r="GH145" s="279"/>
      <c r="GI145" s="279"/>
      <c r="GJ145" s="279"/>
      <c r="GK145" s="279"/>
      <c r="GL145" s="279"/>
      <c r="GM145" s="279"/>
      <c r="GN145" s="279"/>
      <c r="GO145" s="279"/>
      <c r="GP145" s="279"/>
      <c r="GQ145" s="279"/>
      <c r="GR145" s="279"/>
      <c r="GS145" s="279"/>
      <c r="GT145" s="279"/>
      <c r="GU145" s="279"/>
      <c r="GV145" s="279"/>
      <c r="GW145" s="279"/>
      <c r="GX145" s="279"/>
      <c r="GY145" s="279"/>
      <c r="GZ145" s="279"/>
      <c r="HA145" s="279"/>
      <c r="HB145" s="279"/>
      <c r="HC145" s="279"/>
      <c r="HD145" s="279"/>
      <c r="HE145" s="279"/>
      <c r="HF145" s="279"/>
      <c r="HG145" s="279"/>
      <c r="HH145" s="279"/>
      <c r="HI145" s="279"/>
      <c r="HJ145" s="279"/>
      <c r="HK145" s="279"/>
      <c r="HL145" s="279"/>
      <c r="HM145" s="279"/>
    </row>
    <row r="146" spans="1:221" ht="19.5" hidden="1" x14ac:dyDescent="0.25">
      <c r="A146" s="1105" t="s">
        <v>407</v>
      </c>
      <c r="B146" s="1105"/>
      <c r="C146" s="1105"/>
      <c r="D146" s="1105"/>
      <c r="E146" s="1105"/>
      <c r="F146" s="1105"/>
      <c r="G146" s="604"/>
      <c r="H146" s="604"/>
      <c r="I146" s="1046"/>
      <c r="J146" s="1046"/>
      <c r="K146" s="604"/>
      <c r="L146" s="604"/>
      <c r="M146" s="604"/>
      <c r="N146" s="623"/>
      <c r="O146" s="623"/>
      <c r="P146" s="623"/>
      <c r="Q146" s="1146" t="s">
        <v>433</v>
      </c>
      <c r="R146" s="1107"/>
      <c r="S146" s="1107"/>
      <c r="T146" s="1108">
        <f t="shared" ref="T146:T205" si="12">R146+S146</f>
        <v>0</v>
      </c>
      <c r="U146" s="654">
        <f t="shared" si="11"/>
        <v>0</v>
      </c>
      <c r="V146" s="1086"/>
      <c r="W146" s="260"/>
      <c r="X146" s="260"/>
      <c r="Y146" s="260"/>
      <c r="Z146" s="260"/>
      <c r="AA146" s="596"/>
      <c r="AB146" s="260"/>
      <c r="AC146" s="260"/>
      <c r="AD146" s="260"/>
      <c r="AE146" s="260"/>
      <c r="AF146" s="260"/>
      <c r="AG146" s="260"/>
      <c r="AH146" s="260"/>
      <c r="AI146" s="260"/>
      <c r="AJ146" s="260"/>
      <c r="AK146" s="260"/>
      <c r="AL146" s="260"/>
      <c r="AM146" s="260"/>
      <c r="AN146" s="596"/>
      <c r="AO146" s="596"/>
      <c r="AP146" s="260"/>
      <c r="AQ146" s="260"/>
      <c r="AR146" s="260"/>
      <c r="AS146" s="260"/>
      <c r="AT146" s="260"/>
      <c r="AU146" s="260"/>
      <c r="AV146" s="260"/>
      <c r="AW146" s="260"/>
      <c r="AX146" s="260"/>
      <c r="AY146" s="260"/>
      <c r="AZ146" s="260"/>
      <c r="BA146" s="260"/>
      <c r="BB146" s="260"/>
      <c r="BC146" s="260"/>
      <c r="BD146" s="596"/>
      <c r="BE146" s="260"/>
      <c r="BF146" s="260"/>
      <c r="BG146" s="260"/>
      <c r="BH146" s="260"/>
      <c r="BI146" s="260"/>
      <c r="BJ146" s="260"/>
      <c r="BK146" s="581"/>
      <c r="BL146" s="260"/>
      <c r="BM146" s="260"/>
      <c r="BN146" s="260"/>
      <c r="BO146" s="260"/>
      <c r="BP146" s="260"/>
      <c r="BQ146" s="260"/>
      <c r="BR146" s="260"/>
      <c r="BS146" s="596"/>
      <c r="BT146" s="260"/>
      <c r="BU146" s="260"/>
      <c r="BV146" s="260"/>
      <c r="BW146" s="260"/>
      <c r="BX146" s="260"/>
      <c r="BY146" s="260"/>
      <c r="BZ146" s="260"/>
      <c r="CA146" s="635"/>
      <c r="CB146" s="650"/>
      <c r="CC146" s="650"/>
      <c r="CD146" s="650"/>
      <c r="CE146" s="650"/>
      <c r="CF146" s="650"/>
      <c r="CG146" s="650"/>
      <c r="CH146" s="650"/>
      <c r="CI146" s="650"/>
      <c r="CJ146" s="650"/>
      <c r="CK146" s="650"/>
      <c r="CL146" s="650"/>
      <c r="CM146" s="650"/>
      <c r="CN146" s="650"/>
      <c r="CO146" s="650"/>
      <c r="CP146" s="650"/>
      <c r="CQ146" s="650"/>
      <c r="CR146" s="807">
        <f t="shared" ref="CR146:CR179" si="13">R146+S146</f>
        <v>0</v>
      </c>
      <c r="CS146" s="807">
        <f t="shared" ref="CS146:CS179" si="14">T146-CR146</f>
        <v>0</v>
      </c>
      <c r="CT146" s="261"/>
      <c r="CU146" s="261"/>
      <c r="CV146" s="261"/>
      <c r="CW146" s="261"/>
      <c r="CX146" s="261"/>
      <c r="CY146" s="261"/>
      <c r="CZ146" s="261"/>
      <c r="DA146" s="261"/>
      <c r="DB146" s="261"/>
      <c r="DC146" s="261"/>
      <c r="DD146" s="261"/>
      <c r="DE146" s="261"/>
      <c r="DF146" s="261"/>
      <c r="DG146" s="261"/>
      <c r="DH146" s="261"/>
      <c r="DI146" s="261"/>
      <c r="DJ146" s="261"/>
      <c r="DK146" s="261"/>
      <c r="DL146" s="261"/>
      <c r="DM146" s="261"/>
      <c r="DN146" s="261"/>
      <c r="DO146" s="261"/>
      <c r="DP146" s="261"/>
      <c r="DQ146" s="261"/>
      <c r="DR146" s="261"/>
      <c r="DS146" s="261"/>
      <c r="DT146" s="261"/>
      <c r="DU146" s="261"/>
      <c r="DV146" s="261"/>
      <c r="DW146" s="261"/>
      <c r="DX146" s="261"/>
      <c r="DY146" s="261"/>
      <c r="DZ146" s="261"/>
      <c r="EA146" s="261"/>
      <c r="EB146" s="261"/>
      <c r="EC146" s="261"/>
      <c r="ED146" s="261"/>
      <c r="EE146" s="261"/>
      <c r="EF146" s="261"/>
      <c r="EG146" s="261"/>
      <c r="EH146" s="261"/>
      <c r="EI146" s="261"/>
      <c r="EJ146" s="261"/>
      <c r="EK146" s="261"/>
      <c r="EL146" s="261"/>
      <c r="EM146" s="261"/>
      <c r="EN146" s="261"/>
      <c r="EO146" s="261"/>
      <c r="EP146" s="261"/>
      <c r="EQ146" s="261"/>
      <c r="ER146" s="261"/>
      <c r="ES146" s="261"/>
      <c r="ET146" s="261"/>
      <c r="EU146" s="261"/>
      <c r="EV146" s="261"/>
      <c r="EW146" s="261"/>
      <c r="EX146" s="261"/>
      <c r="EY146" s="261"/>
      <c r="EZ146" s="261"/>
      <c r="FA146" s="261"/>
      <c r="FB146" s="261"/>
      <c r="FC146" s="261"/>
      <c r="FD146" s="261"/>
      <c r="FE146" s="261"/>
      <c r="FF146" s="261"/>
      <c r="FG146" s="261"/>
      <c r="FH146" s="261"/>
      <c r="FI146" s="261"/>
      <c r="FJ146" s="261"/>
      <c r="FK146" s="261"/>
      <c r="FL146" s="261"/>
      <c r="FM146" s="261"/>
      <c r="FN146" s="261"/>
      <c r="FO146" s="261"/>
      <c r="FP146" s="261"/>
      <c r="FQ146" s="261"/>
      <c r="FR146" s="261"/>
      <c r="FS146" s="261"/>
      <c r="FT146" s="261"/>
      <c r="FU146" s="261"/>
      <c r="FV146" s="261"/>
      <c r="FW146" s="261"/>
      <c r="FX146" s="261"/>
      <c r="FY146" s="261"/>
      <c r="FZ146" s="261"/>
      <c r="GA146" s="261"/>
      <c r="GB146" s="261"/>
      <c r="GC146" s="261"/>
      <c r="GD146" s="261"/>
      <c r="GE146" s="261"/>
      <c r="GF146" s="261"/>
      <c r="GG146" s="261"/>
      <c r="GH146" s="261"/>
      <c r="GI146" s="261"/>
      <c r="GJ146" s="261"/>
      <c r="GK146" s="261"/>
      <c r="GL146" s="261"/>
      <c r="GM146" s="261"/>
      <c r="GN146" s="261"/>
      <c r="GO146" s="261"/>
      <c r="GP146" s="261"/>
      <c r="GQ146" s="261"/>
      <c r="GR146" s="261"/>
      <c r="GS146" s="261"/>
      <c r="GT146" s="261"/>
      <c r="GU146" s="261"/>
      <c r="GV146" s="261"/>
      <c r="GW146" s="261"/>
      <c r="GX146" s="261"/>
      <c r="GY146" s="261"/>
      <c r="GZ146" s="261"/>
      <c r="HA146" s="261"/>
      <c r="HB146" s="261"/>
      <c r="HC146" s="261"/>
      <c r="HD146" s="261"/>
      <c r="HE146" s="261"/>
      <c r="HF146" s="261"/>
      <c r="HG146" s="261"/>
      <c r="HH146" s="261"/>
      <c r="HI146" s="261"/>
      <c r="HJ146" s="261"/>
      <c r="HK146" s="261"/>
      <c r="HL146" s="261"/>
      <c r="HM146" s="261"/>
    </row>
    <row r="147" spans="1:221" ht="19.5" hidden="1" x14ac:dyDescent="0.25">
      <c r="A147" s="792" t="s">
        <v>407</v>
      </c>
      <c r="B147" s="792" t="s">
        <v>375</v>
      </c>
      <c r="C147" s="792"/>
      <c r="D147" s="792"/>
      <c r="E147" s="792"/>
      <c r="F147" s="792"/>
      <c r="G147" s="605"/>
      <c r="H147" s="605"/>
      <c r="I147" s="1047"/>
      <c r="J147" s="1047"/>
      <c r="K147" s="605"/>
      <c r="L147" s="605"/>
      <c r="M147" s="605"/>
      <c r="N147" s="624"/>
      <c r="O147" s="624"/>
      <c r="P147" s="624"/>
      <c r="Q147" s="1130" t="s">
        <v>384</v>
      </c>
      <c r="R147" s="1111"/>
      <c r="S147" s="1111"/>
      <c r="T147" s="1112">
        <f t="shared" si="12"/>
        <v>0</v>
      </c>
      <c r="U147" s="654">
        <f t="shared" si="11"/>
        <v>0</v>
      </c>
      <c r="V147" s="1086"/>
      <c r="W147" s="260"/>
      <c r="X147" s="260"/>
      <c r="Y147" s="260"/>
      <c r="Z147" s="260"/>
      <c r="AA147" s="596"/>
      <c r="AB147" s="260"/>
      <c r="AC147" s="260"/>
      <c r="AD147" s="260"/>
      <c r="AE147" s="260"/>
      <c r="AF147" s="260"/>
      <c r="AG147" s="260"/>
      <c r="AH147" s="260"/>
      <c r="AI147" s="260"/>
      <c r="AJ147" s="260"/>
      <c r="AK147" s="260"/>
      <c r="AL147" s="260"/>
      <c r="AM147" s="260"/>
      <c r="AN147" s="596"/>
      <c r="AO147" s="596"/>
      <c r="AP147" s="260"/>
      <c r="AQ147" s="260"/>
      <c r="AR147" s="260"/>
      <c r="AS147" s="260"/>
      <c r="AT147" s="260"/>
      <c r="AU147" s="260"/>
      <c r="AV147" s="260"/>
      <c r="AW147" s="260"/>
      <c r="AX147" s="260"/>
      <c r="AY147" s="260"/>
      <c r="AZ147" s="260"/>
      <c r="BA147" s="260"/>
      <c r="BB147" s="260"/>
      <c r="BC147" s="260"/>
      <c r="BD147" s="596"/>
      <c r="BE147" s="260"/>
      <c r="BF147" s="260"/>
      <c r="BG147" s="260"/>
      <c r="BH147" s="260"/>
      <c r="BI147" s="260"/>
      <c r="BJ147" s="260"/>
      <c r="BK147" s="581"/>
      <c r="BL147" s="260"/>
      <c r="BM147" s="260"/>
      <c r="BN147" s="260"/>
      <c r="BO147" s="260"/>
      <c r="BP147" s="260"/>
      <c r="BQ147" s="260"/>
      <c r="BR147" s="260"/>
      <c r="BS147" s="596"/>
      <c r="BT147" s="260"/>
      <c r="BU147" s="260"/>
      <c r="BV147" s="260"/>
      <c r="BW147" s="260"/>
      <c r="BX147" s="260"/>
      <c r="BY147" s="260"/>
      <c r="BZ147" s="260"/>
      <c r="CA147" s="635"/>
      <c r="CB147" s="650"/>
      <c r="CC147" s="650"/>
      <c r="CD147" s="650"/>
      <c r="CE147" s="650"/>
      <c r="CF147" s="650"/>
      <c r="CG147" s="650"/>
      <c r="CH147" s="650"/>
      <c r="CI147" s="650"/>
      <c r="CJ147" s="650"/>
      <c r="CK147" s="650"/>
      <c r="CL147" s="650"/>
      <c r="CM147" s="650"/>
      <c r="CN147" s="650"/>
      <c r="CO147" s="650"/>
      <c r="CP147" s="650"/>
      <c r="CQ147" s="650"/>
      <c r="CR147" s="807">
        <f t="shared" si="13"/>
        <v>0</v>
      </c>
      <c r="CS147" s="807">
        <f t="shared" si="14"/>
        <v>0</v>
      </c>
      <c r="CT147" s="261"/>
      <c r="CU147" s="261"/>
      <c r="CV147" s="261"/>
      <c r="CW147" s="261"/>
      <c r="CX147" s="261"/>
      <c r="CY147" s="261"/>
      <c r="CZ147" s="261"/>
      <c r="DA147" s="261"/>
      <c r="DB147" s="261"/>
      <c r="DC147" s="261"/>
      <c r="DD147" s="261"/>
      <c r="DE147" s="261"/>
      <c r="DF147" s="261"/>
      <c r="DG147" s="261"/>
      <c r="DH147" s="261"/>
      <c r="DI147" s="261"/>
      <c r="DJ147" s="261"/>
      <c r="DK147" s="261"/>
      <c r="DL147" s="261"/>
      <c r="DM147" s="261"/>
      <c r="DN147" s="261"/>
      <c r="DO147" s="261"/>
      <c r="DP147" s="261"/>
      <c r="DQ147" s="261"/>
      <c r="DR147" s="261"/>
      <c r="DS147" s="261"/>
      <c r="DT147" s="261"/>
      <c r="DU147" s="261"/>
      <c r="DV147" s="261"/>
      <c r="DW147" s="261"/>
      <c r="DX147" s="261"/>
      <c r="DY147" s="261"/>
      <c r="DZ147" s="261"/>
      <c r="EA147" s="261"/>
      <c r="EB147" s="261"/>
      <c r="EC147" s="261"/>
      <c r="ED147" s="261"/>
      <c r="EE147" s="261"/>
      <c r="EF147" s="261"/>
      <c r="EG147" s="261"/>
      <c r="EH147" s="261"/>
      <c r="EI147" s="261"/>
      <c r="EJ147" s="261"/>
      <c r="EK147" s="261"/>
      <c r="EL147" s="261"/>
      <c r="EM147" s="261"/>
      <c r="EN147" s="261"/>
      <c r="EO147" s="261"/>
      <c r="EP147" s="261"/>
      <c r="EQ147" s="261"/>
      <c r="ER147" s="261"/>
      <c r="ES147" s="261"/>
      <c r="ET147" s="261"/>
      <c r="EU147" s="261"/>
      <c r="EV147" s="261"/>
      <c r="EW147" s="261"/>
      <c r="EX147" s="261"/>
      <c r="EY147" s="261"/>
      <c r="EZ147" s="261"/>
      <c r="FA147" s="261"/>
      <c r="FB147" s="261"/>
      <c r="FC147" s="261"/>
      <c r="FD147" s="261"/>
      <c r="FE147" s="261"/>
      <c r="FF147" s="261"/>
      <c r="FG147" s="261"/>
      <c r="FH147" s="261"/>
      <c r="FI147" s="261"/>
      <c r="FJ147" s="261"/>
      <c r="FK147" s="261"/>
      <c r="FL147" s="261"/>
      <c r="FM147" s="261"/>
      <c r="FN147" s="261"/>
      <c r="FO147" s="261"/>
      <c r="FP147" s="261"/>
      <c r="FQ147" s="261"/>
      <c r="FR147" s="261"/>
      <c r="FS147" s="261"/>
      <c r="FT147" s="261"/>
      <c r="FU147" s="261"/>
      <c r="FV147" s="261"/>
      <c r="FW147" s="261"/>
      <c r="FX147" s="261"/>
      <c r="FY147" s="261"/>
      <c r="FZ147" s="261"/>
      <c r="GA147" s="261"/>
      <c r="GB147" s="261"/>
      <c r="GC147" s="261"/>
      <c r="GD147" s="261"/>
      <c r="GE147" s="261"/>
      <c r="GF147" s="261"/>
      <c r="GG147" s="261"/>
      <c r="GH147" s="261"/>
      <c r="GI147" s="261"/>
      <c r="GJ147" s="261"/>
      <c r="GK147" s="261"/>
      <c r="GL147" s="261"/>
      <c r="GM147" s="261"/>
      <c r="GN147" s="261"/>
      <c r="GO147" s="261"/>
      <c r="GP147" s="261"/>
      <c r="GQ147" s="261"/>
      <c r="GR147" s="261"/>
      <c r="GS147" s="261"/>
      <c r="GT147" s="261"/>
      <c r="GU147" s="261"/>
      <c r="GV147" s="261"/>
      <c r="GW147" s="261"/>
      <c r="GX147" s="261"/>
      <c r="GY147" s="261"/>
      <c r="GZ147" s="261"/>
      <c r="HA147" s="261"/>
      <c r="HB147" s="261"/>
      <c r="HC147" s="261"/>
      <c r="HD147" s="261"/>
      <c r="HE147" s="261"/>
      <c r="HF147" s="261"/>
      <c r="HG147" s="261"/>
      <c r="HH147" s="261"/>
      <c r="HI147" s="261"/>
      <c r="HJ147" s="261"/>
      <c r="HK147" s="261"/>
      <c r="HL147" s="261"/>
      <c r="HM147" s="261"/>
    </row>
    <row r="148" spans="1:221" ht="19.5" hidden="1" x14ac:dyDescent="0.25">
      <c r="A148" s="1113" t="s">
        <v>407</v>
      </c>
      <c r="B148" s="1113" t="s">
        <v>375</v>
      </c>
      <c r="C148" s="1113" t="s">
        <v>361</v>
      </c>
      <c r="D148" s="1113"/>
      <c r="E148" s="1113"/>
      <c r="F148" s="1113"/>
      <c r="G148" s="606"/>
      <c r="H148" s="606"/>
      <c r="I148" s="1048"/>
      <c r="J148" s="1048"/>
      <c r="K148" s="606"/>
      <c r="L148" s="606"/>
      <c r="M148" s="606"/>
      <c r="N148" s="1113"/>
      <c r="O148" s="625"/>
      <c r="P148" s="625"/>
      <c r="Q148" s="1131" t="s">
        <v>385</v>
      </c>
      <c r="R148" s="1115"/>
      <c r="S148" s="1115"/>
      <c r="T148" s="1116">
        <f t="shared" si="12"/>
        <v>0</v>
      </c>
      <c r="U148" s="654">
        <f t="shared" si="11"/>
        <v>0</v>
      </c>
      <c r="V148" s="1086"/>
      <c r="W148" s="260"/>
      <c r="X148" s="260"/>
      <c r="Y148" s="260"/>
      <c r="Z148" s="260"/>
      <c r="AA148" s="596"/>
      <c r="AB148" s="260"/>
      <c r="AC148" s="260"/>
      <c r="AD148" s="260"/>
      <c r="AE148" s="260"/>
      <c r="AF148" s="260"/>
      <c r="AG148" s="260"/>
      <c r="AH148" s="260"/>
      <c r="AI148" s="260"/>
      <c r="AJ148" s="260"/>
      <c r="AK148" s="260"/>
      <c r="AL148" s="260"/>
      <c r="AM148" s="260"/>
      <c r="AN148" s="596"/>
      <c r="AO148" s="596"/>
      <c r="AP148" s="260"/>
      <c r="AQ148" s="260"/>
      <c r="AR148" s="260"/>
      <c r="AS148" s="260"/>
      <c r="AT148" s="260"/>
      <c r="AU148" s="260"/>
      <c r="AV148" s="260"/>
      <c r="AW148" s="260"/>
      <c r="AX148" s="260"/>
      <c r="AY148" s="260"/>
      <c r="AZ148" s="260"/>
      <c r="BA148" s="260"/>
      <c r="BB148" s="260"/>
      <c r="BC148" s="260"/>
      <c r="BD148" s="596"/>
      <c r="BE148" s="260"/>
      <c r="BF148" s="260"/>
      <c r="BG148" s="260"/>
      <c r="BH148" s="260"/>
      <c r="BI148" s="260"/>
      <c r="BJ148" s="260"/>
      <c r="BK148" s="581"/>
      <c r="BL148" s="260"/>
      <c r="BM148" s="260"/>
      <c r="BN148" s="260"/>
      <c r="BO148" s="260"/>
      <c r="BP148" s="260"/>
      <c r="BQ148" s="260"/>
      <c r="BR148" s="260"/>
      <c r="BS148" s="596"/>
      <c r="BT148" s="260"/>
      <c r="BU148" s="260"/>
      <c r="BV148" s="260"/>
      <c r="BW148" s="260"/>
      <c r="BX148" s="260"/>
      <c r="BY148" s="260"/>
      <c r="BZ148" s="260"/>
      <c r="CA148" s="635"/>
      <c r="CB148" s="650"/>
      <c r="CC148" s="650"/>
      <c r="CD148" s="650"/>
      <c r="CE148" s="650"/>
      <c r="CF148" s="650"/>
      <c r="CG148" s="650"/>
      <c r="CH148" s="650"/>
      <c r="CI148" s="650"/>
      <c r="CJ148" s="650"/>
      <c r="CK148" s="650"/>
      <c r="CL148" s="650"/>
      <c r="CM148" s="650"/>
      <c r="CN148" s="650"/>
      <c r="CO148" s="650"/>
      <c r="CP148" s="650"/>
      <c r="CQ148" s="650"/>
      <c r="CR148" s="807">
        <f t="shared" si="13"/>
        <v>0</v>
      </c>
      <c r="CS148" s="807">
        <f t="shared" si="14"/>
        <v>0</v>
      </c>
      <c r="CT148" s="261"/>
      <c r="CU148" s="261"/>
      <c r="CV148" s="261"/>
      <c r="CW148" s="261"/>
      <c r="CX148" s="261"/>
      <c r="CY148" s="261"/>
      <c r="CZ148" s="261"/>
      <c r="DA148" s="261"/>
      <c r="DB148" s="261"/>
      <c r="DC148" s="261"/>
      <c r="DD148" s="261"/>
      <c r="DE148" s="261"/>
      <c r="DF148" s="261"/>
      <c r="DG148" s="261"/>
      <c r="DH148" s="261"/>
      <c r="DI148" s="261"/>
      <c r="DJ148" s="261"/>
      <c r="DK148" s="261"/>
      <c r="DL148" s="261"/>
      <c r="DM148" s="261"/>
      <c r="DN148" s="261"/>
      <c r="DO148" s="261"/>
      <c r="DP148" s="261"/>
      <c r="DQ148" s="261"/>
      <c r="DR148" s="261"/>
      <c r="DS148" s="261"/>
      <c r="DT148" s="261"/>
      <c r="DU148" s="261"/>
      <c r="DV148" s="261"/>
      <c r="DW148" s="261"/>
      <c r="DX148" s="261"/>
      <c r="DY148" s="261"/>
      <c r="DZ148" s="261"/>
      <c r="EA148" s="261"/>
      <c r="EB148" s="261"/>
      <c r="EC148" s="261"/>
      <c r="ED148" s="261"/>
      <c r="EE148" s="261"/>
      <c r="EF148" s="261"/>
      <c r="EG148" s="261"/>
      <c r="EH148" s="261"/>
      <c r="EI148" s="261"/>
      <c r="EJ148" s="261"/>
      <c r="EK148" s="261"/>
      <c r="EL148" s="261"/>
      <c r="EM148" s="261"/>
      <c r="EN148" s="261"/>
      <c r="EO148" s="261"/>
      <c r="EP148" s="261"/>
      <c r="EQ148" s="261"/>
      <c r="ER148" s="261"/>
      <c r="ES148" s="261"/>
      <c r="ET148" s="261"/>
      <c r="EU148" s="261"/>
      <c r="EV148" s="261"/>
      <c r="EW148" s="261"/>
      <c r="EX148" s="261"/>
      <c r="EY148" s="261"/>
      <c r="EZ148" s="261"/>
      <c r="FA148" s="261"/>
      <c r="FB148" s="261"/>
      <c r="FC148" s="261"/>
      <c r="FD148" s="261"/>
      <c r="FE148" s="261"/>
      <c r="FF148" s="261"/>
      <c r="FG148" s="261"/>
      <c r="FH148" s="261"/>
      <c r="FI148" s="261"/>
      <c r="FJ148" s="261"/>
      <c r="FK148" s="261"/>
      <c r="FL148" s="261"/>
      <c r="FM148" s="261"/>
      <c r="FN148" s="261"/>
      <c r="FO148" s="261"/>
      <c r="FP148" s="261"/>
      <c r="FQ148" s="261"/>
      <c r="FR148" s="261"/>
      <c r="FS148" s="261"/>
      <c r="FT148" s="261"/>
      <c r="FU148" s="261"/>
      <c r="FV148" s="261"/>
      <c r="FW148" s="261"/>
      <c r="FX148" s="261"/>
      <c r="FY148" s="261"/>
      <c r="FZ148" s="261"/>
      <c r="GA148" s="261"/>
      <c r="GB148" s="261"/>
      <c r="GC148" s="261"/>
      <c r="GD148" s="261"/>
      <c r="GE148" s="261"/>
      <c r="GF148" s="261"/>
      <c r="GG148" s="261"/>
      <c r="GH148" s="261"/>
      <c r="GI148" s="261"/>
      <c r="GJ148" s="261"/>
      <c r="GK148" s="261"/>
      <c r="GL148" s="261"/>
      <c r="GM148" s="261"/>
      <c r="GN148" s="261"/>
      <c r="GO148" s="261"/>
      <c r="GP148" s="261"/>
      <c r="GQ148" s="261"/>
      <c r="GR148" s="261"/>
      <c r="GS148" s="261"/>
      <c r="GT148" s="261"/>
      <c r="GU148" s="261"/>
      <c r="GV148" s="261"/>
      <c r="GW148" s="261"/>
      <c r="GX148" s="261"/>
      <c r="GY148" s="261"/>
      <c r="GZ148" s="261"/>
      <c r="HA148" s="261"/>
      <c r="HB148" s="261"/>
      <c r="HC148" s="261"/>
      <c r="HD148" s="261"/>
      <c r="HE148" s="261"/>
      <c r="HF148" s="261"/>
      <c r="HG148" s="261"/>
      <c r="HH148" s="261"/>
      <c r="HI148" s="261"/>
      <c r="HJ148" s="261"/>
      <c r="HK148" s="261"/>
      <c r="HL148" s="261"/>
      <c r="HM148" s="261"/>
    </row>
    <row r="149" spans="1:221" ht="19.5" hidden="1" x14ac:dyDescent="0.25">
      <c r="A149" s="1132" t="s">
        <v>407</v>
      </c>
      <c r="B149" s="1132" t="s">
        <v>375</v>
      </c>
      <c r="C149" s="1132" t="s">
        <v>361</v>
      </c>
      <c r="D149" s="1132" t="s">
        <v>407</v>
      </c>
      <c r="E149" s="1132"/>
      <c r="F149" s="1132"/>
      <c r="G149" s="617"/>
      <c r="H149" s="617"/>
      <c r="I149" s="1058"/>
      <c r="J149" s="1058"/>
      <c r="K149" s="617"/>
      <c r="L149" s="617"/>
      <c r="M149" s="617"/>
      <c r="N149" s="629"/>
      <c r="O149" s="629"/>
      <c r="P149" s="629"/>
      <c r="Q149" s="1138" t="s">
        <v>295</v>
      </c>
      <c r="R149" s="1134"/>
      <c r="S149" s="1134"/>
      <c r="T149" s="1135">
        <f t="shared" si="12"/>
        <v>0</v>
      </c>
      <c r="U149" s="654">
        <f t="shared" si="11"/>
        <v>0</v>
      </c>
      <c r="V149" s="1086"/>
      <c r="W149" s="260"/>
      <c r="X149" s="260"/>
      <c r="Y149" s="260"/>
      <c r="Z149" s="260"/>
      <c r="AA149" s="596"/>
      <c r="AB149" s="260"/>
      <c r="AC149" s="260"/>
      <c r="AD149" s="260"/>
      <c r="AE149" s="260"/>
      <c r="AF149" s="260"/>
      <c r="AG149" s="260"/>
      <c r="AH149" s="260"/>
      <c r="AI149" s="260"/>
      <c r="AJ149" s="260"/>
      <c r="AK149" s="260"/>
      <c r="AL149" s="260"/>
      <c r="AM149" s="260"/>
      <c r="AN149" s="596"/>
      <c r="AO149" s="596"/>
      <c r="AP149" s="260"/>
      <c r="AQ149" s="260"/>
      <c r="AR149" s="260"/>
      <c r="AS149" s="260"/>
      <c r="AT149" s="260"/>
      <c r="AU149" s="260"/>
      <c r="AV149" s="260"/>
      <c r="AW149" s="260"/>
      <c r="AX149" s="260"/>
      <c r="AY149" s="260"/>
      <c r="AZ149" s="260"/>
      <c r="BA149" s="260"/>
      <c r="BB149" s="260"/>
      <c r="BC149" s="260"/>
      <c r="BD149" s="596"/>
      <c r="BE149" s="260"/>
      <c r="BF149" s="260"/>
      <c r="BG149" s="260"/>
      <c r="BH149" s="260"/>
      <c r="BI149" s="260"/>
      <c r="BJ149" s="260"/>
      <c r="BK149" s="581"/>
      <c r="BL149" s="260"/>
      <c r="BM149" s="260"/>
      <c r="BN149" s="260"/>
      <c r="BO149" s="260"/>
      <c r="BP149" s="260"/>
      <c r="BQ149" s="260"/>
      <c r="BR149" s="260"/>
      <c r="BS149" s="596"/>
      <c r="BT149" s="260"/>
      <c r="BU149" s="260"/>
      <c r="BV149" s="260"/>
      <c r="BW149" s="260"/>
      <c r="BX149" s="260"/>
      <c r="BY149" s="260"/>
      <c r="BZ149" s="260"/>
      <c r="CA149" s="635"/>
      <c r="CB149" s="650"/>
      <c r="CC149" s="650"/>
      <c r="CD149" s="650"/>
      <c r="CE149" s="650"/>
      <c r="CF149" s="650"/>
      <c r="CG149" s="650"/>
      <c r="CH149" s="650"/>
      <c r="CI149" s="650"/>
      <c r="CJ149" s="650"/>
      <c r="CK149" s="650"/>
      <c r="CL149" s="650"/>
      <c r="CM149" s="650"/>
      <c r="CN149" s="650"/>
      <c r="CO149" s="650"/>
      <c r="CP149" s="650"/>
      <c r="CQ149" s="650"/>
      <c r="CR149" s="807">
        <f t="shared" si="13"/>
        <v>0</v>
      </c>
      <c r="CS149" s="807">
        <f t="shared" si="14"/>
        <v>0</v>
      </c>
      <c r="CT149" s="261"/>
      <c r="CU149" s="261"/>
      <c r="CV149" s="261"/>
      <c r="CW149" s="261"/>
      <c r="CX149" s="261"/>
      <c r="CY149" s="261"/>
      <c r="CZ149" s="261"/>
      <c r="DA149" s="261"/>
      <c r="DB149" s="261"/>
      <c r="DC149" s="261"/>
      <c r="DD149" s="261"/>
      <c r="DE149" s="261"/>
      <c r="DF149" s="261"/>
      <c r="DG149" s="261"/>
      <c r="DH149" s="261"/>
      <c r="DI149" s="261"/>
      <c r="DJ149" s="261"/>
      <c r="DK149" s="261"/>
      <c r="DL149" s="261"/>
      <c r="DM149" s="261"/>
      <c r="DN149" s="261"/>
      <c r="DO149" s="261"/>
      <c r="DP149" s="261"/>
      <c r="DQ149" s="261"/>
      <c r="DR149" s="261"/>
      <c r="DS149" s="261"/>
      <c r="DT149" s="261"/>
      <c r="DU149" s="261"/>
      <c r="DV149" s="261"/>
      <c r="DW149" s="261"/>
      <c r="DX149" s="261"/>
      <c r="DY149" s="261"/>
      <c r="DZ149" s="261"/>
      <c r="EA149" s="261"/>
      <c r="EB149" s="261"/>
      <c r="EC149" s="261"/>
      <c r="ED149" s="261"/>
      <c r="EE149" s="261"/>
      <c r="EF149" s="261"/>
      <c r="EG149" s="261"/>
      <c r="EH149" s="261"/>
      <c r="EI149" s="261"/>
      <c r="EJ149" s="261"/>
      <c r="EK149" s="261"/>
      <c r="EL149" s="261"/>
      <c r="EM149" s="261"/>
      <c r="EN149" s="261"/>
      <c r="EO149" s="261"/>
      <c r="EP149" s="261"/>
      <c r="EQ149" s="261"/>
      <c r="ER149" s="261"/>
      <c r="ES149" s="261"/>
      <c r="ET149" s="261"/>
      <c r="EU149" s="261"/>
      <c r="EV149" s="261"/>
      <c r="EW149" s="261"/>
      <c r="EX149" s="261"/>
      <c r="EY149" s="261"/>
      <c r="EZ149" s="261"/>
      <c r="FA149" s="261"/>
      <c r="FB149" s="261"/>
      <c r="FC149" s="261"/>
      <c r="FD149" s="261"/>
      <c r="FE149" s="261"/>
      <c r="FF149" s="261"/>
      <c r="FG149" s="261"/>
      <c r="FH149" s="261"/>
      <c r="FI149" s="261"/>
      <c r="FJ149" s="261"/>
      <c r="FK149" s="261"/>
      <c r="FL149" s="261"/>
      <c r="FM149" s="261"/>
      <c r="FN149" s="261"/>
      <c r="FO149" s="261"/>
      <c r="FP149" s="261"/>
      <c r="FQ149" s="261"/>
      <c r="FR149" s="261"/>
      <c r="FS149" s="261"/>
      <c r="FT149" s="261"/>
      <c r="FU149" s="261"/>
      <c r="FV149" s="261"/>
      <c r="FW149" s="261"/>
      <c r="FX149" s="261"/>
      <c r="FY149" s="261"/>
      <c r="FZ149" s="261"/>
      <c r="GA149" s="261"/>
      <c r="GB149" s="261"/>
      <c r="GC149" s="261"/>
      <c r="GD149" s="261"/>
      <c r="GE149" s="261"/>
      <c r="GF149" s="261"/>
      <c r="GG149" s="261"/>
      <c r="GH149" s="261"/>
      <c r="GI149" s="261"/>
      <c r="GJ149" s="261"/>
      <c r="GK149" s="261"/>
      <c r="GL149" s="261"/>
      <c r="GM149" s="261"/>
      <c r="GN149" s="261"/>
      <c r="GO149" s="261"/>
      <c r="GP149" s="261"/>
      <c r="GQ149" s="261"/>
      <c r="GR149" s="261"/>
      <c r="GS149" s="261"/>
      <c r="GT149" s="261"/>
      <c r="GU149" s="261"/>
      <c r="GV149" s="261"/>
      <c r="GW149" s="261"/>
      <c r="GX149" s="261"/>
      <c r="GY149" s="261"/>
      <c r="GZ149" s="261"/>
      <c r="HA149" s="261"/>
      <c r="HB149" s="261"/>
      <c r="HC149" s="261"/>
      <c r="HD149" s="261"/>
      <c r="HE149" s="261"/>
      <c r="HF149" s="261"/>
      <c r="HG149" s="261"/>
      <c r="HH149" s="261"/>
      <c r="HI149" s="261"/>
      <c r="HJ149" s="261"/>
      <c r="HK149" s="261"/>
      <c r="HL149" s="261"/>
      <c r="HM149" s="261"/>
    </row>
    <row r="150" spans="1:221" ht="19.5" hidden="1" x14ac:dyDescent="0.25">
      <c r="A150" s="1121" t="s">
        <v>407</v>
      </c>
      <c r="B150" s="1121" t="s">
        <v>375</v>
      </c>
      <c r="C150" s="1121" t="s">
        <v>361</v>
      </c>
      <c r="D150" s="1121" t="s">
        <v>407</v>
      </c>
      <c r="E150" s="1121" t="s">
        <v>426</v>
      </c>
      <c r="F150" s="1121"/>
      <c r="G150" s="608"/>
      <c r="H150" s="608"/>
      <c r="I150" s="1050"/>
      <c r="J150" s="1050"/>
      <c r="K150" s="608"/>
      <c r="L150" s="608"/>
      <c r="M150" s="608"/>
      <c r="N150" s="627"/>
      <c r="O150" s="627"/>
      <c r="P150" s="627"/>
      <c r="Q150" s="1122" t="s">
        <v>295</v>
      </c>
      <c r="R150" s="1123"/>
      <c r="S150" s="1123"/>
      <c r="T150" s="1124">
        <f t="shared" si="12"/>
        <v>0</v>
      </c>
      <c r="U150" s="654">
        <f t="shared" si="11"/>
        <v>0</v>
      </c>
      <c r="V150" s="1086"/>
      <c r="W150" s="581"/>
      <c r="X150" s="581"/>
      <c r="Y150" s="581"/>
      <c r="Z150" s="581"/>
      <c r="AA150" s="596"/>
      <c r="AB150" s="581"/>
      <c r="AC150" s="581"/>
      <c r="AD150" s="581"/>
      <c r="AE150" s="581"/>
      <c r="AF150" s="581"/>
      <c r="AG150" s="581"/>
      <c r="AH150" s="581"/>
      <c r="AI150" s="581"/>
      <c r="AJ150" s="581"/>
      <c r="AK150" s="581"/>
      <c r="AL150" s="581"/>
      <c r="AM150" s="581"/>
      <c r="AN150" s="596"/>
      <c r="AO150" s="596"/>
      <c r="AP150" s="581"/>
      <c r="AQ150" s="581"/>
      <c r="AR150" s="581"/>
      <c r="AS150" s="581"/>
      <c r="AT150" s="581"/>
      <c r="AU150" s="581"/>
      <c r="AV150" s="581"/>
      <c r="AW150" s="581"/>
      <c r="AX150" s="581"/>
      <c r="AY150" s="581"/>
      <c r="AZ150" s="581"/>
      <c r="BA150" s="581"/>
      <c r="BB150" s="581"/>
      <c r="BC150" s="581"/>
      <c r="BD150" s="596"/>
      <c r="BE150" s="581"/>
      <c r="BF150" s="581"/>
      <c r="BG150" s="260"/>
      <c r="BH150" s="260"/>
      <c r="BI150" s="260"/>
      <c r="BJ150" s="581"/>
      <c r="BK150" s="581"/>
      <c r="BL150" s="581"/>
      <c r="BM150" s="581"/>
      <c r="BN150" s="581"/>
      <c r="BO150" s="581"/>
      <c r="BP150" s="581"/>
      <c r="BQ150" s="581"/>
      <c r="BR150" s="581"/>
      <c r="BS150" s="596"/>
      <c r="BT150" s="581"/>
      <c r="BU150" s="581"/>
      <c r="BV150" s="581"/>
      <c r="BW150" s="581"/>
      <c r="BX150" s="581"/>
      <c r="BY150" s="581"/>
      <c r="BZ150" s="581"/>
      <c r="CA150" s="635"/>
      <c r="CB150" s="650"/>
      <c r="CC150" s="650"/>
      <c r="CD150" s="650"/>
      <c r="CE150" s="650"/>
      <c r="CF150" s="650"/>
      <c r="CG150" s="650"/>
      <c r="CH150" s="650"/>
      <c r="CI150" s="650"/>
      <c r="CJ150" s="650"/>
      <c r="CK150" s="650"/>
      <c r="CL150" s="650"/>
      <c r="CM150" s="650"/>
      <c r="CN150" s="650"/>
      <c r="CO150" s="650"/>
      <c r="CP150" s="650"/>
      <c r="CQ150" s="650"/>
      <c r="CR150" s="807">
        <f t="shared" si="13"/>
        <v>0</v>
      </c>
      <c r="CS150" s="807">
        <f t="shared" si="14"/>
        <v>0</v>
      </c>
      <c r="CT150" s="261"/>
      <c r="CU150" s="261"/>
      <c r="CV150" s="261"/>
      <c r="CW150" s="261"/>
      <c r="CX150" s="261"/>
      <c r="CY150" s="261"/>
      <c r="CZ150" s="261"/>
      <c r="DA150" s="261"/>
      <c r="DB150" s="261"/>
      <c r="DC150" s="261"/>
      <c r="DD150" s="261"/>
      <c r="DE150" s="261"/>
      <c r="DF150" s="261"/>
      <c r="DG150" s="261"/>
      <c r="DH150" s="261"/>
      <c r="DI150" s="261"/>
      <c r="DJ150" s="261"/>
      <c r="DK150" s="261"/>
      <c r="DL150" s="261"/>
      <c r="DM150" s="261"/>
      <c r="DN150" s="261"/>
      <c r="DO150" s="261"/>
      <c r="DP150" s="261"/>
      <c r="DQ150" s="261"/>
      <c r="DR150" s="261"/>
      <c r="DS150" s="261"/>
      <c r="DT150" s="261"/>
      <c r="DU150" s="261"/>
      <c r="DV150" s="261"/>
      <c r="DW150" s="261"/>
      <c r="DX150" s="261"/>
      <c r="DY150" s="261"/>
      <c r="DZ150" s="261"/>
      <c r="EA150" s="261"/>
      <c r="EB150" s="261"/>
      <c r="EC150" s="261"/>
      <c r="ED150" s="261"/>
      <c r="EE150" s="261"/>
      <c r="EF150" s="261"/>
      <c r="EG150" s="261"/>
      <c r="EH150" s="261"/>
      <c r="EI150" s="261"/>
      <c r="EJ150" s="261"/>
      <c r="EK150" s="261"/>
      <c r="EL150" s="261"/>
      <c r="EM150" s="261"/>
      <c r="EN150" s="261"/>
      <c r="EO150" s="261"/>
      <c r="EP150" s="261"/>
      <c r="EQ150" s="261"/>
      <c r="ER150" s="261"/>
      <c r="ES150" s="261"/>
      <c r="ET150" s="261"/>
      <c r="EU150" s="261"/>
      <c r="EV150" s="261"/>
      <c r="EW150" s="261"/>
      <c r="EX150" s="261"/>
      <c r="EY150" s="261"/>
      <c r="EZ150" s="261"/>
      <c r="FA150" s="261"/>
      <c r="FB150" s="261"/>
      <c r="FC150" s="261"/>
      <c r="FD150" s="261"/>
      <c r="FE150" s="261"/>
      <c r="FF150" s="261"/>
      <c r="FG150" s="261"/>
      <c r="FH150" s="261"/>
      <c r="FI150" s="261"/>
      <c r="FJ150" s="261"/>
      <c r="FK150" s="261"/>
      <c r="FL150" s="261"/>
      <c r="FM150" s="261"/>
      <c r="FN150" s="261"/>
      <c r="FO150" s="261"/>
      <c r="FP150" s="261"/>
      <c r="FQ150" s="261"/>
      <c r="FR150" s="261"/>
      <c r="FS150" s="261"/>
      <c r="FT150" s="261"/>
      <c r="FU150" s="261"/>
      <c r="FV150" s="261"/>
      <c r="FW150" s="261"/>
      <c r="FX150" s="261"/>
      <c r="FY150" s="261"/>
      <c r="FZ150" s="261"/>
      <c r="GA150" s="261"/>
      <c r="GB150" s="261"/>
      <c r="GC150" s="261"/>
      <c r="GD150" s="261"/>
      <c r="GE150" s="261"/>
      <c r="GF150" s="261"/>
      <c r="GG150" s="261"/>
      <c r="GH150" s="261"/>
      <c r="GI150" s="261"/>
      <c r="GJ150" s="261"/>
      <c r="GK150" s="261"/>
      <c r="GL150" s="261"/>
      <c r="GM150" s="261"/>
      <c r="GN150" s="261"/>
      <c r="GO150" s="261"/>
      <c r="GP150" s="261"/>
      <c r="GQ150" s="261"/>
      <c r="GR150" s="261"/>
      <c r="GS150" s="261"/>
      <c r="GT150" s="261"/>
      <c r="GU150" s="261"/>
      <c r="GV150" s="261"/>
      <c r="GW150" s="261"/>
      <c r="GX150" s="261"/>
      <c r="GY150" s="261"/>
      <c r="GZ150" s="261"/>
      <c r="HA150" s="261"/>
      <c r="HB150" s="261"/>
      <c r="HC150" s="261"/>
      <c r="HD150" s="261"/>
      <c r="HE150" s="261"/>
      <c r="HF150" s="261"/>
      <c r="HG150" s="261"/>
      <c r="HH150" s="261"/>
      <c r="HI150" s="261"/>
      <c r="HJ150" s="261"/>
      <c r="HK150" s="261"/>
      <c r="HL150" s="261"/>
      <c r="HM150" s="261"/>
    </row>
    <row r="151" spans="1:221" ht="31.5" hidden="1" x14ac:dyDescent="0.25">
      <c r="A151" s="790" t="s">
        <v>407</v>
      </c>
      <c r="B151" s="790" t="s">
        <v>375</v>
      </c>
      <c r="C151" s="790" t="s">
        <v>361</v>
      </c>
      <c r="D151" s="790" t="s">
        <v>407</v>
      </c>
      <c r="E151" s="790" t="s">
        <v>426</v>
      </c>
      <c r="F151" s="790" t="s">
        <v>408</v>
      </c>
      <c r="G151" s="620"/>
      <c r="H151" s="620"/>
      <c r="I151" s="1062"/>
      <c r="J151" s="1062"/>
      <c r="K151" s="620"/>
      <c r="L151" s="620"/>
      <c r="M151" s="620"/>
      <c r="N151" s="630"/>
      <c r="O151" s="630"/>
      <c r="P151" s="630"/>
      <c r="Q151" s="806" t="s">
        <v>928</v>
      </c>
      <c r="R151" s="1136"/>
      <c r="S151" s="1136"/>
      <c r="T151" s="1137">
        <f t="shared" si="12"/>
        <v>0</v>
      </c>
      <c r="U151" s="654">
        <f t="shared" si="11"/>
        <v>0</v>
      </c>
      <c r="V151" s="1086"/>
      <c r="W151" s="260"/>
      <c r="X151" s="260"/>
      <c r="Y151" s="260"/>
      <c r="Z151" s="260"/>
      <c r="AA151" s="596"/>
      <c r="AB151" s="260"/>
      <c r="AC151" s="260"/>
      <c r="AD151" s="260"/>
      <c r="AE151" s="260"/>
      <c r="AF151" s="260"/>
      <c r="AG151" s="260"/>
      <c r="AH151" s="260"/>
      <c r="AI151" s="260"/>
      <c r="AJ151" s="260"/>
      <c r="AK151" s="260"/>
      <c r="AL151" s="260"/>
      <c r="AM151" s="260"/>
      <c r="AN151" s="596"/>
      <c r="AO151" s="596"/>
      <c r="AP151" s="260"/>
      <c r="AQ151" s="260"/>
      <c r="AR151" s="260"/>
      <c r="AS151" s="260"/>
      <c r="AT151" s="260"/>
      <c r="AU151" s="260"/>
      <c r="AV151" s="260"/>
      <c r="AW151" s="260"/>
      <c r="AX151" s="260"/>
      <c r="AY151" s="260"/>
      <c r="AZ151" s="260"/>
      <c r="BA151" s="260"/>
      <c r="BB151" s="260"/>
      <c r="BC151" s="260"/>
      <c r="BD151" s="596"/>
      <c r="BE151" s="260"/>
      <c r="BF151" s="260"/>
      <c r="BG151" s="260"/>
      <c r="BH151" s="260"/>
      <c r="BI151" s="260"/>
      <c r="BJ151" s="260"/>
      <c r="BK151" s="581"/>
      <c r="BL151" s="260"/>
      <c r="BM151" s="260"/>
      <c r="BN151" s="260"/>
      <c r="BO151" s="260"/>
      <c r="BP151" s="260"/>
      <c r="BQ151" s="260"/>
      <c r="BR151" s="260"/>
      <c r="BS151" s="596"/>
      <c r="BT151" s="260"/>
      <c r="BU151" s="260"/>
      <c r="BV151" s="260"/>
      <c r="BW151" s="260"/>
      <c r="BX151" s="260"/>
      <c r="BY151" s="260"/>
      <c r="BZ151" s="260"/>
      <c r="CA151" s="635"/>
      <c r="CB151" s="650"/>
      <c r="CC151" s="650"/>
      <c r="CD151" s="650"/>
      <c r="CE151" s="650"/>
      <c r="CF151" s="650"/>
      <c r="CG151" s="650"/>
      <c r="CH151" s="650"/>
      <c r="CI151" s="650"/>
      <c r="CJ151" s="650"/>
      <c r="CK151" s="650"/>
      <c r="CL151" s="650"/>
      <c r="CM151" s="650"/>
      <c r="CN151" s="650"/>
      <c r="CO151" s="650"/>
      <c r="CP151" s="650"/>
      <c r="CQ151" s="650"/>
      <c r="CR151" s="807">
        <f t="shared" si="13"/>
        <v>0</v>
      </c>
      <c r="CS151" s="807">
        <f t="shared" si="14"/>
        <v>0</v>
      </c>
      <c r="CT151" s="261"/>
      <c r="CU151" s="261"/>
      <c r="CV151" s="261"/>
      <c r="CW151" s="261"/>
      <c r="CX151" s="261"/>
      <c r="CY151" s="261"/>
      <c r="CZ151" s="261"/>
      <c r="DA151" s="261"/>
      <c r="DB151" s="261"/>
      <c r="DC151" s="261"/>
      <c r="DD151" s="261"/>
      <c r="DE151" s="261"/>
      <c r="DF151" s="261"/>
      <c r="DG151" s="261"/>
      <c r="DH151" s="261"/>
      <c r="DI151" s="261"/>
      <c r="DJ151" s="261"/>
      <c r="DK151" s="261"/>
      <c r="DL151" s="261"/>
      <c r="DM151" s="261"/>
      <c r="DN151" s="261"/>
      <c r="DO151" s="261"/>
      <c r="DP151" s="261"/>
      <c r="DQ151" s="261"/>
      <c r="DR151" s="261"/>
      <c r="DS151" s="261"/>
      <c r="DT151" s="261"/>
      <c r="DU151" s="261"/>
      <c r="DV151" s="261"/>
      <c r="DW151" s="261"/>
      <c r="DX151" s="261"/>
      <c r="DY151" s="261"/>
      <c r="DZ151" s="261"/>
      <c r="EA151" s="261"/>
      <c r="EB151" s="261"/>
      <c r="EC151" s="261"/>
      <c r="ED151" s="261"/>
      <c r="EE151" s="261"/>
      <c r="EF151" s="261"/>
      <c r="EG151" s="261"/>
      <c r="EH151" s="261"/>
      <c r="EI151" s="261"/>
      <c r="EJ151" s="261"/>
      <c r="EK151" s="261"/>
      <c r="EL151" s="261"/>
      <c r="EM151" s="261"/>
      <c r="EN151" s="261"/>
      <c r="EO151" s="261"/>
      <c r="EP151" s="261"/>
      <c r="EQ151" s="261"/>
      <c r="ER151" s="261"/>
      <c r="ES151" s="261"/>
      <c r="ET151" s="261"/>
      <c r="EU151" s="261"/>
      <c r="EV151" s="261"/>
      <c r="EW151" s="261"/>
      <c r="EX151" s="261"/>
      <c r="EY151" s="261"/>
      <c r="EZ151" s="261"/>
      <c r="FA151" s="261"/>
      <c r="FB151" s="261"/>
      <c r="FC151" s="261"/>
      <c r="FD151" s="261"/>
      <c r="FE151" s="261"/>
      <c r="FF151" s="261"/>
      <c r="FG151" s="261"/>
      <c r="FH151" s="261"/>
      <c r="FI151" s="261"/>
      <c r="FJ151" s="261"/>
      <c r="FK151" s="261"/>
      <c r="FL151" s="261"/>
      <c r="FM151" s="261"/>
      <c r="FN151" s="261"/>
      <c r="FO151" s="261"/>
      <c r="FP151" s="261"/>
      <c r="FQ151" s="261"/>
      <c r="FR151" s="261"/>
      <c r="FS151" s="261"/>
      <c r="FT151" s="261"/>
      <c r="FU151" s="261"/>
      <c r="FV151" s="261"/>
      <c r="FW151" s="261"/>
      <c r="FX151" s="261"/>
      <c r="FY151" s="261"/>
      <c r="FZ151" s="261"/>
      <c r="GA151" s="261"/>
      <c r="GB151" s="261"/>
      <c r="GC151" s="261"/>
      <c r="GD151" s="261"/>
      <c r="GE151" s="261"/>
      <c r="GF151" s="261"/>
      <c r="GG151" s="261"/>
      <c r="GH151" s="261"/>
      <c r="GI151" s="261"/>
      <c r="GJ151" s="261"/>
      <c r="GK151" s="261"/>
      <c r="GL151" s="261"/>
      <c r="GM151" s="261"/>
      <c r="GN151" s="261"/>
      <c r="GO151" s="261"/>
      <c r="GP151" s="261"/>
      <c r="GQ151" s="261"/>
      <c r="GR151" s="261"/>
      <c r="GS151" s="261"/>
      <c r="GT151" s="261"/>
      <c r="GU151" s="261"/>
      <c r="GV151" s="261"/>
      <c r="GW151" s="261"/>
      <c r="GX151" s="261"/>
      <c r="GY151" s="261"/>
      <c r="GZ151" s="261"/>
      <c r="HA151" s="261"/>
      <c r="HB151" s="261"/>
      <c r="HC151" s="261"/>
      <c r="HD151" s="261"/>
      <c r="HE151" s="261"/>
      <c r="HF151" s="261"/>
      <c r="HG151" s="261"/>
      <c r="HH151" s="261"/>
      <c r="HI151" s="261"/>
      <c r="HJ151" s="261"/>
      <c r="HK151" s="261"/>
      <c r="HL151" s="261"/>
      <c r="HM151" s="261"/>
    </row>
    <row r="152" spans="1:221" s="280" customFormat="1" ht="90" hidden="1" x14ac:dyDescent="0.25">
      <c r="A152" s="619" t="s">
        <v>407</v>
      </c>
      <c r="B152" s="619" t="s">
        <v>375</v>
      </c>
      <c r="C152" s="619" t="s">
        <v>361</v>
      </c>
      <c r="D152" s="619" t="s">
        <v>407</v>
      </c>
      <c r="E152" s="619" t="s">
        <v>426</v>
      </c>
      <c r="F152" s="619" t="s">
        <v>408</v>
      </c>
      <c r="G152" s="796">
        <v>2021005810188</v>
      </c>
      <c r="H152" s="619"/>
      <c r="I152" s="1061" t="s">
        <v>765</v>
      </c>
      <c r="J152" s="1061" t="s">
        <v>766</v>
      </c>
      <c r="K152" s="619">
        <v>1</v>
      </c>
      <c r="L152" s="619" t="s">
        <v>762</v>
      </c>
      <c r="M152" s="619" t="s">
        <v>761</v>
      </c>
      <c r="N152" s="787" t="s">
        <v>666</v>
      </c>
      <c r="O152" s="787" t="s">
        <v>390</v>
      </c>
      <c r="P152" s="631"/>
      <c r="Q152" s="936" t="s">
        <v>978</v>
      </c>
      <c r="R152" s="857"/>
      <c r="S152" s="857">
        <v>11948264657</v>
      </c>
      <c r="T152" s="1026">
        <f t="shared" si="12"/>
        <v>11948264657</v>
      </c>
      <c r="U152" s="654">
        <f t="shared" si="11"/>
        <v>11948264657</v>
      </c>
      <c r="V152" s="1088"/>
      <c r="W152" s="594"/>
      <c r="X152" s="594"/>
      <c r="Y152" s="594"/>
      <c r="Z152" s="594"/>
      <c r="AA152" s="594"/>
      <c r="AB152" s="594"/>
      <c r="AC152" s="594"/>
      <c r="AD152" s="594"/>
      <c r="AE152" s="594"/>
      <c r="AF152" s="594"/>
      <c r="AG152" s="594"/>
      <c r="AH152" s="594"/>
      <c r="AI152" s="594"/>
      <c r="AJ152" s="594"/>
      <c r="AK152" s="594"/>
      <c r="AL152" s="594"/>
      <c r="AM152" s="594"/>
      <c r="AN152" s="594"/>
      <c r="AO152" s="594"/>
      <c r="AP152" s="594"/>
      <c r="AQ152" s="594"/>
      <c r="AR152" s="594"/>
      <c r="AS152" s="594"/>
      <c r="AT152" s="594"/>
      <c r="AU152" s="594"/>
      <c r="AV152" s="594"/>
      <c r="AW152" s="594"/>
      <c r="AX152" s="594"/>
      <c r="AY152" s="594"/>
      <c r="AZ152" s="594"/>
      <c r="BA152" s="594"/>
      <c r="BB152" s="594"/>
      <c r="BC152" s="594"/>
      <c r="BD152" s="594"/>
      <c r="BE152" s="594"/>
      <c r="BF152" s="594"/>
      <c r="BG152" s="594"/>
      <c r="BH152" s="594"/>
      <c r="BI152" s="594"/>
      <c r="BJ152" s="594">
        <v>11948264657</v>
      </c>
      <c r="BK152" s="594"/>
      <c r="BL152" s="594"/>
      <c r="BM152" s="594"/>
      <c r="BN152" s="594"/>
      <c r="BO152" s="594"/>
      <c r="BP152" s="594"/>
      <c r="BQ152" s="594"/>
      <c r="BR152" s="594"/>
      <c r="BS152" s="594"/>
      <c r="BT152" s="594"/>
      <c r="BU152" s="594"/>
      <c r="BV152" s="594"/>
      <c r="BW152" s="594"/>
      <c r="BX152" s="594"/>
      <c r="BY152" s="594"/>
      <c r="BZ152" s="594"/>
      <c r="CA152" s="637"/>
      <c r="CB152" s="652"/>
      <c r="CC152" s="652"/>
      <c r="CD152" s="652"/>
      <c r="CE152" s="652"/>
      <c r="CF152" s="652"/>
      <c r="CG152" s="652"/>
      <c r="CH152" s="652"/>
      <c r="CI152" s="652"/>
      <c r="CJ152" s="652"/>
      <c r="CK152" s="652"/>
      <c r="CL152" s="652"/>
      <c r="CM152" s="652"/>
      <c r="CN152" s="652"/>
      <c r="CO152" s="652"/>
      <c r="CP152" s="652"/>
      <c r="CQ152" s="652"/>
      <c r="CR152" s="807">
        <f t="shared" si="13"/>
        <v>11948264657</v>
      </c>
      <c r="CS152" s="807">
        <f t="shared" si="14"/>
        <v>0</v>
      </c>
      <c r="CT152" s="278"/>
      <c r="CU152" s="278"/>
      <c r="CV152" s="278"/>
      <c r="CW152" s="278"/>
      <c r="CX152" s="278"/>
      <c r="CY152" s="278"/>
      <c r="CZ152" s="278"/>
      <c r="DA152" s="278"/>
      <c r="DB152" s="278"/>
      <c r="DC152" s="278"/>
      <c r="DD152" s="278"/>
      <c r="DE152" s="278"/>
      <c r="DF152" s="278"/>
      <c r="DG152" s="278"/>
      <c r="DH152" s="278"/>
      <c r="DI152" s="278"/>
      <c r="DJ152" s="278"/>
      <c r="DK152" s="278"/>
      <c r="DL152" s="278"/>
      <c r="DM152" s="278"/>
      <c r="DN152" s="278"/>
      <c r="DO152" s="278"/>
      <c r="DP152" s="278"/>
      <c r="DQ152" s="278"/>
      <c r="DR152" s="278"/>
      <c r="DS152" s="278"/>
      <c r="DT152" s="278"/>
      <c r="DU152" s="278"/>
      <c r="DV152" s="278"/>
      <c r="DW152" s="278"/>
      <c r="DX152" s="278"/>
      <c r="DY152" s="278"/>
      <c r="DZ152" s="278"/>
      <c r="EA152" s="278"/>
      <c r="EB152" s="278"/>
      <c r="EC152" s="278"/>
      <c r="ED152" s="278"/>
      <c r="EE152" s="278"/>
      <c r="EF152" s="278"/>
      <c r="EG152" s="278"/>
      <c r="EH152" s="278"/>
      <c r="EI152" s="278"/>
      <c r="EJ152" s="278"/>
      <c r="EK152" s="278"/>
      <c r="EL152" s="278"/>
      <c r="EM152" s="278"/>
      <c r="EN152" s="278"/>
      <c r="EO152" s="278"/>
      <c r="EP152" s="278"/>
      <c r="EQ152" s="278"/>
      <c r="ER152" s="278"/>
      <c r="ES152" s="278"/>
      <c r="ET152" s="278"/>
      <c r="EU152" s="278"/>
      <c r="EV152" s="278"/>
      <c r="EW152" s="278"/>
      <c r="EX152" s="278"/>
      <c r="EY152" s="278"/>
      <c r="EZ152" s="278"/>
      <c r="FA152" s="278"/>
      <c r="FB152" s="278"/>
      <c r="FC152" s="278"/>
      <c r="FD152" s="278"/>
      <c r="FE152" s="278"/>
      <c r="FF152" s="278"/>
      <c r="FG152" s="278"/>
      <c r="FH152" s="278"/>
      <c r="FI152" s="278"/>
      <c r="FJ152" s="278"/>
      <c r="FK152" s="278"/>
      <c r="FL152" s="278"/>
      <c r="FM152" s="278"/>
      <c r="FN152" s="278"/>
      <c r="FO152" s="278"/>
      <c r="FP152" s="278"/>
      <c r="FQ152" s="278"/>
      <c r="FR152" s="278"/>
      <c r="FS152" s="278"/>
      <c r="FT152" s="278"/>
      <c r="FU152" s="278"/>
      <c r="FV152" s="278"/>
      <c r="FW152" s="278"/>
      <c r="FX152" s="278"/>
      <c r="FY152" s="278"/>
      <c r="FZ152" s="278"/>
      <c r="GA152" s="278"/>
      <c r="GB152" s="278"/>
      <c r="GC152" s="278"/>
      <c r="GD152" s="278"/>
      <c r="GE152" s="278"/>
      <c r="GF152" s="278"/>
      <c r="GG152" s="278"/>
      <c r="GH152" s="278"/>
      <c r="GI152" s="278"/>
      <c r="GJ152" s="278"/>
      <c r="GK152" s="278"/>
      <c r="GL152" s="278"/>
      <c r="GM152" s="278"/>
      <c r="GN152" s="278"/>
      <c r="GO152" s="278"/>
      <c r="GP152" s="278"/>
      <c r="GQ152" s="278"/>
      <c r="GR152" s="278"/>
      <c r="GS152" s="278"/>
      <c r="GT152" s="278"/>
      <c r="GU152" s="278"/>
      <c r="GV152" s="278"/>
      <c r="GW152" s="278"/>
      <c r="GX152" s="278"/>
      <c r="GY152" s="278"/>
      <c r="GZ152" s="278"/>
      <c r="HA152" s="278"/>
      <c r="HB152" s="278"/>
      <c r="HC152" s="278"/>
      <c r="HD152" s="278"/>
      <c r="HE152" s="278"/>
      <c r="HF152" s="278"/>
      <c r="HG152" s="278"/>
      <c r="HH152" s="278"/>
      <c r="HI152" s="278"/>
      <c r="HJ152" s="278"/>
      <c r="HK152" s="278"/>
      <c r="HL152" s="278"/>
      <c r="HM152" s="278"/>
    </row>
    <row r="153" spans="1:221" s="280" customFormat="1" ht="45" hidden="1" x14ac:dyDescent="0.25">
      <c r="A153" s="619" t="s">
        <v>407</v>
      </c>
      <c r="B153" s="619" t="s">
        <v>375</v>
      </c>
      <c r="C153" s="619" t="s">
        <v>361</v>
      </c>
      <c r="D153" s="619" t="s">
        <v>407</v>
      </c>
      <c r="E153" s="619" t="s">
        <v>426</v>
      </c>
      <c r="F153" s="619" t="s">
        <v>408</v>
      </c>
      <c r="G153" s="796">
        <v>2021005810188</v>
      </c>
      <c r="H153" s="619"/>
      <c r="I153" s="1061" t="s">
        <v>765</v>
      </c>
      <c r="J153" s="1061" t="s">
        <v>766</v>
      </c>
      <c r="K153" s="619">
        <v>1</v>
      </c>
      <c r="L153" s="619" t="s">
        <v>762</v>
      </c>
      <c r="M153" s="619" t="s">
        <v>761</v>
      </c>
      <c r="N153" s="787" t="s">
        <v>666</v>
      </c>
      <c r="O153" s="787" t="s">
        <v>390</v>
      </c>
      <c r="P153" s="631"/>
      <c r="Q153" s="936" t="s">
        <v>979</v>
      </c>
      <c r="R153" s="857"/>
      <c r="S153" s="857">
        <v>174663266851</v>
      </c>
      <c r="T153" s="1026">
        <f t="shared" si="12"/>
        <v>174663266851</v>
      </c>
      <c r="U153" s="654">
        <f t="shared" si="11"/>
        <v>174663266851</v>
      </c>
      <c r="V153" s="1088"/>
      <c r="W153" s="594"/>
      <c r="X153" s="594"/>
      <c r="Y153" s="594"/>
      <c r="Z153" s="594"/>
      <c r="AA153" s="594"/>
      <c r="AB153" s="594"/>
      <c r="AC153" s="594"/>
      <c r="AD153" s="594"/>
      <c r="AE153" s="594"/>
      <c r="AF153" s="594"/>
      <c r="AG153" s="594"/>
      <c r="AH153" s="594"/>
      <c r="AI153" s="594"/>
      <c r="AJ153" s="594"/>
      <c r="AK153" s="594"/>
      <c r="AL153" s="594"/>
      <c r="AM153" s="594"/>
      <c r="AN153" s="594"/>
      <c r="AO153" s="594"/>
      <c r="AP153" s="594"/>
      <c r="AQ153" s="594"/>
      <c r="AR153" s="594"/>
      <c r="AS153" s="594"/>
      <c r="AT153" s="594"/>
      <c r="AU153" s="594"/>
      <c r="AV153" s="594"/>
      <c r="AW153" s="594"/>
      <c r="AX153" s="594"/>
      <c r="AY153" s="594"/>
      <c r="AZ153" s="594"/>
      <c r="BA153" s="594"/>
      <c r="BB153" s="594"/>
      <c r="BC153" s="594"/>
      <c r="BD153" s="594"/>
      <c r="BE153" s="594"/>
      <c r="BF153" s="594"/>
      <c r="BG153" s="594"/>
      <c r="BH153" s="594">
        <v>9168971769</v>
      </c>
      <c r="BI153" s="594">
        <v>21113411046</v>
      </c>
      <c r="BJ153" s="594">
        <v>144380884036</v>
      </c>
      <c r="BK153" s="594"/>
      <c r="BL153" s="594"/>
      <c r="BM153" s="594"/>
      <c r="BN153" s="594"/>
      <c r="BO153" s="594"/>
      <c r="BP153" s="594"/>
      <c r="BQ153" s="594"/>
      <c r="BR153" s="594"/>
      <c r="BS153" s="594"/>
      <c r="BT153" s="594"/>
      <c r="BU153" s="594"/>
      <c r="BV153" s="594"/>
      <c r="BW153" s="594"/>
      <c r="BX153" s="594"/>
      <c r="BY153" s="594"/>
      <c r="BZ153" s="594"/>
      <c r="CA153" s="637"/>
      <c r="CB153" s="652"/>
      <c r="CC153" s="652"/>
      <c r="CD153" s="652"/>
      <c r="CE153" s="652"/>
      <c r="CF153" s="652"/>
      <c r="CG153" s="652"/>
      <c r="CH153" s="652"/>
      <c r="CI153" s="652"/>
      <c r="CJ153" s="652"/>
      <c r="CK153" s="652"/>
      <c r="CL153" s="652"/>
      <c r="CM153" s="652"/>
      <c r="CN153" s="652"/>
      <c r="CO153" s="652"/>
      <c r="CP153" s="652"/>
      <c r="CQ153" s="652"/>
      <c r="CR153" s="807">
        <f t="shared" si="13"/>
        <v>174663266851</v>
      </c>
      <c r="CS153" s="807">
        <f t="shared" si="14"/>
        <v>0</v>
      </c>
      <c r="CT153" s="278"/>
      <c r="CU153" s="278"/>
      <c r="CV153" s="278"/>
      <c r="CW153" s="278"/>
      <c r="CX153" s="278"/>
      <c r="CY153" s="278"/>
      <c r="CZ153" s="278"/>
      <c r="DA153" s="278"/>
      <c r="DB153" s="278"/>
      <c r="DC153" s="278"/>
      <c r="DD153" s="278"/>
      <c r="DE153" s="278"/>
      <c r="DF153" s="278"/>
      <c r="DG153" s="278"/>
      <c r="DH153" s="278"/>
      <c r="DI153" s="278"/>
      <c r="DJ153" s="278"/>
      <c r="DK153" s="278"/>
      <c r="DL153" s="278"/>
      <c r="DM153" s="278"/>
      <c r="DN153" s="278"/>
      <c r="DO153" s="278"/>
      <c r="DP153" s="278"/>
      <c r="DQ153" s="278"/>
      <c r="DR153" s="278"/>
      <c r="DS153" s="278"/>
      <c r="DT153" s="278"/>
      <c r="DU153" s="278"/>
      <c r="DV153" s="278"/>
      <c r="DW153" s="278"/>
      <c r="DX153" s="278"/>
      <c r="DY153" s="278"/>
      <c r="DZ153" s="278"/>
      <c r="EA153" s="278"/>
      <c r="EB153" s="278"/>
      <c r="EC153" s="278"/>
      <c r="ED153" s="278"/>
      <c r="EE153" s="278"/>
      <c r="EF153" s="278"/>
      <c r="EG153" s="278"/>
      <c r="EH153" s="278"/>
      <c r="EI153" s="278"/>
      <c r="EJ153" s="278"/>
      <c r="EK153" s="278"/>
      <c r="EL153" s="278"/>
      <c r="EM153" s="278"/>
      <c r="EN153" s="278"/>
      <c r="EO153" s="278"/>
      <c r="EP153" s="278"/>
      <c r="EQ153" s="278"/>
      <c r="ER153" s="278"/>
      <c r="ES153" s="278"/>
      <c r="ET153" s="278"/>
      <c r="EU153" s="278"/>
      <c r="EV153" s="278"/>
      <c r="EW153" s="278"/>
      <c r="EX153" s="278"/>
      <c r="EY153" s="278"/>
      <c r="EZ153" s="278"/>
      <c r="FA153" s="278"/>
      <c r="FB153" s="278"/>
      <c r="FC153" s="278"/>
      <c r="FD153" s="278"/>
      <c r="FE153" s="278"/>
      <c r="FF153" s="278"/>
      <c r="FG153" s="278"/>
      <c r="FH153" s="278"/>
      <c r="FI153" s="278"/>
      <c r="FJ153" s="278"/>
      <c r="FK153" s="278"/>
      <c r="FL153" s="278"/>
      <c r="FM153" s="278"/>
      <c r="FN153" s="278"/>
      <c r="FO153" s="278"/>
      <c r="FP153" s="278"/>
      <c r="FQ153" s="278"/>
      <c r="FR153" s="278"/>
      <c r="FS153" s="278"/>
      <c r="FT153" s="278"/>
      <c r="FU153" s="278"/>
      <c r="FV153" s="278"/>
      <c r="FW153" s="278"/>
      <c r="FX153" s="278"/>
      <c r="FY153" s="278"/>
      <c r="FZ153" s="278"/>
      <c r="GA153" s="278"/>
      <c r="GB153" s="278"/>
      <c r="GC153" s="278"/>
      <c r="GD153" s="278"/>
      <c r="GE153" s="278"/>
      <c r="GF153" s="278"/>
      <c r="GG153" s="278"/>
      <c r="GH153" s="278"/>
      <c r="GI153" s="278"/>
      <c r="GJ153" s="278"/>
      <c r="GK153" s="278"/>
      <c r="GL153" s="278"/>
      <c r="GM153" s="278"/>
      <c r="GN153" s="278"/>
      <c r="GO153" s="278"/>
      <c r="GP153" s="278"/>
      <c r="GQ153" s="278"/>
      <c r="GR153" s="278"/>
      <c r="GS153" s="278"/>
      <c r="GT153" s="278"/>
      <c r="GU153" s="278"/>
      <c r="GV153" s="278"/>
      <c r="GW153" s="278"/>
      <c r="GX153" s="278"/>
      <c r="GY153" s="278"/>
      <c r="GZ153" s="278"/>
      <c r="HA153" s="278"/>
      <c r="HB153" s="278"/>
      <c r="HC153" s="278"/>
      <c r="HD153" s="278"/>
      <c r="HE153" s="278"/>
      <c r="HF153" s="278"/>
      <c r="HG153" s="278"/>
      <c r="HH153" s="278"/>
      <c r="HI153" s="278"/>
      <c r="HJ153" s="278"/>
      <c r="HK153" s="278"/>
      <c r="HL153" s="278"/>
      <c r="HM153" s="278"/>
    </row>
    <row r="154" spans="1:221" s="280" customFormat="1" ht="45" hidden="1" x14ac:dyDescent="0.25">
      <c r="A154" s="619" t="s">
        <v>407</v>
      </c>
      <c r="B154" s="619" t="s">
        <v>375</v>
      </c>
      <c r="C154" s="619" t="s">
        <v>361</v>
      </c>
      <c r="D154" s="619" t="s">
        <v>407</v>
      </c>
      <c r="E154" s="619" t="s">
        <v>426</v>
      </c>
      <c r="F154" s="619" t="s">
        <v>408</v>
      </c>
      <c r="G154" s="796">
        <v>2021005810188</v>
      </c>
      <c r="H154" s="619"/>
      <c r="I154" s="1061" t="s">
        <v>765</v>
      </c>
      <c r="J154" s="1061" t="s">
        <v>766</v>
      </c>
      <c r="K154" s="619">
        <v>1</v>
      </c>
      <c r="L154" s="619" t="s">
        <v>762</v>
      </c>
      <c r="M154" s="619" t="s">
        <v>761</v>
      </c>
      <c r="N154" s="787" t="s">
        <v>666</v>
      </c>
      <c r="O154" s="787" t="s">
        <v>390</v>
      </c>
      <c r="P154" s="631"/>
      <c r="Q154" s="936" t="s">
        <v>980</v>
      </c>
      <c r="R154" s="857"/>
      <c r="S154" s="857">
        <v>14345510855</v>
      </c>
      <c r="T154" s="1026">
        <f t="shared" si="12"/>
        <v>14345510855</v>
      </c>
      <c r="U154" s="654">
        <f t="shared" si="11"/>
        <v>14345510855</v>
      </c>
      <c r="V154" s="1088"/>
      <c r="W154" s="594"/>
      <c r="X154" s="594"/>
      <c r="Y154" s="594"/>
      <c r="Z154" s="594"/>
      <c r="AA154" s="594"/>
      <c r="AB154" s="594"/>
      <c r="AC154" s="594"/>
      <c r="AD154" s="594"/>
      <c r="AE154" s="594"/>
      <c r="AF154" s="594"/>
      <c r="AG154" s="594"/>
      <c r="AH154" s="594"/>
      <c r="AI154" s="594"/>
      <c r="AJ154" s="594"/>
      <c r="AK154" s="594"/>
      <c r="AL154" s="594"/>
      <c r="AM154" s="594"/>
      <c r="AN154" s="594"/>
      <c r="AO154" s="594"/>
      <c r="AP154" s="594"/>
      <c r="AQ154" s="594"/>
      <c r="AR154" s="594"/>
      <c r="AS154" s="594"/>
      <c r="AT154" s="594"/>
      <c r="AU154" s="594"/>
      <c r="AV154" s="594"/>
      <c r="AW154" s="594"/>
      <c r="AX154" s="594"/>
      <c r="AY154" s="594"/>
      <c r="AZ154" s="594"/>
      <c r="BA154" s="594"/>
      <c r="BB154" s="594"/>
      <c r="BC154" s="594"/>
      <c r="BD154" s="594"/>
      <c r="BE154" s="594"/>
      <c r="BF154" s="594"/>
      <c r="BG154" s="594"/>
      <c r="BH154" s="594">
        <v>755514952</v>
      </c>
      <c r="BI154" s="594">
        <v>1738544540</v>
      </c>
      <c r="BJ154" s="594">
        <v>11851451363</v>
      </c>
      <c r="BK154" s="594"/>
      <c r="BL154" s="594"/>
      <c r="BM154" s="594"/>
      <c r="BN154" s="594"/>
      <c r="BO154" s="594"/>
      <c r="BP154" s="594"/>
      <c r="BQ154" s="594"/>
      <c r="BR154" s="594"/>
      <c r="BS154" s="594"/>
      <c r="BT154" s="594"/>
      <c r="BU154" s="594"/>
      <c r="BV154" s="594"/>
      <c r="BW154" s="594"/>
      <c r="BX154" s="594"/>
      <c r="BY154" s="594"/>
      <c r="BZ154" s="594"/>
      <c r="CA154" s="637"/>
      <c r="CB154" s="652"/>
      <c r="CC154" s="652"/>
      <c r="CD154" s="652"/>
      <c r="CE154" s="652"/>
      <c r="CF154" s="652"/>
      <c r="CG154" s="652"/>
      <c r="CH154" s="652"/>
      <c r="CI154" s="652"/>
      <c r="CJ154" s="652"/>
      <c r="CK154" s="652"/>
      <c r="CL154" s="652"/>
      <c r="CM154" s="652"/>
      <c r="CN154" s="652"/>
      <c r="CO154" s="652"/>
      <c r="CP154" s="652"/>
      <c r="CQ154" s="652"/>
      <c r="CR154" s="807">
        <f t="shared" si="13"/>
        <v>14345510855</v>
      </c>
      <c r="CS154" s="807">
        <f t="shared" si="14"/>
        <v>0</v>
      </c>
      <c r="CT154" s="278"/>
      <c r="CU154" s="278"/>
      <c r="CV154" s="278"/>
      <c r="CW154" s="278"/>
      <c r="CX154" s="278"/>
      <c r="CY154" s="278"/>
      <c r="CZ154" s="278"/>
      <c r="DA154" s="278"/>
      <c r="DB154" s="278"/>
      <c r="DC154" s="278"/>
      <c r="DD154" s="278"/>
      <c r="DE154" s="278"/>
      <c r="DF154" s="278"/>
      <c r="DG154" s="278"/>
      <c r="DH154" s="278"/>
      <c r="DI154" s="278"/>
      <c r="DJ154" s="278"/>
      <c r="DK154" s="278"/>
      <c r="DL154" s="278"/>
      <c r="DM154" s="278"/>
      <c r="DN154" s="278"/>
      <c r="DO154" s="278"/>
      <c r="DP154" s="278"/>
      <c r="DQ154" s="278"/>
      <c r="DR154" s="278"/>
      <c r="DS154" s="278"/>
      <c r="DT154" s="278"/>
      <c r="DU154" s="278"/>
      <c r="DV154" s="278"/>
      <c r="DW154" s="278"/>
      <c r="DX154" s="278"/>
      <c r="DY154" s="278"/>
      <c r="DZ154" s="278"/>
      <c r="EA154" s="278"/>
      <c r="EB154" s="278"/>
      <c r="EC154" s="278"/>
      <c r="ED154" s="278"/>
      <c r="EE154" s="278"/>
      <c r="EF154" s="278"/>
      <c r="EG154" s="278"/>
      <c r="EH154" s="278"/>
      <c r="EI154" s="278"/>
      <c r="EJ154" s="278"/>
      <c r="EK154" s="278"/>
      <c r="EL154" s="278"/>
      <c r="EM154" s="278"/>
      <c r="EN154" s="278"/>
      <c r="EO154" s="278"/>
      <c r="EP154" s="278"/>
      <c r="EQ154" s="278"/>
      <c r="ER154" s="278"/>
      <c r="ES154" s="278"/>
      <c r="ET154" s="278"/>
      <c r="EU154" s="278"/>
      <c r="EV154" s="278"/>
      <c r="EW154" s="278"/>
      <c r="EX154" s="278"/>
      <c r="EY154" s="278"/>
      <c r="EZ154" s="278"/>
      <c r="FA154" s="278"/>
      <c r="FB154" s="278"/>
      <c r="FC154" s="278"/>
      <c r="FD154" s="278"/>
      <c r="FE154" s="278"/>
      <c r="FF154" s="278"/>
      <c r="FG154" s="278"/>
      <c r="FH154" s="278"/>
      <c r="FI154" s="278"/>
      <c r="FJ154" s="278"/>
      <c r="FK154" s="278"/>
      <c r="FL154" s="278"/>
      <c r="FM154" s="278"/>
      <c r="FN154" s="278"/>
      <c r="FO154" s="278"/>
      <c r="FP154" s="278"/>
      <c r="FQ154" s="278"/>
      <c r="FR154" s="278"/>
      <c r="FS154" s="278"/>
      <c r="FT154" s="278"/>
      <c r="FU154" s="278"/>
      <c r="FV154" s="278"/>
      <c r="FW154" s="278"/>
      <c r="FX154" s="278"/>
      <c r="FY154" s="278"/>
      <c r="FZ154" s="278"/>
      <c r="GA154" s="278"/>
      <c r="GB154" s="278"/>
      <c r="GC154" s="278"/>
      <c r="GD154" s="278"/>
      <c r="GE154" s="278"/>
      <c r="GF154" s="278"/>
      <c r="GG154" s="278"/>
      <c r="GH154" s="278"/>
      <c r="GI154" s="278"/>
      <c r="GJ154" s="278"/>
      <c r="GK154" s="278"/>
      <c r="GL154" s="278"/>
      <c r="GM154" s="278"/>
      <c r="GN154" s="278"/>
      <c r="GO154" s="278"/>
      <c r="GP154" s="278"/>
      <c r="GQ154" s="278"/>
      <c r="GR154" s="278"/>
      <c r="GS154" s="278"/>
      <c r="GT154" s="278"/>
      <c r="GU154" s="278"/>
      <c r="GV154" s="278"/>
      <c r="GW154" s="278"/>
      <c r="GX154" s="278"/>
      <c r="GY154" s="278"/>
      <c r="GZ154" s="278"/>
      <c r="HA154" s="278"/>
      <c r="HB154" s="278"/>
      <c r="HC154" s="278"/>
      <c r="HD154" s="278"/>
      <c r="HE154" s="278"/>
      <c r="HF154" s="278"/>
      <c r="HG154" s="278"/>
      <c r="HH154" s="278"/>
      <c r="HI154" s="278"/>
      <c r="HJ154" s="278"/>
      <c r="HK154" s="278"/>
      <c r="HL154" s="278"/>
      <c r="HM154" s="278"/>
    </row>
    <row r="155" spans="1:221" s="280" customFormat="1" ht="60" hidden="1" x14ac:dyDescent="0.25">
      <c r="A155" s="619" t="s">
        <v>407</v>
      </c>
      <c r="B155" s="619" t="s">
        <v>375</v>
      </c>
      <c r="C155" s="619" t="s">
        <v>361</v>
      </c>
      <c r="D155" s="619" t="s">
        <v>407</v>
      </c>
      <c r="E155" s="619" t="s">
        <v>426</v>
      </c>
      <c r="F155" s="619" t="s">
        <v>408</v>
      </c>
      <c r="G155" s="796">
        <v>2021005810178</v>
      </c>
      <c r="H155" s="619"/>
      <c r="I155" s="1061" t="s">
        <v>765</v>
      </c>
      <c r="J155" s="1061" t="s">
        <v>766</v>
      </c>
      <c r="K155" s="619">
        <v>1</v>
      </c>
      <c r="L155" s="619" t="s">
        <v>762</v>
      </c>
      <c r="M155" s="619" t="s">
        <v>761</v>
      </c>
      <c r="N155" s="787" t="s">
        <v>666</v>
      </c>
      <c r="O155" s="787" t="s">
        <v>390</v>
      </c>
      <c r="P155" s="631"/>
      <c r="Q155" s="917" t="s">
        <v>981</v>
      </c>
      <c r="R155" s="857"/>
      <c r="S155" s="857">
        <v>101064432</v>
      </c>
      <c r="T155" s="1026">
        <f t="shared" si="12"/>
        <v>101064432</v>
      </c>
      <c r="U155" s="654">
        <f t="shared" si="11"/>
        <v>101064432</v>
      </c>
      <c r="V155" s="1088"/>
      <c r="W155" s="594"/>
      <c r="X155" s="594"/>
      <c r="Y155" s="594"/>
      <c r="Z155" s="594"/>
      <c r="AA155" s="594"/>
      <c r="AB155" s="594"/>
      <c r="AC155" s="594"/>
      <c r="AD155" s="594"/>
      <c r="AE155" s="594"/>
      <c r="AF155" s="594"/>
      <c r="AG155" s="594"/>
      <c r="AH155" s="594"/>
      <c r="AI155" s="594"/>
      <c r="AJ155" s="594"/>
      <c r="AK155" s="594"/>
      <c r="AL155" s="594"/>
      <c r="AM155" s="594"/>
      <c r="AN155" s="594"/>
      <c r="AO155" s="594"/>
      <c r="AP155" s="594"/>
      <c r="AQ155" s="594"/>
      <c r="AR155" s="594"/>
      <c r="AS155" s="594"/>
      <c r="AT155" s="594"/>
      <c r="AU155" s="594"/>
      <c r="AV155" s="594"/>
      <c r="AW155" s="594"/>
      <c r="AX155" s="594"/>
      <c r="AY155" s="594"/>
      <c r="AZ155" s="594"/>
      <c r="BA155" s="594"/>
      <c r="BB155" s="594"/>
      <c r="BC155" s="594"/>
      <c r="BD155" s="594"/>
      <c r="BE155" s="594"/>
      <c r="BF155" s="594"/>
      <c r="BG155" s="594"/>
      <c r="BH155" s="594"/>
      <c r="BI155" s="594"/>
      <c r="BJ155" s="594">
        <v>101064432</v>
      </c>
      <c r="BK155" s="594"/>
      <c r="BL155" s="594"/>
      <c r="BM155" s="594"/>
      <c r="BN155" s="594"/>
      <c r="BO155" s="594"/>
      <c r="BP155" s="594"/>
      <c r="BQ155" s="594"/>
      <c r="BR155" s="594"/>
      <c r="BS155" s="594"/>
      <c r="BT155" s="594"/>
      <c r="BU155" s="594"/>
      <c r="BV155" s="594"/>
      <c r="BW155" s="594"/>
      <c r="BX155" s="594"/>
      <c r="BY155" s="594"/>
      <c r="BZ155" s="594"/>
      <c r="CA155" s="637"/>
      <c r="CB155" s="652"/>
      <c r="CC155" s="652"/>
      <c r="CD155" s="652"/>
      <c r="CE155" s="652"/>
      <c r="CF155" s="652"/>
      <c r="CG155" s="652"/>
      <c r="CH155" s="652"/>
      <c r="CI155" s="652"/>
      <c r="CJ155" s="652"/>
      <c r="CK155" s="652"/>
      <c r="CL155" s="652"/>
      <c r="CM155" s="652"/>
      <c r="CN155" s="652"/>
      <c r="CO155" s="652"/>
      <c r="CP155" s="652"/>
      <c r="CQ155" s="652"/>
      <c r="CR155" s="807">
        <f t="shared" si="13"/>
        <v>101064432</v>
      </c>
      <c r="CS155" s="807">
        <f t="shared" si="14"/>
        <v>0</v>
      </c>
      <c r="CT155" s="278"/>
      <c r="CU155" s="278"/>
      <c r="CV155" s="278"/>
      <c r="CW155" s="278"/>
      <c r="CX155" s="278"/>
      <c r="CY155" s="278"/>
      <c r="CZ155" s="278"/>
      <c r="DA155" s="278"/>
      <c r="DB155" s="278"/>
      <c r="DC155" s="278"/>
      <c r="DD155" s="278"/>
      <c r="DE155" s="278"/>
      <c r="DF155" s="278"/>
      <c r="DG155" s="278"/>
      <c r="DH155" s="278"/>
      <c r="DI155" s="278"/>
      <c r="DJ155" s="278"/>
      <c r="DK155" s="278"/>
      <c r="DL155" s="278"/>
      <c r="DM155" s="278"/>
      <c r="DN155" s="278"/>
      <c r="DO155" s="278"/>
      <c r="DP155" s="278"/>
      <c r="DQ155" s="278"/>
      <c r="DR155" s="278"/>
      <c r="DS155" s="278"/>
      <c r="DT155" s="278"/>
      <c r="DU155" s="278"/>
      <c r="DV155" s="278"/>
      <c r="DW155" s="278"/>
      <c r="DX155" s="278"/>
      <c r="DY155" s="278"/>
      <c r="DZ155" s="278"/>
      <c r="EA155" s="278"/>
      <c r="EB155" s="278"/>
      <c r="EC155" s="278"/>
      <c r="ED155" s="278"/>
      <c r="EE155" s="278"/>
      <c r="EF155" s="278"/>
      <c r="EG155" s="278"/>
      <c r="EH155" s="278"/>
      <c r="EI155" s="278"/>
      <c r="EJ155" s="278"/>
      <c r="EK155" s="278"/>
      <c r="EL155" s="278"/>
      <c r="EM155" s="278"/>
      <c r="EN155" s="278"/>
      <c r="EO155" s="278"/>
      <c r="EP155" s="278"/>
      <c r="EQ155" s="278"/>
      <c r="ER155" s="278"/>
      <c r="ES155" s="278"/>
      <c r="ET155" s="278"/>
      <c r="EU155" s="278"/>
      <c r="EV155" s="278"/>
      <c r="EW155" s="278"/>
      <c r="EX155" s="278"/>
      <c r="EY155" s="278"/>
      <c r="EZ155" s="278"/>
      <c r="FA155" s="278"/>
      <c r="FB155" s="278"/>
      <c r="FC155" s="278"/>
      <c r="FD155" s="278"/>
      <c r="FE155" s="278"/>
      <c r="FF155" s="278"/>
      <c r="FG155" s="278"/>
      <c r="FH155" s="278"/>
      <c r="FI155" s="278"/>
      <c r="FJ155" s="278"/>
      <c r="FK155" s="278"/>
      <c r="FL155" s="278"/>
      <c r="FM155" s="278"/>
      <c r="FN155" s="278"/>
      <c r="FO155" s="278"/>
      <c r="FP155" s="278"/>
      <c r="FQ155" s="278"/>
      <c r="FR155" s="278"/>
      <c r="FS155" s="278"/>
      <c r="FT155" s="278"/>
      <c r="FU155" s="278"/>
      <c r="FV155" s="278"/>
      <c r="FW155" s="278"/>
      <c r="FX155" s="278"/>
      <c r="FY155" s="278"/>
      <c r="FZ155" s="278"/>
      <c r="GA155" s="278"/>
      <c r="GB155" s="278"/>
      <c r="GC155" s="278"/>
      <c r="GD155" s="278"/>
      <c r="GE155" s="278"/>
      <c r="GF155" s="278"/>
      <c r="GG155" s="278"/>
      <c r="GH155" s="278"/>
      <c r="GI155" s="278"/>
      <c r="GJ155" s="278"/>
      <c r="GK155" s="278"/>
      <c r="GL155" s="278"/>
      <c r="GM155" s="278"/>
      <c r="GN155" s="278"/>
      <c r="GO155" s="278"/>
      <c r="GP155" s="278"/>
      <c r="GQ155" s="278"/>
      <c r="GR155" s="278"/>
      <c r="GS155" s="278"/>
      <c r="GT155" s="278"/>
      <c r="GU155" s="278"/>
      <c r="GV155" s="278"/>
      <c r="GW155" s="278"/>
      <c r="GX155" s="278"/>
      <c r="GY155" s="278"/>
      <c r="GZ155" s="278"/>
      <c r="HA155" s="278"/>
      <c r="HB155" s="278"/>
      <c r="HC155" s="278"/>
      <c r="HD155" s="278"/>
      <c r="HE155" s="278"/>
      <c r="HF155" s="278"/>
      <c r="HG155" s="278"/>
      <c r="HH155" s="278"/>
      <c r="HI155" s="278"/>
      <c r="HJ155" s="278"/>
      <c r="HK155" s="278"/>
      <c r="HL155" s="278"/>
      <c r="HM155" s="278"/>
    </row>
    <row r="156" spans="1:221" s="280" customFormat="1" ht="60" hidden="1" x14ac:dyDescent="0.25">
      <c r="A156" s="619" t="s">
        <v>407</v>
      </c>
      <c r="B156" s="619" t="s">
        <v>375</v>
      </c>
      <c r="C156" s="619" t="s">
        <v>361</v>
      </c>
      <c r="D156" s="619" t="s">
        <v>407</v>
      </c>
      <c r="E156" s="619" t="s">
        <v>426</v>
      </c>
      <c r="F156" s="619" t="s">
        <v>408</v>
      </c>
      <c r="G156" s="796">
        <v>2021005810177</v>
      </c>
      <c r="H156" s="619"/>
      <c r="I156" s="1061" t="s">
        <v>765</v>
      </c>
      <c r="J156" s="1061" t="s">
        <v>766</v>
      </c>
      <c r="K156" s="619">
        <v>1</v>
      </c>
      <c r="L156" s="619" t="s">
        <v>762</v>
      </c>
      <c r="M156" s="619" t="s">
        <v>761</v>
      </c>
      <c r="N156" s="787" t="s">
        <v>666</v>
      </c>
      <c r="O156" s="787" t="s">
        <v>390</v>
      </c>
      <c r="P156" s="631"/>
      <c r="Q156" s="917" t="s">
        <v>982</v>
      </c>
      <c r="R156" s="857"/>
      <c r="S156" s="857">
        <v>1752870</v>
      </c>
      <c r="T156" s="1026">
        <f t="shared" si="12"/>
        <v>1752870</v>
      </c>
      <c r="U156" s="654">
        <f t="shared" si="11"/>
        <v>1752870</v>
      </c>
      <c r="V156" s="1088"/>
      <c r="W156" s="594"/>
      <c r="X156" s="594"/>
      <c r="Y156" s="594"/>
      <c r="Z156" s="594"/>
      <c r="AA156" s="594"/>
      <c r="AB156" s="594"/>
      <c r="AC156" s="594"/>
      <c r="AD156" s="594"/>
      <c r="AE156" s="594"/>
      <c r="AF156" s="594"/>
      <c r="AG156" s="594"/>
      <c r="AH156" s="594"/>
      <c r="AI156" s="594"/>
      <c r="AJ156" s="594"/>
      <c r="AK156" s="594"/>
      <c r="AL156" s="594"/>
      <c r="AM156" s="594"/>
      <c r="AN156" s="594"/>
      <c r="AO156" s="594"/>
      <c r="AP156" s="594"/>
      <c r="AQ156" s="594"/>
      <c r="AR156" s="594"/>
      <c r="AS156" s="594"/>
      <c r="AT156" s="594"/>
      <c r="AU156" s="594"/>
      <c r="AV156" s="594"/>
      <c r="AW156" s="594"/>
      <c r="AX156" s="594"/>
      <c r="AY156" s="594"/>
      <c r="AZ156" s="594"/>
      <c r="BA156" s="594"/>
      <c r="BB156" s="594"/>
      <c r="BC156" s="594"/>
      <c r="BD156" s="594"/>
      <c r="BE156" s="594"/>
      <c r="BF156" s="594"/>
      <c r="BG156" s="594"/>
      <c r="BH156" s="594"/>
      <c r="BI156" s="594"/>
      <c r="BJ156" s="594">
        <v>1752870</v>
      </c>
      <c r="BK156" s="594"/>
      <c r="BL156" s="594"/>
      <c r="BM156" s="594"/>
      <c r="BN156" s="594"/>
      <c r="BO156" s="594"/>
      <c r="BP156" s="594"/>
      <c r="BQ156" s="594"/>
      <c r="BR156" s="594"/>
      <c r="BS156" s="594"/>
      <c r="BT156" s="594"/>
      <c r="BU156" s="594"/>
      <c r="BV156" s="594"/>
      <c r="BW156" s="594"/>
      <c r="BX156" s="594"/>
      <c r="BY156" s="594"/>
      <c r="BZ156" s="594"/>
      <c r="CA156" s="637"/>
      <c r="CB156" s="652"/>
      <c r="CC156" s="652"/>
      <c r="CD156" s="652"/>
      <c r="CE156" s="652"/>
      <c r="CF156" s="652"/>
      <c r="CG156" s="652"/>
      <c r="CH156" s="652"/>
      <c r="CI156" s="652"/>
      <c r="CJ156" s="652"/>
      <c r="CK156" s="652"/>
      <c r="CL156" s="652"/>
      <c r="CM156" s="652"/>
      <c r="CN156" s="652"/>
      <c r="CO156" s="652"/>
      <c r="CP156" s="652"/>
      <c r="CQ156" s="652"/>
      <c r="CR156" s="807">
        <f t="shared" si="13"/>
        <v>1752870</v>
      </c>
      <c r="CS156" s="807">
        <f t="shared" si="14"/>
        <v>0</v>
      </c>
      <c r="CT156" s="278"/>
      <c r="CU156" s="278"/>
      <c r="CV156" s="278"/>
      <c r="CW156" s="278"/>
      <c r="CX156" s="278"/>
      <c r="CY156" s="278"/>
      <c r="CZ156" s="278"/>
      <c r="DA156" s="278"/>
      <c r="DB156" s="278"/>
      <c r="DC156" s="278"/>
      <c r="DD156" s="278"/>
      <c r="DE156" s="278"/>
      <c r="DF156" s="278"/>
      <c r="DG156" s="278"/>
      <c r="DH156" s="278"/>
      <c r="DI156" s="278"/>
      <c r="DJ156" s="278"/>
      <c r="DK156" s="278"/>
      <c r="DL156" s="278"/>
      <c r="DM156" s="278"/>
      <c r="DN156" s="278"/>
      <c r="DO156" s="278"/>
      <c r="DP156" s="278"/>
      <c r="DQ156" s="278"/>
      <c r="DR156" s="278"/>
      <c r="DS156" s="278"/>
      <c r="DT156" s="278"/>
      <c r="DU156" s="278"/>
      <c r="DV156" s="278"/>
      <c r="DW156" s="278"/>
      <c r="DX156" s="278"/>
      <c r="DY156" s="278"/>
      <c r="DZ156" s="278"/>
      <c r="EA156" s="278"/>
      <c r="EB156" s="278"/>
      <c r="EC156" s="278"/>
      <c r="ED156" s="278"/>
      <c r="EE156" s="278"/>
      <c r="EF156" s="278"/>
      <c r="EG156" s="278"/>
      <c r="EH156" s="278"/>
      <c r="EI156" s="278"/>
      <c r="EJ156" s="278"/>
      <c r="EK156" s="278"/>
      <c r="EL156" s="278"/>
      <c r="EM156" s="278"/>
      <c r="EN156" s="278"/>
      <c r="EO156" s="278"/>
      <c r="EP156" s="278"/>
      <c r="EQ156" s="278"/>
      <c r="ER156" s="278"/>
      <c r="ES156" s="278"/>
      <c r="ET156" s="278"/>
      <c r="EU156" s="278"/>
      <c r="EV156" s="278"/>
      <c r="EW156" s="278"/>
      <c r="EX156" s="278"/>
      <c r="EY156" s="278"/>
      <c r="EZ156" s="278"/>
      <c r="FA156" s="278"/>
      <c r="FB156" s="278"/>
      <c r="FC156" s="278"/>
      <c r="FD156" s="278"/>
      <c r="FE156" s="278"/>
      <c r="FF156" s="278"/>
      <c r="FG156" s="278"/>
      <c r="FH156" s="278"/>
      <c r="FI156" s="278"/>
      <c r="FJ156" s="278"/>
      <c r="FK156" s="278"/>
      <c r="FL156" s="278"/>
      <c r="FM156" s="278"/>
      <c r="FN156" s="278"/>
      <c r="FO156" s="278"/>
      <c r="FP156" s="278"/>
      <c r="FQ156" s="278"/>
      <c r="FR156" s="278"/>
      <c r="FS156" s="278"/>
      <c r="FT156" s="278"/>
      <c r="FU156" s="278"/>
      <c r="FV156" s="278"/>
      <c r="FW156" s="278"/>
      <c r="FX156" s="278"/>
      <c r="FY156" s="278"/>
      <c r="FZ156" s="278"/>
      <c r="GA156" s="278"/>
      <c r="GB156" s="278"/>
      <c r="GC156" s="278"/>
      <c r="GD156" s="278"/>
      <c r="GE156" s="278"/>
      <c r="GF156" s="278"/>
      <c r="GG156" s="278"/>
      <c r="GH156" s="278"/>
      <c r="GI156" s="278"/>
      <c r="GJ156" s="278"/>
      <c r="GK156" s="278"/>
      <c r="GL156" s="278"/>
      <c r="GM156" s="278"/>
      <c r="GN156" s="278"/>
      <c r="GO156" s="278"/>
      <c r="GP156" s="278"/>
      <c r="GQ156" s="278"/>
      <c r="GR156" s="278"/>
      <c r="GS156" s="278"/>
      <c r="GT156" s="278"/>
      <c r="GU156" s="278"/>
      <c r="GV156" s="278"/>
      <c r="GW156" s="278"/>
      <c r="GX156" s="278"/>
      <c r="GY156" s="278"/>
      <c r="GZ156" s="278"/>
      <c r="HA156" s="278"/>
      <c r="HB156" s="278"/>
      <c r="HC156" s="278"/>
      <c r="HD156" s="278"/>
      <c r="HE156" s="278"/>
      <c r="HF156" s="278"/>
      <c r="HG156" s="278"/>
      <c r="HH156" s="278"/>
      <c r="HI156" s="278"/>
      <c r="HJ156" s="278"/>
      <c r="HK156" s="278"/>
      <c r="HL156" s="278"/>
      <c r="HM156" s="278"/>
    </row>
    <row r="157" spans="1:221" s="280" customFormat="1" ht="45" hidden="1" x14ac:dyDescent="0.25">
      <c r="A157" s="619" t="s">
        <v>407</v>
      </c>
      <c r="B157" s="619" t="s">
        <v>375</v>
      </c>
      <c r="C157" s="619" t="s">
        <v>361</v>
      </c>
      <c r="D157" s="619" t="s">
        <v>407</v>
      </c>
      <c r="E157" s="619" t="s">
        <v>426</v>
      </c>
      <c r="F157" s="619" t="s">
        <v>408</v>
      </c>
      <c r="G157" s="796">
        <v>2021005810187</v>
      </c>
      <c r="H157" s="619"/>
      <c r="I157" s="1061" t="s">
        <v>765</v>
      </c>
      <c r="J157" s="1061" t="s">
        <v>766</v>
      </c>
      <c r="K157" s="619">
        <v>1</v>
      </c>
      <c r="L157" s="619" t="s">
        <v>762</v>
      </c>
      <c r="M157" s="619" t="s">
        <v>761</v>
      </c>
      <c r="N157" s="787" t="s">
        <v>666</v>
      </c>
      <c r="O157" s="787" t="s">
        <v>390</v>
      </c>
      <c r="P157" s="631"/>
      <c r="Q157" s="917" t="s">
        <v>983</v>
      </c>
      <c r="R157" s="857"/>
      <c r="S157" s="857">
        <v>788418687</v>
      </c>
      <c r="T157" s="1026">
        <f t="shared" si="12"/>
        <v>788418687</v>
      </c>
      <c r="U157" s="654">
        <f t="shared" si="11"/>
        <v>788418687</v>
      </c>
      <c r="V157" s="1088"/>
      <c r="W157" s="594"/>
      <c r="X157" s="594"/>
      <c r="Y157" s="594"/>
      <c r="Z157" s="594"/>
      <c r="AA157" s="594"/>
      <c r="AB157" s="594"/>
      <c r="AC157" s="594"/>
      <c r="AD157" s="594"/>
      <c r="AE157" s="594"/>
      <c r="AF157" s="594"/>
      <c r="AG157" s="594"/>
      <c r="AH157" s="594"/>
      <c r="AI157" s="594"/>
      <c r="AJ157" s="594"/>
      <c r="AK157" s="594"/>
      <c r="AL157" s="594"/>
      <c r="AM157" s="594"/>
      <c r="AN157" s="594"/>
      <c r="AO157" s="594"/>
      <c r="AP157" s="594"/>
      <c r="AQ157" s="594"/>
      <c r="AR157" s="594"/>
      <c r="AS157" s="594"/>
      <c r="AT157" s="594"/>
      <c r="AU157" s="594"/>
      <c r="AV157" s="594"/>
      <c r="AW157" s="594"/>
      <c r="AX157" s="594"/>
      <c r="AY157" s="594"/>
      <c r="AZ157" s="594"/>
      <c r="BA157" s="594"/>
      <c r="BB157" s="594"/>
      <c r="BC157" s="594"/>
      <c r="BD157" s="594"/>
      <c r="BE157" s="594"/>
      <c r="BF157" s="594"/>
      <c r="BG157" s="594"/>
      <c r="BH157" s="594"/>
      <c r="BI157" s="594"/>
      <c r="BJ157" s="594">
        <v>788418687</v>
      </c>
      <c r="BK157" s="594"/>
      <c r="BL157" s="594"/>
      <c r="BM157" s="594"/>
      <c r="BN157" s="594"/>
      <c r="BO157" s="594"/>
      <c r="BP157" s="594"/>
      <c r="BQ157" s="594"/>
      <c r="BR157" s="594"/>
      <c r="BS157" s="594"/>
      <c r="BT157" s="594"/>
      <c r="BU157" s="594"/>
      <c r="BV157" s="594"/>
      <c r="BW157" s="594"/>
      <c r="BX157" s="594"/>
      <c r="BY157" s="594"/>
      <c r="BZ157" s="594"/>
      <c r="CA157" s="637"/>
      <c r="CB157" s="652"/>
      <c r="CC157" s="652"/>
      <c r="CD157" s="652"/>
      <c r="CE157" s="652"/>
      <c r="CF157" s="652"/>
      <c r="CG157" s="652"/>
      <c r="CH157" s="652"/>
      <c r="CI157" s="652"/>
      <c r="CJ157" s="652"/>
      <c r="CK157" s="652"/>
      <c r="CL157" s="652"/>
      <c r="CM157" s="652"/>
      <c r="CN157" s="652"/>
      <c r="CO157" s="652"/>
      <c r="CP157" s="652"/>
      <c r="CQ157" s="652"/>
      <c r="CR157" s="807">
        <f t="shared" si="13"/>
        <v>788418687</v>
      </c>
      <c r="CS157" s="807">
        <f t="shared" si="14"/>
        <v>0</v>
      </c>
      <c r="CT157" s="278"/>
      <c r="CU157" s="278"/>
      <c r="CV157" s="278"/>
      <c r="CW157" s="278"/>
      <c r="CX157" s="278"/>
      <c r="CY157" s="278"/>
      <c r="CZ157" s="278"/>
      <c r="DA157" s="278"/>
      <c r="DB157" s="278"/>
      <c r="DC157" s="278"/>
      <c r="DD157" s="278"/>
      <c r="DE157" s="278"/>
      <c r="DF157" s="278"/>
      <c r="DG157" s="278"/>
      <c r="DH157" s="278"/>
      <c r="DI157" s="278"/>
      <c r="DJ157" s="278"/>
      <c r="DK157" s="278"/>
      <c r="DL157" s="278"/>
      <c r="DM157" s="278"/>
      <c r="DN157" s="278"/>
      <c r="DO157" s="278"/>
      <c r="DP157" s="278"/>
      <c r="DQ157" s="278"/>
      <c r="DR157" s="278"/>
      <c r="DS157" s="278"/>
      <c r="DT157" s="278"/>
      <c r="DU157" s="278"/>
      <c r="DV157" s="278"/>
      <c r="DW157" s="278"/>
      <c r="DX157" s="278"/>
      <c r="DY157" s="278"/>
      <c r="DZ157" s="278"/>
      <c r="EA157" s="278"/>
      <c r="EB157" s="278"/>
      <c r="EC157" s="278"/>
      <c r="ED157" s="278"/>
      <c r="EE157" s="278"/>
      <c r="EF157" s="278"/>
      <c r="EG157" s="278"/>
      <c r="EH157" s="278"/>
      <c r="EI157" s="278"/>
      <c r="EJ157" s="278"/>
      <c r="EK157" s="278"/>
      <c r="EL157" s="278"/>
      <c r="EM157" s="278"/>
      <c r="EN157" s="278"/>
      <c r="EO157" s="278"/>
      <c r="EP157" s="278"/>
      <c r="EQ157" s="278"/>
      <c r="ER157" s="278"/>
      <c r="ES157" s="278"/>
      <c r="ET157" s="278"/>
      <c r="EU157" s="278"/>
      <c r="EV157" s="278"/>
      <c r="EW157" s="278"/>
      <c r="EX157" s="278"/>
      <c r="EY157" s="278"/>
      <c r="EZ157" s="278"/>
      <c r="FA157" s="278"/>
      <c r="FB157" s="278"/>
      <c r="FC157" s="278"/>
      <c r="FD157" s="278"/>
      <c r="FE157" s="278"/>
      <c r="FF157" s="278"/>
      <c r="FG157" s="278"/>
      <c r="FH157" s="278"/>
      <c r="FI157" s="278"/>
      <c r="FJ157" s="278"/>
      <c r="FK157" s="278"/>
      <c r="FL157" s="278"/>
      <c r="FM157" s="278"/>
      <c r="FN157" s="278"/>
      <c r="FO157" s="278"/>
      <c r="FP157" s="278"/>
      <c r="FQ157" s="278"/>
      <c r="FR157" s="278"/>
      <c r="FS157" s="278"/>
      <c r="FT157" s="278"/>
      <c r="FU157" s="278"/>
      <c r="FV157" s="278"/>
      <c r="FW157" s="278"/>
      <c r="FX157" s="278"/>
      <c r="FY157" s="278"/>
      <c r="FZ157" s="278"/>
      <c r="GA157" s="278"/>
      <c r="GB157" s="278"/>
      <c r="GC157" s="278"/>
      <c r="GD157" s="278"/>
      <c r="GE157" s="278"/>
      <c r="GF157" s="278"/>
      <c r="GG157" s="278"/>
      <c r="GH157" s="278"/>
      <c r="GI157" s="278"/>
      <c r="GJ157" s="278"/>
      <c r="GK157" s="278"/>
      <c r="GL157" s="278"/>
      <c r="GM157" s="278"/>
      <c r="GN157" s="278"/>
      <c r="GO157" s="278"/>
      <c r="GP157" s="278"/>
      <c r="GQ157" s="278"/>
      <c r="GR157" s="278"/>
      <c r="GS157" s="278"/>
      <c r="GT157" s="278"/>
      <c r="GU157" s="278"/>
      <c r="GV157" s="278"/>
      <c r="GW157" s="278"/>
      <c r="GX157" s="278"/>
      <c r="GY157" s="278"/>
      <c r="GZ157" s="278"/>
      <c r="HA157" s="278"/>
      <c r="HB157" s="278"/>
      <c r="HC157" s="278"/>
      <c r="HD157" s="278"/>
      <c r="HE157" s="278"/>
      <c r="HF157" s="278"/>
      <c r="HG157" s="278"/>
      <c r="HH157" s="278"/>
      <c r="HI157" s="278"/>
      <c r="HJ157" s="278"/>
      <c r="HK157" s="278"/>
      <c r="HL157" s="278"/>
      <c r="HM157" s="278"/>
    </row>
    <row r="158" spans="1:221" s="280" customFormat="1" ht="90" hidden="1" x14ac:dyDescent="0.25">
      <c r="A158" s="619" t="s">
        <v>407</v>
      </c>
      <c r="B158" s="619" t="s">
        <v>375</v>
      </c>
      <c r="C158" s="619" t="s">
        <v>361</v>
      </c>
      <c r="D158" s="619" t="s">
        <v>407</v>
      </c>
      <c r="E158" s="619" t="s">
        <v>426</v>
      </c>
      <c r="F158" s="619" t="s">
        <v>408</v>
      </c>
      <c r="G158" s="796">
        <v>2021005810161</v>
      </c>
      <c r="H158" s="619"/>
      <c r="I158" s="1061" t="s">
        <v>765</v>
      </c>
      <c r="J158" s="1061" t="s">
        <v>766</v>
      </c>
      <c r="K158" s="619">
        <v>1</v>
      </c>
      <c r="L158" s="619" t="s">
        <v>762</v>
      </c>
      <c r="M158" s="619" t="s">
        <v>761</v>
      </c>
      <c r="N158" s="787" t="s">
        <v>666</v>
      </c>
      <c r="O158" s="787" t="s">
        <v>390</v>
      </c>
      <c r="P158" s="631"/>
      <c r="Q158" s="917" t="s">
        <v>984</v>
      </c>
      <c r="R158" s="857"/>
      <c r="S158" s="857">
        <v>968492868</v>
      </c>
      <c r="T158" s="1026">
        <f t="shared" si="12"/>
        <v>968492868</v>
      </c>
      <c r="U158" s="654">
        <f t="shared" si="11"/>
        <v>968492868</v>
      </c>
      <c r="V158" s="1088"/>
      <c r="W158" s="594"/>
      <c r="X158" s="594"/>
      <c r="Y158" s="594"/>
      <c r="Z158" s="594"/>
      <c r="AA158" s="594"/>
      <c r="AB158" s="594"/>
      <c r="AC158" s="594"/>
      <c r="AD158" s="594"/>
      <c r="AE158" s="594"/>
      <c r="AF158" s="594"/>
      <c r="AG158" s="594"/>
      <c r="AH158" s="594"/>
      <c r="AI158" s="594"/>
      <c r="AJ158" s="594"/>
      <c r="AK158" s="594"/>
      <c r="AL158" s="594"/>
      <c r="AM158" s="594"/>
      <c r="AN158" s="594"/>
      <c r="AO158" s="594"/>
      <c r="AP158" s="594"/>
      <c r="AQ158" s="594"/>
      <c r="AR158" s="594"/>
      <c r="AS158" s="594"/>
      <c r="AT158" s="594"/>
      <c r="AU158" s="594"/>
      <c r="AV158" s="594"/>
      <c r="AW158" s="594"/>
      <c r="AX158" s="594"/>
      <c r="AY158" s="594"/>
      <c r="AZ158" s="594"/>
      <c r="BA158" s="594"/>
      <c r="BB158" s="594"/>
      <c r="BC158" s="594"/>
      <c r="BD158" s="594"/>
      <c r="BE158" s="594"/>
      <c r="BF158" s="594"/>
      <c r="BG158" s="594"/>
      <c r="BH158" s="594"/>
      <c r="BI158" s="594"/>
      <c r="BJ158" s="594">
        <v>968492868</v>
      </c>
      <c r="BK158" s="594"/>
      <c r="BL158" s="594"/>
      <c r="BM158" s="594"/>
      <c r="BN158" s="594"/>
      <c r="BO158" s="594"/>
      <c r="BP158" s="594"/>
      <c r="BQ158" s="594"/>
      <c r="BR158" s="594"/>
      <c r="BS158" s="594"/>
      <c r="BT158" s="594"/>
      <c r="BU158" s="594"/>
      <c r="BV158" s="594"/>
      <c r="BW158" s="594"/>
      <c r="BX158" s="594"/>
      <c r="BY158" s="594"/>
      <c r="BZ158" s="594"/>
      <c r="CA158" s="637"/>
      <c r="CB158" s="652"/>
      <c r="CC158" s="652"/>
      <c r="CD158" s="652"/>
      <c r="CE158" s="652"/>
      <c r="CF158" s="652"/>
      <c r="CG158" s="652"/>
      <c r="CH158" s="652"/>
      <c r="CI158" s="652"/>
      <c r="CJ158" s="652"/>
      <c r="CK158" s="652"/>
      <c r="CL158" s="652"/>
      <c r="CM158" s="652"/>
      <c r="CN158" s="652"/>
      <c r="CO158" s="652"/>
      <c r="CP158" s="652"/>
      <c r="CQ158" s="652"/>
      <c r="CR158" s="807">
        <f t="shared" si="13"/>
        <v>968492868</v>
      </c>
      <c r="CS158" s="807">
        <f t="shared" si="14"/>
        <v>0</v>
      </c>
      <c r="CT158" s="278"/>
      <c r="CU158" s="278"/>
      <c r="CV158" s="278"/>
      <c r="CW158" s="278"/>
      <c r="CX158" s="278"/>
      <c r="CY158" s="278"/>
      <c r="CZ158" s="278"/>
      <c r="DA158" s="278"/>
      <c r="DB158" s="278"/>
      <c r="DC158" s="278"/>
      <c r="DD158" s="278"/>
      <c r="DE158" s="278"/>
      <c r="DF158" s="278"/>
      <c r="DG158" s="278"/>
      <c r="DH158" s="278"/>
      <c r="DI158" s="278"/>
      <c r="DJ158" s="278"/>
      <c r="DK158" s="278"/>
      <c r="DL158" s="278"/>
      <c r="DM158" s="278"/>
      <c r="DN158" s="278"/>
      <c r="DO158" s="278"/>
      <c r="DP158" s="278"/>
      <c r="DQ158" s="278"/>
      <c r="DR158" s="278"/>
      <c r="DS158" s="278"/>
      <c r="DT158" s="278"/>
      <c r="DU158" s="278"/>
      <c r="DV158" s="278"/>
      <c r="DW158" s="278"/>
      <c r="DX158" s="278"/>
      <c r="DY158" s="278"/>
      <c r="DZ158" s="278"/>
      <c r="EA158" s="278"/>
      <c r="EB158" s="278"/>
      <c r="EC158" s="278"/>
      <c r="ED158" s="278"/>
      <c r="EE158" s="278"/>
      <c r="EF158" s="278"/>
      <c r="EG158" s="278"/>
      <c r="EH158" s="278"/>
      <c r="EI158" s="278"/>
      <c r="EJ158" s="278"/>
      <c r="EK158" s="278"/>
      <c r="EL158" s="278"/>
      <c r="EM158" s="278"/>
      <c r="EN158" s="278"/>
      <c r="EO158" s="278"/>
      <c r="EP158" s="278"/>
      <c r="EQ158" s="278"/>
      <c r="ER158" s="278"/>
      <c r="ES158" s="278"/>
      <c r="ET158" s="278"/>
      <c r="EU158" s="278"/>
      <c r="EV158" s="278"/>
      <c r="EW158" s="278"/>
      <c r="EX158" s="278"/>
      <c r="EY158" s="278"/>
      <c r="EZ158" s="278"/>
      <c r="FA158" s="278"/>
      <c r="FB158" s="278"/>
      <c r="FC158" s="278"/>
      <c r="FD158" s="278"/>
      <c r="FE158" s="278"/>
      <c r="FF158" s="278"/>
      <c r="FG158" s="278"/>
      <c r="FH158" s="278"/>
      <c r="FI158" s="278"/>
      <c r="FJ158" s="278"/>
      <c r="FK158" s="278"/>
      <c r="FL158" s="278"/>
      <c r="FM158" s="278"/>
      <c r="FN158" s="278"/>
      <c r="FO158" s="278"/>
      <c r="FP158" s="278"/>
      <c r="FQ158" s="278"/>
      <c r="FR158" s="278"/>
      <c r="FS158" s="278"/>
      <c r="FT158" s="278"/>
      <c r="FU158" s="278"/>
      <c r="FV158" s="278"/>
      <c r="FW158" s="278"/>
      <c r="FX158" s="278"/>
      <c r="FY158" s="278"/>
      <c r="FZ158" s="278"/>
      <c r="GA158" s="278"/>
      <c r="GB158" s="278"/>
      <c r="GC158" s="278"/>
      <c r="GD158" s="278"/>
      <c r="GE158" s="278"/>
      <c r="GF158" s="278"/>
      <c r="GG158" s="278"/>
      <c r="GH158" s="278"/>
      <c r="GI158" s="278"/>
      <c r="GJ158" s="278"/>
      <c r="GK158" s="278"/>
      <c r="GL158" s="278"/>
      <c r="GM158" s="278"/>
      <c r="GN158" s="278"/>
      <c r="GO158" s="278"/>
      <c r="GP158" s="278"/>
      <c r="GQ158" s="278"/>
      <c r="GR158" s="278"/>
      <c r="GS158" s="278"/>
      <c r="GT158" s="278"/>
      <c r="GU158" s="278"/>
      <c r="GV158" s="278"/>
      <c r="GW158" s="278"/>
      <c r="GX158" s="278"/>
      <c r="GY158" s="278"/>
      <c r="GZ158" s="278"/>
      <c r="HA158" s="278"/>
      <c r="HB158" s="278"/>
      <c r="HC158" s="278"/>
      <c r="HD158" s="278"/>
      <c r="HE158" s="278"/>
      <c r="HF158" s="278"/>
      <c r="HG158" s="278"/>
      <c r="HH158" s="278"/>
      <c r="HI158" s="278"/>
      <c r="HJ158" s="278"/>
      <c r="HK158" s="278"/>
      <c r="HL158" s="278"/>
      <c r="HM158" s="278"/>
    </row>
    <row r="159" spans="1:221" s="280" customFormat="1" ht="75" hidden="1" x14ac:dyDescent="0.25">
      <c r="A159" s="619" t="s">
        <v>407</v>
      </c>
      <c r="B159" s="619" t="s">
        <v>375</v>
      </c>
      <c r="C159" s="619" t="s">
        <v>361</v>
      </c>
      <c r="D159" s="619" t="s">
        <v>407</v>
      </c>
      <c r="E159" s="619" t="s">
        <v>426</v>
      </c>
      <c r="F159" s="619" t="s">
        <v>408</v>
      </c>
      <c r="G159" s="796">
        <v>2021005810249</v>
      </c>
      <c r="H159" s="619"/>
      <c r="I159" s="1061" t="s">
        <v>765</v>
      </c>
      <c r="J159" s="1061" t="s">
        <v>766</v>
      </c>
      <c r="K159" s="619">
        <v>1</v>
      </c>
      <c r="L159" s="619" t="s">
        <v>762</v>
      </c>
      <c r="M159" s="619" t="s">
        <v>761</v>
      </c>
      <c r="N159" s="787" t="s">
        <v>666</v>
      </c>
      <c r="O159" s="787" t="s">
        <v>390</v>
      </c>
      <c r="P159" s="631"/>
      <c r="Q159" s="936" t="s">
        <v>985</v>
      </c>
      <c r="R159" s="857"/>
      <c r="S159" s="857">
        <v>306818867</v>
      </c>
      <c r="T159" s="1026">
        <f t="shared" si="12"/>
        <v>306818867</v>
      </c>
      <c r="U159" s="654">
        <f t="shared" si="11"/>
        <v>306818867</v>
      </c>
      <c r="V159" s="1088"/>
      <c r="W159" s="594"/>
      <c r="X159" s="594"/>
      <c r="Y159" s="594"/>
      <c r="Z159" s="594"/>
      <c r="AA159" s="594"/>
      <c r="AB159" s="594"/>
      <c r="AC159" s="594"/>
      <c r="AD159" s="594"/>
      <c r="AE159" s="594"/>
      <c r="AF159" s="594"/>
      <c r="AG159" s="594"/>
      <c r="AH159" s="594"/>
      <c r="AI159" s="594"/>
      <c r="AJ159" s="594"/>
      <c r="AK159" s="594"/>
      <c r="AL159" s="594"/>
      <c r="AM159" s="594"/>
      <c r="AN159" s="594"/>
      <c r="AO159" s="594"/>
      <c r="AP159" s="594"/>
      <c r="AQ159" s="594"/>
      <c r="AR159" s="594"/>
      <c r="AS159" s="594"/>
      <c r="AT159" s="594"/>
      <c r="AU159" s="594"/>
      <c r="AV159" s="594"/>
      <c r="AW159" s="594"/>
      <c r="AX159" s="594"/>
      <c r="AY159" s="594"/>
      <c r="AZ159" s="594"/>
      <c r="BA159" s="594"/>
      <c r="BB159" s="594"/>
      <c r="BC159" s="594"/>
      <c r="BD159" s="594"/>
      <c r="BE159" s="594"/>
      <c r="BF159" s="594"/>
      <c r="BG159" s="594"/>
      <c r="BH159" s="594"/>
      <c r="BI159" s="594"/>
      <c r="BJ159" s="594">
        <v>306818867</v>
      </c>
      <c r="BK159" s="594"/>
      <c r="BL159" s="594"/>
      <c r="BM159" s="594"/>
      <c r="BN159" s="594"/>
      <c r="BO159" s="594"/>
      <c r="BP159" s="594"/>
      <c r="BQ159" s="594"/>
      <c r="BR159" s="594"/>
      <c r="BS159" s="594"/>
      <c r="BT159" s="594"/>
      <c r="BU159" s="594"/>
      <c r="BV159" s="594"/>
      <c r="BW159" s="594"/>
      <c r="BX159" s="594"/>
      <c r="BY159" s="594"/>
      <c r="BZ159" s="594"/>
      <c r="CA159" s="637"/>
      <c r="CB159" s="652"/>
      <c r="CC159" s="652"/>
      <c r="CD159" s="652"/>
      <c r="CE159" s="652"/>
      <c r="CF159" s="652"/>
      <c r="CG159" s="652"/>
      <c r="CH159" s="652"/>
      <c r="CI159" s="652"/>
      <c r="CJ159" s="652"/>
      <c r="CK159" s="652"/>
      <c r="CL159" s="652"/>
      <c r="CM159" s="652"/>
      <c r="CN159" s="652"/>
      <c r="CO159" s="652"/>
      <c r="CP159" s="652"/>
      <c r="CQ159" s="652"/>
      <c r="CR159" s="807">
        <f t="shared" si="13"/>
        <v>306818867</v>
      </c>
      <c r="CS159" s="807">
        <f t="shared" si="14"/>
        <v>0</v>
      </c>
      <c r="CT159" s="278"/>
      <c r="CU159" s="278"/>
      <c r="CV159" s="278"/>
      <c r="CW159" s="278"/>
      <c r="CX159" s="278"/>
      <c r="CY159" s="278"/>
      <c r="CZ159" s="278"/>
      <c r="DA159" s="278"/>
      <c r="DB159" s="278"/>
      <c r="DC159" s="278"/>
      <c r="DD159" s="278"/>
      <c r="DE159" s="278"/>
      <c r="DF159" s="278"/>
      <c r="DG159" s="278"/>
      <c r="DH159" s="278"/>
      <c r="DI159" s="278"/>
      <c r="DJ159" s="278"/>
      <c r="DK159" s="278"/>
      <c r="DL159" s="278"/>
      <c r="DM159" s="278"/>
      <c r="DN159" s="278"/>
      <c r="DO159" s="278"/>
      <c r="DP159" s="278"/>
      <c r="DQ159" s="278"/>
      <c r="DR159" s="278"/>
      <c r="DS159" s="278"/>
      <c r="DT159" s="278"/>
      <c r="DU159" s="278"/>
      <c r="DV159" s="278"/>
      <c r="DW159" s="278"/>
      <c r="DX159" s="278"/>
      <c r="DY159" s="278"/>
      <c r="DZ159" s="278"/>
      <c r="EA159" s="278"/>
      <c r="EB159" s="278"/>
      <c r="EC159" s="278"/>
      <c r="ED159" s="278"/>
      <c r="EE159" s="278"/>
      <c r="EF159" s="278"/>
      <c r="EG159" s="278"/>
      <c r="EH159" s="278"/>
      <c r="EI159" s="278"/>
      <c r="EJ159" s="278"/>
      <c r="EK159" s="278"/>
      <c r="EL159" s="278"/>
      <c r="EM159" s="278"/>
      <c r="EN159" s="278"/>
      <c r="EO159" s="278"/>
      <c r="EP159" s="278"/>
      <c r="EQ159" s="278"/>
      <c r="ER159" s="278"/>
      <c r="ES159" s="278"/>
      <c r="ET159" s="278"/>
      <c r="EU159" s="278"/>
      <c r="EV159" s="278"/>
      <c r="EW159" s="278"/>
      <c r="EX159" s="278"/>
      <c r="EY159" s="278"/>
      <c r="EZ159" s="278"/>
      <c r="FA159" s="278"/>
      <c r="FB159" s="278"/>
      <c r="FC159" s="278"/>
      <c r="FD159" s="278"/>
      <c r="FE159" s="278"/>
      <c r="FF159" s="278"/>
      <c r="FG159" s="278"/>
      <c r="FH159" s="278"/>
      <c r="FI159" s="278"/>
      <c r="FJ159" s="278"/>
      <c r="FK159" s="278"/>
      <c r="FL159" s="278"/>
      <c r="FM159" s="278"/>
      <c r="FN159" s="278"/>
      <c r="FO159" s="278"/>
      <c r="FP159" s="278"/>
      <c r="FQ159" s="278"/>
      <c r="FR159" s="278"/>
      <c r="FS159" s="278"/>
      <c r="FT159" s="278"/>
      <c r="FU159" s="278"/>
      <c r="FV159" s="278"/>
      <c r="FW159" s="278"/>
      <c r="FX159" s="278"/>
      <c r="FY159" s="278"/>
      <c r="FZ159" s="278"/>
      <c r="GA159" s="278"/>
      <c r="GB159" s="278"/>
      <c r="GC159" s="278"/>
      <c r="GD159" s="278"/>
      <c r="GE159" s="278"/>
      <c r="GF159" s="278"/>
      <c r="GG159" s="278"/>
      <c r="GH159" s="278"/>
      <c r="GI159" s="278"/>
      <c r="GJ159" s="278"/>
      <c r="GK159" s="278"/>
      <c r="GL159" s="278"/>
      <c r="GM159" s="278"/>
      <c r="GN159" s="278"/>
      <c r="GO159" s="278"/>
      <c r="GP159" s="278"/>
      <c r="GQ159" s="278"/>
      <c r="GR159" s="278"/>
      <c r="GS159" s="278"/>
      <c r="GT159" s="278"/>
      <c r="GU159" s="278"/>
      <c r="GV159" s="278"/>
      <c r="GW159" s="278"/>
      <c r="GX159" s="278"/>
      <c r="GY159" s="278"/>
      <c r="GZ159" s="278"/>
      <c r="HA159" s="278"/>
      <c r="HB159" s="278"/>
      <c r="HC159" s="278"/>
      <c r="HD159" s="278"/>
      <c r="HE159" s="278"/>
      <c r="HF159" s="278"/>
      <c r="HG159" s="278"/>
      <c r="HH159" s="278"/>
      <c r="HI159" s="278"/>
      <c r="HJ159" s="278"/>
      <c r="HK159" s="278"/>
      <c r="HL159" s="278"/>
      <c r="HM159" s="278"/>
    </row>
    <row r="160" spans="1:221" s="280" customFormat="1" ht="75" hidden="1" x14ac:dyDescent="0.25">
      <c r="A160" s="619" t="s">
        <v>407</v>
      </c>
      <c r="B160" s="619" t="s">
        <v>375</v>
      </c>
      <c r="C160" s="619" t="s">
        <v>361</v>
      </c>
      <c r="D160" s="619" t="s">
        <v>407</v>
      </c>
      <c r="E160" s="619" t="s">
        <v>426</v>
      </c>
      <c r="F160" s="619" t="s">
        <v>408</v>
      </c>
      <c r="G160" s="796">
        <v>2021005810188</v>
      </c>
      <c r="H160" s="619"/>
      <c r="I160" s="1061" t="s">
        <v>765</v>
      </c>
      <c r="J160" s="1061" t="s">
        <v>766</v>
      </c>
      <c r="K160" s="619">
        <v>1</v>
      </c>
      <c r="L160" s="619" t="s">
        <v>762</v>
      </c>
      <c r="M160" s="619" t="s">
        <v>761</v>
      </c>
      <c r="N160" s="787" t="s">
        <v>666</v>
      </c>
      <c r="O160" s="787" t="s">
        <v>390</v>
      </c>
      <c r="P160" s="631"/>
      <c r="Q160" s="936" t="s">
        <v>986</v>
      </c>
      <c r="R160" s="857"/>
      <c r="S160" s="857">
        <v>7112187</v>
      </c>
      <c r="T160" s="1026">
        <f t="shared" si="12"/>
        <v>7112187</v>
      </c>
      <c r="U160" s="654">
        <f t="shared" si="11"/>
        <v>7112187</v>
      </c>
      <c r="V160" s="1088"/>
      <c r="W160" s="594"/>
      <c r="X160" s="594"/>
      <c r="Y160" s="594"/>
      <c r="Z160" s="594"/>
      <c r="AA160" s="594"/>
      <c r="AB160" s="594"/>
      <c r="AC160" s="594"/>
      <c r="AD160" s="594"/>
      <c r="AE160" s="594"/>
      <c r="AF160" s="594"/>
      <c r="AG160" s="594"/>
      <c r="AH160" s="594"/>
      <c r="AI160" s="594"/>
      <c r="AJ160" s="594"/>
      <c r="AK160" s="594"/>
      <c r="AL160" s="594"/>
      <c r="AM160" s="594"/>
      <c r="AN160" s="594"/>
      <c r="AO160" s="594"/>
      <c r="AP160" s="594"/>
      <c r="AQ160" s="594"/>
      <c r="AR160" s="594"/>
      <c r="AS160" s="594"/>
      <c r="AT160" s="594"/>
      <c r="AU160" s="594"/>
      <c r="AV160" s="594"/>
      <c r="AW160" s="594"/>
      <c r="AX160" s="594"/>
      <c r="AY160" s="594"/>
      <c r="AZ160" s="594"/>
      <c r="BA160" s="594"/>
      <c r="BB160" s="594"/>
      <c r="BC160" s="594"/>
      <c r="BD160" s="594"/>
      <c r="BE160" s="594"/>
      <c r="BF160" s="594"/>
      <c r="BG160" s="594"/>
      <c r="BH160" s="594"/>
      <c r="BI160" s="594"/>
      <c r="BJ160" s="594">
        <v>7112187</v>
      </c>
      <c r="BK160" s="594"/>
      <c r="BL160" s="594"/>
      <c r="BM160" s="594"/>
      <c r="BN160" s="594"/>
      <c r="BO160" s="594"/>
      <c r="BP160" s="594"/>
      <c r="BQ160" s="594"/>
      <c r="BR160" s="594"/>
      <c r="BS160" s="594"/>
      <c r="BT160" s="594"/>
      <c r="BU160" s="594"/>
      <c r="BV160" s="594"/>
      <c r="BW160" s="594"/>
      <c r="BX160" s="594"/>
      <c r="BY160" s="594"/>
      <c r="BZ160" s="594"/>
      <c r="CA160" s="637"/>
      <c r="CB160" s="652"/>
      <c r="CC160" s="652"/>
      <c r="CD160" s="652"/>
      <c r="CE160" s="652"/>
      <c r="CF160" s="652"/>
      <c r="CG160" s="652"/>
      <c r="CH160" s="652"/>
      <c r="CI160" s="652"/>
      <c r="CJ160" s="652"/>
      <c r="CK160" s="652"/>
      <c r="CL160" s="652"/>
      <c r="CM160" s="652"/>
      <c r="CN160" s="652"/>
      <c r="CO160" s="652"/>
      <c r="CP160" s="652"/>
      <c r="CQ160" s="652"/>
      <c r="CR160" s="807">
        <f t="shared" si="13"/>
        <v>7112187</v>
      </c>
      <c r="CS160" s="807">
        <f t="shared" si="14"/>
        <v>0</v>
      </c>
      <c r="CT160" s="278"/>
      <c r="CU160" s="278"/>
      <c r="CV160" s="278"/>
      <c r="CW160" s="278"/>
      <c r="CX160" s="278"/>
      <c r="CY160" s="278"/>
      <c r="CZ160" s="278"/>
      <c r="DA160" s="278"/>
      <c r="DB160" s="278"/>
      <c r="DC160" s="278"/>
      <c r="DD160" s="278"/>
      <c r="DE160" s="278"/>
      <c r="DF160" s="278"/>
      <c r="DG160" s="278"/>
      <c r="DH160" s="278"/>
      <c r="DI160" s="278"/>
      <c r="DJ160" s="278"/>
      <c r="DK160" s="278"/>
      <c r="DL160" s="278"/>
      <c r="DM160" s="278"/>
      <c r="DN160" s="278"/>
      <c r="DO160" s="278"/>
      <c r="DP160" s="278"/>
      <c r="DQ160" s="278"/>
      <c r="DR160" s="278"/>
      <c r="DS160" s="278"/>
      <c r="DT160" s="278"/>
      <c r="DU160" s="278"/>
      <c r="DV160" s="278"/>
      <c r="DW160" s="278"/>
      <c r="DX160" s="278"/>
      <c r="DY160" s="278"/>
      <c r="DZ160" s="278"/>
      <c r="EA160" s="278"/>
      <c r="EB160" s="278"/>
      <c r="EC160" s="278"/>
      <c r="ED160" s="278"/>
      <c r="EE160" s="278"/>
      <c r="EF160" s="278"/>
      <c r="EG160" s="278"/>
      <c r="EH160" s="278"/>
      <c r="EI160" s="278"/>
      <c r="EJ160" s="278"/>
      <c r="EK160" s="278"/>
      <c r="EL160" s="278"/>
      <c r="EM160" s="278"/>
      <c r="EN160" s="278"/>
      <c r="EO160" s="278"/>
      <c r="EP160" s="278"/>
      <c r="EQ160" s="278"/>
      <c r="ER160" s="278"/>
      <c r="ES160" s="278"/>
      <c r="ET160" s="278"/>
      <c r="EU160" s="278"/>
      <c r="EV160" s="278"/>
      <c r="EW160" s="278"/>
      <c r="EX160" s="278"/>
      <c r="EY160" s="278"/>
      <c r="EZ160" s="278"/>
      <c r="FA160" s="278"/>
      <c r="FB160" s="278"/>
      <c r="FC160" s="278"/>
      <c r="FD160" s="278"/>
      <c r="FE160" s="278"/>
      <c r="FF160" s="278"/>
      <c r="FG160" s="278"/>
      <c r="FH160" s="278"/>
      <c r="FI160" s="278"/>
      <c r="FJ160" s="278"/>
      <c r="FK160" s="278"/>
      <c r="FL160" s="278"/>
      <c r="FM160" s="278"/>
      <c r="FN160" s="278"/>
      <c r="FO160" s="278"/>
      <c r="FP160" s="278"/>
      <c r="FQ160" s="278"/>
      <c r="FR160" s="278"/>
      <c r="FS160" s="278"/>
      <c r="FT160" s="278"/>
      <c r="FU160" s="278"/>
      <c r="FV160" s="278"/>
      <c r="FW160" s="278"/>
      <c r="FX160" s="278"/>
      <c r="FY160" s="278"/>
      <c r="FZ160" s="278"/>
      <c r="GA160" s="278"/>
      <c r="GB160" s="278"/>
      <c r="GC160" s="278"/>
      <c r="GD160" s="278"/>
      <c r="GE160" s="278"/>
      <c r="GF160" s="278"/>
      <c r="GG160" s="278"/>
      <c r="GH160" s="278"/>
      <c r="GI160" s="278"/>
      <c r="GJ160" s="278"/>
      <c r="GK160" s="278"/>
      <c r="GL160" s="278"/>
      <c r="GM160" s="278"/>
      <c r="GN160" s="278"/>
      <c r="GO160" s="278"/>
      <c r="GP160" s="278"/>
      <c r="GQ160" s="278"/>
      <c r="GR160" s="278"/>
      <c r="GS160" s="278"/>
      <c r="GT160" s="278"/>
      <c r="GU160" s="278"/>
      <c r="GV160" s="278"/>
      <c r="GW160" s="278"/>
      <c r="GX160" s="278"/>
      <c r="GY160" s="278"/>
      <c r="GZ160" s="278"/>
      <c r="HA160" s="278"/>
      <c r="HB160" s="278"/>
      <c r="HC160" s="278"/>
      <c r="HD160" s="278"/>
      <c r="HE160" s="278"/>
      <c r="HF160" s="278"/>
      <c r="HG160" s="278"/>
      <c r="HH160" s="278"/>
      <c r="HI160" s="278"/>
      <c r="HJ160" s="278"/>
      <c r="HK160" s="278"/>
      <c r="HL160" s="278"/>
      <c r="HM160" s="278"/>
    </row>
    <row r="161" spans="1:221" s="280" customFormat="1" ht="105" hidden="1" x14ac:dyDescent="0.25">
      <c r="A161" s="619" t="s">
        <v>407</v>
      </c>
      <c r="B161" s="619" t="s">
        <v>375</v>
      </c>
      <c r="C161" s="619" t="s">
        <v>361</v>
      </c>
      <c r="D161" s="619" t="s">
        <v>407</v>
      </c>
      <c r="E161" s="619" t="s">
        <v>426</v>
      </c>
      <c r="F161" s="619" t="s">
        <v>408</v>
      </c>
      <c r="G161" s="796">
        <v>2021005810188</v>
      </c>
      <c r="H161" s="619"/>
      <c r="I161" s="1061" t="s">
        <v>765</v>
      </c>
      <c r="J161" s="1061" t="s">
        <v>766</v>
      </c>
      <c r="K161" s="619">
        <v>1</v>
      </c>
      <c r="L161" s="619" t="s">
        <v>762</v>
      </c>
      <c r="M161" s="619" t="s">
        <v>761</v>
      </c>
      <c r="N161" s="787" t="s">
        <v>666</v>
      </c>
      <c r="O161" s="787" t="s">
        <v>390</v>
      </c>
      <c r="P161" s="631"/>
      <c r="Q161" s="936" t="s">
        <v>987</v>
      </c>
      <c r="R161" s="857"/>
      <c r="S161" s="857">
        <v>200000000</v>
      </c>
      <c r="T161" s="1026">
        <f t="shared" si="12"/>
        <v>200000000</v>
      </c>
      <c r="U161" s="654">
        <f t="shared" si="11"/>
        <v>200000000</v>
      </c>
      <c r="V161" s="1088"/>
      <c r="W161" s="594"/>
      <c r="X161" s="594"/>
      <c r="Y161" s="594"/>
      <c r="Z161" s="594"/>
      <c r="AA161" s="594"/>
      <c r="AB161" s="594"/>
      <c r="AC161" s="594"/>
      <c r="AD161" s="594"/>
      <c r="AE161" s="594"/>
      <c r="AF161" s="594"/>
      <c r="AG161" s="594"/>
      <c r="AH161" s="594"/>
      <c r="AI161" s="594"/>
      <c r="AJ161" s="594"/>
      <c r="AK161" s="594"/>
      <c r="AL161" s="594"/>
      <c r="AM161" s="594"/>
      <c r="AN161" s="594"/>
      <c r="AO161" s="594"/>
      <c r="AP161" s="594"/>
      <c r="AQ161" s="594"/>
      <c r="AR161" s="594"/>
      <c r="AS161" s="594"/>
      <c r="AT161" s="594"/>
      <c r="AU161" s="594"/>
      <c r="AV161" s="594"/>
      <c r="AW161" s="594"/>
      <c r="AX161" s="594"/>
      <c r="AY161" s="594"/>
      <c r="AZ161" s="594"/>
      <c r="BA161" s="594"/>
      <c r="BB161" s="594"/>
      <c r="BC161" s="594"/>
      <c r="BD161" s="594"/>
      <c r="BE161" s="594"/>
      <c r="BF161" s="594"/>
      <c r="BG161" s="594"/>
      <c r="BH161" s="594"/>
      <c r="BI161" s="594"/>
      <c r="BJ161" s="594">
        <v>200000000</v>
      </c>
      <c r="BK161" s="594"/>
      <c r="BL161" s="594"/>
      <c r="BM161" s="594"/>
      <c r="BN161" s="594"/>
      <c r="BO161" s="594"/>
      <c r="BP161" s="594"/>
      <c r="BQ161" s="594"/>
      <c r="BR161" s="594"/>
      <c r="BS161" s="594"/>
      <c r="BT161" s="594"/>
      <c r="BU161" s="594"/>
      <c r="BV161" s="594"/>
      <c r="BW161" s="594"/>
      <c r="BX161" s="594"/>
      <c r="BY161" s="594"/>
      <c r="BZ161" s="594"/>
      <c r="CA161" s="637"/>
      <c r="CB161" s="652"/>
      <c r="CC161" s="652"/>
      <c r="CD161" s="652"/>
      <c r="CE161" s="652"/>
      <c r="CF161" s="652"/>
      <c r="CG161" s="652"/>
      <c r="CH161" s="652"/>
      <c r="CI161" s="652"/>
      <c r="CJ161" s="652"/>
      <c r="CK161" s="652"/>
      <c r="CL161" s="652"/>
      <c r="CM161" s="652"/>
      <c r="CN161" s="652"/>
      <c r="CO161" s="652"/>
      <c r="CP161" s="652"/>
      <c r="CQ161" s="652"/>
      <c r="CR161" s="807">
        <f t="shared" si="13"/>
        <v>200000000</v>
      </c>
      <c r="CS161" s="807">
        <f t="shared" si="14"/>
        <v>0</v>
      </c>
      <c r="CT161" s="278"/>
      <c r="CU161" s="278"/>
      <c r="CV161" s="278"/>
      <c r="CW161" s="278"/>
      <c r="CX161" s="278"/>
      <c r="CY161" s="278"/>
      <c r="CZ161" s="278"/>
      <c r="DA161" s="278"/>
      <c r="DB161" s="278"/>
      <c r="DC161" s="278"/>
      <c r="DD161" s="278"/>
      <c r="DE161" s="278"/>
      <c r="DF161" s="278"/>
      <c r="DG161" s="278"/>
      <c r="DH161" s="278"/>
      <c r="DI161" s="278"/>
      <c r="DJ161" s="278"/>
      <c r="DK161" s="278"/>
      <c r="DL161" s="278"/>
      <c r="DM161" s="278"/>
      <c r="DN161" s="278"/>
      <c r="DO161" s="278"/>
      <c r="DP161" s="278"/>
      <c r="DQ161" s="278"/>
      <c r="DR161" s="278"/>
      <c r="DS161" s="278"/>
      <c r="DT161" s="278"/>
      <c r="DU161" s="278"/>
      <c r="DV161" s="278"/>
      <c r="DW161" s="278"/>
      <c r="DX161" s="278"/>
      <c r="DY161" s="278"/>
      <c r="DZ161" s="278"/>
      <c r="EA161" s="278"/>
      <c r="EB161" s="278"/>
      <c r="EC161" s="278"/>
      <c r="ED161" s="278"/>
      <c r="EE161" s="278"/>
      <c r="EF161" s="278"/>
      <c r="EG161" s="278"/>
      <c r="EH161" s="278"/>
      <c r="EI161" s="278"/>
      <c r="EJ161" s="278"/>
      <c r="EK161" s="278"/>
      <c r="EL161" s="278"/>
      <c r="EM161" s="278"/>
      <c r="EN161" s="278"/>
      <c r="EO161" s="278"/>
      <c r="EP161" s="278"/>
      <c r="EQ161" s="278"/>
      <c r="ER161" s="278"/>
      <c r="ES161" s="278"/>
      <c r="ET161" s="278"/>
      <c r="EU161" s="278"/>
      <c r="EV161" s="278"/>
      <c r="EW161" s="278"/>
      <c r="EX161" s="278"/>
      <c r="EY161" s="278"/>
      <c r="EZ161" s="278"/>
      <c r="FA161" s="278"/>
      <c r="FB161" s="278"/>
      <c r="FC161" s="278"/>
      <c r="FD161" s="278"/>
      <c r="FE161" s="278"/>
      <c r="FF161" s="278"/>
      <c r="FG161" s="278"/>
      <c r="FH161" s="278"/>
      <c r="FI161" s="278"/>
      <c r="FJ161" s="278"/>
      <c r="FK161" s="278"/>
      <c r="FL161" s="278"/>
      <c r="FM161" s="278"/>
      <c r="FN161" s="278"/>
      <c r="FO161" s="278"/>
      <c r="FP161" s="278"/>
      <c r="FQ161" s="278"/>
      <c r="FR161" s="278"/>
      <c r="FS161" s="278"/>
      <c r="FT161" s="278"/>
      <c r="FU161" s="278"/>
      <c r="FV161" s="278"/>
      <c r="FW161" s="278"/>
      <c r="FX161" s="278"/>
      <c r="FY161" s="278"/>
      <c r="FZ161" s="278"/>
      <c r="GA161" s="278"/>
      <c r="GB161" s="278"/>
      <c r="GC161" s="278"/>
      <c r="GD161" s="278"/>
      <c r="GE161" s="278"/>
      <c r="GF161" s="278"/>
      <c r="GG161" s="278"/>
      <c r="GH161" s="278"/>
      <c r="GI161" s="278"/>
      <c r="GJ161" s="278"/>
      <c r="GK161" s="278"/>
      <c r="GL161" s="278"/>
      <c r="GM161" s="278"/>
      <c r="GN161" s="278"/>
      <c r="GO161" s="278"/>
      <c r="GP161" s="278"/>
      <c r="GQ161" s="278"/>
      <c r="GR161" s="278"/>
      <c r="GS161" s="278"/>
      <c r="GT161" s="278"/>
      <c r="GU161" s="278"/>
      <c r="GV161" s="278"/>
      <c r="GW161" s="278"/>
      <c r="GX161" s="278"/>
      <c r="GY161" s="278"/>
      <c r="GZ161" s="278"/>
      <c r="HA161" s="278"/>
      <c r="HB161" s="278"/>
      <c r="HC161" s="278"/>
      <c r="HD161" s="278"/>
      <c r="HE161" s="278"/>
      <c r="HF161" s="278"/>
      <c r="HG161" s="278"/>
      <c r="HH161" s="278"/>
      <c r="HI161" s="278"/>
      <c r="HJ161" s="278"/>
      <c r="HK161" s="278"/>
      <c r="HL161" s="278"/>
      <c r="HM161" s="278"/>
    </row>
    <row r="162" spans="1:221" s="280" customFormat="1" ht="45" hidden="1" x14ac:dyDescent="0.25">
      <c r="A162" s="619" t="s">
        <v>407</v>
      </c>
      <c r="B162" s="619" t="s">
        <v>375</v>
      </c>
      <c r="C162" s="619" t="s">
        <v>361</v>
      </c>
      <c r="D162" s="619" t="s">
        <v>407</v>
      </c>
      <c r="E162" s="619" t="s">
        <v>426</v>
      </c>
      <c r="F162" s="619" t="s">
        <v>408</v>
      </c>
      <c r="G162" s="796">
        <v>2021005810173</v>
      </c>
      <c r="H162" s="619"/>
      <c r="I162" s="1061" t="s">
        <v>765</v>
      </c>
      <c r="J162" s="1061" t="s">
        <v>766</v>
      </c>
      <c r="K162" s="619">
        <v>1</v>
      </c>
      <c r="L162" s="619" t="s">
        <v>762</v>
      </c>
      <c r="M162" s="619" t="s">
        <v>761</v>
      </c>
      <c r="N162" s="787" t="s">
        <v>666</v>
      </c>
      <c r="O162" s="787" t="s">
        <v>390</v>
      </c>
      <c r="P162" s="631" t="s">
        <v>701</v>
      </c>
      <c r="Q162" s="936" t="s">
        <v>988</v>
      </c>
      <c r="R162" s="857"/>
      <c r="S162" s="857">
        <v>2004125440</v>
      </c>
      <c r="T162" s="1026">
        <f t="shared" si="12"/>
        <v>2004125440</v>
      </c>
      <c r="U162" s="654">
        <f t="shared" si="11"/>
        <v>2004125440</v>
      </c>
      <c r="V162" s="1088"/>
      <c r="W162" s="277"/>
      <c r="X162" s="277"/>
      <c r="Y162" s="277"/>
      <c r="Z162" s="277"/>
      <c r="AA162" s="594"/>
      <c r="AB162" s="277"/>
      <c r="AC162" s="277"/>
      <c r="AD162" s="277"/>
      <c r="AE162" s="277"/>
      <c r="AF162" s="277"/>
      <c r="AG162" s="277"/>
      <c r="AH162" s="277"/>
      <c r="AI162" s="277"/>
      <c r="AJ162" s="277"/>
      <c r="AK162" s="277"/>
      <c r="AL162" s="277"/>
      <c r="AM162" s="277"/>
      <c r="AN162" s="594"/>
      <c r="AO162" s="594"/>
      <c r="AP162" s="277"/>
      <c r="AQ162" s="277"/>
      <c r="AR162" s="277"/>
      <c r="AS162" s="277"/>
      <c r="AT162" s="277"/>
      <c r="AU162" s="277"/>
      <c r="AV162" s="277"/>
      <c r="AW162" s="277"/>
      <c r="AX162" s="277"/>
      <c r="AY162" s="277"/>
      <c r="AZ162" s="277"/>
      <c r="BA162" s="277"/>
      <c r="BB162" s="277"/>
      <c r="BC162" s="277"/>
      <c r="BD162" s="594"/>
      <c r="BE162" s="277"/>
      <c r="BF162" s="277"/>
      <c r="BG162" s="277"/>
      <c r="BH162" s="277"/>
      <c r="BI162" s="277"/>
      <c r="BJ162" s="277">
        <v>2004125440</v>
      </c>
      <c r="BK162" s="381"/>
      <c r="BL162" s="277"/>
      <c r="BM162" s="277"/>
      <c r="BN162" s="277"/>
      <c r="BO162" s="277"/>
      <c r="BP162" s="277"/>
      <c r="BQ162" s="277"/>
      <c r="BR162" s="277"/>
      <c r="BS162" s="594"/>
      <c r="BT162" s="277"/>
      <c r="BU162" s="277"/>
      <c r="BV162" s="277"/>
      <c r="BW162" s="277"/>
      <c r="BX162" s="277"/>
      <c r="BY162" s="277"/>
      <c r="BZ162" s="277"/>
      <c r="CA162" s="637"/>
      <c r="CB162" s="652"/>
      <c r="CC162" s="652"/>
      <c r="CD162" s="652"/>
      <c r="CE162" s="652"/>
      <c r="CF162" s="652"/>
      <c r="CG162" s="652"/>
      <c r="CH162" s="652"/>
      <c r="CI162" s="652"/>
      <c r="CJ162" s="652"/>
      <c r="CK162" s="652"/>
      <c r="CL162" s="652"/>
      <c r="CM162" s="652"/>
      <c r="CN162" s="652"/>
      <c r="CO162" s="652"/>
      <c r="CP162" s="652"/>
      <c r="CQ162" s="652"/>
      <c r="CR162" s="807">
        <f t="shared" si="13"/>
        <v>2004125440</v>
      </c>
      <c r="CS162" s="807">
        <f t="shared" si="14"/>
        <v>0</v>
      </c>
      <c r="CT162" s="278"/>
      <c r="CU162" s="278"/>
      <c r="CV162" s="278"/>
      <c r="CW162" s="278"/>
      <c r="CX162" s="278"/>
      <c r="CY162" s="278"/>
      <c r="CZ162" s="278"/>
      <c r="DA162" s="278"/>
      <c r="DB162" s="278"/>
      <c r="DC162" s="278"/>
      <c r="DD162" s="278"/>
      <c r="DE162" s="278"/>
      <c r="DF162" s="278"/>
      <c r="DG162" s="278"/>
      <c r="DH162" s="278"/>
      <c r="DI162" s="278"/>
      <c r="DJ162" s="278"/>
      <c r="DK162" s="278"/>
      <c r="DL162" s="278"/>
      <c r="DM162" s="278"/>
      <c r="DN162" s="278"/>
      <c r="DO162" s="278"/>
      <c r="DP162" s="278"/>
      <c r="DQ162" s="278"/>
      <c r="DR162" s="278"/>
      <c r="DS162" s="278"/>
      <c r="DT162" s="278"/>
      <c r="DU162" s="278"/>
      <c r="DV162" s="278"/>
      <c r="DW162" s="278"/>
      <c r="DX162" s="278"/>
      <c r="DY162" s="278"/>
      <c r="DZ162" s="278"/>
      <c r="EA162" s="278"/>
      <c r="EB162" s="278"/>
      <c r="EC162" s="278"/>
      <c r="ED162" s="278"/>
      <c r="EE162" s="278"/>
      <c r="EF162" s="278"/>
      <c r="EG162" s="278"/>
      <c r="EH162" s="278"/>
      <c r="EI162" s="278"/>
      <c r="EJ162" s="278"/>
      <c r="EK162" s="278"/>
      <c r="EL162" s="278"/>
      <c r="EM162" s="278"/>
      <c r="EN162" s="278"/>
      <c r="EO162" s="278"/>
      <c r="EP162" s="278"/>
      <c r="EQ162" s="278"/>
      <c r="ER162" s="278"/>
      <c r="ES162" s="278"/>
      <c r="ET162" s="278"/>
      <c r="EU162" s="278"/>
      <c r="EV162" s="278"/>
      <c r="EW162" s="278"/>
      <c r="EX162" s="278"/>
      <c r="EY162" s="278"/>
      <c r="EZ162" s="278"/>
      <c r="FA162" s="278"/>
      <c r="FB162" s="278"/>
      <c r="FC162" s="278"/>
      <c r="FD162" s="278"/>
      <c r="FE162" s="278"/>
      <c r="FF162" s="278"/>
      <c r="FG162" s="278"/>
      <c r="FH162" s="278"/>
      <c r="FI162" s="278"/>
      <c r="FJ162" s="278"/>
      <c r="FK162" s="278"/>
      <c r="FL162" s="278"/>
      <c r="FM162" s="278"/>
      <c r="FN162" s="278"/>
      <c r="FO162" s="278"/>
      <c r="FP162" s="278"/>
      <c r="FQ162" s="278"/>
      <c r="FR162" s="278"/>
      <c r="FS162" s="278"/>
      <c r="FT162" s="278"/>
      <c r="FU162" s="278"/>
      <c r="FV162" s="278"/>
      <c r="FW162" s="278"/>
      <c r="FX162" s="278"/>
      <c r="FY162" s="278"/>
      <c r="FZ162" s="278"/>
      <c r="GA162" s="278"/>
      <c r="GB162" s="278"/>
      <c r="GC162" s="278"/>
      <c r="GD162" s="278"/>
      <c r="GE162" s="278"/>
      <c r="GF162" s="278"/>
      <c r="GG162" s="278"/>
      <c r="GH162" s="278"/>
      <c r="GI162" s="278"/>
      <c r="GJ162" s="278"/>
      <c r="GK162" s="278"/>
      <c r="GL162" s="278"/>
      <c r="GM162" s="278"/>
      <c r="GN162" s="278"/>
      <c r="GO162" s="278"/>
      <c r="GP162" s="278"/>
      <c r="GQ162" s="278"/>
      <c r="GR162" s="278"/>
      <c r="GS162" s="278"/>
      <c r="GT162" s="278"/>
      <c r="GU162" s="278"/>
      <c r="GV162" s="278"/>
      <c r="GW162" s="278"/>
      <c r="GX162" s="278"/>
      <c r="GY162" s="278"/>
      <c r="GZ162" s="278"/>
      <c r="HA162" s="278"/>
      <c r="HB162" s="278"/>
      <c r="HC162" s="278"/>
      <c r="HD162" s="278"/>
      <c r="HE162" s="278"/>
      <c r="HF162" s="278"/>
      <c r="HG162" s="278"/>
      <c r="HH162" s="278"/>
      <c r="HI162" s="278"/>
      <c r="HJ162" s="278"/>
      <c r="HK162" s="278"/>
      <c r="HL162" s="278"/>
      <c r="HM162" s="278"/>
    </row>
    <row r="163" spans="1:221" s="280" customFormat="1" ht="45" hidden="1" x14ac:dyDescent="0.25">
      <c r="A163" s="619" t="s">
        <v>407</v>
      </c>
      <c r="B163" s="619" t="s">
        <v>375</v>
      </c>
      <c r="C163" s="619" t="s">
        <v>361</v>
      </c>
      <c r="D163" s="619" t="s">
        <v>407</v>
      </c>
      <c r="E163" s="619" t="s">
        <v>426</v>
      </c>
      <c r="F163" s="619" t="s">
        <v>408</v>
      </c>
      <c r="G163" s="796">
        <v>2021005810174</v>
      </c>
      <c r="H163" s="619"/>
      <c r="I163" s="1061" t="s">
        <v>765</v>
      </c>
      <c r="J163" s="1061" t="s">
        <v>766</v>
      </c>
      <c r="K163" s="619">
        <v>1</v>
      </c>
      <c r="L163" s="619" t="s">
        <v>762</v>
      </c>
      <c r="M163" s="619" t="s">
        <v>761</v>
      </c>
      <c r="N163" s="787" t="s">
        <v>666</v>
      </c>
      <c r="O163" s="787" t="s">
        <v>390</v>
      </c>
      <c r="P163" s="631"/>
      <c r="Q163" s="936" t="s">
        <v>989</v>
      </c>
      <c r="R163" s="857"/>
      <c r="S163" s="857">
        <v>2026149437</v>
      </c>
      <c r="T163" s="1026">
        <f t="shared" si="12"/>
        <v>2026149437</v>
      </c>
      <c r="U163" s="654">
        <f t="shared" si="11"/>
        <v>2026149437</v>
      </c>
      <c r="V163" s="1088"/>
      <c r="W163" s="594"/>
      <c r="X163" s="594"/>
      <c r="Y163" s="594"/>
      <c r="Z163" s="594"/>
      <c r="AA163" s="594"/>
      <c r="AB163" s="594"/>
      <c r="AC163" s="594"/>
      <c r="AD163" s="594"/>
      <c r="AE163" s="594"/>
      <c r="AF163" s="594"/>
      <c r="AG163" s="594"/>
      <c r="AH163" s="594"/>
      <c r="AI163" s="594"/>
      <c r="AJ163" s="594"/>
      <c r="AK163" s="594"/>
      <c r="AL163" s="594"/>
      <c r="AM163" s="594"/>
      <c r="AN163" s="594"/>
      <c r="AO163" s="594"/>
      <c r="AP163" s="594"/>
      <c r="AQ163" s="594"/>
      <c r="AR163" s="594"/>
      <c r="AS163" s="594"/>
      <c r="AT163" s="594"/>
      <c r="AU163" s="594"/>
      <c r="AV163" s="594"/>
      <c r="AW163" s="594"/>
      <c r="AX163" s="594"/>
      <c r="AY163" s="594"/>
      <c r="AZ163" s="594"/>
      <c r="BA163" s="594"/>
      <c r="BB163" s="594"/>
      <c r="BC163" s="594"/>
      <c r="BD163" s="594"/>
      <c r="BE163" s="594"/>
      <c r="BF163" s="594"/>
      <c r="BG163" s="594"/>
      <c r="BH163" s="594"/>
      <c r="BI163" s="594"/>
      <c r="BJ163" s="594">
        <v>2026149437</v>
      </c>
      <c r="BK163" s="594"/>
      <c r="BL163" s="594"/>
      <c r="BM163" s="594"/>
      <c r="BN163" s="594"/>
      <c r="BO163" s="594"/>
      <c r="BP163" s="594"/>
      <c r="BQ163" s="594"/>
      <c r="BR163" s="594"/>
      <c r="BS163" s="594"/>
      <c r="BT163" s="594"/>
      <c r="BU163" s="594"/>
      <c r="BV163" s="594"/>
      <c r="BW163" s="594"/>
      <c r="BX163" s="594"/>
      <c r="BY163" s="594"/>
      <c r="BZ163" s="594"/>
      <c r="CA163" s="637"/>
      <c r="CB163" s="652"/>
      <c r="CC163" s="652"/>
      <c r="CD163" s="652"/>
      <c r="CE163" s="652"/>
      <c r="CF163" s="652"/>
      <c r="CG163" s="652"/>
      <c r="CH163" s="652"/>
      <c r="CI163" s="652"/>
      <c r="CJ163" s="652"/>
      <c r="CK163" s="652"/>
      <c r="CL163" s="652"/>
      <c r="CM163" s="652"/>
      <c r="CN163" s="652"/>
      <c r="CO163" s="652"/>
      <c r="CP163" s="652"/>
      <c r="CQ163" s="652"/>
      <c r="CR163" s="807">
        <f t="shared" si="13"/>
        <v>2026149437</v>
      </c>
      <c r="CS163" s="807">
        <f t="shared" si="14"/>
        <v>0</v>
      </c>
      <c r="CT163" s="278"/>
      <c r="CU163" s="278"/>
      <c r="CV163" s="278"/>
      <c r="CW163" s="278"/>
      <c r="CX163" s="278"/>
      <c r="CY163" s="278"/>
      <c r="CZ163" s="278"/>
      <c r="DA163" s="278"/>
      <c r="DB163" s="278"/>
      <c r="DC163" s="278"/>
      <c r="DD163" s="278"/>
      <c r="DE163" s="278"/>
      <c r="DF163" s="278"/>
      <c r="DG163" s="278"/>
      <c r="DH163" s="278"/>
      <c r="DI163" s="278"/>
      <c r="DJ163" s="278"/>
      <c r="DK163" s="278"/>
      <c r="DL163" s="278"/>
      <c r="DM163" s="278"/>
      <c r="DN163" s="278"/>
      <c r="DO163" s="278"/>
      <c r="DP163" s="278"/>
      <c r="DQ163" s="278"/>
      <c r="DR163" s="278"/>
      <c r="DS163" s="278"/>
      <c r="DT163" s="278"/>
      <c r="DU163" s="278"/>
      <c r="DV163" s="278"/>
      <c r="DW163" s="278"/>
      <c r="DX163" s="278"/>
      <c r="DY163" s="278"/>
      <c r="DZ163" s="278"/>
      <c r="EA163" s="278"/>
      <c r="EB163" s="278"/>
      <c r="EC163" s="278"/>
      <c r="ED163" s="278"/>
      <c r="EE163" s="278"/>
      <c r="EF163" s="278"/>
      <c r="EG163" s="278"/>
      <c r="EH163" s="278"/>
      <c r="EI163" s="278"/>
      <c r="EJ163" s="278"/>
      <c r="EK163" s="278"/>
      <c r="EL163" s="278"/>
      <c r="EM163" s="278"/>
      <c r="EN163" s="278"/>
      <c r="EO163" s="278"/>
      <c r="EP163" s="278"/>
      <c r="EQ163" s="278"/>
      <c r="ER163" s="278"/>
      <c r="ES163" s="278"/>
      <c r="ET163" s="278"/>
      <c r="EU163" s="278"/>
      <c r="EV163" s="278"/>
      <c r="EW163" s="278"/>
      <c r="EX163" s="278"/>
      <c r="EY163" s="278"/>
      <c r="EZ163" s="278"/>
      <c r="FA163" s="278"/>
      <c r="FB163" s="278"/>
      <c r="FC163" s="278"/>
      <c r="FD163" s="278"/>
      <c r="FE163" s="278"/>
      <c r="FF163" s="278"/>
      <c r="FG163" s="278"/>
      <c r="FH163" s="278"/>
      <c r="FI163" s="278"/>
      <c r="FJ163" s="278"/>
      <c r="FK163" s="278"/>
      <c r="FL163" s="278"/>
      <c r="FM163" s="278"/>
      <c r="FN163" s="278"/>
      <c r="FO163" s="278"/>
      <c r="FP163" s="278"/>
      <c r="FQ163" s="278"/>
      <c r="FR163" s="278"/>
      <c r="FS163" s="278"/>
      <c r="FT163" s="278"/>
      <c r="FU163" s="278"/>
      <c r="FV163" s="278"/>
      <c r="FW163" s="278"/>
      <c r="FX163" s="278"/>
      <c r="FY163" s="278"/>
      <c r="FZ163" s="278"/>
      <c r="GA163" s="278"/>
      <c r="GB163" s="278"/>
      <c r="GC163" s="278"/>
      <c r="GD163" s="278"/>
      <c r="GE163" s="278"/>
      <c r="GF163" s="278"/>
      <c r="GG163" s="278"/>
      <c r="GH163" s="278"/>
      <c r="GI163" s="278"/>
      <c r="GJ163" s="278"/>
      <c r="GK163" s="278"/>
      <c r="GL163" s="278"/>
      <c r="GM163" s="278"/>
      <c r="GN163" s="278"/>
      <c r="GO163" s="278"/>
      <c r="GP163" s="278"/>
      <c r="GQ163" s="278"/>
      <c r="GR163" s="278"/>
      <c r="GS163" s="278"/>
      <c r="GT163" s="278"/>
      <c r="GU163" s="278"/>
      <c r="GV163" s="278"/>
      <c r="GW163" s="278"/>
      <c r="GX163" s="278"/>
      <c r="GY163" s="278"/>
      <c r="GZ163" s="278"/>
      <c r="HA163" s="278"/>
      <c r="HB163" s="278"/>
      <c r="HC163" s="278"/>
      <c r="HD163" s="278"/>
      <c r="HE163" s="278"/>
      <c r="HF163" s="278"/>
      <c r="HG163" s="278"/>
      <c r="HH163" s="278"/>
      <c r="HI163" s="278"/>
      <c r="HJ163" s="278"/>
      <c r="HK163" s="278"/>
      <c r="HL163" s="278"/>
      <c r="HM163" s="278"/>
    </row>
    <row r="164" spans="1:221" s="280" customFormat="1" ht="60" hidden="1" x14ac:dyDescent="0.25">
      <c r="A164" s="619" t="s">
        <v>407</v>
      </c>
      <c r="B164" s="619" t="s">
        <v>375</v>
      </c>
      <c r="C164" s="619" t="s">
        <v>361</v>
      </c>
      <c r="D164" s="619" t="s">
        <v>407</v>
      </c>
      <c r="E164" s="619" t="s">
        <v>426</v>
      </c>
      <c r="F164" s="619" t="s">
        <v>408</v>
      </c>
      <c r="G164" s="796">
        <v>2021005810179</v>
      </c>
      <c r="H164" s="619"/>
      <c r="I164" s="1061" t="s">
        <v>765</v>
      </c>
      <c r="J164" s="1061" t="s">
        <v>766</v>
      </c>
      <c r="K164" s="619">
        <v>1</v>
      </c>
      <c r="L164" s="619" t="s">
        <v>762</v>
      </c>
      <c r="M164" s="619" t="s">
        <v>761</v>
      </c>
      <c r="N164" s="787" t="s">
        <v>666</v>
      </c>
      <c r="O164" s="787" t="s">
        <v>390</v>
      </c>
      <c r="P164" s="631" t="s">
        <v>701</v>
      </c>
      <c r="Q164" s="936" t="s">
        <v>990</v>
      </c>
      <c r="R164" s="857"/>
      <c r="S164" s="857">
        <v>20150000</v>
      </c>
      <c r="T164" s="1026">
        <f t="shared" si="12"/>
        <v>20150000</v>
      </c>
      <c r="U164" s="654">
        <f t="shared" si="11"/>
        <v>20150000</v>
      </c>
      <c r="V164" s="1088"/>
      <c r="W164" s="277"/>
      <c r="X164" s="277"/>
      <c r="Y164" s="277"/>
      <c r="Z164" s="277"/>
      <c r="AA164" s="594"/>
      <c r="AB164" s="277"/>
      <c r="AC164" s="277"/>
      <c r="AD164" s="277"/>
      <c r="AE164" s="277"/>
      <c r="AF164" s="277"/>
      <c r="AG164" s="277"/>
      <c r="AH164" s="277"/>
      <c r="AI164" s="277"/>
      <c r="AJ164" s="277"/>
      <c r="AK164" s="277"/>
      <c r="AL164" s="277"/>
      <c r="AM164" s="277"/>
      <c r="AN164" s="594"/>
      <c r="AO164" s="594"/>
      <c r="AP164" s="277"/>
      <c r="AQ164" s="277"/>
      <c r="AR164" s="277"/>
      <c r="AS164" s="277"/>
      <c r="AT164" s="277"/>
      <c r="AU164" s="277"/>
      <c r="AV164" s="277"/>
      <c r="AW164" s="277"/>
      <c r="AX164" s="277"/>
      <c r="AY164" s="277"/>
      <c r="AZ164" s="277"/>
      <c r="BA164" s="277"/>
      <c r="BB164" s="277"/>
      <c r="BC164" s="277"/>
      <c r="BD164" s="594"/>
      <c r="BE164" s="277"/>
      <c r="BF164" s="277"/>
      <c r="BG164" s="277"/>
      <c r="BH164" s="277"/>
      <c r="BI164" s="277"/>
      <c r="BJ164" s="277"/>
      <c r="BK164" s="381">
        <v>20000000</v>
      </c>
      <c r="BL164" s="277">
        <v>150000</v>
      </c>
      <c r="BM164" s="277"/>
      <c r="BN164" s="277"/>
      <c r="BO164" s="277"/>
      <c r="BP164" s="277"/>
      <c r="BQ164" s="277"/>
      <c r="BR164" s="277"/>
      <c r="BS164" s="594"/>
      <c r="BT164" s="277"/>
      <c r="BU164" s="277"/>
      <c r="BV164" s="277"/>
      <c r="BW164" s="277"/>
      <c r="BX164" s="277"/>
      <c r="BY164" s="277"/>
      <c r="BZ164" s="277"/>
      <c r="CA164" s="637"/>
      <c r="CB164" s="652"/>
      <c r="CC164" s="652"/>
      <c r="CD164" s="652"/>
      <c r="CE164" s="652"/>
      <c r="CF164" s="652"/>
      <c r="CG164" s="652"/>
      <c r="CH164" s="652"/>
      <c r="CI164" s="652"/>
      <c r="CJ164" s="652"/>
      <c r="CK164" s="652"/>
      <c r="CL164" s="652"/>
      <c r="CM164" s="652"/>
      <c r="CN164" s="652"/>
      <c r="CO164" s="652"/>
      <c r="CP164" s="652"/>
      <c r="CQ164" s="652"/>
      <c r="CR164" s="807">
        <f t="shared" si="13"/>
        <v>20150000</v>
      </c>
      <c r="CS164" s="807">
        <f t="shared" si="14"/>
        <v>0</v>
      </c>
      <c r="CT164" s="278"/>
      <c r="CU164" s="278"/>
      <c r="CV164" s="278"/>
      <c r="CW164" s="278"/>
      <c r="CX164" s="278"/>
      <c r="CY164" s="278"/>
      <c r="CZ164" s="278"/>
      <c r="DA164" s="278"/>
      <c r="DB164" s="278"/>
      <c r="DC164" s="278"/>
      <c r="DD164" s="278"/>
      <c r="DE164" s="278"/>
      <c r="DF164" s="278"/>
      <c r="DG164" s="278"/>
      <c r="DH164" s="278"/>
      <c r="DI164" s="278"/>
      <c r="DJ164" s="278"/>
      <c r="DK164" s="278"/>
      <c r="DL164" s="278"/>
      <c r="DM164" s="278"/>
      <c r="DN164" s="278"/>
      <c r="DO164" s="278"/>
      <c r="DP164" s="278"/>
      <c r="DQ164" s="278"/>
      <c r="DR164" s="278"/>
      <c r="DS164" s="278"/>
      <c r="DT164" s="278"/>
      <c r="DU164" s="278"/>
      <c r="DV164" s="278"/>
      <c r="DW164" s="278"/>
      <c r="DX164" s="278"/>
      <c r="DY164" s="278"/>
      <c r="DZ164" s="278"/>
      <c r="EA164" s="278"/>
      <c r="EB164" s="278"/>
      <c r="EC164" s="278"/>
      <c r="ED164" s="278"/>
      <c r="EE164" s="278"/>
      <c r="EF164" s="278"/>
      <c r="EG164" s="278"/>
      <c r="EH164" s="278"/>
      <c r="EI164" s="278"/>
      <c r="EJ164" s="278"/>
      <c r="EK164" s="278"/>
      <c r="EL164" s="278"/>
      <c r="EM164" s="278"/>
      <c r="EN164" s="278"/>
      <c r="EO164" s="278"/>
      <c r="EP164" s="278"/>
      <c r="EQ164" s="278"/>
      <c r="ER164" s="278"/>
      <c r="ES164" s="278"/>
      <c r="ET164" s="278"/>
      <c r="EU164" s="278"/>
      <c r="EV164" s="278"/>
      <c r="EW164" s="278"/>
      <c r="EX164" s="278"/>
      <c r="EY164" s="278"/>
      <c r="EZ164" s="278"/>
      <c r="FA164" s="278"/>
      <c r="FB164" s="278"/>
      <c r="FC164" s="278"/>
      <c r="FD164" s="278"/>
      <c r="FE164" s="278"/>
      <c r="FF164" s="278"/>
      <c r="FG164" s="278"/>
      <c r="FH164" s="278"/>
      <c r="FI164" s="278"/>
      <c r="FJ164" s="278"/>
      <c r="FK164" s="278"/>
      <c r="FL164" s="278"/>
      <c r="FM164" s="278"/>
      <c r="FN164" s="278"/>
      <c r="FO164" s="278"/>
      <c r="FP164" s="278"/>
      <c r="FQ164" s="278"/>
      <c r="FR164" s="278"/>
      <c r="FS164" s="278"/>
      <c r="FT164" s="278"/>
      <c r="FU164" s="278"/>
      <c r="FV164" s="278"/>
      <c r="FW164" s="278"/>
      <c r="FX164" s="278"/>
      <c r="FY164" s="278"/>
      <c r="FZ164" s="278"/>
      <c r="GA164" s="278"/>
      <c r="GB164" s="278"/>
      <c r="GC164" s="278"/>
      <c r="GD164" s="278"/>
      <c r="GE164" s="278"/>
      <c r="GF164" s="278"/>
      <c r="GG164" s="278"/>
      <c r="GH164" s="278"/>
      <c r="GI164" s="278"/>
      <c r="GJ164" s="278"/>
      <c r="GK164" s="278"/>
      <c r="GL164" s="278"/>
      <c r="GM164" s="278"/>
      <c r="GN164" s="278"/>
      <c r="GO164" s="278"/>
      <c r="GP164" s="278"/>
      <c r="GQ164" s="278"/>
      <c r="GR164" s="278"/>
      <c r="GS164" s="278"/>
      <c r="GT164" s="278"/>
      <c r="GU164" s="278"/>
      <c r="GV164" s="278"/>
      <c r="GW164" s="278"/>
      <c r="GX164" s="278"/>
      <c r="GY164" s="278"/>
      <c r="GZ164" s="278"/>
      <c r="HA164" s="278"/>
      <c r="HB164" s="278"/>
      <c r="HC164" s="278"/>
      <c r="HD164" s="278"/>
      <c r="HE164" s="278"/>
      <c r="HF164" s="278"/>
      <c r="HG164" s="278"/>
      <c r="HH164" s="278"/>
      <c r="HI164" s="278"/>
      <c r="HJ164" s="278"/>
      <c r="HK164" s="278"/>
      <c r="HL164" s="278"/>
      <c r="HM164" s="278"/>
    </row>
    <row r="165" spans="1:221" s="280" customFormat="1" ht="75" hidden="1" x14ac:dyDescent="0.25">
      <c r="A165" s="619" t="s">
        <v>407</v>
      </c>
      <c r="B165" s="619" t="s">
        <v>375</v>
      </c>
      <c r="C165" s="619" t="s">
        <v>361</v>
      </c>
      <c r="D165" s="619" t="s">
        <v>407</v>
      </c>
      <c r="E165" s="619" t="s">
        <v>426</v>
      </c>
      <c r="F165" s="619" t="s">
        <v>408</v>
      </c>
      <c r="G165" s="796">
        <v>2021005810190</v>
      </c>
      <c r="H165" s="619"/>
      <c r="I165" s="1061" t="s">
        <v>765</v>
      </c>
      <c r="J165" s="1061" t="s">
        <v>766</v>
      </c>
      <c r="K165" s="619">
        <v>1</v>
      </c>
      <c r="L165" s="619" t="s">
        <v>762</v>
      </c>
      <c r="M165" s="619" t="s">
        <v>761</v>
      </c>
      <c r="N165" s="787" t="s">
        <v>666</v>
      </c>
      <c r="O165" s="787" t="s">
        <v>390</v>
      </c>
      <c r="P165" s="631"/>
      <c r="Q165" s="917" t="s">
        <v>991</v>
      </c>
      <c r="R165" s="857"/>
      <c r="S165" s="857">
        <v>482566728</v>
      </c>
      <c r="T165" s="1026">
        <f t="shared" si="12"/>
        <v>482566728</v>
      </c>
      <c r="U165" s="654">
        <f t="shared" si="11"/>
        <v>482566728</v>
      </c>
      <c r="V165" s="1088"/>
      <c r="W165" s="594"/>
      <c r="X165" s="594"/>
      <c r="Y165" s="594"/>
      <c r="Z165" s="594"/>
      <c r="AA165" s="594"/>
      <c r="AB165" s="594"/>
      <c r="AC165" s="594"/>
      <c r="AD165" s="594"/>
      <c r="AE165" s="594"/>
      <c r="AF165" s="594"/>
      <c r="AG165" s="594"/>
      <c r="AH165" s="594"/>
      <c r="AI165" s="594"/>
      <c r="AJ165" s="594"/>
      <c r="AK165" s="594"/>
      <c r="AL165" s="594"/>
      <c r="AM165" s="594"/>
      <c r="AN165" s="594"/>
      <c r="AO165" s="594"/>
      <c r="AP165" s="594"/>
      <c r="AQ165" s="594"/>
      <c r="AR165" s="594"/>
      <c r="AS165" s="594"/>
      <c r="AT165" s="594"/>
      <c r="AU165" s="594"/>
      <c r="AV165" s="594"/>
      <c r="AW165" s="594"/>
      <c r="AX165" s="594"/>
      <c r="AY165" s="594"/>
      <c r="AZ165" s="594"/>
      <c r="BA165" s="594"/>
      <c r="BB165" s="594"/>
      <c r="BC165" s="594"/>
      <c r="BD165" s="594"/>
      <c r="BE165" s="594"/>
      <c r="BF165" s="594"/>
      <c r="BG165" s="594">
        <v>482566728</v>
      </c>
      <c r="BH165" s="594"/>
      <c r="BI165" s="594"/>
      <c r="BJ165" s="594"/>
      <c r="BK165" s="594"/>
      <c r="BL165" s="594"/>
      <c r="BM165" s="594"/>
      <c r="BN165" s="594"/>
      <c r="BO165" s="594"/>
      <c r="BP165" s="594"/>
      <c r="BQ165" s="594"/>
      <c r="BR165" s="594"/>
      <c r="BS165" s="594"/>
      <c r="BT165" s="594"/>
      <c r="BU165" s="594"/>
      <c r="BV165" s="594"/>
      <c r="BW165" s="594"/>
      <c r="BX165" s="594"/>
      <c r="BY165" s="594"/>
      <c r="BZ165" s="594"/>
      <c r="CA165" s="637"/>
      <c r="CB165" s="652"/>
      <c r="CC165" s="652"/>
      <c r="CD165" s="652"/>
      <c r="CE165" s="652"/>
      <c r="CF165" s="652"/>
      <c r="CG165" s="652"/>
      <c r="CH165" s="652"/>
      <c r="CI165" s="652"/>
      <c r="CJ165" s="652"/>
      <c r="CK165" s="652"/>
      <c r="CL165" s="652"/>
      <c r="CM165" s="652"/>
      <c r="CN165" s="652"/>
      <c r="CO165" s="652"/>
      <c r="CP165" s="652"/>
      <c r="CQ165" s="652"/>
      <c r="CR165" s="807">
        <f t="shared" si="13"/>
        <v>482566728</v>
      </c>
      <c r="CS165" s="807">
        <f t="shared" si="14"/>
        <v>0</v>
      </c>
      <c r="CT165" s="278"/>
      <c r="CU165" s="278"/>
      <c r="CV165" s="278"/>
      <c r="CW165" s="278"/>
      <c r="CX165" s="278"/>
      <c r="CY165" s="278"/>
      <c r="CZ165" s="278"/>
      <c r="DA165" s="278"/>
      <c r="DB165" s="278"/>
      <c r="DC165" s="278"/>
      <c r="DD165" s="278"/>
      <c r="DE165" s="278"/>
      <c r="DF165" s="278"/>
      <c r="DG165" s="278"/>
      <c r="DH165" s="278"/>
      <c r="DI165" s="278"/>
      <c r="DJ165" s="278"/>
      <c r="DK165" s="278"/>
      <c r="DL165" s="278"/>
      <c r="DM165" s="278"/>
      <c r="DN165" s="278"/>
      <c r="DO165" s="278"/>
      <c r="DP165" s="278"/>
      <c r="DQ165" s="278"/>
      <c r="DR165" s="278"/>
      <c r="DS165" s="278"/>
      <c r="DT165" s="278"/>
      <c r="DU165" s="278"/>
      <c r="DV165" s="278"/>
      <c r="DW165" s="278"/>
      <c r="DX165" s="278"/>
      <c r="DY165" s="278"/>
      <c r="DZ165" s="278"/>
      <c r="EA165" s="278"/>
      <c r="EB165" s="278"/>
      <c r="EC165" s="278"/>
      <c r="ED165" s="278"/>
      <c r="EE165" s="278"/>
      <c r="EF165" s="278"/>
      <c r="EG165" s="278"/>
      <c r="EH165" s="278"/>
      <c r="EI165" s="278"/>
      <c r="EJ165" s="278"/>
      <c r="EK165" s="278"/>
      <c r="EL165" s="278"/>
      <c r="EM165" s="278"/>
      <c r="EN165" s="278"/>
      <c r="EO165" s="278"/>
      <c r="EP165" s="278"/>
      <c r="EQ165" s="278"/>
      <c r="ER165" s="278"/>
      <c r="ES165" s="278"/>
      <c r="ET165" s="278"/>
      <c r="EU165" s="278"/>
      <c r="EV165" s="278"/>
      <c r="EW165" s="278"/>
      <c r="EX165" s="278"/>
      <c r="EY165" s="278"/>
      <c r="EZ165" s="278"/>
      <c r="FA165" s="278"/>
      <c r="FB165" s="278"/>
      <c r="FC165" s="278"/>
      <c r="FD165" s="278"/>
      <c r="FE165" s="278"/>
      <c r="FF165" s="278"/>
      <c r="FG165" s="278"/>
      <c r="FH165" s="278"/>
      <c r="FI165" s="278"/>
      <c r="FJ165" s="278"/>
      <c r="FK165" s="278"/>
      <c r="FL165" s="278"/>
      <c r="FM165" s="278"/>
      <c r="FN165" s="278"/>
      <c r="FO165" s="278"/>
      <c r="FP165" s="278"/>
      <c r="FQ165" s="278"/>
      <c r="FR165" s="278"/>
      <c r="FS165" s="278"/>
      <c r="FT165" s="278"/>
      <c r="FU165" s="278"/>
      <c r="FV165" s="278"/>
      <c r="FW165" s="278"/>
      <c r="FX165" s="278"/>
      <c r="FY165" s="278"/>
      <c r="FZ165" s="278"/>
      <c r="GA165" s="278"/>
      <c r="GB165" s="278"/>
      <c r="GC165" s="278"/>
      <c r="GD165" s="278"/>
      <c r="GE165" s="278"/>
      <c r="GF165" s="278"/>
      <c r="GG165" s="278"/>
      <c r="GH165" s="278"/>
      <c r="GI165" s="278"/>
      <c r="GJ165" s="278"/>
      <c r="GK165" s="278"/>
      <c r="GL165" s="278"/>
      <c r="GM165" s="278"/>
      <c r="GN165" s="278"/>
      <c r="GO165" s="278"/>
      <c r="GP165" s="278"/>
      <c r="GQ165" s="278"/>
      <c r="GR165" s="278"/>
      <c r="GS165" s="278"/>
      <c r="GT165" s="278"/>
      <c r="GU165" s="278"/>
      <c r="GV165" s="278"/>
      <c r="GW165" s="278"/>
      <c r="GX165" s="278"/>
      <c r="GY165" s="278"/>
      <c r="GZ165" s="278"/>
      <c r="HA165" s="278"/>
      <c r="HB165" s="278"/>
      <c r="HC165" s="278"/>
      <c r="HD165" s="278"/>
      <c r="HE165" s="278"/>
      <c r="HF165" s="278"/>
      <c r="HG165" s="278"/>
      <c r="HH165" s="278"/>
      <c r="HI165" s="278"/>
      <c r="HJ165" s="278"/>
      <c r="HK165" s="278"/>
      <c r="HL165" s="278"/>
      <c r="HM165" s="278"/>
    </row>
    <row r="166" spans="1:221" ht="19.5" hidden="1" x14ac:dyDescent="0.25">
      <c r="A166" s="1105" t="s">
        <v>386</v>
      </c>
      <c r="B166" s="1105"/>
      <c r="C166" s="1105"/>
      <c r="D166" s="1105"/>
      <c r="E166" s="1105"/>
      <c r="F166" s="1105"/>
      <c r="G166" s="604"/>
      <c r="H166" s="604"/>
      <c r="I166" s="1046"/>
      <c r="J166" s="1046"/>
      <c r="K166" s="604"/>
      <c r="L166" s="604"/>
      <c r="M166" s="604"/>
      <c r="N166" s="623"/>
      <c r="O166" s="623"/>
      <c r="P166" s="623"/>
      <c r="Q166" s="1146" t="s">
        <v>434</v>
      </c>
      <c r="R166" s="1107"/>
      <c r="S166" s="1107"/>
      <c r="T166" s="1108">
        <f t="shared" si="12"/>
        <v>0</v>
      </c>
      <c r="U166" s="654">
        <f t="shared" si="11"/>
        <v>0</v>
      </c>
      <c r="V166" s="1089"/>
      <c r="W166" s="252"/>
      <c r="X166" s="252"/>
      <c r="Y166" s="252"/>
      <c r="Z166" s="252"/>
      <c r="AA166" s="597"/>
      <c r="AB166" s="252"/>
      <c r="AC166" s="252"/>
      <c r="AD166" s="252"/>
      <c r="AE166" s="252"/>
      <c r="AF166" s="252"/>
      <c r="AG166" s="252"/>
      <c r="AH166" s="252"/>
      <c r="AI166" s="314"/>
      <c r="AJ166" s="314"/>
      <c r="AK166" s="314"/>
      <c r="AL166" s="314"/>
      <c r="AM166" s="314"/>
      <c r="AN166" s="599"/>
      <c r="AO166" s="599"/>
      <c r="AP166" s="314"/>
      <c r="AQ166" s="314"/>
      <c r="AR166" s="314"/>
      <c r="AS166" s="314"/>
      <c r="AT166" s="314"/>
      <c r="AU166" s="314"/>
      <c r="AV166" s="314"/>
      <c r="AW166" s="314"/>
      <c r="AX166" s="314"/>
      <c r="AY166" s="314"/>
      <c r="AZ166" s="314"/>
      <c r="BA166" s="314"/>
      <c r="BB166" s="314"/>
      <c r="BC166" s="314"/>
      <c r="BD166" s="599"/>
      <c r="BE166" s="314"/>
      <c r="BF166" s="314"/>
      <c r="BG166" s="314"/>
      <c r="BH166" s="314"/>
      <c r="BI166" s="314"/>
      <c r="BJ166" s="314"/>
      <c r="BK166" s="590"/>
      <c r="BL166" s="314"/>
      <c r="BM166" s="314"/>
      <c r="BN166" s="314"/>
      <c r="BO166" s="314"/>
      <c r="BP166" s="314"/>
      <c r="BQ166" s="314"/>
      <c r="BR166" s="314"/>
      <c r="BS166" s="599"/>
      <c r="BT166" s="314"/>
      <c r="BU166" s="314"/>
      <c r="BV166" s="314"/>
      <c r="BW166" s="314"/>
      <c r="BX166" s="314"/>
      <c r="BY166" s="314"/>
      <c r="BZ166" s="314"/>
      <c r="CA166" s="641"/>
      <c r="CB166" s="669"/>
      <c r="CC166" s="669"/>
      <c r="CD166" s="669"/>
      <c r="CE166" s="669"/>
      <c r="CF166" s="669"/>
      <c r="CG166" s="669"/>
      <c r="CH166" s="669"/>
      <c r="CI166" s="669"/>
      <c r="CJ166" s="669"/>
      <c r="CK166" s="669"/>
      <c r="CL166" s="669"/>
      <c r="CM166" s="669"/>
      <c r="CN166" s="669"/>
      <c r="CO166" s="669"/>
      <c r="CP166" s="669"/>
      <c r="CQ166" s="669"/>
      <c r="CR166" s="807">
        <f t="shared" si="13"/>
        <v>0</v>
      </c>
      <c r="CS166" s="807">
        <f t="shared" si="14"/>
        <v>0</v>
      </c>
      <c r="CT166" s="315"/>
      <c r="CU166" s="315"/>
      <c r="CV166" s="315"/>
      <c r="CW166" s="315"/>
      <c r="CX166" s="315"/>
      <c r="CY166" s="315"/>
      <c r="CZ166" s="315"/>
      <c r="DA166" s="315"/>
      <c r="DB166" s="315"/>
      <c r="DC166" s="315"/>
      <c r="DD166" s="315"/>
      <c r="DE166" s="315"/>
      <c r="DF166" s="315"/>
      <c r="DG166" s="315"/>
      <c r="DH166" s="315"/>
      <c r="DI166" s="315"/>
      <c r="DJ166" s="315"/>
      <c r="DK166" s="315"/>
      <c r="DL166" s="315"/>
      <c r="DM166" s="315"/>
      <c r="DN166" s="315"/>
      <c r="DO166" s="315"/>
      <c r="DP166" s="315"/>
      <c r="DQ166" s="315"/>
      <c r="DR166" s="315"/>
      <c r="DS166" s="315"/>
      <c r="DT166" s="315"/>
      <c r="DU166" s="315"/>
      <c r="DV166" s="315"/>
      <c r="DW166" s="315"/>
      <c r="DX166" s="315"/>
      <c r="DY166" s="315"/>
      <c r="DZ166" s="315"/>
      <c r="EA166" s="315"/>
      <c r="EB166" s="315"/>
      <c r="EC166" s="315"/>
      <c r="ED166" s="315"/>
      <c r="EE166" s="315"/>
      <c r="EF166" s="315"/>
      <c r="EG166" s="315"/>
      <c r="EH166" s="315"/>
      <c r="EI166" s="315"/>
      <c r="EJ166" s="315"/>
      <c r="EK166" s="315"/>
      <c r="EL166" s="315"/>
      <c r="EM166" s="315"/>
      <c r="EN166" s="315"/>
      <c r="EO166" s="315"/>
      <c r="EP166" s="315"/>
      <c r="EQ166" s="315"/>
      <c r="ER166" s="315"/>
      <c r="ES166" s="315"/>
      <c r="ET166" s="315"/>
      <c r="EU166" s="315"/>
      <c r="EV166" s="315"/>
      <c r="EW166" s="315"/>
      <c r="EX166" s="315"/>
      <c r="EY166" s="315"/>
      <c r="EZ166" s="315"/>
      <c r="FA166" s="315"/>
      <c r="FB166" s="315"/>
      <c r="FC166" s="315"/>
      <c r="FD166" s="315"/>
      <c r="FE166" s="315"/>
      <c r="FF166" s="315"/>
      <c r="FG166" s="315"/>
      <c r="FH166" s="315"/>
      <c r="FI166" s="315"/>
      <c r="FJ166" s="315"/>
      <c r="FK166" s="315"/>
      <c r="FL166" s="315"/>
      <c r="FM166" s="315"/>
      <c r="FN166" s="315"/>
      <c r="FO166" s="315"/>
      <c r="FP166" s="315"/>
      <c r="FQ166" s="315"/>
      <c r="FR166" s="315"/>
      <c r="FS166" s="315"/>
      <c r="FT166" s="315"/>
      <c r="FU166" s="315"/>
      <c r="FV166" s="315"/>
      <c r="FW166" s="315"/>
      <c r="FX166" s="315"/>
      <c r="FY166" s="315"/>
      <c r="FZ166" s="315"/>
      <c r="GA166" s="315"/>
      <c r="GB166" s="315"/>
      <c r="GC166" s="315"/>
      <c r="GD166" s="315"/>
      <c r="GE166" s="315"/>
      <c r="GF166" s="315"/>
      <c r="GG166" s="315"/>
      <c r="GH166" s="315"/>
      <c r="GI166" s="315"/>
      <c r="GJ166" s="315"/>
      <c r="GK166" s="315"/>
      <c r="GL166" s="315"/>
      <c r="GM166" s="315"/>
      <c r="GN166" s="315"/>
      <c r="GO166" s="315"/>
      <c r="GP166" s="315"/>
      <c r="GQ166" s="315"/>
      <c r="GR166" s="315"/>
      <c r="GS166" s="315"/>
      <c r="GT166" s="315"/>
      <c r="GU166" s="315"/>
      <c r="GV166" s="315"/>
      <c r="GW166" s="315"/>
      <c r="GX166" s="315"/>
      <c r="GY166" s="315"/>
      <c r="GZ166" s="315"/>
      <c r="HA166" s="315"/>
      <c r="HB166" s="315"/>
      <c r="HC166" s="315"/>
      <c r="HD166" s="315"/>
      <c r="HE166" s="315"/>
      <c r="HF166" s="315"/>
      <c r="HG166" s="315"/>
      <c r="HH166" s="315"/>
      <c r="HI166" s="315"/>
      <c r="HJ166" s="315"/>
      <c r="HK166" s="315"/>
      <c r="HL166" s="315"/>
      <c r="HM166" s="315"/>
    </row>
    <row r="167" spans="1:221" ht="19.5" hidden="1" x14ac:dyDescent="0.25">
      <c r="A167" s="792" t="s">
        <v>386</v>
      </c>
      <c r="B167" s="792" t="s">
        <v>361</v>
      </c>
      <c r="C167" s="792"/>
      <c r="D167" s="792"/>
      <c r="E167" s="792"/>
      <c r="F167" s="792"/>
      <c r="G167" s="605"/>
      <c r="H167" s="605"/>
      <c r="I167" s="1047"/>
      <c r="J167" s="1047"/>
      <c r="K167" s="605"/>
      <c r="L167" s="605"/>
      <c r="M167" s="605"/>
      <c r="N167" s="624"/>
      <c r="O167" s="624"/>
      <c r="P167" s="624"/>
      <c r="Q167" s="1130" t="s">
        <v>362</v>
      </c>
      <c r="R167" s="1111"/>
      <c r="S167" s="1111"/>
      <c r="T167" s="1112">
        <f t="shared" si="12"/>
        <v>0</v>
      </c>
      <c r="U167" s="654">
        <f t="shared" si="11"/>
        <v>0</v>
      </c>
      <c r="V167" s="1086"/>
      <c r="W167" s="260"/>
      <c r="X167" s="260"/>
      <c r="Y167" s="260"/>
      <c r="Z167" s="260"/>
      <c r="AA167" s="596"/>
      <c r="AB167" s="260"/>
      <c r="AC167" s="260"/>
      <c r="AD167" s="260"/>
      <c r="AE167" s="260"/>
      <c r="AF167" s="260"/>
      <c r="AG167" s="260"/>
      <c r="AH167" s="260"/>
      <c r="AI167" s="316"/>
      <c r="AJ167" s="316"/>
      <c r="AK167" s="316"/>
      <c r="AL167" s="316"/>
      <c r="AM167" s="316"/>
      <c r="AN167" s="600"/>
      <c r="AO167" s="600"/>
      <c r="AP167" s="316"/>
      <c r="AQ167" s="316"/>
      <c r="AR167" s="316"/>
      <c r="AS167" s="316"/>
      <c r="AT167" s="316"/>
      <c r="AU167" s="316"/>
      <c r="AV167" s="316"/>
      <c r="AW167" s="316"/>
      <c r="AX167" s="316"/>
      <c r="AY167" s="316"/>
      <c r="AZ167" s="316"/>
      <c r="BA167" s="316"/>
      <c r="BB167" s="316"/>
      <c r="BC167" s="316"/>
      <c r="BD167" s="600"/>
      <c r="BE167" s="316"/>
      <c r="BF167" s="316"/>
      <c r="BG167" s="316"/>
      <c r="BH167" s="316"/>
      <c r="BI167" s="316"/>
      <c r="BJ167" s="316"/>
      <c r="BK167" s="584"/>
      <c r="BL167" s="316"/>
      <c r="BM167" s="316"/>
      <c r="BN167" s="316"/>
      <c r="BO167" s="316"/>
      <c r="BP167" s="316"/>
      <c r="BQ167" s="316"/>
      <c r="BR167" s="316"/>
      <c r="BS167" s="600"/>
      <c r="BT167" s="316"/>
      <c r="BU167" s="316"/>
      <c r="BV167" s="316"/>
      <c r="BW167" s="316"/>
      <c r="BX167" s="316"/>
      <c r="BY167" s="316"/>
      <c r="BZ167" s="316"/>
      <c r="CA167" s="642"/>
      <c r="CB167" s="670"/>
      <c r="CC167" s="670"/>
      <c r="CD167" s="670"/>
      <c r="CE167" s="670"/>
      <c r="CF167" s="670"/>
      <c r="CG167" s="670"/>
      <c r="CH167" s="670"/>
      <c r="CI167" s="670"/>
      <c r="CJ167" s="670"/>
      <c r="CK167" s="670"/>
      <c r="CL167" s="670"/>
      <c r="CM167" s="670"/>
      <c r="CN167" s="670"/>
      <c r="CO167" s="670"/>
      <c r="CP167" s="670"/>
      <c r="CQ167" s="670"/>
      <c r="CR167" s="807">
        <f t="shared" si="13"/>
        <v>0</v>
      </c>
      <c r="CS167" s="807">
        <f t="shared" si="14"/>
        <v>0</v>
      </c>
    </row>
    <row r="168" spans="1:221" ht="19.5" hidden="1" x14ac:dyDescent="0.25">
      <c r="A168" s="1113" t="s">
        <v>386</v>
      </c>
      <c r="B168" s="1113" t="s">
        <v>361</v>
      </c>
      <c r="C168" s="1113" t="s">
        <v>363</v>
      </c>
      <c r="D168" s="1113"/>
      <c r="E168" s="1113"/>
      <c r="F168" s="1113"/>
      <c r="G168" s="606"/>
      <c r="H168" s="606"/>
      <c r="I168" s="1048"/>
      <c r="J168" s="1048"/>
      <c r="K168" s="606"/>
      <c r="L168" s="606"/>
      <c r="M168" s="606"/>
      <c r="N168" s="1113"/>
      <c r="O168" s="625"/>
      <c r="P168" s="625"/>
      <c r="Q168" s="1131" t="s">
        <v>364</v>
      </c>
      <c r="R168" s="1115"/>
      <c r="S168" s="1115"/>
      <c r="T168" s="1116">
        <f t="shared" si="12"/>
        <v>0</v>
      </c>
      <c r="U168" s="654">
        <f t="shared" si="11"/>
        <v>0</v>
      </c>
      <c r="V168" s="1086"/>
      <c r="W168" s="260"/>
      <c r="X168" s="260"/>
      <c r="Y168" s="260"/>
      <c r="Z168" s="260"/>
      <c r="AA168" s="596"/>
      <c r="AB168" s="260"/>
      <c r="AC168" s="260"/>
      <c r="AD168" s="260"/>
      <c r="AE168" s="260"/>
      <c r="AF168" s="260"/>
      <c r="AG168" s="260"/>
      <c r="AH168" s="260"/>
      <c r="AI168" s="316"/>
      <c r="AJ168" s="316"/>
      <c r="AK168" s="316"/>
      <c r="AL168" s="316"/>
      <c r="AM168" s="316"/>
      <c r="AN168" s="600"/>
      <c r="AO168" s="600"/>
      <c r="AP168" s="316"/>
      <c r="AQ168" s="316"/>
      <c r="AR168" s="316"/>
      <c r="AS168" s="316"/>
      <c r="AT168" s="316"/>
      <c r="AU168" s="316"/>
      <c r="AV168" s="316"/>
      <c r="AW168" s="316"/>
      <c r="AX168" s="316"/>
      <c r="AY168" s="316"/>
      <c r="AZ168" s="316"/>
      <c r="BA168" s="316"/>
      <c r="BB168" s="316"/>
      <c r="BC168" s="316"/>
      <c r="BD168" s="600"/>
      <c r="BE168" s="316"/>
      <c r="BF168" s="316"/>
      <c r="BG168" s="316"/>
      <c r="BH168" s="316"/>
      <c r="BI168" s="316"/>
      <c r="BJ168" s="316"/>
      <c r="BK168" s="584"/>
      <c r="BL168" s="316"/>
      <c r="BM168" s="316"/>
      <c r="BN168" s="316"/>
      <c r="BO168" s="316"/>
      <c r="BP168" s="316"/>
      <c r="BQ168" s="316"/>
      <c r="BR168" s="316"/>
      <c r="BS168" s="600"/>
      <c r="BT168" s="316"/>
      <c r="BU168" s="316"/>
      <c r="BV168" s="316"/>
      <c r="BW168" s="316"/>
      <c r="BX168" s="316"/>
      <c r="BY168" s="316"/>
      <c r="BZ168" s="316"/>
      <c r="CA168" s="642"/>
      <c r="CB168" s="670"/>
      <c r="CC168" s="670"/>
      <c r="CD168" s="670"/>
      <c r="CE168" s="670"/>
      <c r="CF168" s="670"/>
      <c r="CG168" s="670"/>
      <c r="CH168" s="670"/>
      <c r="CI168" s="670"/>
      <c r="CJ168" s="670"/>
      <c r="CK168" s="670"/>
      <c r="CL168" s="670"/>
      <c r="CM168" s="670"/>
      <c r="CN168" s="670"/>
      <c r="CO168" s="670"/>
      <c r="CP168" s="670"/>
      <c r="CQ168" s="670"/>
      <c r="CR168" s="807">
        <f t="shared" si="13"/>
        <v>0</v>
      </c>
      <c r="CS168" s="807">
        <f t="shared" si="14"/>
        <v>0</v>
      </c>
    </row>
    <row r="169" spans="1:221" ht="19.5" hidden="1" x14ac:dyDescent="0.25">
      <c r="A169" s="1132" t="s">
        <v>386</v>
      </c>
      <c r="B169" s="1132" t="s">
        <v>361</v>
      </c>
      <c r="C169" s="1132" t="s">
        <v>363</v>
      </c>
      <c r="D169" s="1132" t="s">
        <v>435</v>
      </c>
      <c r="E169" s="1132"/>
      <c r="F169" s="1132"/>
      <c r="G169" s="617"/>
      <c r="H169" s="617"/>
      <c r="I169" s="1058"/>
      <c r="J169" s="1058"/>
      <c r="K169" s="617"/>
      <c r="L169" s="617"/>
      <c r="M169" s="617"/>
      <c r="N169" s="629"/>
      <c r="O169" s="629"/>
      <c r="P169" s="629"/>
      <c r="Q169" s="1138" t="s">
        <v>436</v>
      </c>
      <c r="R169" s="1134"/>
      <c r="S169" s="1134"/>
      <c r="T169" s="1135">
        <f t="shared" si="12"/>
        <v>0</v>
      </c>
      <c r="U169" s="654">
        <f t="shared" si="11"/>
        <v>0</v>
      </c>
      <c r="V169" s="1086"/>
      <c r="W169" s="260"/>
      <c r="X169" s="260"/>
      <c r="Y169" s="260"/>
      <c r="Z169" s="260"/>
      <c r="AA169" s="596"/>
      <c r="AB169" s="260"/>
      <c r="AC169" s="260"/>
      <c r="AD169" s="260"/>
      <c r="AE169" s="260"/>
      <c r="AF169" s="260"/>
      <c r="AG169" s="260"/>
      <c r="AH169" s="260"/>
      <c r="AI169" s="316"/>
      <c r="AJ169" s="316"/>
      <c r="AK169" s="316"/>
      <c r="AL169" s="316"/>
      <c r="AM169" s="316"/>
      <c r="AN169" s="600"/>
      <c r="AO169" s="600"/>
      <c r="AP169" s="316"/>
      <c r="AQ169" s="316"/>
      <c r="AR169" s="316"/>
      <c r="AS169" s="316"/>
      <c r="AT169" s="316"/>
      <c r="AU169" s="316"/>
      <c r="AV169" s="316"/>
      <c r="AW169" s="316"/>
      <c r="AX169" s="316"/>
      <c r="AY169" s="316"/>
      <c r="AZ169" s="316"/>
      <c r="BA169" s="316"/>
      <c r="BB169" s="316"/>
      <c r="BC169" s="316"/>
      <c r="BD169" s="600"/>
      <c r="BE169" s="316"/>
      <c r="BF169" s="316"/>
      <c r="BG169" s="316"/>
      <c r="BH169" s="316"/>
      <c r="BI169" s="316"/>
      <c r="BJ169" s="316"/>
      <c r="BK169" s="584"/>
      <c r="BL169" s="316"/>
      <c r="BM169" s="316"/>
      <c r="BN169" s="316"/>
      <c r="BO169" s="316"/>
      <c r="BP169" s="316"/>
      <c r="BQ169" s="316"/>
      <c r="BR169" s="316"/>
      <c r="BS169" s="600"/>
      <c r="BT169" s="316"/>
      <c r="BU169" s="316"/>
      <c r="BV169" s="316"/>
      <c r="BW169" s="316"/>
      <c r="BX169" s="316"/>
      <c r="BY169" s="316"/>
      <c r="BZ169" s="316"/>
      <c r="CA169" s="642"/>
      <c r="CB169" s="670"/>
      <c r="CC169" s="670"/>
      <c r="CD169" s="670"/>
      <c r="CE169" s="670"/>
      <c r="CF169" s="670"/>
      <c r="CG169" s="670"/>
      <c r="CH169" s="670"/>
      <c r="CI169" s="670"/>
      <c r="CJ169" s="670"/>
      <c r="CK169" s="670"/>
      <c r="CL169" s="670"/>
      <c r="CM169" s="670"/>
      <c r="CN169" s="670"/>
      <c r="CO169" s="670"/>
      <c r="CP169" s="670"/>
      <c r="CQ169" s="670"/>
      <c r="CR169" s="807">
        <f t="shared" si="13"/>
        <v>0</v>
      </c>
      <c r="CS169" s="807">
        <f t="shared" si="14"/>
        <v>0</v>
      </c>
    </row>
    <row r="170" spans="1:221" ht="19.5" hidden="1" x14ac:dyDescent="0.25">
      <c r="A170" s="1121" t="s">
        <v>386</v>
      </c>
      <c r="B170" s="1121" t="s">
        <v>361</v>
      </c>
      <c r="C170" s="1121" t="s">
        <v>363</v>
      </c>
      <c r="D170" s="1121" t="s">
        <v>435</v>
      </c>
      <c r="E170" s="1121" t="s">
        <v>428</v>
      </c>
      <c r="F170" s="1121"/>
      <c r="G170" s="608"/>
      <c r="H170" s="608"/>
      <c r="I170" s="1050"/>
      <c r="J170" s="1050"/>
      <c r="K170" s="608"/>
      <c r="L170" s="608"/>
      <c r="M170" s="608"/>
      <c r="N170" s="627"/>
      <c r="O170" s="627"/>
      <c r="P170" s="627"/>
      <c r="Q170" s="1122" t="s">
        <v>690</v>
      </c>
      <c r="R170" s="1123"/>
      <c r="S170" s="1123"/>
      <c r="T170" s="1124">
        <f t="shared" si="12"/>
        <v>0</v>
      </c>
      <c r="U170" s="654">
        <f t="shared" si="11"/>
        <v>0</v>
      </c>
      <c r="V170" s="1086"/>
      <c r="W170" s="581"/>
      <c r="X170" s="581"/>
      <c r="Y170" s="581"/>
      <c r="Z170" s="581"/>
      <c r="AA170" s="596"/>
      <c r="AB170" s="581"/>
      <c r="AC170" s="581"/>
      <c r="AD170" s="581"/>
      <c r="AE170" s="581"/>
      <c r="AF170" s="581"/>
      <c r="AG170" s="581"/>
      <c r="AH170" s="581"/>
      <c r="AI170" s="584"/>
      <c r="AJ170" s="584"/>
      <c r="AK170" s="584"/>
      <c r="AL170" s="584"/>
      <c r="AM170" s="584"/>
      <c r="AN170" s="600"/>
      <c r="AO170" s="600"/>
      <c r="AP170" s="584"/>
      <c r="AQ170" s="584"/>
      <c r="AR170" s="584"/>
      <c r="AS170" s="584"/>
      <c r="AT170" s="584"/>
      <c r="AU170" s="584"/>
      <c r="AV170" s="584"/>
      <c r="AW170" s="584"/>
      <c r="AX170" s="584"/>
      <c r="AY170" s="584"/>
      <c r="AZ170" s="584"/>
      <c r="BA170" s="584"/>
      <c r="BB170" s="584"/>
      <c r="BC170" s="584"/>
      <c r="BD170" s="600"/>
      <c r="BE170" s="584"/>
      <c r="BF170" s="584"/>
      <c r="BG170" s="316"/>
      <c r="BH170" s="316"/>
      <c r="BI170" s="316"/>
      <c r="BJ170" s="584"/>
      <c r="BK170" s="584"/>
      <c r="BL170" s="584"/>
      <c r="BM170" s="584"/>
      <c r="BN170" s="584"/>
      <c r="BO170" s="584"/>
      <c r="BP170" s="584"/>
      <c r="BQ170" s="584"/>
      <c r="BR170" s="584"/>
      <c r="BS170" s="600"/>
      <c r="BT170" s="584"/>
      <c r="BU170" s="584"/>
      <c r="BV170" s="584"/>
      <c r="BW170" s="584"/>
      <c r="BX170" s="584"/>
      <c r="BY170" s="584"/>
      <c r="BZ170" s="584"/>
      <c r="CA170" s="642"/>
      <c r="CB170" s="670"/>
      <c r="CC170" s="670"/>
      <c r="CD170" s="670"/>
      <c r="CE170" s="670"/>
      <c r="CF170" s="670"/>
      <c r="CG170" s="670"/>
      <c r="CH170" s="670"/>
      <c r="CI170" s="670"/>
      <c r="CJ170" s="670"/>
      <c r="CK170" s="670"/>
      <c r="CL170" s="670"/>
      <c r="CM170" s="670"/>
      <c r="CN170" s="670"/>
      <c r="CO170" s="670"/>
      <c r="CP170" s="670"/>
      <c r="CQ170" s="670"/>
      <c r="CR170" s="807">
        <f t="shared" si="13"/>
        <v>0</v>
      </c>
      <c r="CS170" s="807">
        <f t="shared" si="14"/>
        <v>0</v>
      </c>
    </row>
    <row r="171" spans="1:221" ht="31.5" hidden="1" x14ac:dyDescent="0.25">
      <c r="A171" s="790" t="s">
        <v>386</v>
      </c>
      <c r="B171" s="790" t="s">
        <v>361</v>
      </c>
      <c r="C171" s="790" t="s">
        <v>363</v>
      </c>
      <c r="D171" s="790" t="s">
        <v>435</v>
      </c>
      <c r="E171" s="790" t="s">
        <v>428</v>
      </c>
      <c r="F171" s="790" t="s">
        <v>369</v>
      </c>
      <c r="G171" s="620"/>
      <c r="H171" s="620"/>
      <c r="I171" s="1062"/>
      <c r="J171" s="1062"/>
      <c r="K171" s="620"/>
      <c r="L171" s="620"/>
      <c r="M171" s="620"/>
      <c r="N171" s="630"/>
      <c r="O171" s="630"/>
      <c r="P171" s="630"/>
      <c r="Q171" s="806" t="s">
        <v>370</v>
      </c>
      <c r="R171" s="1136"/>
      <c r="S171" s="1136"/>
      <c r="T171" s="1137">
        <f t="shared" si="12"/>
        <v>0</v>
      </c>
      <c r="U171" s="654">
        <f t="shared" si="11"/>
        <v>0</v>
      </c>
      <c r="V171" s="1086"/>
      <c r="W171" s="260"/>
      <c r="X171" s="260"/>
      <c r="Y171" s="260"/>
      <c r="Z171" s="260"/>
      <c r="AA171" s="596"/>
      <c r="AB171" s="260"/>
      <c r="AC171" s="260"/>
      <c r="AD171" s="260"/>
      <c r="AE171" s="260"/>
      <c r="AF171" s="260"/>
      <c r="AG171" s="260"/>
      <c r="AH171" s="260"/>
      <c r="AI171" s="316"/>
      <c r="AJ171" s="316"/>
      <c r="AK171" s="316"/>
      <c r="AL171" s="316"/>
      <c r="AM171" s="316"/>
      <c r="AN171" s="600"/>
      <c r="AO171" s="600"/>
      <c r="AP171" s="316"/>
      <c r="AQ171" s="316"/>
      <c r="AR171" s="316"/>
      <c r="AS171" s="316"/>
      <c r="AT171" s="316"/>
      <c r="AU171" s="316"/>
      <c r="AV171" s="316"/>
      <c r="AW171" s="316"/>
      <c r="AX171" s="316"/>
      <c r="AY171" s="316"/>
      <c r="AZ171" s="316"/>
      <c r="BA171" s="316"/>
      <c r="BB171" s="316"/>
      <c r="BC171" s="316"/>
      <c r="BD171" s="600"/>
      <c r="BE171" s="316"/>
      <c r="BF171" s="316"/>
      <c r="BG171" s="316"/>
      <c r="BH171" s="316"/>
      <c r="BI171" s="316"/>
      <c r="BJ171" s="316"/>
      <c r="BK171" s="584"/>
      <c r="BL171" s="316"/>
      <c r="BM171" s="316"/>
      <c r="BN171" s="316"/>
      <c r="BO171" s="316"/>
      <c r="BP171" s="316"/>
      <c r="BQ171" s="316"/>
      <c r="BR171" s="316"/>
      <c r="BS171" s="600"/>
      <c r="BT171" s="316"/>
      <c r="BU171" s="316"/>
      <c r="BV171" s="316"/>
      <c r="BW171" s="316"/>
      <c r="BX171" s="316"/>
      <c r="BY171" s="316"/>
      <c r="BZ171" s="316"/>
      <c r="CA171" s="642"/>
      <c r="CB171" s="670"/>
      <c r="CC171" s="670"/>
      <c r="CD171" s="670"/>
      <c r="CE171" s="670"/>
      <c r="CF171" s="670"/>
      <c r="CG171" s="670"/>
      <c r="CH171" s="670"/>
      <c r="CI171" s="670"/>
      <c r="CJ171" s="670"/>
      <c r="CK171" s="670"/>
      <c r="CL171" s="670"/>
      <c r="CM171" s="670"/>
      <c r="CN171" s="670"/>
      <c r="CO171" s="670"/>
      <c r="CP171" s="670"/>
      <c r="CQ171" s="670"/>
      <c r="CR171" s="807">
        <f t="shared" si="13"/>
        <v>0</v>
      </c>
      <c r="CS171" s="807">
        <f t="shared" si="14"/>
        <v>0</v>
      </c>
      <c r="CT171" s="317"/>
      <c r="CU171" s="317"/>
      <c r="CV171" s="317"/>
      <c r="CW171" s="317"/>
      <c r="CX171" s="317"/>
      <c r="CY171" s="317"/>
      <c r="CZ171" s="317"/>
      <c r="DA171" s="317"/>
      <c r="DB171" s="317"/>
      <c r="DC171" s="317"/>
      <c r="DD171" s="317"/>
      <c r="DE171" s="317"/>
      <c r="DF171" s="317"/>
      <c r="DG171" s="317"/>
      <c r="DH171" s="317"/>
      <c r="DI171" s="317"/>
      <c r="DJ171" s="317"/>
      <c r="DK171" s="317"/>
      <c r="DL171" s="317"/>
      <c r="DM171" s="317"/>
      <c r="DN171" s="317"/>
      <c r="DO171" s="317"/>
      <c r="DP171" s="317"/>
      <c r="DQ171" s="317"/>
      <c r="DR171" s="317"/>
      <c r="DS171" s="317"/>
      <c r="DT171" s="317"/>
      <c r="DU171" s="317"/>
      <c r="DV171" s="317"/>
      <c r="DW171" s="317"/>
      <c r="DX171" s="317"/>
      <c r="DY171" s="317"/>
      <c r="DZ171" s="317"/>
      <c r="EA171" s="317"/>
      <c r="EB171" s="317"/>
      <c r="EC171" s="317"/>
      <c r="ED171" s="317"/>
      <c r="EE171" s="317"/>
      <c r="EF171" s="317"/>
      <c r="EG171" s="317"/>
      <c r="EH171" s="317"/>
      <c r="EI171" s="317"/>
      <c r="EJ171" s="317"/>
      <c r="EK171" s="317"/>
      <c r="EL171" s="317"/>
      <c r="EM171" s="317"/>
      <c r="EN171" s="317"/>
      <c r="EO171" s="317"/>
      <c r="EP171" s="317"/>
      <c r="EQ171" s="317"/>
      <c r="ER171" s="317"/>
      <c r="ES171" s="317"/>
      <c r="ET171" s="317"/>
      <c r="EU171" s="317"/>
      <c r="EV171" s="317"/>
      <c r="EW171" s="317"/>
      <c r="EX171" s="317"/>
      <c r="EY171" s="317"/>
      <c r="EZ171" s="317"/>
      <c r="FA171" s="317"/>
      <c r="FB171" s="317"/>
      <c r="FC171" s="317"/>
      <c r="FD171" s="317"/>
      <c r="FE171" s="317"/>
      <c r="FF171" s="317"/>
      <c r="FG171" s="317"/>
      <c r="FH171" s="317"/>
      <c r="FI171" s="317"/>
      <c r="FJ171" s="317"/>
      <c r="FK171" s="317"/>
      <c r="FL171" s="317"/>
      <c r="FM171" s="317"/>
      <c r="FN171" s="317"/>
      <c r="FO171" s="317"/>
      <c r="FP171" s="317"/>
      <c r="FQ171" s="317"/>
      <c r="FR171" s="317"/>
      <c r="FS171" s="317"/>
      <c r="FT171" s="317"/>
      <c r="FU171" s="317"/>
      <c r="FV171" s="317"/>
      <c r="FW171" s="317"/>
      <c r="FX171" s="317"/>
      <c r="FY171" s="317"/>
      <c r="FZ171" s="317"/>
      <c r="GA171" s="317"/>
      <c r="GB171" s="317"/>
      <c r="GC171" s="317"/>
      <c r="GD171" s="317"/>
      <c r="GE171" s="317"/>
      <c r="GF171" s="317"/>
      <c r="GG171" s="317"/>
      <c r="GH171" s="317"/>
      <c r="GI171" s="317"/>
      <c r="GJ171" s="317"/>
      <c r="GK171" s="317"/>
      <c r="GL171" s="317"/>
      <c r="GM171" s="317"/>
      <c r="GN171" s="317"/>
      <c r="GO171" s="317"/>
      <c r="GP171" s="317"/>
      <c r="GQ171" s="317"/>
      <c r="GR171" s="317"/>
      <c r="GS171" s="317"/>
      <c r="GT171" s="317"/>
      <c r="GU171" s="317"/>
      <c r="GV171" s="317"/>
      <c r="GW171" s="317"/>
      <c r="GX171" s="317"/>
      <c r="GY171" s="317"/>
      <c r="GZ171" s="317"/>
      <c r="HA171" s="317"/>
      <c r="HB171" s="317"/>
      <c r="HC171" s="317"/>
      <c r="HD171" s="317"/>
      <c r="HE171" s="317"/>
      <c r="HF171" s="317"/>
      <c r="HG171" s="317"/>
      <c r="HH171" s="317"/>
      <c r="HI171" s="317"/>
      <c r="HJ171" s="317"/>
      <c r="HK171" s="317"/>
      <c r="HL171" s="317"/>
      <c r="HM171" s="317"/>
    </row>
    <row r="172" spans="1:221" s="280" customFormat="1" ht="89.25" hidden="1" customHeight="1" x14ac:dyDescent="0.25">
      <c r="A172" s="619" t="s">
        <v>386</v>
      </c>
      <c r="B172" s="619" t="s">
        <v>361</v>
      </c>
      <c r="C172" s="619" t="s">
        <v>363</v>
      </c>
      <c r="D172" s="619" t="s">
        <v>435</v>
      </c>
      <c r="E172" s="619" t="s">
        <v>428</v>
      </c>
      <c r="F172" s="619" t="s">
        <v>369</v>
      </c>
      <c r="G172" s="609">
        <v>2021005810234</v>
      </c>
      <c r="H172" s="609"/>
      <c r="I172" s="1052" t="s">
        <v>806</v>
      </c>
      <c r="J172" s="1052" t="s">
        <v>807</v>
      </c>
      <c r="K172" s="609">
        <v>1</v>
      </c>
      <c r="L172" s="609" t="s">
        <v>805</v>
      </c>
      <c r="M172" s="609" t="s">
        <v>808</v>
      </c>
      <c r="N172" s="619" t="s">
        <v>666</v>
      </c>
      <c r="O172" s="619" t="s">
        <v>366</v>
      </c>
      <c r="P172" s="619" t="s">
        <v>701</v>
      </c>
      <c r="Q172" s="934" t="s">
        <v>612</v>
      </c>
      <c r="R172" s="845"/>
      <c r="S172" s="845">
        <v>2920000000</v>
      </c>
      <c r="T172" s="1022">
        <f t="shared" si="12"/>
        <v>2920000000</v>
      </c>
      <c r="U172" s="654">
        <f t="shared" si="11"/>
        <v>2920000000</v>
      </c>
      <c r="V172" s="1088"/>
      <c r="W172" s="277"/>
      <c r="X172" s="277"/>
      <c r="Y172" s="277"/>
      <c r="Z172" s="277"/>
      <c r="AA172" s="594"/>
      <c r="AB172" s="277"/>
      <c r="AC172" s="277"/>
      <c r="AD172" s="277"/>
      <c r="AE172" s="277"/>
      <c r="AF172" s="277"/>
      <c r="AG172" s="277"/>
      <c r="AH172" s="277"/>
      <c r="AI172" s="277"/>
      <c r="AJ172" s="277"/>
      <c r="AK172" s="277"/>
      <c r="AL172" s="277"/>
      <c r="AM172" s="277"/>
      <c r="AN172" s="594"/>
      <c r="AO172" s="594"/>
      <c r="AP172" s="277"/>
      <c r="AQ172" s="277"/>
      <c r="AR172" s="277"/>
      <c r="AS172" s="277"/>
      <c r="AT172" s="277"/>
      <c r="AU172" s="277"/>
      <c r="AV172" s="277"/>
      <c r="AW172" s="277"/>
      <c r="AX172" s="277"/>
      <c r="AY172" s="277"/>
      <c r="AZ172" s="277"/>
      <c r="BA172" s="277"/>
      <c r="BB172" s="277"/>
      <c r="BC172" s="277"/>
      <c r="BD172" s="594"/>
      <c r="BE172" s="277"/>
      <c r="BF172" s="277"/>
      <c r="BG172" s="277"/>
      <c r="BH172" s="277"/>
      <c r="BI172" s="277"/>
      <c r="BJ172" s="277"/>
      <c r="BK172" s="381"/>
      <c r="BL172" s="277"/>
      <c r="BM172" s="277">
        <v>70000000</v>
      </c>
      <c r="BN172" s="277"/>
      <c r="BO172" s="277"/>
      <c r="BP172" s="277"/>
      <c r="BQ172" s="277"/>
      <c r="BR172" s="277"/>
      <c r="BS172" s="594"/>
      <c r="BT172" s="277"/>
      <c r="BU172" s="277"/>
      <c r="BV172" s="277">
        <v>2850000000</v>
      </c>
      <c r="BW172" s="277"/>
      <c r="BX172" s="277"/>
      <c r="BY172" s="277"/>
      <c r="BZ172" s="277"/>
      <c r="CA172" s="637"/>
      <c r="CB172" s="652"/>
      <c r="CC172" s="652"/>
      <c r="CD172" s="652"/>
      <c r="CE172" s="652"/>
      <c r="CF172" s="652"/>
      <c r="CG172" s="652"/>
      <c r="CH172" s="652"/>
      <c r="CI172" s="652"/>
      <c r="CJ172" s="652"/>
      <c r="CK172" s="652"/>
      <c r="CL172" s="652"/>
      <c r="CM172" s="652"/>
      <c r="CN172" s="652"/>
      <c r="CO172" s="652"/>
      <c r="CP172" s="652"/>
      <c r="CQ172" s="652"/>
      <c r="CR172" s="807">
        <f t="shared" si="13"/>
        <v>2920000000</v>
      </c>
      <c r="CS172" s="807">
        <f t="shared" si="14"/>
        <v>0</v>
      </c>
      <c r="CT172" s="279"/>
      <c r="CU172" s="279"/>
      <c r="CV172" s="279"/>
      <c r="CW172" s="279"/>
      <c r="CX172" s="279"/>
      <c r="CY172" s="279"/>
      <c r="CZ172" s="279"/>
      <c r="DA172" s="279"/>
      <c r="DB172" s="279"/>
      <c r="DC172" s="279"/>
      <c r="DD172" s="279"/>
      <c r="DE172" s="279"/>
      <c r="DF172" s="279"/>
      <c r="DG172" s="279"/>
      <c r="DH172" s="279"/>
      <c r="DI172" s="279"/>
      <c r="DJ172" s="279"/>
      <c r="DK172" s="279"/>
      <c r="DL172" s="279"/>
      <c r="DM172" s="279"/>
      <c r="DN172" s="279"/>
      <c r="DO172" s="279"/>
      <c r="DP172" s="279"/>
      <c r="DQ172" s="279"/>
      <c r="DR172" s="279"/>
      <c r="DS172" s="279"/>
      <c r="DT172" s="279"/>
      <c r="DU172" s="279"/>
      <c r="DV172" s="279"/>
      <c r="DW172" s="279"/>
      <c r="DX172" s="279"/>
      <c r="DY172" s="279"/>
      <c r="DZ172" s="279"/>
      <c r="EA172" s="279"/>
      <c r="EB172" s="279"/>
      <c r="EC172" s="279"/>
      <c r="ED172" s="279"/>
      <c r="EE172" s="279"/>
      <c r="EF172" s="279"/>
      <c r="EG172" s="279"/>
      <c r="EH172" s="279"/>
      <c r="EI172" s="279"/>
      <c r="EJ172" s="279"/>
      <c r="EK172" s="279"/>
      <c r="EL172" s="279"/>
      <c r="EM172" s="279"/>
      <c r="EN172" s="279"/>
      <c r="EO172" s="279"/>
      <c r="EP172" s="279"/>
      <c r="EQ172" s="279"/>
      <c r="ER172" s="279"/>
      <c r="ES172" s="279"/>
      <c r="ET172" s="279"/>
      <c r="EU172" s="279"/>
      <c r="EV172" s="279"/>
      <c r="EW172" s="279"/>
      <c r="EX172" s="279"/>
      <c r="EY172" s="279"/>
      <c r="EZ172" s="279"/>
      <c r="FA172" s="279"/>
      <c r="FB172" s="279"/>
      <c r="FC172" s="279"/>
      <c r="FD172" s="279"/>
      <c r="FE172" s="279"/>
      <c r="FF172" s="279"/>
      <c r="FG172" s="279"/>
      <c r="FH172" s="279"/>
      <c r="FI172" s="279"/>
      <c r="FJ172" s="279"/>
      <c r="FK172" s="279"/>
      <c r="FL172" s="279"/>
      <c r="FM172" s="279"/>
      <c r="FN172" s="279"/>
      <c r="FO172" s="279"/>
      <c r="FP172" s="279"/>
      <c r="FQ172" s="279"/>
      <c r="FR172" s="279"/>
      <c r="FS172" s="279"/>
      <c r="FT172" s="279"/>
      <c r="FU172" s="279"/>
      <c r="FV172" s="279"/>
      <c r="FW172" s="279"/>
      <c r="FX172" s="279"/>
      <c r="FY172" s="279"/>
      <c r="FZ172" s="279"/>
      <c r="GA172" s="279"/>
      <c r="GB172" s="279"/>
      <c r="GC172" s="279"/>
      <c r="GD172" s="279"/>
      <c r="GE172" s="279"/>
      <c r="GF172" s="279"/>
      <c r="GG172" s="279"/>
      <c r="GH172" s="279"/>
      <c r="GI172" s="279"/>
      <c r="GJ172" s="279"/>
      <c r="GK172" s="279"/>
      <c r="GL172" s="279"/>
      <c r="GM172" s="279"/>
      <c r="GN172" s="279"/>
      <c r="GO172" s="279"/>
      <c r="GP172" s="279"/>
      <c r="GQ172" s="279"/>
      <c r="GR172" s="279"/>
      <c r="GS172" s="279"/>
      <c r="GT172" s="279"/>
      <c r="GU172" s="279"/>
      <c r="GV172" s="279"/>
      <c r="GW172" s="279"/>
      <c r="GX172" s="279"/>
      <c r="GY172" s="279"/>
      <c r="GZ172" s="279"/>
      <c r="HA172" s="279"/>
      <c r="HB172" s="279"/>
      <c r="HC172" s="279"/>
      <c r="HD172" s="279"/>
      <c r="HE172" s="279"/>
      <c r="HF172" s="279"/>
      <c r="HG172" s="279"/>
      <c r="HH172" s="279"/>
      <c r="HI172" s="279"/>
      <c r="HJ172" s="279"/>
      <c r="HK172" s="279"/>
      <c r="HL172" s="279"/>
      <c r="HM172" s="279"/>
    </row>
    <row r="173" spans="1:221" ht="19.5" hidden="1" x14ac:dyDescent="0.25">
      <c r="A173" s="1105" t="s">
        <v>437</v>
      </c>
      <c r="B173" s="1105"/>
      <c r="C173" s="1105"/>
      <c r="D173" s="1105"/>
      <c r="E173" s="1105"/>
      <c r="F173" s="1105"/>
      <c r="G173" s="604"/>
      <c r="H173" s="604"/>
      <c r="I173" s="1046"/>
      <c r="J173" s="1046"/>
      <c r="K173" s="604"/>
      <c r="L173" s="604"/>
      <c r="M173" s="604"/>
      <c r="N173" s="623"/>
      <c r="O173" s="623"/>
      <c r="P173" s="623"/>
      <c r="Q173" s="1146" t="s">
        <v>438</v>
      </c>
      <c r="R173" s="1107"/>
      <c r="S173" s="1107"/>
      <c r="T173" s="1108">
        <f t="shared" si="12"/>
        <v>0</v>
      </c>
      <c r="U173" s="654">
        <f t="shared" si="11"/>
        <v>0</v>
      </c>
      <c r="V173" s="1087"/>
      <c r="W173" s="269"/>
      <c r="X173" s="269"/>
      <c r="Y173" s="269"/>
      <c r="Z173" s="269"/>
      <c r="AA173" s="595"/>
      <c r="AB173" s="269"/>
      <c r="AC173" s="269"/>
      <c r="AD173" s="269"/>
      <c r="AE173" s="269"/>
      <c r="AF173" s="269"/>
      <c r="AG173" s="269"/>
      <c r="AH173" s="269"/>
      <c r="AI173" s="269"/>
      <c r="AJ173" s="269"/>
      <c r="AK173" s="269"/>
      <c r="AL173" s="269"/>
      <c r="AM173" s="269"/>
      <c r="AN173" s="595"/>
      <c r="AO173" s="595"/>
      <c r="AP173" s="269"/>
      <c r="AQ173" s="269"/>
      <c r="AR173" s="269"/>
      <c r="AS173" s="269"/>
      <c r="AT173" s="269"/>
      <c r="AU173" s="269"/>
      <c r="AV173" s="269"/>
      <c r="AW173" s="269"/>
      <c r="AX173" s="269"/>
      <c r="AY173" s="269"/>
      <c r="AZ173" s="269"/>
      <c r="BA173" s="269"/>
      <c r="BB173" s="269"/>
      <c r="BC173" s="269"/>
      <c r="BD173" s="595"/>
      <c r="BE173" s="269"/>
      <c r="BF173" s="269"/>
      <c r="BG173" s="269"/>
      <c r="BH173" s="269"/>
      <c r="BI173" s="269"/>
      <c r="BJ173" s="269"/>
      <c r="BK173" s="576"/>
      <c r="BL173" s="269"/>
      <c r="BM173" s="269"/>
      <c r="BN173" s="269"/>
      <c r="BO173" s="269"/>
      <c r="BP173" s="269"/>
      <c r="BQ173" s="269"/>
      <c r="BR173" s="269"/>
      <c r="BS173" s="595"/>
      <c r="BT173" s="269"/>
      <c r="BU173" s="269"/>
      <c r="BV173" s="269"/>
      <c r="BW173" s="269"/>
      <c r="BX173" s="269"/>
      <c r="BY173" s="269"/>
      <c r="BZ173" s="269"/>
      <c r="CA173" s="636"/>
      <c r="CB173" s="651"/>
      <c r="CC173" s="651"/>
      <c r="CD173" s="651"/>
      <c r="CE173" s="651"/>
      <c r="CF173" s="651"/>
      <c r="CG173" s="651"/>
      <c r="CH173" s="651"/>
      <c r="CI173" s="651"/>
      <c r="CJ173" s="651"/>
      <c r="CK173" s="651"/>
      <c r="CL173" s="651"/>
      <c r="CM173" s="651"/>
      <c r="CN173" s="651"/>
      <c r="CO173" s="651"/>
      <c r="CP173" s="651"/>
      <c r="CQ173" s="651"/>
      <c r="CR173" s="807">
        <f t="shared" si="13"/>
        <v>0</v>
      </c>
      <c r="CS173" s="807">
        <f t="shared" si="14"/>
        <v>0</v>
      </c>
      <c r="CT173" s="270"/>
      <c r="CU173" s="270"/>
      <c r="CV173" s="270"/>
      <c r="CW173" s="270"/>
      <c r="CX173" s="270"/>
      <c r="CY173" s="270"/>
      <c r="CZ173" s="270"/>
      <c r="DA173" s="270"/>
      <c r="DB173" s="270"/>
      <c r="DC173" s="270"/>
      <c r="DD173" s="270"/>
      <c r="DE173" s="270"/>
      <c r="DF173" s="270"/>
      <c r="DG173" s="270"/>
      <c r="DH173" s="270"/>
      <c r="DI173" s="270"/>
      <c r="DJ173" s="270"/>
      <c r="DK173" s="270"/>
      <c r="DL173" s="270"/>
      <c r="DM173" s="270"/>
      <c r="DN173" s="270"/>
      <c r="DO173" s="270"/>
      <c r="DP173" s="270"/>
      <c r="DQ173" s="270"/>
      <c r="DR173" s="270"/>
      <c r="DS173" s="270"/>
      <c r="DT173" s="270"/>
      <c r="DU173" s="270"/>
      <c r="DV173" s="270"/>
      <c r="DW173" s="270"/>
      <c r="DX173" s="270"/>
      <c r="DY173" s="270"/>
      <c r="DZ173" s="270"/>
      <c r="EA173" s="270"/>
      <c r="EB173" s="270"/>
      <c r="EC173" s="270"/>
      <c r="ED173" s="270"/>
      <c r="EE173" s="270"/>
      <c r="EF173" s="270"/>
      <c r="EG173" s="270"/>
      <c r="EH173" s="270"/>
      <c r="EI173" s="270"/>
      <c r="EJ173" s="270"/>
      <c r="EK173" s="270"/>
      <c r="EL173" s="270"/>
      <c r="EM173" s="270"/>
      <c r="EN173" s="270"/>
      <c r="EO173" s="270"/>
      <c r="EP173" s="270"/>
      <c r="EQ173" s="270"/>
      <c r="ER173" s="270"/>
      <c r="ES173" s="270"/>
      <c r="ET173" s="270"/>
      <c r="EU173" s="270"/>
      <c r="EV173" s="270"/>
      <c r="EW173" s="270"/>
      <c r="EX173" s="270"/>
      <c r="EY173" s="270"/>
      <c r="EZ173" s="270"/>
      <c r="FA173" s="270"/>
      <c r="FB173" s="270"/>
      <c r="FC173" s="270"/>
      <c r="FD173" s="270"/>
      <c r="FE173" s="270"/>
      <c r="FF173" s="270"/>
      <c r="FG173" s="270"/>
      <c r="FH173" s="270"/>
      <c r="FI173" s="270"/>
      <c r="FJ173" s="270"/>
      <c r="FK173" s="270"/>
      <c r="FL173" s="270"/>
      <c r="FM173" s="270"/>
      <c r="FN173" s="270"/>
      <c r="FO173" s="270"/>
      <c r="FP173" s="270"/>
      <c r="FQ173" s="270"/>
      <c r="FR173" s="270"/>
      <c r="FS173" s="270"/>
      <c r="FT173" s="270"/>
      <c r="FU173" s="270"/>
      <c r="FV173" s="270"/>
      <c r="FW173" s="270"/>
      <c r="FX173" s="270"/>
      <c r="FY173" s="270"/>
      <c r="FZ173" s="270"/>
      <c r="GA173" s="270"/>
      <c r="GB173" s="270"/>
      <c r="GC173" s="270"/>
      <c r="GD173" s="270"/>
      <c r="GE173" s="270"/>
      <c r="GF173" s="270"/>
      <c r="GG173" s="270"/>
      <c r="GH173" s="270"/>
      <c r="GI173" s="270"/>
      <c r="GJ173" s="270"/>
      <c r="GK173" s="270"/>
      <c r="GL173" s="270"/>
      <c r="GM173" s="270"/>
      <c r="GN173" s="270"/>
      <c r="GO173" s="270"/>
      <c r="GP173" s="270"/>
      <c r="GQ173" s="270"/>
      <c r="GR173" s="270"/>
      <c r="GS173" s="270"/>
      <c r="GT173" s="270"/>
      <c r="GU173" s="270"/>
      <c r="GV173" s="270"/>
      <c r="GW173" s="270"/>
      <c r="GX173" s="270"/>
      <c r="GY173" s="270"/>
      <c r="GZ173" s="270"/>
      <c r="HA173" s="270"/>
      <c r="HB173" s="270"/>
      <c r="HC173" s="270"/>
      <c r="HD173" s="270"/>
      <c r="HE173" s="270"/>
      <c r="HF173" s="270"/>
      <c r="HG173" s="254"/>
      <c r="HH173" s="254"/>
      <c r="HI173" s="254"/>
      <c r="HJ173" s="254"/>
      <c r="HK173" s="254"/>
      <c r="HL173" s="254"/>
      <c r="HM173" s="254"/>
    </row>
    <row r="174" spans="1:221" ht="19.5" hidden="1" x14ac:dyDescent="0.25">
      <c r="A174" s="792" t="s">
        <v>437</v>
      </c>
      <c r="B174" s="792" t="s">
        <v>375</v>
      </c>
      <c r="C174" s="792"/>
      <c r="D174" s="792"/>
      <c r="E174" s="792"/>
      <c r="F174" s="792"/>
      <c r="G174" s="605"/>
      <c r="H174" s="605"/>
      <c r="I174" s="1047"/>
      <c r="J174" s="1047"/>
      <c r="K174" s="605"/>
      <c r="L174" s="605"/>
      <c r="M174" s="605"/>
      <c r="N174" s="624"/>
      <c r="O174" s="624"/>
      <c r="P174" s="624"/>
      <c r="Q174" s="1130" t="s">
        <v>384</v>
      </c>
      <c r="R174" s="1111"/>
      <c r="S174" s="1111"/>
      <c r="T174" s="1112">
        <f t="shared" si="12"/>
        <v>0</v>
      </c>
      <c r="U174" s="654">
        <f t="shared" si="11"/>
        <v>0</v>
      </c>
      <c r="V174" s="1086"/>
      <c r="W174" s="260"/>
      <c r="X174" s="260"/>
      <c r="Y174" s="260"/>
      <c r="Z174" s="260"/>
      <c r="AA174" s="596"/>
      <c r="AB174" s="260"/>
      <c r="AC174" s="260"/>
      <c r="AD174" s="260"/>
      <c r="AE174" s="260"/>
      <c r="AF174" s="260"/>
      <c r="AG174" s="260"/>
      <c r="AH174" s="260"/>
      <c r="AI174" s="260"/>
      <c r="AJ174" s="260"/>
      <c r="AK174" s="260"/>
      <c r="AL174" s="260"/>
      <c r="AM174" s="260"/>
      <c r="AN174" s="596"/>
      <c r="AO174" s="596"/>
      <c r="AP174" s="260"/>
      <c r="AQ174" s="260"/>
      <c r="AR174" s="260"/>
      <c r="AS174" s="260"/>
      <c r="AT174" s="260"/>
      <c r="AU174" s="260"/>
      <c r="AV174" s="260"/>
      <c r="AW174" s="260"/>
      <c r="AX174" s="260"/>
      <c r="AY174" s="260"/>
      <c r="AZ174" s="260"/>
      <c r="BA174" s="260"/>
      <c r="BB174" s="260"/>
      <c r="BC174" s="260"/>
      <c r="BD174" s="596"/>
      <c r="BE174" s="260"/>
      <c r="BF174" s="260"/>
      <c r="BG174" s="260"/>
      <c r="BH174" s="260"/>
      <c r="BI174" s="260"/>
      <c r="BJ174" s="260"/>
      <c r="BK174" s="581"/>
      <c r="BL174" s="260"/>
      <c r="BM174" s="260"/>
      <c r="BN174" s="260"/>
      <c r="BO174" s="260"/>
      <c r="BP174" s="260"/>
      <c r="BQ174" s="260"/>
      <c r="BR174" s="260"/>
      <c r="BS174" s="596"/>
      <c r="BT174" s="260"/>
      <c r="BU174" s="260"/>
      <c r="BV174" s="260"/>
      <c r="BW174" s="260"/>
      <c r="BX174" s="260"/>
      <c r="BY174" s="260"/>
      <c r="BZ174" s="260"/>
      <c r="CA174" s="635"/>
      <c r="CB174" s="654"/>
      <c r="CC174" s="654"/>
      <c r="CD174" s="654"/>
      <c r="CE174" s="654"/>
      <c r="CF174" s="654"/>
      <c r="CG174" s="654"/>
      <c r="CH174" s="654"/>
      <c r="CI174" s="654"/>
      <c r="CJ174" s="654"/>
      <c r="CK174" s="654"/>
      <c r="CL174" s="654"/>
      <c r="CM174" s="654"/>
      <c r="CN174" s="654"/>
      <c r="CO174" s="654"/>
      <c r="CP174" s="654"/>
      <c r="CQ174" s="654"/>
      <c r="CR174" s="807">
        <f t="shared" si="13"/>
        <v>0</v>
      </c>
      <c r="CS174" s="807">
        <f t="shared" si="14"/>
        <v>0</v>
      </c>
      <c r="CT174" s="318"/>
      <c r="CU174" s="318"/>
      <c r="CV174" s="318"/>
      <c r="CW174" s="318"/>
      <c r="CX174" s="318"/>
      <c r="CY174" s="318"/>
      <c r="CZ174" s="318"/>
      <c r="DA174" s="318"/>
      <c r="DB174" s="318"/>
      <c r="DC174" s="318"/>
      <c r="DD174" s="318"/>
      <c r="DE174" s="318"/>
      <c r="DF174" s="318"/>
      <c r="DG174" s="318"/>
      <c r="DH174" s="318"/>
      <c r="DI174" s="318"/>
      <c r="DJ174" s="318"/>
      <c r="DK174" s="318"/>
      <c r="DL174" s="318"/>
      <c r="DM174" s="318"/>
      <c r="DN174" s="318"/>
      <c r="DO174" s="318"/>
      <c r="DP174" s="318"/>
      <c r="DQ174" s="318"/>
      <c r="DR174" s="318"/>
      <c r="DS174" s="318"/>
      <c r="DT174" s="318"/>
      <c r="DU174" s="318"/>
      <c r="DV174" s="318"/>
      <c r="DW174" s="318"/>
      <c r="DX174" s="318"/>
      <c r="DY174" s="318"/>
      <c r="DZ174" s="318"/>
      <c r="EA174" s="318"/>
      <c r="EB174" s="318"/>
      <c r="EC174" s="318"/>
      <c r="ED174" s="318"/>
      <c r="EE174" s="318"/>
      <c r="EF174" s="318"/>
      <c r="EG174" s="318"/>
      <c r="EH174" s="318"/>
      <c r="EI174" s="318"/>
      <c r="EJ174" s="318"/>
      <c r="EK174" s="318"/>
      <c r="EL174" s="318"/>
      <c r="EM174" s="318"/>
      <c r="EN174" s="318"/>
      <c r="EO174" s="318"/>
      <c r="EP174" s="318"/>
      <c r="EQ174" s="318"/>
      <c r="ER174" s="318"/>
      <c r="ES174" s="298"/>
      <c r="ET174" s="318"/>
      <c r="EU174" s="318"/>
      <c r="EV174" s="318"/>
      <c r="EW174" s="318"/>
      <c r="EX174" s="318"/>
      <c r="EY174" s="318"/>
      <c r="EZ174" s="318"/>
      <c r="FA174" s="318"/>
      <c r="FB174" s="318"/>
      <c r="FC174" s="318"/>
      <c r="FD174" s="318"/>
      <c r="FE174" s="318"/>
      <c r="FF174" s="318"/>
      <c r="FG174" s="318"/>
      <c r="FH174" s="318"/>
      <c r="FI174" s="318"/>
      <c r="FJ174" s="318"/>
      <c r="FK174" s="319"/>
      <c r="FL174" s="318"/>
      <c r="FM174" s="318"/>
      <c r="FN174" s="318"/>
      <c r="FO174" s="318"/>
      <c r="FP174" s="318"/>
      <c r="FQ174" s="318"/>
      <c r="FR174" s="318"/>
      <c r="FS174" s="318"/>
      <c r="FT174" s="318"/>
      <c r="FU174" s="318"/>
      <c r="FV174" s="318"/>
      <c r="FW174" s="318"/>
      <c r="FX174" s="318"/>
      <c r="FY174" s="318"/>
      <c r="FZ174" s="318"/>
      <c r="GA174" s="318"/>
      <c r="GB174" s="318"/>
      <c r="GC174" s="318"/>
      <c r="GD174" s="318"/>
      <c r="GE174" s="318"/>
      <c r="GF174" s="318"/>
      <c r="GG174" s="318"/>
      <c r="GH174" s="318"/>
      <c r="GI174" s="318"/>
      <c r="GJ174" s="318"/>
      <c r="GK174" s="318"/>
      <c r="GL174" s="318"/>
      <c r="GM174" s="318"/>
      <c r="GN174" s="318"/>
      <c r="GO174" s="318"/>
      <c r="GP174" s="318"/>
      <c r="GQ174" s="318"/>
      <c r="GR174" s="318"/>
      <c r="GS174" s="254"/>
      <c r="GT174" s="318"/>
      <c r="GU174" s="318"/>
      <c r="GV174" s="318"/>
      <c r="GW174" s="318"/>
      <c r="GX174" s="318"/>
      <c r="GY174" s="318"/>
      <c r="GZ174" s="254"/>
      <c r="HA174" s="254"/>
      <c r="HB174" s="254"/>
      <c r="HC174" s="254"/>
      <c r="HD174" s="254"/>
      <c r="HE174" s="254"/>
      <c r="HF174" s="254"/>
      <c r="HG174" s="254"/>
      <c r="HH174" s="254"/>
      <c r="HI174" s="254"/>
      <c r="HJ174" s="254"/>
      <c r="HK174" s="254"/>
      <c r="HL174" s="254"/>
      <c r="HM174" s="254"/>
    </row>
    <row r="175" spans="1:221" ht="19.5" hidden="1" x14ac:dyDescent="0.25">
      <c r="A175" s="1113" t="s">
        <v>437</v>
      </c>
      <c r="B175" s="1113" t="s">
        <v>375</v>
      </c>
      <c r="C175" s="1113" t="s">
        <v>375</v>
      </c>
      <c r="D175" s="1113"/>
      <c r="E175" s="1113"/>
      <c r="F175" s="1113"/>
      <c r="G175" s="606"/>
      <c r="H175" s="606"/>
      <c r="I175" s="1048"/>
      <c r="J175" s="1048"/>
      <c r="K175" s="606"/>
      <c r="L175" s="606"/>
      <c r="M175" s="606"/>
      <c r="N175" s="1113"/>
      <c r="O175" s="625"/>
      <c r="P175" s="625"/>
      <c r="Q175" s="1131" t="s">
        <v>439</v>
      </c>
      <c r="R175" s="1115"/>
      <c r="S175" s="1115"/>
      <c r="T175" s="1116">
        <f t="shared" si="12"/>
        <v>0</v>
      </c>
      <c r="U175" s="654">
        <f t="shared" si="11"/>
        <v>0</v>
      </c>
      <c r="V175" s="1086"/>
      <c r="W175" s="260"/>
      <c r="X175" s="260"/>
      <c r="Y175" s="260"/>
      <c r="Z175" s="260"/>
      <c r="AA175" s="596"/>
      <c r="AB175" s="260"/>
      <c r="AC175" s="260"/>
      <c r="AD175" s="260"/>
      <c r="AE175" s="260"/>
      <c r="AF175" s="260"/>
      <c r="AG175" s="260"/>
      <c r="AH175" s="260"/>
      <c r="AI175" s="260"/>
      <c r="AJ175" s="260"/>
      <c r="AK175" s="260"/>
      <c r="AL175" s="260"/>
      <c r="AM175" s="260"/>
      <c r="AN175" s="596"/>
      <c r="AO175" s="596"/>
      <c r="AP175" s="260"/>
      <c r="AQ175" s="260"/>
      <c r="AR175" s="260"/>
      <c r="AS175" s="260"/>
      <c r="AT175" s="260"/>
      <c r="AU175" s="260"/>
      <c r="AV175" s="260"/>
      <c r="AW175" s="260"/>
      <c r="AX175" s="260"/>
      <c r="AY175" s="260"/>
      <c r="AZ175" s="260"/>
      <c r="BA175" s="260"/>
      <c r="BB175" s="260"/>
      <c r="BC175" s="260"/>
      <c r="BD175" s="596"/>
      <c r="BE175" s="260"/>
      <c r="BF175" s="260"/>
      <c r="BG175" s="260"/>
      <c r="BH175" s="260"/>
      <c r="BI175" s="260"/>
      <c r="BJ175" s="260"/>
      <c r="BK175" s="581"/>
      <c r="BL175" s="260"/>
      <c r="BM175" s="260"/>
      <c r="BN175" s="260"/>
      <c r="BO175" s="260"/>
      <c r="BP175" s="260"/>
      <c r="BQ175" s="260"/>
      <c r="BR175" s="260"/>
      <c r="BS175" s="596"/>
      <c r="BT175" s="260"/>
      <c r="BU175" s="260"/>
      <c r="BV175" s="260"/>
      <c r="BW175" s="260"/>
      <c r="BX175" s="260"/>
      <c r="BY175" s="260"/>
      <c r="BZ175" s="260"/>
      <c r="CA175" s="635"/>
      <c r="CB175" s="654"/>
      <c r="CC175" s="654"/>
      <c r="CD175" s="654"/>
      <c r="CE175" s="654"/>
      <c r="CF175" s="654"/>
      <c r="CG175" s="654"/>
      <c r="CH175" s="654"/>
      <c r="CI175" s="654"/>
      <c r="CJ175" s="654"/>
      <c r="CK175" s="654"/>
      <c r="CL175" s="654"/>
      <c r="CM175" s="654"/>
      <c r="CN175" s="654"/>
      <c r="CO175" s="654"/>
      <c r="CP175" s="654"/>
      <c r="CQ175" s="654"/>
      <c r="CR175" s="807">
        <f t="shared" si="13"/>
        <v>0</v>
      </c>
      <c r="CS175" s="807">
        <f t="shared" si="14"/>
        <v>0</v>
      </c>
      <c r="CT175" s="318"/>
      <c r="CU175" s="318"/>
      <c r="CV175" s="318"/>
      <c r="CW175" s="318"/>
      <c r="CX175" s="318"/>
      <c r="CY175" s="318"/>
      <c r="CZ175" s="318"/>
      <c r="DA175" s="318"/>
      <c r="DB175" s="318"/>
      <c r="DC175" s="318"/>
      <c r="DD175" s="318"/>
      <c r="DE175" s="318"/>
      <c r="DF175" s="318"/>
      <c r="DG175" s="318"/>
      <c r="DH175" s="318"/>
      <c r="DI175" s="318"/>
      <c r="DJ175" s="318"/>
      <c r="DK175" s="318"/>
      <c r="DL175" s="318"/>
      <c r="DM175" s="318"/>
      <c r="DN175" s="318"/>
      <c r="DO175" s="318"/>
      <c r="DP175" s="318"/>
      <c r="DQ175" s="318"/>
      <c r="DR175" s="318"/>
      <c r="DS175" s="318"/>
      <c r="DT175" s="318"/>
      <c r="DU175" s="318"/>
      <c r="DV175" s="318"/>
      <c r="DW175" s="318"/>
      <c r="DX175" s="318"/>
      <c r="DY175" s="318"/>
      <c r="DZ175" s="318"/>
      <c r="EA175" s="318"/>
      <c r="EB175" s="318"/>
      <c r="EC175" s="318"/>
      <c r="ED175" s="318"/>
      <c r="EE175" s="318"/>
      <c r="EF175" s="318"/>
      <c r="EG175" s="318"/>
      <c r="EH175" s="318"/>
      <c r="EI175" s="318"/>
      <c r="EJ175" s="318"/>
      <c r="EK175" s="318"/>
      <c r="EL175" s="318"/>
      <c r="EM175" s="318"/>
      <c r="EN175" s="318"/>
      <c r="EO175" s="318"/>
      <c r="EP175" s="318"/>
      <c r="EQ175" s="318"/>
      <c r="ER175" s="318"/>
      <c r="ES175" s="298"/>
      <c r="ET175" s="318"/>
      <c r="EU175" s="318"/>
      <c r="EV175" s="318"/>
      <c r="EW175" s="318"/>
      <c r="EX175" s="318"/>
      <c r="EY175" s="297"/>
      <c r="EZ175" s="297"/>
      <c r="FA175" s="297"/>
      <c r="FB175" s="297"/>
      <c r="FC175" s="297"/>
      <c r="FD175" s="297"/>
      <c r="FE175" s="297"/>
      <c r="FF175" s="297"/>
      <c r="FG175" s="297"/>
      <c r="FH175" s="297"/>
      <c r="FI175" s="297"/>
      <c r="FJ175" s="297"/>
      <c r="FK175" s="299"/>
      <c r="FL175" s="297"/>
      <c r="FM175" s="297"/>
      <c r="FN175" s="297"/>
      <c r="FO175" s="297"/>
      <c r="FP175" s="297"/>
      <c r="FQ175" s="297"/>
      <c r="FR175" s="297"/>
      <c r="FS175" s="297"/>
      <c r="FT175" s="297"/>
      <c r="FU175" s="297"/>
      <c r="FV175" s="297"/>
      <c r="FW175" s="297"/>
      <c r="FX175" s="297"/>
      <c r="FY175" s="297"/>
      <c r="FZ175" s="297"/>
      <c r="GA175" s="297"/>
      <c r="GB175" s="297"/>
      <c r="GC175" s="297"/>
      <c r="GD175" s="297"/>
      <c r="GE175" s="297"/>
      <c r="GF175" s="297"/>
      <c r="GG175" s="297"/>
      <c r="GH175" s="297"/>
      <c r="GI175" s="297"/>
      <c r="GJ175" s="297"/>
      <c r="GK175" s="297"/>
      <c r="GL175" s="297"/>
      <c r="GM175" s="297"/>
      <c r="GN175" s="297"/>
      <c r="GO175" s="297"/>
      <c r="GP175" s="297"/>
      <c r="GQ175" s="297"/>
      <c r="GR175" s="297"/>
      <c r="GS175" s="261"/>
      <c r="GT175" s="297"/>
      <c r="GU175" s="297"/>
      <c r="GV175" s="297"/>
      <c r="GW175" s="297"/>
      <c r="GX175" s="297"/>
      <c r="GY175" s="297"/>
      <c r="GZ175" s="261"/>
      <c r="HA175" s="261"/>
      <c r="HB175" s="261"/>
      <c r="HC175" s="261"/>
      <c r="HD175" s="261"/>
      <c r="HE175" s="261"/>
      <c r="HF175" s="261"/>
      <c r="HG175" s="254"/>
      <c r="HH175" s="254"/>
      <c r="HI175" s="254"/>
      <c r="HJ175" s="254"/>
      <c r="HK175" s="254"/>
      <c r="HL175" s="254"/>
      <c r="HM175" s="254"/>
    </row>
    <row r="176" spans="1:221" ht="19.5" hidden="1" x14ac:dyDescent="0.25">
      <c r="A176" s="1132" t="s">
        <v>437</v>
      </c>
      <c r="B176" s="1132" t="s">
        <v>375</v>
      </c>
      <c r="C176" s="1132" t="s">
        <v>375</v>
      </c>
      <c r="D176" s="1132" t="s">
        <v>380</v>
      </c>
      <c r="E176" s="1132"/>
      <c r="F176" s="1132"/>
      <c r="G176" s="617"/>
      <c r="H176" s="617"/>
      <c r="I176" s="1058"/>
      <c r="J176" s="1058"/>
      <c r="K176" s="617"/>
      <c r="L176" s="617"/>
      <c r="M176" s="617"/>
      <c r="N176" s="629"/>
      <c r="O176" s="629"/>
      <c r="P176" s="629"/>
      <c r="Q176" s="1138" t="s">
        <v>294</v>
      </c>
      <c r="R176" s="1134"/>
      <c r="S176" s="1134"/>
      <c r="T176" s="1135">
        <f t="shared" si="12"/>
        <v>0</v>
      </c>
      <c r="U176" s="654">
        <f t="shared" si="11"/>
        <v>0</v>
      </c>
      <c r="V176" s="1086"/>
      <c r="W176" s="260"/>
      <c r="X176" s="260"/>
      <c r="Y176" s="260"/>
      <c r="Z176" s="260"/>
      <c r="AA176" s="596"/>
      <c r="AB176" s="260"/>
      <c r="AC176" s="260"/>
      <c r="AD176" s="260"/>
      <c r="AE176" s="260"/>
      <c r="AF176" s="260"/>
      <c r="AG176" s="260"/>
      <c r="AH176" s="260"/>
      <c r="AI176" s="260"/>
      <c r="AJ176" s="260"/>
      <c r="AK176" s="260"/>
      <c r="AL176" s="260"/>
      <c r="AM176" s="260"/>
      <c r="AN176" s="596"/>
      <c r="AO176" s="596"/>
      <c r="AP176" s="260"/>
      <c r="AQ176" s="260"/>
      <c r="AR176" s="260"/>
      <c r="AS176" s="260"/>
      <c r="AT176" s="260"/>
      <c r="AU176" s="260"/>
      <c r="AV176" s="260"/>
      <c r="AW176" s="260"/>
      <c r="AX176" s="260"/>
      <c r="AY176" s="260"/>
      <c r="AZ176" s="260"/>
      <c r="BA176" s="260"/>
      <c r="BB176" s="260"/>
      <c r="BC176" s="260"/>
      <c r="BD176" s="596"/>
      <c r="BE176" s="260"/>
      <c r="BF176" s="260"/>
      <c r="BG176" s="260"/>
      <c r="BH176" s="260"/>
      <c r="BI176" s="260"/>
      <c r="BJ176" s="260"/>
      <c r="BK176" s="581"/>
      <c r="BL176" s="260"/>
      <c r="BM176" s="260"/>
      <c r="BN176" s="260"/>
      <c r="BO176" s="260"/>
      <c r="BP176" s="260"/>
      <c r="BQ176" s="260"/>
      <c r="BR176" s="260"/>
      <c r="BS176" s="596"/>
      <c r="BT176" s="260"/>
      <c r="BU176" s="260"/>
      <c r="BV176" s="260"/>
      <c r="BW176" s="260"/>
      <c r="BX176" s="260"/>
      <c r="BY176" s="260"/>
      <c r="BZ176" s="260"/>
      <c r="CA176" s="635"/>
      <c r="CB176" s="654"/>
      <c r="CC176" s="654"/>
      <c r="CD176" s="654"/>
      <c r="CE176" s="654"/>
      <c r="CF176" s="654"/>
      <c r="CG176" s="654"/>
      <c r="CH176" s="654"/>
      <c r="CI176" s="654"/>
      <c r="CJ176" s="654"/>
      <c r="CK176" s="654"/>
      <c r="CL176" s="654"/>
      <c r="CM176" s="654"/>
      <c r="CN176" s="654"/>
      <c r="CO176" s="654"/>
      <c r="CP176" s="654"/>
      <c r="CQ176" s="654"/>
      <c r="CR176" s="807">
        <f t="shared" si="13"/>
        <v>0</v>
      </c>
      <c r="CS176" s="807">
        <f t="shared" si="14"/>
        <v>0</v>
      </c>
      <c r="CT176" s="297"/>
      <c r="CU176" s="297"/>
      <c r="CV176" s="297"/>
      <c r="CW176" s="297"/>
      <c r="CX176" s="297"/>
      <c r="CY176" s="297"/>
      <c r="CZ176" s="297"/>
      <c r="DA176" s="297"/>
      <c r="DB176" s="297"/>
      <c r="DC176" s="297"/>
      <c r="DD176" s="297"/>
      <c r="DE176" s="297"/>
      <c r="DF176" s="297"/>
      <c r="DG176" s="297"/>
      <c r="DH176" s="297"/>
      <c r="DI176" s="297"/>
      <c r="DJ176" s="297"/>
      <c r="DK176" s="297"/>
      <c r="DL176" s="297"/>
      <c r="DM176" s="297"/>
      <c r="DN176" s="297"/>
      <c r="DO176" s="297"/>
      <c r="DP176" s="297"/>
      <c r="DQ176" s="297"/>
      <c r="DR176" s="297"/>
      <c r="DS176" s="297"/>
      <c r="DT176" s="297"/>
      <c r="DU176" s="297"/>
      <c r="DV176" s="297"/>
      <c r="DW176" s="297"/>
      <c r="DX176" s="297"/>
      <c r="DY176" s="297"/>
      <c r="DZ176" s="297"/>
      <c r="EA176" s="297"/>
      <c r="EB176" s="297"/>
      <c r="EC176" s="297"/>
      <c r="ED176" s="297"/>
      <c r="EE176" s="297"/>
      <c r="EF176" s="297"/>
      <c r="EG176" s="297"/>
      <c r="EH176" s="297"/>
      <c r="EI176" s="297"/>
      <c r="EJ176" s="297"/>
      <c r="EK176" s="297"/>
      <c r="EL176" s="297"/>
      <c r="EM176" s="297"/>
      <c r="EN176" s="297"/>
      <c r="EO176" s="297"/>
      <c r="EP176" s="297"/>
      <c r="EQ176" s="297"/>
      <c r="ER176" s="297"/>
      <c r="ES176" s="298"/>
      <c r="ET176" s="297"/>
      <c r="EU176" s="297"/>
      <c r="EV176" s="297"/>
      <c r="EW176" s="297"/>
      <c r="EX176" s="297"/>
      <c r="EY176" s="297"/>
      <c r="EZ176" s="297"/>
      <c r="FA176" s="297"/>
      <c r="FB176" s="297"/>
      <c r="FC176" s="297"/>
      <c r="FD176" s="297"/>
      <c r="FE176" s="297"/>
      <c r="FF176" s="297"/>
      <c r="FG176" s="297"/>
      <c r="FH176" s="297"/>
      <c r="FI176" s="297"/>
      <c r="FJ176" s="297"/>
      <c r="FK176" s="299"/>
      <c r="FL176" s="297"/>
      <c r="FM176" s="297"/>
      <c r="FN176" s="297"/>
      <c r="FO176" s="297"/>
      <c r="FP176" s="297"/>
      <c r="FQ176" s="297"/>
      <c r="FR176" s="297"/>
      <c r="FS176" s="297"/>
      <c r="FT176" s="297"/>
      <c r="FU176" s="297"/>
      <c r="FV176" s="297"/>
      <c r="FW176" s="297"/>
      <c r="FX176" s="297"/>
      <c r="FY176" s="297"/>
      <c r="FZ176" s="297"/>
      <c r="GA176" s="297"/>
      <c r="GB176" s="297"/>
      <c r="GC176" s="297"/>
      <c r="GD176" s="297"/>
      <c r="GE176" s="297"/>
      <c r="GF176" s="297"/>
      <c r="GG176" s="297"/>
      <c r="GH176" s="297"/>
      <c r="GI176" s="297"/>
      <c r="GJ176" s="297"/>
      <c r="GK176" s="297"/>
      <c r="GL176" s="297"/>
      <c r="GM176" s="297"/>
      <c r="GN176" s="297"/>
      <c r="GO176" s="297"/>
      <c r="GP176" s="297"/>
      <c r="GQ176" s="297"/>
      <c r="GR176" s="297"/>
      <c r="GS176" s="261"/>
      <c r="GT176" s="297"/>
      <c r="GU176" s="297"/>
      <c r="GV176" s="297"/>
      <c r="GW176" s="297"/>
      <c r="GX176" s="297"/>
      <c r="GY176" s="297"/>
      <c r="GZ176" s="261"/>
      <c r="HA176" s="261"/>
      <c r="HB176" s="261"/>
      <c r="HC176" s="261"/>
      <c r="HD176" s="261"/>
      <c r="HE176" s="261"/>
      <c r="HF176" s="261"/>
      <c r="HG176" s="261"/>
      <c r="HH176" s="261"/>
      <c r="HI176" s="261"/>
      <c r="HJ176" s="261"/>
      <c r="HK176" s="261"/>
      <c r="HL176" s="261"/>
      <c r="HM176" s="261"/>
    </row>
    <row r="177" spans="1:222" ht="19.5" hidden="1" x14ac:dyDescent="0.25">
      <c r="A177" s="1121" t="s">
        <v>437</v>
      </c>
      <c r="B177" s="1121" t="s">
        <v>375</v>
      </c>
      <c r="C177" s="1121" t="s">
        <v>375</v>
      </c>
      <c r="D177" s="1121" t="s">
        <v>380</v>
      </c>
      <c r="E177" s="1121" t="s">
        <v>418</v>
      </c>
      <c r="F177" s="1121"/>
      <c r="G177" s="608"/>
      <c r="H177" s="608"/>
      <c r="I177" s="1050"/>
      <c r="J177" s="1050"/>
      <c r="K177" s="608"/>
      <c r="L177" s="608"/>
      <c r="M177" s="608"/>
      <c r="N177" s="627"/>
      <c r="O177" s="627"/>
      <c r="P177" s="627"/>
      <c r="Q177" s="1122" t="s">
        <v>698</v>
      </c>
      <c r="R177" s="1123"/>
      <c r="S177" s="1123"/>
      <c r="T177" s="1124">
        <f t="shared" si="12"/>
        <v>0</v>
      </c>
      <c r="U177" s="654">
        <f t="shared" si="11"/>
        <v>0</v>
      </c>
      <c r="V177" s="1086"/>
      <c r="W177" s="581"/>
      <c r="X177" s="581"/>
      <c r="Y177" s="581"/>
      <c r="Z177" s="581"/>
      <c r="AA177" s="596"/>
      <c r="AB177" s="581"/>
      <c r="AC177" s="581"/>
      <c r="AD177" s="581"/>
      <c r="AE177" s="581"/>
      <c r="AF177" s="581"/>
      <c r="AG177" s="581"/>
      <c r="AH177" s="581"/>
      <c r="AI177" s="581"/>
      <c r="AJ177" s="581"/>
      <c r="AK177" s="581"/>
      <c r="AL177" s="581"/>
      <c r="AM177" s="581"/>
      <c r="AN177" s="596"/>
      <c r="AO177" s="596"/>
      <c r="AP177" s="581"/>
      <c r="AQ177" s="581"/>
      <c r="AR177" s="581"/>
      <c r="AS177" s="581"/>
      <c r="AT177" s="581"/>
      <c r="AU177" s="581"/>
      <c r="AV177" s="581"/>
      <c r="AW177" s="581"/>
      <c r="AX177" s="581"/>
      <c r="AY177" s="581"/>
      <c r="AZ177" s="581"/>
      <c r="BA177" s="581"/>
      <c r="BB177" s="581"/>
      <c r="BC177" s="581"/>
      <c r="BD177" s="596"/>
      <c r="BE177" s="581"/>
      <c r="BF177" s="581"/>
      <c r="BG177" s="260"/>
      <c r="BH177" s="260"/>
      <c r="BI177" s="260"/>
      <c r="BJ177" s="581"/>
      <c r="BK177" s="581"/>
      <c r="BL177" s="581"/>
      <c r="BM177" s="581"/>
      <c r="BN177" s="581"/>
      <c r="BO177" s="581"/>
      <c r="BP177" s="581"/>
      <c r="BQ177" s="581"/>
      <c r="BR177" s="581"/>
      <c r="BS177" s="596"/>
      <c r="BT177" s="581"/>
      <c r="BU177" s="581"/>
      <c r="BV177" s="581"/>
      <c r="BW177" s="581"/>
      <c r="BX177" s="581"/>
      <c r="BY177" s="581"/>
      <c r="BZ177" s="581"/>
      <c r="CA177" s="635"/>
      <c r="CB177" s="654"/>
      <c r="CC177" s="654"/>
      <c r="CD177" s="654"/>
      <c r="CE177" s="654"/>
      <c r="CF177" s="654"/>
      <c r="CG177" s="654"/>
      <c r="CH177" s="654"/>
      <c r="CI177" s="654"/>
      <c r="CJ177" s="654"/>
      <c r="CK177" s="654"/>
      <c r="CL177" s="654"/>
      <c r="CM177" s="654"/>
      <c r="CN177" s="654"/>
      <c r="CO177" s="654"/>
      <c r="CP177" s="654"/>
      <c r="CQ177" s="654"/>
      <c r="CR177" s="807">
        <f t="shared" si="13"/>
        <v>0</v>
      </c>
      <c r="CS177" s="807">
        <f t="shared" si="14"/>
        <v>0</v>
      </c>
      <c r="CT177" s="297"/>
      <c r="CU177" s="297"/>
      <c r="CV177" s="297"/>
      <c r="CW177" s="297"/>
      <c r="CX177" s="297"/>
      <c r="CY177" s="297"/>
      <c r="CZ177" s="297"/>
      <c r="DA177" s="297"/>
      <c r="DB177" s="297"/>
      <c r="DC177" s="297"/>
      <c r="DD177" s="297"/>
      <c r="DE177" s="297"/>
      <c r="DF177" s="297"/>
      <c r="DG177" s="297"/>
      <c r="DH177" s="297"/>
      <c r="DI177" s="297"/>
      <c r="DJ177" s="297"/>
      <c r="DK177" s="297"/>
      <c r="DL177" s="297"/>
      <c r="DM177" s="297"/>
      <c r="DN177" s="297"/>
      <c r="DO177" s="297"/>
      <c r="DP177" s="297"/>
      <c r="DQ177" s="297"/>
      <c r="DR177" s="297"/>
      <c r="DS177" s="297"/>
      <c r="DT177" s="297"/>
      <c r="DU177" s="297"/>
      <c r="DV177" s="297"/>
      <c r="DW177" s="297"/>
      <c r="DX177" s="297"/>
      <c r="DY177" s="297"/>
      <c r="DZ177" s="297"/>
      <c r="EA177" s="297"/>
      <c r="EB177" s="297"/>
      <c r="EC177" s="297"/>
      <c r="ED177" s="297"/>
      <c r="EE177" s="297"/>
      <c r="EF177" s="297"/>
      <c r="EG177" s="297"/>
      <c r="EH177" s="297"/>
      <c r="EI177" s="297"/>
      <c r="EJ177" s="297"/>
      <c r="EK177" s="297"/>
      <c r="EL177" s="297"/>
      <c r="EM177" s="297"/>
      <c r="EN177" s="297"/>
      <c r="EO177" s="297"/>
      <c r="EP177" s="297"/>
      <c r="EQ177" s="297"/>
      <c r="ER177" s="297"/>
      <c r="ES177" s="298"/>
      <c r="ET177" s="297"/>
      <c r="EU177" s="297"/>
      <c r="EV177" s="297"/>
      <c r="EW177" s="297"/>
      <c r="EX177" s="297"/>
      <c r="EY177" s="297"/>
      <c r="EZ177" s="297"/>
      <c r="FA177" s="297"/>
      <c r="FB177" s="297"/>
      <c r="FC177" s="297"/>
      <c r="FD177" s="297"/>
      <c r="FE177" s="297"/>
      <c r="FF177" s="297"/>
      <c r="FG177" s="297"/>
      <c r="FH177" s="297"/>
      <c r="FI177" s="297"/>
      <c r="FJ177" s="297"/>
      <c r="FK177" s="299"/>
      <c r="FL177" s="297"/>
      <c r="FM177" s="297"/>
      <c r="FN177" s="297"/>
      <c r="FO177" s="297"/>
      <c r="FP177" s="297"/>
      <c r="FQ177" s="297"/>
      <c r="FR177" s="297"/>
      <c r="FS177" s="297"/>
      <c r="FT177" s="297"/>
      <c r="FU177" s="297"/>
      <c r="FV177" s="297"/>
      <c r="FW177" s="297"/>
      <c r="FX177" s="297"/>
      <c r="FY177" s="297"/>
      <c r="FZ177" s="297"/>
      <c r="GA177" s="297"/>
      <c r="GB177" s="297"/>
      <c r="GC177" s="297"/>
      <c r="GD177" s="297"/>
      <c r="GE177" s="297"/>
      <c r="GF177" s="297"/>
      <c r="GG177" s="297"/>
      <c r="GH177" s="297"/>
      <c r="GI177" s="297"/>
      <c r="GJ177" s="297"/>
      <c r="GK177" s="297"/>
      <c r="GL177" s="297"/>
      <c r="GM177" s="297"/>
      <c r="GN177" s="297"/>
      <c r="GO177" s="297"/>
      <c r="GP177" s="297"/>
      <c r="GQ177" s="297"/>
      <c r="GR177" s="297"/>
      <c r="GS177" s="261"/>
      <c r="GT177" s="297"/>
      <c r="GU177" s="297"/>
      <c r="GV177" s="297"/>
      <c r="GW177" s="297"/>
      <c r="GX177" s="297"/>
      <c r="GY177" s="297"/>
      <c r="GZ177" s="261"/>
      <c r="HA177" s="261"/>
      <c r="HB177" s="261"/>
      <c r="HC177" s="261"/>
      <c r="HD177" s="261"/>
      <c r="HE177" s="261"/>
      <c r="HF177" s="261"/>
      <c r="HG177" s="261"/>
      <c r="HH177" s="261"/>
      <c r="HI177" s="261"/>
      <c r="HJ177" s="261"/>
      <c r="HK177" s="261"/>
      <c r="HL177" s="261"/>
      <c r="HM177" s="261"/>
    </row>
    <row r="178" spans="1:222" ht="19.5" hidden="1" x14ac:dyDescent="0.25">
      <c r="A178" s="790" t="s">
        <v>437</v>
      </c>
      <c r="B178" s="790" t="s">
        <v>375</v>
      </c>
      <c r="C178" s="790" t="s">
        <v>375</v>
      </c>
      <c r="D178" s="790" t="s">
        <v>380</v>
      </c>
      <c r="E178" s="790" t="s">
        <v>418</v>
      </c>
      <c r="F178" s="790" t="s">
        <v>365</v>
      </c>
      <c r="G178" s="620"/>
      <c r="H178" s="620"/>
      <c r="I178" s="1062"/>
      <c r="J178" s="1062"/>
      <c r="K178" s="620"/>
      <c r="L178" s="620"/>
      <c r="M178" s="620"/>
      <c r="N178" s="630"/>
      <c r="O178" s="630"/>
      <c r="P178" s="630"/>
      <c r="Q178" s="806" t="s">
        <v>440</v>
      </c>
      <c r="R178" s="1136"/>
      <c r="S178" s="1136"/>
      <c r="T178" s="1137">
        <f t="shared" si="12"/>
        <v>0</v>
      </c>
      <c r="U178" s="654">
        <f t="shared" si="11"/>
        <v>0</v>
      </c>
      <c r="V178" s="1087"/>
      <c r="W178" s="269"/>
      <c r="X178" s="269"/>
      <c r="Y178" s="269"/>
      <c r="Z178" s="269"/>
      <c r="AA178" s="595"/>
      <c r="AB178" s="269"/>
      <c r="AC178" s="269"/>
      <c r="AD178" s="269"/>
      <c r="AE178" s="269"/>
      <c r="AF178" s="269"/>
      <c r="AG178" s="269"/>
      <c r="AH178" s="269"/>
      <c r="AI178" s="269"/>
      <c r="AJ178" s="269"/>
      <c r="AK178" s="269"/>
      <c r="AL178" s="269"/>
      <c r="AM178" s="269"/>
      <c r="AN178" s="595"/>
      <c r="AO178" s="595"/>
      <c r="AP178" s="269"/>
      <c r="AQ178" s="269"/>
      <c r="AR178" s="269"/>
      <c r="AS178" s="269"/>
      <c r="AT178" s="269"/>
      <c r="AU178" s="269"/>
      <c r="AV178" s="269"/>
      <c r="AW178" s="269"/>
      <c r="AX178" s="269"/>
      <c r="AY178" s="269"/>
      <c r="AZ178" s="269"/>
      <c r="BA178" s="269"/>
      <c r="BB178" s="269"/>
      <c r="BC178" s="269"/>
      <c r="BD178" s="595"/>
      <c r="BE178" s="269"/>
      <c r="BF178" s="269"/>
      <c r="BG178" s="269"/>
      <c r="BH178" s="269"/>
      <c r="BI178" s="269"/>
      <c r="BJ178" s="269"/>
      <c r="BK178" s="576"/>
      <c r="BL178" s="269"/>
      <c r="BM178" s="269"/>
      <c r="BN178" s="269"/>
      <c r="BO178" s="269"/>
      <c r="BP178" s="269"/>
      <c r="BQ178" s="269"/>
      <c r="BR178" s="269"/>
      <c r="BS178" s="595"/>
      <c r="BT178" s="269"/>
      <c r="BU178" s="269"/>
      <c r="BV178" s="269"/>
      <c r="BW178" s="269"/>
      <c r="BX178" s="269"/>
      <c r="BY178" s="269"/>
      <c r="BZ178" s="269"/>
      <c r="CA178" s="636"/>
      <c r="CB178" s="654"/>
      <c r="CC178" s="654"/>
      <c r="CD178" s="654"/>
      <c r="CE178" s="654"/>
      <c r="CF178" s="654"/>
      <c r="CG178" s="654"/>
      <c r="CH178" s="654"/>
      <c r="CI178" s="654"/>
      <c r="CJ178" s="654"/>
      <c r="CK178" s="654"/>
      <c r="CL178" s="654"/>
      <c r="CM178" s="654"/>
      <c r="CN178" s="654"/>
      <c r="CO178" s="654"/>
      <c r="CP178" s="654"/>
      <c r="CQ178" s="654"/>
      <c r="CR178" s="807">
        <f t="shared" si="13"/>
        <v>0</v>
      </c>
      <c r="CS178" s="807">
        <f t="shared" si="14"/>
        <v>0</v>
      </c>
      <c r="CT178" s="318"/>
      <c r="CU178" s="318"/>
      <c r="CV178" s="318"/>
      <c r="CW178" s="318"/>
      <c r="CX178" s="318"/>
      <c r="CY178" s="318"/>
      <c r="CZ178" s="318"/>
      <c r="DA178" s="318"/>
      <c r="DB178" s="318"/>
      <c r="DC178" s="318"/>
      <c r="DD178" s="318"/>
      <c r="DE178" s="318"/>
      <c r="DF178" s="318"/>
      <c r="DG178" s="318"/>
      <c r="DH178" s="318"/>
      <c r="DI178" s="318"/>
      <c r="DJ178" s="318"/>
      <c r="DK178" s="318"/>
      <c r="DL178" s="318"/>
      <c r="DM178" s="318"/>
      <c r="DN178" s="318"/>
      <c r="DO178" s="318"/>
      <c r="DP178" s="318"/>
      <c r="DQ178" s="318"/>
      <c r="DR178" s="318"/>
      <c r="DS178" s="318"/>
      <c r="DT178" s="318"/>
      <c r="DU178" s="318"/>
      <c r="DV178" s="318"/>
      <c r="DW178" s="318"/>
      <c r="DX178" s="318"/>
      <c r="DY178" s="318"/>
      <c r="DZ178" s="318"/>
      <c r="EA178" s="318"/>
      <c r="EB178" s="318"/>
      <c r="EC178" s="318"/>
      <c r="ED178" s="318"/>
      <c r="EE178" s="318"/>
      <c r="EF178" s="318"/>
      <c r="EG178" s="318"/>
      <c r="EH178" s="318"/>
      <c r="EI178" s="318"/>
      <c r="EJ178" s="318"/>
      <c r="EK178" s="318"/>
      <c r="EL178" s="318"/>
      <c r="EM178" s="318"/>
      <c r="EN178" s="318"/>
      <c r="EO178" s="318"/>
      <c r="EP178" s="318"/>
      <c r="EQ178" s="318"/>
      <c r="ER178" s="318"/>
      <c r="ES178" s="298"/>
      <c r="ET178" s="318"/>
      <c r="EU178" s="318"/>
      <c r="EV178" s="318"/>
      <c r="EW178" s="318"/>
      <c r="EX178" s="318"/>
      <c r="EY178" s="320"/>
      <c r="EZ178" s="320"/>
      <c r="FA178" s="320"/>
      <c r="FB178" s="320"/>
      <c r="FC178" s="320"/>
      <c r="FD178" s="320"/>
      <c r="FE178" s="320"/>
      <c r="FF178" s="320"/>
      <c r="FG178" s="320"/>
      <c r="FH178" s="320"/>
      <c r="FI178" s="320"/>
      <c r="FJ178" s="320"/>
      <c r="FK178" s="321"/>
      <c r="FL178" s="320"/>
      <c r="FM178" s="320"/>
      <c r="FN178" s="320"/>
      <c r="FO178" s="320"/>
      <c r="FP178" s="320"/>
      <c r="FQ178" s="320"/>
      <c r="FR178" s="320"/>
      <c r="FS178" s="320"/>
      <c r="FT178" s="320"/>
      <c r="FU178" s="320"/>
      <c r="FV178" s="320"/>
      <c r="FW178" s="320"/>
      <c r="FX178" s="320"/>
      <c r="FY178" s="320"/>
      <c r="FZ178" s="320"/>
      <c r="GA178" s="320"/>
      <c r="GB178" s="320"/>
      <c r="GC178" s="320"/>
      <c r="GD178" s="320"/>
      <c r="GE178" s="320"/>
      <c r="GF178" s="320"/>
      <c r="GG178" s="320"/>
      <c r="GH178" s="320"/>
      <c r="GI178" s="320"/>
      <c r="GJ178" s="320"/>
      <c r="GK178" s="320"/>
      <c r="GL178" s="320"/>
      <c r="GM178" s="320"/>
      <c r="GN178" s="320"/>
      <c r="GO178" s="320"/>
      <c r="GP178" s="320"/>
      <c r="GQ178" s="320"/>
      <c r="GR178" s="320"/>
      <c r="GS178" s="270"/>
      <c r="GT178" s="320"/>
      <c r="GU178" s="320"/>
      <c r="GV178" s="320"/>
      <c r="GW178" s="320"/>
      <c r="GX178" s="320"/>
      <c r="GY178" s="320"/>
      <c r="GZ178" s="270"/>
      <c r="HA178" s="270"/>
      <c r="HB178" s="270"/>
      <c r="HC178" s="270"/>
      <c r="HD178" s="270"/>
      <c r="HE178" s="270"/>
      <c r="HF178" s="270"/>
      <c r="HG178" s="254"/>
      <c r="HH178" s="254"/>
      <c r="HI178" s="254"/>
      <c r="HJ178" s="254"/>
      <c r="HK178" s="254"/>
      <c r="HL178" s="254"/>
      <c r="HM178" s="254"/>
    </row>
    <row r="179" spans="1:222" s="280" customFormat="1" ht="142.5" hidden="1" x14ac:dyDescent="0.25">
      <c r="A179" s="903" t="s">
        <v>437</v>
      </c>
      <c r="B179" s="903" t="s">
        <v>375</v>
      </c>
      <c r="C179" s="903" t="s">
        <v>375</v>
      </c>
      <c r="D179" s="903" t="s">
        <v>380</v>
      </c>
      <c r="E179" s="903" t="s">
        <v>418</v>
      </c>
      <c r="F179" s="903" t="s">
        <v>365</v>
      </c>
      <c r="G179" s="621">
        <v>2021005810220</v>
      </c>
      <c r="H179" s="948"/>
      <c r="I179" s="1064" t="s">
        <v>950</v>
      </c>
      <c r="J179" s="1064" t="s">
        <v>951</v>
      </c>
      <c r="K179" s="621">
        <v>1</v>
      </c>
      <c r="L179" s="615" t="s">
        <v>767</v>
      </c>
      <c r="M179" s="615" t="s">
        <v>797</v>
      </c>
      <c r="N179" s="943" t="s">
        <v>666</v>
      </c>
      <c r="O179" s="943" t="s">
        <v>390</v>
      </c>
      <c r="P179" s="943" t="s">
        <v>701</v>
      </c>
      <c r="Q179" s="947" t="s">
        <v>949</v>
      </c>
      <c r="R179" s="858">
        <v>265775266.88999999</v>
      </c>
      <c r="S179" s="858">
        <v>0</v>
      </c>
      <c r="T179" s="1027">
        <f t="shared" si="12"/>
        <v>265775266.88999999</v>
      </c>
      <c r="U179" s="654">
        <f t="shared" si="11"/>
        <v>265775266.88999999</v>
      </c>
      <c r="V179" s="1088"/>
      <c r="W179" s="594"/>
      <c r="X179" s="594"/>
      <c r="Y179" s="594"/>
      <c r="Z179" s="594"/>
      <c r="AA179" s="594"/>
      <c r="AB179" s="594"/>
      <c r="AC179" s="594"/>
      <c r="AD179" s="594"/>
      <c r="AE179" s="594"/>
      <c r="AF179" s="594"/>
      <c r="AG179" s="594"/>
      <c r="AH179" s="594"/>
      <c r="AI179" s="594"/>
      <c r="AJ179" s="594"/>
      <c r="AK179" s="594"/>
      <c r="AL179" s="594"/>
      <c r="AM179" s="594"/>
      <c r="AN179" s="594"/>
      <c r="AO179" s="594">
        <f>204269967.89+61500000</f>
        <v>265769967.88999999</v>
      </c>
      <c r="AP179" s="594"/>
      <c r="AQ179" s="594"/>
      <c r="AR179" s="594">
        <v>5299</v>
      </c>
      <c r="AS179" s="594"/>
      <c r="AT179" s="594"/>
      <c r="AU179" s="594"/>
      <c r="AV179" s="594"/>
      <c r="AW179" s="594"/>
      <c r="AX179" s="594"/>
      <c r="AY179" s="594"/>
      <c r="AZ179" s="594"/>
      <c r="BA179" s="594"/>
      <c r="BB179" s="594"/>
      <c r="BC179" s="594"/>
      <c r="BD179" s="594"/>
      <c r="BE179" s="789"/>
      <c r="BF179" s="789"/>
      <c r="BG179" s="789"/>
      <c r="BH179" s="789"/>
      <c r="BI179" s="789"/>
      <c r="BJ179" s="594"/>
      <c r="BK179" s="594"/>
      <c r="BL179" s="594"/>
      <c r="BM179" s="594"/>
      <c r="BN179" s="594"/>
      <c r="BO179" s="594"/>
      <c r="BP179" s="594"/>
      <c r="BQ179" s="594"/>
      <c r="BR179" s="594"/>
      <c r="BS179" s="594"/>
      <c r="BT179" s="594"/>
      <c r="BU179" s="594"/>
      <c r="BV179" s="594"/>
      <c r="BW179" s="594"/>
      <c r="BX179" s="594"/>
      <c r="BY179" s="594"/>
      <c r="BZ179" s="594"/>
      <c r="CA179" s="637"/>
      <c r="CB179" s="655"/>
      <c r="CC179" s="655"/>
      <c r="CD179" s="655"/>
      <c r="CE179" s="655"/>
      <c r="CF179" s="655"/>
      <c r="CG179" s="655"/>
      <c r="CH179" s="655"/>
      <c r="CI179" s="655"/>
      <c r="CJ179" s="655"/>
      <c r="CK179" s="655"/>
      <c r="CL179" s="655"/>
      <c r="CM179" s="655"/>
      <c r="CN179" s="655"/>
      <c r="CO179" s="655"/>
      <c r="CP179" s="655"/>
      <c r="CQ179" s="655"/>
      <c r="CR179" s="807">
        <f t="shared" si="13"/>
        <v>265775266.88999999</v>
      </c>
      <c r="CS179" s="807">
        <f t="shared" si="14"/>
        <v>0</v>
      </c>
      <c r="CT179" s="300"/>
      <c r="CU179" s="300"/>
      <c r="CV179" s="300"/>
      <c r="CW179" s="300"/>
      <c r="CX179" s="300"/>
      <c r="CY179" s="300"/>
      <c r="CZ179" s="300"/>
      <c r="DA179" s="300"/>
      <c r="DB179" s="300"/>
      <c r="DC179" s="300"/>
      <c r="DD179" s="300"/>
      <c r="DE179" s="300"/>
      <c r="DF179" s="300"/>
      <c r="DG179" s="300"/>
      <c r="DH179" s="300"/>
      <c r="DI179" s="300"/>
      <c r="DJ179" s="300"/>
      <c r="DK179" s="300"/>
      <c r="DL179" s="300"/>
      <c r="DM179" s="300"/>
      <c r="DN179" s="300"/>
      <c r="DO179" s="300"/>
      <c r="DP179" s="300"/>
      <c r="DQ179" s="300"/>
      <c r="DR179" s="300"/>
      <c r="DS179" s="300"/>
      <c r="DT179" s="300"/>
      <c r="DU179" s="300"/>
      <c r="DV179" s="300"/>
      <c r="DW179" s="300"/>
      <c r="DX179" s="300"/>
      <c r="DY179" s="300"/>
      <c r="DZ179" s="300"/>
      <c r="EA179" s="300"/>
      <c r="EB179" s="300"/>
      <c r="EC179" s="300"/>
      <c r="ED179" s="300"/>
      <c r="EE179" s="300"/>
      <c r="EF179" s="300"/>
      <c r="EG179" s="300"/>
      <c r="EH179" s="300"/>
      <c r="EI179" s="300"/>
      <c r="EJ179" s="300"/>
      <c r="EK179" s="300"/>
      <c r="EL179" s="300"/>
      <c r="EM179" s="300"/>
      <c r="EN179" s="300"/>
      <c r="EO179" s="300"/>
      <c r="EP179" s="300"/>
      <c r="EQ179" s="300"/>
      <c r="ER179" s="300"/>
      <c r="ES179" s="300"/>
      <c r="ET179" s="300"/>
      <c r="EU179" s="300"/>
      <c r="EV179" s="300"/>
      <c r="EW179" s="300"/>
      <c r="EX179" s="300"/>
      <c r="EY179" s="300"/>
      <c r="EZ179" s="300"/>
      <c r="FA179" s="300"/>
      <c r="FB179" s="300"/>
      <c r="FC179" s="300"/>
      <c r="FD179" s="300"/>
      <c r="FE179" s="300"/>
      <c r="FF179" s="300"/>
      <c r="FG179" s="300"/>
      <c r="FH179" s="300"/>
      <c r="FI179" s="300"/>
      <c r="FJ179" s="300"/>
      <c r="FK179" s="301"/>
      <c r="FL179" s="300"/>
      <c r="FM179" s="300"/>
      <c r="FN179" s="300"/>
      <c r="FO179" s="300"/>
      <c r="FP179" s="300"/>
      <c r="FQ179" s="300"/>
      <c r="FR179" s="300"/>
      <c r="FS179" s="300"/>
      <c r="FT179" s="300"/>
      <c r="FU179" s="300"/>
      <c r="FV179" s="300"/>
      <c r="FW179" s="300"/>
      <c r="FX179" s="300"/>
      <c r="FY179" s="300"/>
      <c r="FZ179" s="300"/>
      <c r="GA179" s="300"/>
      <c r="GB179" s="300"/>
      <c r="GC179" s="300"/>
      <c r="GD179" s="300"/>
      <c r="GE179" s="300"/>
      <c r="GF179" s="300"/>
      <c r="GG179" s="300"/>
      <c r="GH179" s="300"/>
      <c r="GI179" s="300"/>
      <c r="GJ179" s="300"/>
      <c r="GK179" s="300"/>
      <c r="GL179" s="300"/>
      <c r="GM179" s="300"/>
      <c r="GN179" s="300"/>
      <c r="GO179" s="300"/>
      <c r="GP179" s="300"/>
      <c r="GQ179" s="300"/>
      <c r="GR179" s="300"/>
      <c r="GS179" s="278"/>
      <c r="GT179" s="300"/>
      <c r="GU179" s="300"/>
      <c r="GV179" s="300"/>
      <c r="GW179" s="300"/>
      <c r="GX179" s="300"/>
      <c r="GY179" s="300"/>
      <c r="GZ179" s="278"/>
      <c r="HA179" s="278"/>
      <c r="HB179" s="278"/>
      <c r="HC179" s="278"/>
      <c r="HD179" s="278"/>
      <c r="HE179" s="278"/>
      <c r="HF179" s="278"/>
      <c r="HG179" s="278"/>
      <c r="HH179" s="278"/>
      <c r="HI179" s="278"/>
      <c r="HJ179" s="278"/>
      <c r="HK179" s="278"/>
      <c r="HL179" s="278"/>
      <c r="HM179" s="278"/>
    </row>
    <row r="180" spans="1:222" ht="19.5" hidden="1" x14ac:dyDescent="0.25">
      <c r="A180" s="790" t="s">
        <v>437</v>
      </c>
      <c r="B180" s="790" t="s">
        <v>375</v>
      </c>
      <c r="C180" s="790" t="s">
        <v>375</v>
      </c>
      <c r="D180" s="790" t="s">
        <v>380</v>
      </c>
      <c r="E180" s="790" t="s">
        <v>418</v>
      </c>
      <c r="F180" s="790" t="s">
        <v>373</v>
      </c>
      <c r="G180" s="620"/>
      <c r="H180" s="620"/>
      <c r="I180" s="1062"/>
      <c r="J180" s="1062"/>
      <c r="K180" s="620"/>
      <c r="L180" s="620"/>
      <c r="M180" s="620"/>
      <c r="N180" s="630"/>
      <c r="O180" s="630"/>
      <c r="P180" s="630"/>
      <c r="Q180" s="806" t="s">
        <v>945</v>
      </c>
      <c r="R180" s="896"/>
      <c r="S180" s="897"/>
      <c r="T180" s="1028"/>
      <c r="U180" s="654">
        <f t="shared" si="11"/>
        <v>0</v>
      </c>
      <c r="V180" s="1092">
        <v>0</v>
      </c>
      <c r="W180" s="595"/>
      <c r="X180" s="595"/>
      <c r="Y180" s="595"/>
      <c r="Z180" s="595"/>
      <c r="AA180" s="595"/>
      <c r="AB180" s="595"/>
      <c r="AC180" s="595"/>
      <c r="AD180" s="595"/>
      <c r="AE180" s="595"/>
      <c r="AF180" s="595"/>
      <c r="AG180" s="595"/>
      <c r="AH180" s="595"/>
      <c r="AI180" s="595"/>
      <c r="AJ180" s="595"/>
      <c r="AK180" s="595"/>
      <c r="AL180" s="595"/>
      <c r="AM180" s="595"/>
      <c r="AN180" s="595"/>
      <c r="AO180" s="595"/>
      <c r="AP180" s="595"/>
      <c r="AQ180" s="595"/>
      <c r="AR180" s="595"/>
      <c r="AS180" s="595"/>
      <c r="AT180" s="595"/>
      <c r="AU180" s="595"/>
      <c r="AV180" s="595"/>
      <c r="AW180" s="595"/>
      <c r="AX180" s="595"/>
      <c r="AY180" s="595"/>
      <c r="AZ180" s="595"/>
      <c r="BA180" s="595"/>
      <c r="BB180" s="595"/>
      <c r="BC180" s="595"/>
      <c r="BD180" s="595"/>
      <c r="BE180" s="595"/>
      <c r="BF180" s="595"/>
      <c r="BG180" s="595"/>
      <c r="BH180" s="595"/>
      <c r="BI180" s="595"/>
      <c r="BJ180" s="595"/>
      <c r="BK180" s="595"/>
      <c r="BL180" s="595"/>
      <c r="BM180" s="595"/>
      <c r="BN180" s="595"/>
      <c r="BO180" s="595"/>
      <c r="BP180" s="595"/>
      <c r="BQ180" s="595"/>
      <c r="BR180" s="595"/>
      <c r="BS180" s="595"/>
      <c r="BT180" s="595"/>
      <c r="BU180" s="595"/>
      <c r="BV180" s="595"/>
      <c r="BW180" s="595"/>
      <c r="BX180" s="595"/>
      <c r="BY180" s="595"/>
      <c r="BZ180" s="595"/>
      <c r="CA180" s="595"/>
      <c r="CB180" s="636"/>
      <c r="CC180" s="654"/>
      <c r="CD180" s="654"/>
      <c r="CE180" s="654"/>
      <c r="CF180" s="654"/>
      <c r="CG180" s="654"/>
      <c r="CH180" s="654"/>
      <c r="CI180" s="654"/>
      <c r="CJ180" s="654"/>
      <c r="CK180" s="654"/>
      <c r="CL180" s="654"/>
      <c r="CM180" s="654"/>
      <c r="CN180" s="654"/>
      <c r="CO180" s="654"/>
      <c r="CP180" s="654"/>
      <c r="CQ180" s="654"/>
      <c r="CR180" s="654"/>
      <c r="CS180" s="898"/>
      <c r="CT180" s="898"/>
      <c r="CU180" s="318"/>
      <c r="CV180" s="318"/>
      <c r="CW180" s="318"/>
      <c r="CX180" s="318"/>
      <c r="CY180" s="318"/>
      <c r="CZ180" s="318"/>
      <c r="DA180" s="318"/>
      <c r="DB180" s="318"/>
      <c r="DC180" s="318"/>
      <c r="DD180" s="318"/>
      <c r="DE180" s="318"/>
      <c r="DF180" s="318"/>
      <c r="DG180" s="318"/>
      <c r="DH180" s="318"/>
      <c r="DI180" s="318"/>
      <c r="DJ180" s="318"/>
      <c r="DK180" s="318"/>
      <c r="DL180" s="318"/>
      <c r="DM180" s="318"/>
      <c r="DN180" s="318"/>
      <c r="DO180" s="318"/>
      <c r="DP180" s="318"/>
      <c r="DQ180" s="318"/>
      <c r="DR180" s="318"/>
      <c r="DS180" s="318"/>
      <c r="DT180" s="318"/>
      <c r="DU180" s="318"/>
      <c r="DV180" s="318"/>
      <c r="DW180" s="318"/>
      <c r="DX180" s="318"/>
      <c r="DY180" s="318"/>
      <c r="DZ180" s="318"/>
      <c r="EA180" s="318"/>
      <c r="EB180" s="318"/>
      <c r="EC180" s="318"/>
      <c r="ED180" s="318"/>
      <c r="EE180" s="318"/>
      <c r="EF180" s="318"/>
      <c r="EG180" s="318"/>
      <c r="EH180" s="318"/>
      <c r="EI180" s="318"/>
      <c r="EJ180" s="318"/>
      <c r="EK180" s="318"/>
      <c r="EL180" s="318"/>
      <c r="EM180" s="318"/>
      <c r="EN180" s="318"/>
      <c r="EO180" s="318"/>
      <c r="EP180" s="318"/>
      <c r="EQ180" s="318"/>
      <c r="ER180" s="318"/>
      <c r="ES180" s="318"/>
      <c r="ET180" s="899"/>
      <c r="EU180" s="318"/>
      <c r="EV180" s="318"/>
      <c r="EW180" s="318"/>
      <c r="EX180" s="318"/>
      <c r="EY180" s="318"/>
      <c r="EZ180" s="900"/>
      <c r="FA180" s="900"/>
      <c r="FB180" s="900"/>
      <c r="FC180" s="900"/>
      <c r="FD180" s="900"/>
      <c r="FE180" s="900"/>
      <c r="FF180" s="900"/>
      <c r="FG180" s="900"/>
      <c r="FH180" s="900"/>
      <c r="FI180" s="900"/>
      <c r="FJ180" s="900"/>
      <c r="FK180" s="900"/>
      <c r="FL180" s="901"/>
      <c r="FM180" s="900"/>
      <c r="FN180" s="900"/>
      <c r="FO180" s="900"/>
      <c r="FP180" s="900"/>
      <c r="FQ180" s="900"/>
      <c r="FR180" s="900"/>
      <c r="FS180" s="900"/>
      <c r="FT180" s="900"/>
      <c r="FU180" s="900"/>
      <c r="FV180" s="900"/>
      <c r="FW180" s="900"/>
      <c r="FX180" s="900"/>
      <c r="FY180" s="900"/>
      <c r="FZ180" s="900"/>
      <c r="GA180" s="900"/>
      <c r="GB180" s="900"/>
      <c r="GC180" s="900"/>
      <c r="GD180" s="900"/>
      <c r="GE180" s="900"/>
      <c r="GF180" s="900"/>
      <c r="GG180" s="900"/>
      <c r="GH180" s="900"/>
      <c r="GI180" s="900"/>
      <c r="GJ180" s="900"/>
      <c r="GK180" s="900"/>
      <c r="GL180" s="900"/>
      <c r="GM180" s="900"/>
      <c r="GN180" s="900"/>
      <c r="GO180" s="900"/>
      <c r="GP180" s="900"/>
      <c r="GQ180" s="900"/>
      <c r="GR180" s="900"/>
      <c r="GS180" s="900"/>
      <c r="GT180" s="902"/>
      <c r="GU180" s="900"/>
      <c r="GV180" s="900"/>
      <c r="GW180" s="900"/>
      <c r="GX180" s="900"/>
      <c r="GY180" s="900"/>
      <c r="GZ180" s="900"/>
      <c r="HA180" s="902"/>
      <c r="HB180" s="902"/>
      <c r="HC180" s="902"/>
      <c r="HD180" s="902"/>
      <c r="HE180" s="902"/>
      <c r="HF180" s="902"/>
      <c r="HG180" s="902"/>
      <c r="HH180" s="254"/>
      <c r="HI180" s="254"/>
      <c r="HJ180" s="254"/>
      <c r="HK180" s="254"/>
      <c r="HL180" s="254"/>
      <c r="HM180" s="254"/>
      <c r="HN180" s="254"/>
    </row>
    <row r="181" spans="1:222" ht="71.25" hidden="1" x14ac:dyDescent="0.25">
      <c r="A181" s="903" t="s">
        <v>437</v>
      </c>
      <c r="B181" s="903" t="s">
        <v>375</v>
      </c>
      <c r="C181" s="903" t="s">
        <v>375</v>
      </c>
      <c r="D181" s="903" t="s">
        <v>380</v>
      </c>
      <c r="E181" s="903" t="s">
        <v>418</v>
      </c>
      <c r="F181" s="903" t="s">
        <v>373</v>
      </c>
      <c r="G181" s="948">
        <v>2021005810193</v>
      </c>
      <c r="H181" s="948"/>
      <c r="I181" s="1064" t="s">
        <v>946</v>
      </c>
      <c r="J181" s="1064" t="s">
        <v>947</v>
      </c>
      <c r="K181" s="621">
        <v>5000</v>
      </c>
      <c r="L181" s="621" t="s">
        <v>767</v>
      </c>
      <c r="M181" s="621" t="s">
        <v>797</v>
      </c>
      <c r="N181" s="903" t="s">
        <v>666</v>
      </c>
      <c r="O181" s="903" t="s">
        <v>390</v>
      </c>
      <c r="P181" s="903" t="s">
        <v>701</v>
      </c>
      <c r="Q181" s="953" t="s">
        <v>948</v>
      </c>
      <c r="R181" s="904"/>
      <c r="S181" s="906">
        <v>403750000</v>
      </c>
      <c r="T181" s="1029">
        <f>R181+S181</f>
        <v>403750000</v>
      </c>
      <c r="U181" s="654">
        <f t="shared" si="11"/>
        <v>403750000</v>
      </c>
      <c r="V181" s="1092"/>
      <c r="W181" s="596"/>
      <c r="X181" s="596"/>
      <c r="Y181" s="596"/>
      <c r="Z181" s="596"/>
      <c r="AA181" s="596"/>
      <c r="AB181" s="596"/>
      <c r="AC181" s="596"/>
      <c r="AD181" s="596"/>
      <c r="AE181" s="596"/>
      <c r="AF181" s="596"/>
      <c r="AG181" s="596"/>
      <c r="AH181" s="596"/>
      <c r="AI181" s="596"/>
      <c r="AJ181" s="596"/>
      <c r="AK181" s="596"/>
      <c r="AL181" s="596"/>
      <c r="AM181" s="596"/>
      <c r="AN181" s="596"/>
      <c r="AO181" s="596"/>
      <c r="AP181" s="596"/>
      <c r="AQ181" s="596"/>
      <c r="AR181" s="596"/>
      <c r="AS181" s="596"/>
      <c r="AT181" s="596"/>
      <c r="AU181" s="596"/>
      <c r="AV181" s="596"/>
      <c r="AW181" s="596"/>
      <c r="AX181" s="596">
        <v>400000000</v>
      </c>
      <c r="AY181" s="596">
        <v>3750000</v>
      </c>
      <c r="AZ181" s="596"/>
      <c r="BA181" s="596"/>
      <c r="BB181" s="596"/>
      <c r="BC181" s="596"/>
      <c r="BD181" s="596"/>
      <c r="BE181" s="596"/>
      <c r="BF181" s="789"/>
      <c r="BG181" s="789"/>
      <c r="BH181" s="789"/>
      <c r="BI181" s="789"/>
      <c r="BJ181" s="789"/>
      <c r="BK181" s="596"/>
      <c r="BL181" s="596"/>
      <c r="BM181" s="596"/>
      <c r="BN181" s="596"/>
      <c r="BO181" s="596"/>
      <c r="BP181" s="596"/>
      <c r="BQ181" s="596"/>
      <c r="BR181" s="596"/>
      <c r="BS181" s="596"/>
      <c r="BT181" s="596"/>
      <c r="BU181" s="596"/>
      <c r="BV181" s="596"/>
      <c r="BW181" s="596"/>
      <c r="BX181" s="596"/>
      <c r="BY181" s="596"/>
      <c r="BZ181" s="596"/>
      <c r="CA181" s="596"/>
      <c r="CB181" s="635"/>
      <c r="CC181" s="654"/>
      <c r="CD181" s="654"/>
      <c r="CE181" s="654"/>
      <c r="CF181" s="654"/>
      <c r="CG181" s="654"/>
      <c r="CH181" s="654"/>
      <c r="CI181" s="654"/>
      <c r="CJ181" s="654"/>
      <c r="CK181" s="654"/>
      <c r="CL181" s="654"/>
      <c r="CM181" s="654"/>
      <c r="CN181" s="654"/>
      <c r="CO181" s="654"/>
      <c r="CP181" s="654"/>
      <c r="CQ181" s="654"/>
      <c r="CR181" s="654"/>
      <c r="CS181" s="898"/>
      <c r="CT181" s="898"/>
      <c r="CU181" s="318"/>
      <c r="CV181" s="318"/>
      <c r="CW181" s="318"/>
      <c r="CX181" s="318"/>
      <c r="CY181" s="318"/>
      <c r="CZ181" s="318"/>
      <c r="DA181" s="318"/>
      <c r="DB181" s="318"/>
      <c r="DC181" s="318"/>
      <c r="DD181" s="318"/>
      <c r="DE181" s="318"/>
      <c r="DF181" s="318"/>
      <c r="DG181" s="318"/>
      <c r="DH181" s="318"/>
      <c r="DI181" s="318"/>
      <c r="DJ181" s="318"/>
      <c r="DK181" s="318"/>
      <c r="DL181" s="318"/>
      <c r="DM181" s="318"/>
      <c r="DN181" s="318"/>
      <c r="DO181" s="318"/>
      <c r="DP181" s="318"/>
      <c r="DQ181" s="318"/>
      <c r="DR181" s="318"/>
      <c r="DS181" s="318"/>
      <c r="DT181" s="318"/>
      <c r="DU181" s="318"/>
      <c r="DV181" s="318"/>
      <c r="DW181" s="318"/>
      <c r="DX181" s="318"/>
      <c r="DY181" s="318"/>
      <c r="DZ181" s="318"/>
      <c r="EA181" s="318"/>
      <c r="EB181" s="318"/>
      <c r="EC181" s="318"/>
      <c r="ED181" s="318"/>
      <c r="EE181" s="318"/>
      <c r="EF181" s="318"/>
      <c r="EG181" s="318"/>
      <c r="EH181" s="318"/>
      <c r="EI181" s="318"/>
      <c r="EJ181" s="318"/>
      <c r="EK181" s="318"/>
      <c r="EL181" s="318"/>
      <c r="EM181" s="318"/>
      <c r="EN181" s="318"/>
      <c r="EO181" s="318"/>
      <c r="EP181" s="318"/>
      <c r="EQ181" s="318"/>
      <c r="ER181" s="318"/>
      <c r="ES181" s="318"/>
      <c r="ET181" s="318"/>
      <c r="EU181" s="318"/>
      <c r="EV181" s="318"/>
      <c r="EW181" s="318"/>
      <c r="EX181" s="318"/>
      <c r="EY181" s="318"/>
      <c r="EZ181" s="318"/>
      <c r="FA181" s="318"/>
      <c r="FB181" s="318"/>
      <c r="FC181" s="318"/>
      <c r="FD181" s="318"/>
      <c r="FE181" s="318"/>
      <c r="FF181" s="318"/>
      <c r="FG181" s="318"/>
      <c r="FH181" s="318"/>
      <c r="FI181" s="318"/>
      <c r="FJ181" s="318"/>
      <c r="FK181" s="318"/>
      <c r="FL181" s="319"/>
      <c r="FM181" s="318"/>
      <c r="FN181" s="318"/>
      <c r="FO181" s="318"/>
      <c r="FP181" s="318"/>
      <c r="FQ181" s="318"/>
      <c r="FR181" s="318"/>
      <c r="FS181" s="318"/>
      <c r="FT181" s="318"/>
      <c r="FU181" s="318"/>
      <c r="FV181" s="318"/>
      <c r="FW181" s="318"/>
      <c r="FX181" s="318"/>
      <c r="FY181" s="318"/>
      <c r="FZ181" s="318"/>
      <c r="GA181" s="318"/>
      <c r="GB181" s="318"/>
      <c r="GC181" s="318"/>
      <c r="GD181" s="318"/>
      <c r="GE181" s="318"/>
      <c r="GF181" s="318"/>
      <c r="GG181" s="318"/>
      <c r="GH181" s="318"/>
      <c r="GI181" s="318"/>
      <c r="GJ181" s="318"/>
      <c r="GK181" s="318"/>
      <c r="GL181" s="318"/>
      <c r="GM181" s="318"/>
      <c r="GN181" s="318"/>
      <c r="GO181" s="318"/>
      <c r="GP181" s="318"/>
      <c r="GQ181" s="318"/>
      <c r="GR181" s="318"/>
      <c r="GS181" s="318"/>
      <c r="GT181" s="254"/>
      <c r="GU181" s="318"/>
      <c r="GV181" s="318"/>
      <c r="GW181" s="318"/>
      <c r="GX181" s="318"/>
      <c r="GY181" s="318"/>
      <c r="GZ181" s="318"/>
      <c r="HA181" s="254"/>
      <c r="HB181" s="254"/>
      <c r="HC181" s="254"/>
      <c r="HD181" s="254"/>
      <c r="HE181" s="254"/>
      <c r="HF181" s="254"/>
      <c r="HG181" s="254"/>
      <c r="HH181" s="254"/>
      <c r="HI181" s="254"/>
      <c r="HJ181" s="254"/>
      <c r="HK181" s="254"/>
      <c r="HL181" s="254"/>
      <c r="HM181" s="254"/>
      <c r="HN181" s="254"/>
    </row>
    <row r="182" spans="1:222" ht="19.5" x14ac:dyDescent="0.25">
      <c r="A182" s="1105" t="s">
        <v>412</v>
      </c>
      <c r="B182" s="1105"/>
      <c r="C182" s="1105"/>
      <c r="D182" s="1105"/>
      <c r="E182" s="1105"/>
      <c r="F182" s="1105"/>
      <c r="G182" s="604"/>
      <c r="H182" s="604"/>
      <c r="I182" s="1046"/>
      <c r="J182" s="1046"/>
      <c r="K182" s="604"/>
      <c r="L182" s="604"/>
      <c r="M182" s="604"/>
      <c r="N182" s="623"/>
      <c r="O182" s="623"/>
      <c r="P182" s="623"/>
      <c r="Q182" s="1106" t="s">
        <v>441</v>
      </c>
      <c r="R182" s="1107"/>
      <c r="S182" s="1107"/>
      <c r="T182" s="1108">
        <f t="shared" si="12"/>
        <v>0</v>
      </c>
      <c r="U182" s="654">
        <f t="shared" si="11"/>
        <v>0</v>
      </c>
      <c r="V182" s="1087"/>
      <c r="W182" s="269"/>
      <c r="X182" s="269"/>
      <c r="Y182" s="269"/>
      <c r="Z182" s="269"/>
      <c r="AA182" s="595"/>
      <c r="AB182" s="269"/>
      <c r="AC182" s="269"/>
      <c r="AD182" s="269"/>
      <c r="AE182" s="269"/>
      <c r="AF182" s="269"/>
      <c r="AG182" s="269"/>
      <c r="AH182" s="269"/>
      <c r="AI182" s="269"/>
      <c r="AJ182" s="269"/>
      <c r="AK182" s="269"/>
      <c r="AL182" s="269"/>
      <c r="AM182" s="269"/>
      <c r="AN182" s="595"/>
      <c r="AO182" s="595"/>
      <c r="AP182" s="269"/>
      <c r="AQ182" s="269"/>
      <c r="AR182" s="269"/>
      <c r="AS182" s="269"/>
      <c r="AT182" s="269"/>
      <c r="AU182" s="269"/>
      <c r="AV182" s="269"/>
      <c r="AW182" s="269"/>
      <c r="AX182" s="269"/>
      <c r="AY182" s="269"/>
      <c r="AZ182" s="269"/>
      <c r="BA182" s="260"/>
      <c r="BB182" s="260"/>
      <c r="BC182" s="260"/>
      <c r="BD182" s="596"/>
      <c r="BE182" s="260"/>
      <c r="BF182" s="260"/>
      <c r="BG182" s="260"/>
      <c r="BH182" s="260"/>
      <c r="BI182" s="260"/>
      <c r="BJ182" s="260"/>
      <c r="BK182" s="581"/>
      <c r="BL182" s="260"/>
      <c r="BM182" s="269"/>
      <c r="BN182" s="269"/>
      <c r="BO182" s="269"/>
      <c r="BP182" s="269"/>
      <c r="BQ182" s="269"/>
      <c r="BR182" s="269"/>
      <c r="BS182" s="595"/>
      <c r="BT182" s="269"/>
      <c r="BU182" s="269"/>
      <c r="BV182" s="269"/>
      <c r="BW182" s="269"/>
      <c r="BX182" s="269"/>
      <c r="BY182" s="269"/>
      <c r="BZ182" s="269"/>
      <c r="CA182" s="636"/>
      <c r="CB182" s="651"/>
      <c r="CC182" s="651"/>
      <c r="CD182" s="651"/>
      <c r="CE182" s="651"/>
      <c r="CF182" s="651"/>
      <c r="CG182" s="651"/>
      <c r="CH182" s="651"/>
      <c r="CI182" s="651"/>
      <c r="CJ182" s="651"/>
      <c r="CK182" s="651"/>
      <c r="CL182" s="651"/>
      <c r="CM182" s="651"/>
      <c r="CN182" s="651"/>
      <c r="CO182" s="651"/>
      <c r="CP182" s="651"/>
      <c r="CQ182" s="651"/>
      <c r="CR182" s="807">
        <f t="shared" ref="CR182:CR214" si="15">R182+S182</f>
        <v>0</v>
      </c>
      <c r="CS182" s="807">
        <f t="shared" ref="CS182:CS214" si="16">T182-CR182</f>
        <v>0</v>
      </c>
      <c r="CT182" s="270"/>
      <c r="CU182" s="270"/>
      <c r="CV182" s="270"/>
      <c r="CW182" s="270"/>
      <c r="CX182" s="270"/>
      <c r="CY182" s="270"/>
      <c r="CZ182" s="270"/>
      <c r="DA182" s="270"/>
      <c r="DB182" s="270"/>
      <c r="DC182" s="270"/>
      <c r="DD182" s="270"/>
      <c r="DE182" s="270"/>
      <c r="DF182" s="270"/>
      <c r="DG182" s="270"/>
      <c r="DH182" s="270"/>
      <c r="DI182" s="270"/>
      <c r="DJ182" s="270"/>
      <c r="DK182" s="270"/>
      <c r="DL182" s="270"/>
      <c r="DM182" s="270"/>
      <c r="DN182" s="270"/>
      <c r="DO182" s="270"/>
      <c r="DP182" s="270"/>
      <c r="DQ182" s="270"/>
      <c r="DR182" s="270"/>
      <c r="DS182" s="270"/>
      <c r="DT182" s="270"/>
      <c r="DU182" s="270"/>
      <c r="DV182" s="270"/>
      <c r="DW182" s="270"/>
      <c r="DX182" s="270"/>
      <c r="DY182" s="270"/>
      <c r="DZ182" s="270"/>
      <c r="EA182" s="270"/>
      <c r="EB182" s="270"/>
      <c r="EC182" s="270"/>
      <c r="ED182" s="270"/>
      <c r="EE182" s="270"/>
      <c r="EF182" s="270"/>
      <c r="EG182" s="270"/>
      <c r="EH182" s="270"/>
      <c r="EI182" s="270"/>
      <c r="EJ182" s="270"/>
      <c r="EK182" s="270"/>
      <c r="EL182" s="254"/>
      <c r="EM182" s="254"/>
      <c r="EN182" s="254"/>
      <c r="EO182" s="254"/>
      <c r="EP182" s="254"/>
      <c r="EQ182" s="254"/>
      <c r="ER182" s="254"/>
      <c r="ES182" s="254"/>
      <c r="ET182" s="254"/>
      <c r="EU182" s="254"/>
      <c r="EV182" s="254"/>
      <c r="EW182" s="254"/>
      <c r="EX182" s="254"/>
      <c r="EY182" s="254"/>
      <c r="EZ182" s="254"/>
      <c r="FA182" s="254"/>
      <c r="FB182" s="254"/>
      <c r="FC182" s="254"/>
      <c r="FD182" s="254"/>
      <c r="FE182" s="254"/>
      <c r="FF182" s="254"/>
      <c r="FG182" s="254"/>
      <c r="FH182" s="254"/>
      <c r="FI182" s="254"/>
      <c r="FJ182" s="254"/>
      <c r="FK182" s="254"/>
      <c r="FL182" s="254"/>
      <c r="FM182" s="254"/>
      <c r="FN182" s="254"/>
      <c r="FO182" s="254"/>
      <c r="FP182" s="254"/>
      <c r="FQ182" s="254"/>
      <c r="FR182" s="254"/>
      <c r="FS182" s="254"/>
      <c r="FT182" s="254"/>
      <c r="FU182" s="254"/>
      <c r="FV182" s="254"/>
      <c r="FW182" s="254"/>
      <c r="FX182" s="254"/>
      <c r="FY182" s="254"/>
      <c r="FZ182" s="254"/>
      <c r="GA182" s="254"/>
      <c r="GB182" s="254"/>
      <c r="GC182" s="254"/>
      <c r="GD182" s="254"/>
      <c r="GE182" s="254"/>
      <c r="GF182" s="254"/>
      <c r="GG182" s="254"/>
      <c r="GH182" s="254"/>
      <c r="GI182" s="254"/>
      <c r="GJ182" s="254"/>
      <c r="GK182" s="254"/>
      <c r="GL182" s="254"/>
      <c r="GM182" s="254"/>
      <c r="GN182" s="254"/>
      <c r="GO182" s="254"/>
      <c r="GP182" s="254"/>
      <c r="GQ182" s="254"/>
      <c r="GR182" s="254"/>
      <c r="GS182" s="254"/>
      <c r="GT182" s="254"/>
      <c r="GU182" s="254"/>
      <c r="GV182" s="254"/>
      <c r="GW182" s="254"/>
      <c r="GX182" s="254"/>
      <c r="GY182" s="254"/>
      <c r="GZ182" s="254"/>
      <c r="HA182" s="254"/>
      <c r="HB182" s="254"/>
      <c r="HC182" s="254"/>
      <c r="HD182" s="254"/>
      <c r="HE182" s="254"/>
      <c r="HF182" s="254"/>
      <c r="HG182" s="254"/>
      <c r="HH182" s="254"/>
      <c r="HI182" s="254"/>
      <c r="HJ182" s="254"/>
      <c r="HK182" s="254"/>
      <c r="HL182" s="254"/>
      <c r="HM182" s="254"/>
    </row>
    <row r="183" spans="1:222" ht="19.5" x14ac:dyDescent="0.25">
      <c r="A183" s="792" t="s">
        <v>412</v>
      </c>
      <c r="B183" s="792" t="s">
        <v>361</v>
      </c>
      <c r="C183" s="792"/>
      <c r="D183" s="792"/>
      <c r="E183" s="792"/>
      <c r="F183" s="792"/>
      <c r="G183" s="616"/>
      <c r="H183" s="616"/>
      <c r="I183" s="1057"/>
      <c r="J183" s="1057"/>
      <c r="K183" s="616"/>
      <c r="L183" s="616"/>
      <c r="M183" s="616"/>
      <c r="N183" s="624"/>
      <c r="O183" s="624"/>
      <c r="P183" s="624"/>
      <c r="Q183" s="1130" t="s">
        <v>377</v>
      </c>
      <c r="R183" s="1111"/>
      <c r="S183" s="1111"/>
      <c r="T183" s="1112">
        <f t="shared" si="12"/>
        <v>0</v>
      </c>
      <c r="U183" s="654">
        <f t="shared" si="11"/>
        <v>0</v>
      </c>
      <c r="V183" s="1086"/>
      <c r="W183" s="260"/>
      <c r="X183" s="260"/>
      <c r="Y183" s="260"/>
      <c r="Z183" s="260"/>
      <c r="AA183" s="596"/>
      <c r="AB183" s="260"/>
      <c r="AC183" s="260"/>
      <c r="AD183" s="260"/>
      <c r="AE183" s="260"/>
      <c r="AF183" s="260"/>
      <c r="AG183" s="260"/>
      <c r="AH183" s="260"/>
      <c r="AI183" s="260"/>
      <c r="AJ183" s="260"/>
      <c r="AK183" s="260"/>
      <c r="AL183" s="260"/>
      <c r="AM183" s="260"/>
      <c r="AN183" s="596"/>
      <c r="AO183" s="596"/>
      <c r="AP183" s="260"/>
      <c r="AQ183" s="260"/>
      <c r="AR183" s="260"/>
      <c r="AS183" s="260"/>
      <c r="AT183" s="260"/>
      <c r="AU183" s="260"/>
      <c r="AV183" s="260"/>
      <c r="AW183" s="260"/>
      <c r="AX183" s="260"/>
      <c r="AY183" s="260"/>
      <c r="AZ183" s="260"/>
      <c r="BA183" s="260"/>
      <c r="BB183" s="260"/>
      <c r="BC183" s="260"/>
      <c r="BD183" s="596"/>
      <c r="BE183" s="260"/>
      <c r="BF183" s="260"/>
      <c r="BG183" s="260"/>
      <c r="BH183" s="260"/>
      <c r="BI183" s="260"/>
      <c r="BJ183" s="260"/>
      <c r="BK183" s="581"/>
      <c r="BL183" s="260"/>
      <c r="BM183" s="269"/>
      <c r="BN183" s="269"/>
      <c r="BO183" s="269"/>
      <c r="BP183" s="269"/>
      <c r="BQ183" s="269"/>
      <c r="BR183" s="269"/>
      <c r="BS183" s="595"/>
      <c r="BT183" s="269"/>
      <c r="BU183" s="269"/>
      <c r="BV183" s="269"/>
      <c r="BW183" s="269"/>
      <c r="BX183" s="269"/>
      <c r="BY183" s="269"/>
      <c r="BZ183" s="269"/>
      <c r="CA183" s="636"/>
      <c r="CB183" s="651"/>
      <c r="CC183" s="651"/>
      <c r="CD183" s="651"/>
      <c r="CE183" s="651"/>
      <c r="CF183" s="651"/>
      <c r="CG183" s="651"/>
      <c r="CH183" s="651"/>
      <c r="CI183" s="651"/>
      <c r="CJ183" s="651"/>
      <c r="CK183" s="651"/>
      <c r="CL183" s="651"/>
      <c r="CM183" s="651"/>
      <c r="CN183" s="651"/>
      <c r="CO183" s="651"/>
      <c r="CP183" s="651"/>
      <c r="CQ183" s="651"/>
      <c r="CR183" s="807">
        <f t="shared" si="15"/>
        <v>0</v>
      </c>
      <c r="CS183" s="807">
        <f t="shared" si="16"/>
        <v>0</v>
      </c>
      <c r="CT183" s="270"/>
      <c r="CU183" s="270"/>
      <c r="CV183" s="270"/>
      <c r="CW183" s="270"/>
      <c r="CX183" s="270"/>
      <c r="CY183" s="270"/>
      <c r="CZ183" s="270"/>
      <c r="DA183" s="270"/>
      <c r="DB183" s="270"/>
      <c r="DC183" s="270"/>
      <c r="DD183" s="270"/>
      <c r="DE183" s="270"/>
      <c r="DF183" s="270"/>
      <c r="DG183" s="270"/>
      <c r="DH183" s="270"/>
      <c r="DI183" s="270"/>
      <c r="DJ183" s="270"/>
      <c r="DK183" s="270"/>
      <c r="DL183" s="270"/>
      <c r="DM183" s="270"/>
      <c r="DN183" s="270"/>
      <c r="DO183" s="270"/>
      <c r="DP183" s="270"/>
      <c r="DQ183" s="270"/>
      <c r="DR183" s="270"/>
      <c r="DS183" s="270"/>
      <c r="DT183" s="270"/>
      <c r="DU183" s="270"/>
      <c r="DV183" s="270"/>
      <c r="DW183" s="270"/>
      <c r="DX183" s="270"/>
      <c r="DY183" s="270"/>
      <c r="DZ183" s="270"/>
      <c r="EA183" s="270"/>
      <c r="EB183" s="270"/>
      <c r="EC183" s="270"/>
      <c r="ED183" s="270"/>
      <c r="EE183" s="270"/>
      <c r="EF183" s="270"/>
      <c r="EG183" s="270"/>
      <c r="EH183" s="270"/>
      <c r="EI183" s="270"/>
      <c r="EJ183" s="270"/>
      <c r="EK183" s="270"/>
      <c r="EL183" s="254"/>
      <c r="EM183" s="254"/>
      <c r="EN183" s="254"/>
      <c r="EO183" s="254"/>
      <c r="EP183" s="254"/>
      <c r="EQ183" s="254"/>
      <c r="ER183" s="254"/>
      <c r="ES183" s="254"/>
      <c r="ET183" s="254"/>
      <c r="EU183" s="254"/>
      <c r="EV183" s="254"/>
      <c r="EW183" s="254"/>
      <c r="EX183" s="254"/>
      <c r="EY183" s="254"/>
      <c r="EZ183" s="254"/>
      <c r="FA183" s="254"/>
      <c r="FB183" s="254"/>
      <c r="FC183" s="254"/>
      <c r="FD183" s="254"/>
      <c r="FE183" s="254"/>
      <c r="FF183" s="254"/>
      <c r="FG183" s="254"/>
      <c r="FH183" s="254"/>
      <c r="FI183" s="254"/>
      <c r="FJ183" s="254"/>
      <c r="FK183" s="254"/>
      <c r="FL183" s="254"/>
      <c r="FM183" s="254"/>
      <c r="FN183" s="254"/>
      <c r="FO183" s="254"/>
      <c r="FP183" s="254"/>
      <c r="FQ183" s="254"/>
      <c r="FR183" s="254"/>
      <c r="FS183" s="254"/>
      <c r="FT183" s="254"/>
      <c r="FU183" s="254"/>
      <c r="FV183" s="254"/>
      <c r="FW183" s="254"/>
      <c r="FX183" s="254"/>
      <c r="FY183" s="254"/>
      <c r="FZ183" s="254"/>
      <c r="GA183" s="254"/>
      <c r="GB183" s="254"/>
      <c r="GC183" s="254"/>
      <c r="GD183" s="254"/>
      <c r="GE183" s="254"/>
      <c r="GF183" s="254"/>
      <c r="GG183" s="254"/>
      <c r="GH183" s="254"/>
      <c r="GI183" s="254"/>
      <c r="GJ183" s="254"/>
      <c r="GK183" s="254"/>
      <c r="GL183" s="254"/>
      <c r="GM183" s="254"/>
      <c r="GN183" s="254"/>
      <c r="GO183" s="254"/>
      <c r="GP183" s="254"/>
      <c r="GQ183" s="254"/>
      <c r="GR183" s="254"/>
      <c r="GS183" s="254"/>
      <c r="GT183" s="254"/>
      <c r="GU183" s="254"/>
      <c r="GV183" s="254"/>
      <c r="GW183" s="254"/>
      <c r="GX183" s="254"/>
      <c r="GY183" s="254"/>
      <c r="GZ183" s="254"/>
      <c r="HA183" s="254"/>
      <c r="HB183" s="254"/>
      <c r="HC183" s="254"/>
      <c r="HD183" s="254"/>
      <c r="HE183" s="254"/>
      <c r="HF183" s="254"/>
      <c r="HG183" s="254"/>
      <c r="HH183" s="254"/>
      <c r="HI183" s="254"/>
      <c r="HJ183" s="254"/>
      <c r="HK183" s="254"/>
      <c r="HL183" s="254"/>
      <c r="HM183" s="254"/>
    </row>
    <row r="184" spans="1:222" ht="19.5" x14ac:dyDescent="0.25">
      <c r="A184" s="1113" t="s">
        <v>412</v>
      </c>
      <c r="B184" s="1113" t="s">
        <v>361</v>
      </c>
      <c r="C184" s="1113" t="s">
        <v>371</v>
      </c>
      <c r="D184" s="1113"/>
      <c r="E184" s="1113"/>
      <c r="F184" s="1113"/>
      <c r="G184" s="606"/>
      <c r="H184" s="606"/>
      <c r="I184" s="1048"/>
      <c r="J184" s="1048"/>
      <c r="K184" s="606"/>
      <c r="L184" s="606"/>
      <c r="M184" s="606"/>
      <c r="N184" s="1113"/>
      <c r="O184" s="625"/>
      <c r="P184" s="625"/>
      <c r="Q184" s="1131" t="s">
        <v>372</v>
      </c>
      <c r="R184" s="1115"/>
      <c r="S184" s="1115"/>
      <c r="T184" s="1116">
        <f t="shared" si="12"/>
        <v>0</v>
      </c>
      <c r="U184" s="654">
        <f t="shared" si="11"/>
        <v>0</v>
      </c>
      <c r="V184" s="1086"/>
      <c r="W184" s="260"/>
      <c r="X184" s="260"/>
      <c r="Y184" s="260"/>
      <c r="Z184" s="260"/>
      <c r="AA184" s="596"/>
      <c r="AB184" s="260"/>
      <c r="AC184" s="260"/>
      <c r="AD184" s="260"/>
      <c r="AE184" s="260"/>
      <c r="AF184" s="260"/>
      <c r="AG184" s="260"/>
      <c r="AH184" s="260"/>
      <c r="AI184" s="260"/>
      <c r="AJ184" s="260"/>
      <c r="AK184" s="260"/>
      <c r="AL184" s="260"/>
      <c r="AM184" s="260"/>
      <c r="AN184" s="596"/>
      <c r="AO184" s="596"/>
      <c r="AP184" s="260"/>
      <c r="AQ184" s="260"/>
      <c r="AR184" s="260"/>
      <c r="AS184" s="260"/>
      <c r="AT184" s="260"/>
      <c r="AU184" s="260"/>
      <c r="AV184" s="260"/>
      <c r="AW184" s="260"/>
      <c r="AX184" s="260"/>
      <c r="AY184" s="260"/>
      <c r="AZ184" s="260"/>
      <c r="BA184" s="260"/>
      <c r="BB184" s="260"/>
      <c r="BC184" s="260"/>
      <c r="BD184" s="596"/>
      <c r="BE184" s="260"/>
      <c r="BF184" s="260"/>
      <c r="BG184" s="260"/>
      <c r="BH184" s="260"/>
      <c r="BI184" s="260"/>
      <c r="BJ184" s="260"/>
      <c r="BK184" s="581"/>
      <c r="BL184" s="260"/>
      <c r="BM184" s="269"/>
      <c r="BN184" s="269"/>
      <c r="BO184" s="269"/>
      <c r="BP184" s="269"/>
      <c r="BQ184" s="269"/>
      <c r="BR184" s="269"/>
      <c r="BS184" s="595"/>
      <c r="BT184" s="269"/>
      <c r="BU184" s="269"/>
      <c r="BV184" s="269"/>
      <c r="BW184" s="269"/>
      <c r="BX184" s="269"/>
      <c r="BY184" s="269"/>
      <c r="BZ184" s="269"/>
      <c r="CA184" s="636"/>
      <c r="CB184" s="651"/>
      <c r="CC184" s="651"/>
      <c r="CD184" s="651"/>
      <c r="CE184" s="651"/>
      <c r="CF184" s="651"/>
      <c r="CG184" s="651"/>
      <c r="CH184" s="651"/>
      <c r="CI184" s="651"/>
      <c r="CJ184" s="651"/>
      <c r="CK184" s="651"/>
      <c r="CL184" s="651"/>
      <c r="CM184" s="651"/>
      <c r="CN184" s="651"/>
      <c r="CO184" s="651"/>
      <c r="CP184" s="651"/>
      <c r="CQ184" s="651"/>
      <c r="CR184" s="807">
        <f t="shared" si="15"/>
        <v>0</v>
      </c>
      <c r="CS184" s="807">
        <f t="shared" si="16"/>
        <v>0</v>
      </c>
      <c r="CT184" s="270"/>
      <c r="CU184" s="270"/>
      <c r="CV184" s="270"/>
      <c r="CW184" s="270"/>
      <c r="CX184" s="270"/>
      <c r="CY184" s="270"/>
      <c r="CZ184" s="270"/>
      <c r="DA184" s="270"/>
      <c r="DB184" s="270"/>
      <c r="DC184" s="270"/>
      <c r="DD184" s="270"/>
      <c r="DE184" s="270"/>
      <c r="DF184" s="270"/>
      <c r="DG184" s="270"/>
      <c r="DH184" s="270"/>
      <c r="DI184" s="270"/>
      <c r="DJ184" s="270"/>
      <c r="DK184" s="270"/>
      <c r="DL184" s="270"/>
      <c r="DM184" s="270"/>
      <c r="DN184" s="270"/>
      <c r="DO184" s="270"/>
      <c r="DP184" s="270"/>
      <c r="DQ184" s="270"/>
      <c r="DR184" s="270"/>
      <c r="DS184" s="270"/>
      <c r="DT184" s="270"/>
      <c r="DU184" s="270"/>
      <c r="DV184" s="270"/>
      <c r="DW184" s="270"/>
      <c r="DX184" s="270"/>
      <c r="DY184" s="270"/>
      <c r="DZ184" s="270"/>
      <c r="EA184" s="270"/>
      <c r="EB184" s="270"/>
      <c r="EC184" s="270"/>
      <c r="ED184" s="270"/>
      <c r="EE184" s="270"/>
      <c r="EF184" s="270"/>
      <c r="EG184" s="270"/>
      <c r="EH184" s="270"/>
      <c r="EI184" s="270"/>
      <c r="EJ184" s="270"/>
      <c r="EK184" s="270"/>
      <c r="EL184" s="254"/>
      <c r="EM184" s="254"/>
      <c r="EN184" s="254"/>
      <c r="EO184" s="254"/>
      <c r="EP184" s="254"/>
      <c r="EQ184" s="254"/>
      <c r="ER184" s="254"/>
      <c r="ES184" s="254"/>
      <c r="ET184" s="254"/>
      <c r="EU184" s="254"/>
      <c r="EV184" s="254"/>
      <c r="EW184" s="254"/>
      <c r="EX184" s="254"/>
      <c r="EY184" s="254"/>
      <c r="EZ184" s="254"/>
      <c r="FA184" s="254"/>
      <c r="FB184" s="254"/>
      <c r="FC184" s="254"/>
      <c r="FD184" s="254"/>
      <c r="FE184" s="254"/>
      <c r="FF184" s="254"/>
      <c r="FG184" s="254"/>
      <c r="FH184" s="254"/>
      <c r="FI184" s="254"/>
      <c r="FJ184" s="254"/>
      <c r="FK184" s="254"/>
      <c r="FL184" s="254"/>
      <c r="FM184" s="254"/>
      <c r="FN184" s="254"/>
      <c r="FO184" s="254"/>
      <c r="FP184" s="254"/>
      <c r="FQ184" s="254"/>
      <c r="FR184" s="254"/>
      <c r="FS184" s="254"/>
      <c r="FT184" s="254"/>
      <c r="FU184" s="254"/>
      <c r="FV184" s="254"/>
      <c r="FW184" s="254"/>
      <c r="FX184" s="254"/>
      <c r="FY184" s="254"/>
      <c r="FZ184" s="254"/>
      <c r="GA184" s="254"/>
      <c r="GB184" s="254"/>
      <c r="GC184" s="254"/>
      <c r="GD184" s="254"/>
      <c r="GE184" s="254"/>
      <c r="GF184" s="254"/>
      <c r="GG184" s="254"/>
      <c r="GH184" s="254"/>
      <c r="GI184" s="254"/>
      <c r="GJ184" s="254"/>
      <c r="GK184" s="254"/>
      <c r="GL184" s="254"/>
      <c r="GM184" s="254"/>
      <c r="GN184" s="254"/>
      <c r="GO184" s="254"/>
      <c r="GP184" s="254"/>
      <c r="GQ184" s="254"/>
      <c r="GR184" s="254"/>
      <c r="GS184" s="254"/>
      <c r="GT184" s="254"/>
      <c r="GU184" s="254"/>
      <c r="GV184" s="254"/>
      <c r="GW184" s="254"/>
      <c r="GX184" s="254"/>
      <c r="GY184" s="254"/>
      <c r="GZ184" s="254"/>
      <c r="HA184" s="254"/>
      <c r="HB184" s="254"/>
      <c r="HC184" s="254"/>
      <c r="HD184" s="254"/>
      <c r="HE184" s="254"/>
      <c r="HF184" s="254"/>
      <c r="HG184" s="254"/>
      <c r="HH184" s="254"/>
      <c r="HI184" s="254"/>
      <c r="HJ184" s="254"/>
      <c r="HK184" s="254"/>
      <c r="HL184" s="254"/>
      <c r="HM184" s="254"/>
    </row>
    <row r="185" spans="1:222" x14ac:dyDescent="0.25">
      <c r="A185" s="1132" t="s">
        <v>412</v>
      </c>
      <c r="B185" s="1132" t="s">
        <v>361</v>
      </c>
      <c r="C185" s="1132" t="s">
        <v>371</v>
      </c>
      <c r="D185" s="1132" t="s">
        <v>373</v>
      </c>
      <c r="E185" s="1132"/>
      <c r="F185" s="1132"/>
      <c r="G185" s="617"/>
      <c r="H185" s="617"/>
      <c r="I185" s="1058"/>
      <c r="J185" s="1058"/>
      <c r="K185" s="617"/>
      <c r="L185" s="617"/>
      <c r="M185" s="617"/>
      <c r="N185" s="629"/>
      <c r="O185" s="629"/>
      <c r="P185" s="629"/>
      <c r="Q185" s="1133" t="s">
        <v>374</v>
      </c>
      <c r="R185" s="1142"/>
      <c r="S185" s="1142"/>
      <c r="T185" s="1143">
        <f t="shared" si="12"/>
        <v>0</v>
      </c>
      <c r="U185" s="654">
        <f t="shared" si="11"/>
        <v>0</v>
      </c>
      <c r="V185" s="1086"/>
      <c r="W185" s="260"/>
      <c r="X185" s="260"/>
      <c r="Y185" s="260"/>
      <c r="Z185" s="260"/>
      <c r="AA185" s="596"/>
      <c r="AB185" s="260"/>
      <c r="AC185" s="260"/>
      <c r="AD185" s="260"/>
      <c r="AE185" s="260"/>
      <c r="AF185" s="260"/>
      <c r="AG185" s="260"/>
      <c r="AH185" s="260"/>
      <c r="AI185" s="260"/>
      <c r="AJ185" s="260"/>
      <c r="AK185" s="260"/>
      <c r="AL185" s="260"/>
      <c r="AM185" s="260"/>
      <c r="AN185" s="596"/>
      <c r="AO185" s="596"/>
      <c r="AP185" s="260"/>
      <c r="AQ185" s="260"/>
      <c r="AR185" s="260"/>
      <c r="AS185" s="260"/>
      <c r="AT185" s="260"/>
      <c r="AU185" s="260"/>
      <c r="AV185" s="260"/>
      <c r="AW185" s="260"/>
      <c r="AX185" s="260"/>
      <c r="AY185" s="260"/>
      <c r="AZ185" s="260"/>
      <c r="BA185" s="260"/>
      <c r="BB185" s="260"/>
      <c r="BC185" s="260"/>
      <c r="BD185" s="596"/>
      <c r="BE185" s="260"/>
      <c r="BF185" s="260"/>
      <c r="BG185" s="260"/>
      <c r="BH185" s="260"/>
      <c r="BI185" s="260"/>
      <c r="BJ185" s="260"/>
      <c r="BK185" s="581"/>
      <c r="BL185" s="260"/>
      <c r="BM185" s="260"/>
      <c r="BN185" s="260"/>
      <c r="BO185" s="260"/>
      <c r="BP185" s="260"/>
      <c r="BQ185" s="260"/>
      <c r="BR185" s="260"/>
      <c r="BS185" s="596"/>
      <c r="BT185" s="260"/>
      <c r="BU185" s="260"/>
      <c r="BV185" s="260"/>
      <c r="BW185" s="260"/>
      <c r="BX185" s="260"/>
      <c r="BY185" s="260"/>
      <c r="BZ185" s="260"/>
      <c r="CA185" s="635"/>
      <c r="CB185" s="650"/>
      <c r="CC185" s="650"/>
      <c r="CD185" s="650"/>
      <c r="CE185" s="650"/>
      <c r="CF185" s="650"/>
      <c r="CG185" s="650"/>
      <c r="CH185" s="650"/>
      <c r="CI185" s="650"/>
      <c r="CJ185" s="650"/>
      <c r="CK185" s="650"/>
      <c r="CL185" s="650"/>
      <c r="CM185" s="650"/>
      <c r="CN185" s="650"/>
      <c r="CO185" s="650"/>
      <c r="CP185" s="650"/>
      <c r="CQ185" s="650"/>
      <c r="CR185" s="807">
        <f t="shared" si="15"/>
        <v>0</v>
      </c>
      <c r="CS185" s="807">
        <f t="shared" si="16"/>
        <v>0</v>
      </c>
      <c r="CT185" s="261"/>
      <c r="CU185" s="261"/>
      <c r="CV185" s="261"/>
      <c r="CW185" s="261"/>
      <c r="CX185" s="261"/>
      <c r="CY185" s="261"/>
      <c r="CZ185" s="261"/>
      <c r="DA185" s="261"/>
      <c r="DB185" s="261"/>
      <c r="DC185" s="261"/>
      <c r="DD185" s="261"/>
      <c r="DE185" s="261"/>
      <c r="DF185" s="261"/>
      <c r="DG185" s="261"/>
      <c r="DH185" s="261"/>
      <c r="DI185" s="261"/>
      <c r="DJ185" s="261"/>
      <c r="DK185" s="261"/>
      <c r="DL185" s="261"/>
      <c r="DM185" s="261"/>
      <c r="DN185" s="261"/>
      <c r="DO185" s="261"/>
      <c r="DP185" s="261"/>
      <c r="DQ185" s="261"/>
      <c r="DR185" s="261"/>
      <c r="DS185" s="261"/>
      <c r="DT185" s="261"/>
      <c r="DU185" s="261"/>
      <c r="DV185" s="261"/>
      <c r="DW185" s="261"/>
      <c r="DX185" s="261"/>
      <c r="DY185" s="261"/>
      <c r="DZ185" s="261"/>
      <c r="EA185" s="261"/>
      <c r="EB185" s="261"/>
      <c r="EC185" s="261"/>
      <c r="ED185" s="261"/>
      <c r="EE185" s="261"/>
      <c r="EF185" s="261"/>
      <c r="EG185" s="261"/>
      <c r="EH185" s="261"/>
      <c r="EI185" s="261"/>
      <c r="EJ185" s="261"/>
      <c r="EK185" s="261"/>
      <c r="EL185" s="261"/>
      <c r="EM185" s="261"/>
      <c r="EN185" s="261"/>
      <c r="EO185" s="261"/>
      <c r="EP185" s="261"/>
      <c r="EQ185" s="261"/>
      <c r="ER185" s="261"/>
      <c r="ES185" s="261"/>
      <c r="ET185" s="261"/>
      <c r="EU185" s="261"/>
      <c r="EV185" s="261"/>
      <c r="EW185" s="261"/>
      <c r="EX185" s="261"/>
      <c r="EY185" s="261"/>
      <c r="EZ185" s="261"/>
      <c r="FA185" s="261"/>
      <c r="FB185" s="261"/>
      <c r="FC185" s="261"/>
      <c r="FD185" s="261"/>
      <c r="FE185" s="261"/>
      <c r="FF185" s="261"/>
      <c r="FG185" s="261"/>
      <c r="FH185" s="261"/>
      <c r="FI185" s="261"/>
      <c r="FJ185" s="261"/>
      <c r="FK185" s="261"/>
      <c r="FL185" s="261"/>
      <c r="FM185" s="261"/>
      <c r="FN185" s="261"/>
      <c r="FO185" s="261"/>
      <c r="FP185" s="261"/>
      <c r="FQ185" s="261"/>
      <c r="FR185" s="261"/>
      <c r="FS185" s="261"/>
      <c r="FT185" s="261"/>
      <c r="FU185" s="261"/>
      <c r="FV185" s="261"/>
      <c r="FW185" s="261"/>
      <c r="FX185" s="261"/>
      <c r="FY185" s="261"/>
      <c r="FZ185" s="261"/>
      <c r="GA185" s="261"/>
      <c r="GB185" s="261"/>
      <c r="GC185" s="261"/>
      <c r="GD185" s="261"/>
      <c r="GE185" s="261"/>
      <c r="GF185" s="261"/>
      <c r="GG185" s="261"/>
      <c r="GH185" s="261"/>
      <c r="GI185" s="261"/>
      <c r="GJ185" s="261"/>
      <c r="GK185" s="261"/>
      <c r="GL185" s="261"/>
      <c r="GM185" s="261"/>
      <c r="GN185" s="261"/>
      <c r="GO185" s="261"/>
      <c r="GP185" s="261"/>
      <c r="GQ185" s="261"/>
      <c r="GR185" s="261"/>
      <c r="GS185" s="261"/>
      <c r="GT185" s="261"/>
      <c r="GU185" s="261"/>
      <c r="GV185" s="261"/>
      <c r="GW185" s="261"/>
      <c r="GX185" s="261"/>
      <c r="GY185" s="261"/>
      <c r="GZ185" s="261"/>
      <c r="HA185" s="261"/>
      <c r="HB185" s="261"/>
      <c r="HC185" s="261"/>
      <c r="HD185" s="261"/>
      <c r="HE185" s="261"/>
      <c r="HF185" s="261"/>
      <c r="HG185" s="254"/>
      <c r="HH185" s="254"/>
      <c r="HI185" s="254"/>
      <c r="HJ185" s="254"/>
      <c r="HK185" s="254"/>
      <c r="HL185" s="254"/>
      <c r="HM185" s="254"/>
    </row>
    <row r="186" spans="1:222" ht="19.5" x14ac:dyDescent="0.25">
      <c r="A186" s="1121" t="s">
        <v>412</v>
      </c>
      <c r="B186" s="1121" t="s">
        <v>361</v>
      </c>
      <c r="C186" s="1121" t="s">
        <v>371</v>
      </c>
      <c r="D186" s="1121" t="s">
        <v>373</v>
      </c>
      <c r="E186" s="1121" t="s">
        <v>428</v>
      </c>
      <c r="F186" s="1121"/>
      <c r="G186" s="608"/>
      <c r="H186" s="608"/>
      <c r="I186" s="1050"/>
      <c r="J186" s="1050"/>
      <c r="K186" s="608"/>
      <c r="L186" s="608"/>
      <c r="M186" s="608"/>
      <c r="N186" s="627"/>
      <c r="O186" s="627"/>
      <c r="P186" s="627"/>
      <c r="Q186" s="1122" t="s">
        <v>690</v>
      </c>
      <c r="R186" s="1123"/>
      <c r="S186" s="1123"/>
      <c r="T186" s="1124">
        <f t="shared" si="12"/>
        <v>0</v>
      </c>
      <c r="U186" s="654">
        <f t="shared" si="11"/>
        <v>0</v>
      </c>
      <c r="V186" s="1086"/>
      <c r="W186" s="581"/>
      <c r="X186" s="581"/>
      <c r="Y186" s="581"/>
      <c r="Z186" s="581"/>
      <c r="AA186" s="596"/>
      <c r="AB186" s="581"/>
      <c r="AC186" s="581"/>
      <c r="AD186" s="581"/>
      <c r="AE186" s="581"/>
      <c r="AF186" s="581"/>
      <c r="AG186" s="581"/>
      <c r="AH186" s="581"/>
      <c r="AI186" s="581"/>
      <c r="AJ186" s="581"/>
      <c r="AK186" s="581"/>
      <c r="AL186" s="581"/>
      <c r="AM186" s="581"/>
      <c r="AN186" s="596"/>
      <c r="AO186" s="596"/>
      <c r="AP186" s="581"/>
      <c r="AQ186" s="581"/>
      <c r="AR186" s="581"/>
      <c r="AS186" s="581"/>
      <c r="AT186" s="581"/>
      <c r="AU186" s="581"/>
      <c r="AV186" s="581"/>
      <c r="AW186" s="581"/>
      <c r="AX186" s="581"/>
      <c r="AY186" s="581"/>
      <c r="AZ186" s="581"/>
      <c r="BA186" s="581"/>
      <c r="BB186" s="581"/>
      <c r="BC186" s="581"/>
      <c r="BD186" s="596"/>
      <c r="BE186" s="581"/>
      <c r="BF186" s="581"/>
      <c r="BG186" s="260"/>
      <c r="BH186" s="260"/>
      <c r="BI186" s="260"/>
      <c r="BJ186" s="581"/>
      <c r="BK186" s="581"/>
      <c r="BL186" s="581"/>
      <c r="BM186" s="581"/>
      <c r="BN186" s="581"/>
      <c r="BO186" s="581"/>
      <c r="BP186" s="581"/>
      <c r="BQ186" s="581"/>
      <c r="BR186" s="581"/>
      <c r="BS186" s="596"/>
      <c r="BT186" s="581"/>
      <c r="BU186" s="581"/>
      <c r="BV186" s="581"/>
      <c r="BW186" s="581"/>
      <c r="BX186" s="581"/>
      <c r="BY186" s="581"/>
      <c r="BZ186" s="581"/>
      <c r="CA186" s="635"/>
      <c r="CB186" s="650"/>
      <c r="CC186" s="650"/>
      <c r="CD186" s="650"/>
      <c r="CE186" s="650"/>
      <c r="CF186" s="650"/>
      <c r="CG186" s="650"/>
      <c r="CH186" s="650"/>
      <c r="CI186" s="650"/>
      <c r="CJ186" s="650"/>
      <c r="CK186" s="650"/>
      <c r="CL186" s="650"/>
      <c r="CM186" s="650"/>
      <c r="CN186" s="650"/>
      <c r="CO186" s="650"/>
      <c r="CP186" s="650"/>
      <c r="CQ186" s="650"/>
      <c r="CR186" s="807">
        <f t="shared" si="15"/>
        <v>0</v>
      </c>
      <c r="CS186" s="807">
        <f t="shared" si="16"/>
        <v>0</v>
      </c>
      <c r="CT186" s="261"/>
      <c r="CU186" s="261"/>
      <c r="CV186" s="261"/>
      <c r="CW186" s="261"/>
      <c r="CX186" s="261"/>
      <c r="CY186" s="261"/>
      <c r="CZ186" s="261"/>
      <c r="DA186" s="261"/>
      <c r="DB186" s="261"/>
      <c r="DC186" s="261"/>
      <c r="DD186" s="261"/>
      <c r="DE186" s="261"/>
      <c r="DF186" s="261"/>
      <c r="DG186" s="261"/>
      <c r="DH186" s="261"/>
      <c r="DI186" s="261"/>
      <c r="DJ186" s="261"/>
      <c r="DK186" s="261"/>
      <c r="DL186" s="261"/>
      <c r="DM186" s="261"/>
      <c r="DN186" s="261"/>
      <c r="DO186" s="261"/>
      <c r="DP186" s="261"/>
      <c r="DQ186" s="261"/>
      <c r="DR186" s="261"/>
      <c r="DS186" s="261"/>
      <c r="DT186" s="261"/>
      <c r="DU186" s="261"/>
      <c r="DV186" s="261"/>
      <c r="DW186" s="261"/>
      <c r="DX186" s="261"/>
      <c r="DY186" s="261"/>
      <c r="DZ186" s="261"/>
      <c r="EA186" s="261"/>
      <c r="EB186" s="261"/>
      <c r="EC186" s="261"/>
      <c r="ED186" s="261"/>
      <c r="EE186" s="261"/>
      <c r="EF186" s="261"/>
      <c r="EG186" s="261"/>
      <c r="EH186" s="261"/>
      <c r="EI186" s="261"/>
      <c r="EJ186" s="261"/>
      <c r="EK186" s="261"/>
      <c r="EL186" s="261"/>
      <c r="EM186" s="261"/>
      <c r="EN186" s="261"/>
      <c r="EO186" s="261"/>
      <c r="EP186" s="261"/>
      <c r="EQ186" s="261"/>
      <c r="ER186" s="261"/>
      <c r="ES186" s="261"/>
      <c r="ET186" s="261"/>
      <c r="EU186" s="261"/>
      <c r="EV186" s="261"/>
      <c r="EW186" s="261"/>
      <c r="EX186" s="261"/>
      <c r="EY186" s="261"/>
      <c r="EZ186" s="261"/>
      <c r="FA186" s="261"/>
      <c r="FB186" s="261"/>
      <c r="FC186" s="261"/>
      <c r="FD186" s="261"/>
      <c r="FE186" s="261"/>
      <c r="FF186" s="261"/>
      <c r="FG186" s="261"/>
      <c r="FH186" s="261"/>
      <c r="FI186" s="261"/>
      <c r="FJ186" s="261"/>
      <c r="FK186" s="261"/>
      <c r="FL186" s="261"/>
      <c r="FM186" s="261"/>
      <c r="FN186" s="261"/>
      <c r="FO186" s="261"/>
      <c r="FP186" s="261"/>
      <c r="FQ186" s="261"/>
      <c r="FR186" s="261"/>
      <c r="FS186" s="261"/>
      <c r="FT186" s="261"/>
      <c r="FU186" s="261"/>
      <c r="FV186" s="261"/>
      <c r="FW186" s="261"/>
      <c r="FX186" s="261"/>
      <c r="FY186" s="261"/>
      <c r="FZ186" s="261"/>
      <c r="GA186" s="261"/>
      <c r="GB186" s="261"/>
      <c r="GC186" s="261"/>
      <c r="GD186" s="261"/>
      <c r="GE186" s="261"/>
      <c r="GF186" s="261"/>
      <c r="GG186" s="261"/>
      <c r="GH186" s="261"/>
      <c r="GI186" s="261"/>
      <c r="GJ186" s="261"/>
      <c r="GK186" s="261"/>
      <c r="GL186" s="261"/>
      <c r="GM186" s="261"/>
      <c r="GN186" s="261"/>
      <c r="GO186" s="261"/>
      <c r="GP186" s="261"/>
      <c r="GQ186" s="261"/>
      <c r="GR186" s="261"/>
      <c r="GS186" s="261"/>
      <c r="GT186" s="261"/>
      <c r="GU186" s="261"/>
      <c r="GV186" s="261"/>
      <c r="GW186" s="261"/>
      <c r="GX186" s="261"/>
      <c r="GY186" s="261"/>
      <c r="GZ186" s="261"/>
      <c r="HA186" s="261"/>
      <c r="HB186" s="261"/>
      <c r="HC186" s="261"/>
      <c r="HD186" s="261"/>
      <c r="HE186" s="261"/>
      <c r="HF186" s="261"/>
      <c r="HG186" s="254"/>
      <c r="HH186" s="254"/>
      <c r="HI186" s="254"/>
      <c r="HJ186" s="254"/>
      <c r="HK186" s="254"/>
      <c r="HL186" s="254"/>
      <c r="HM186" s="254"/>
    </row>
    <row r="187" spans="1:222" ht="31.5" x14ac:dyDescent="0.25">
      <c r="A187" s="790" t="s">
        <v>412</v>
      </c>
      <c r="B187" s="790" t="s">
        <v>361</v>
      </c>
      <c r="C187" s="790" t="s">
        <v>371</v>
      </c>
      <c r="D187" s="790" t="s">
        <v>373</v>
      </c>
      <c r="E187" s="790" t="s">
        <v>428</v>
      </c>
      <c r="F187" s="790" t="s">
        <v>381</v>
      </c>
      <c r="G187" s="614"/>
      <c r="H187" s="614"/>
      <c r="I187" s="1055"/>
      <c r="J187" s="1055"/>
      <c r="K187" s="614"/>
      <c r="L187" s="614"/>
      <c r="M187" s="614"/>
      <c r="N187" s="630"/>
      <c r="O187" s="630"/>
      <c r="P187" s="630"/>
      <c r="Q187" s="806" t="s">
        <v>382</v>
      </c>
      <c r="R187" s="1136"/>
      <c r="S187" s="1136"/>
      <c r="T187" s="1137">
        <f t="shared" si="12"/>
        <v>0</v>
      </c>
      <c r="U187" s="654">
        <f t="shared" si="11"/>
        <v>0</v>
      </c>
      <c r="V187" s="1090"/>
      <c r="W187" s="305"/>
      <c r="X187" s="305"/>
      <c r="Y187" s="305"/>
      <c r="Z187" s="305"/>
      <c r="AA187" s="593"/>
      <c r="AB187" s="305"/>
      <c r="AC187" s="305"/>
      <c r="AD187" s="305"/>
      <c r="AE187" s="305"/>
      <c r="AF187" s="305"/>
      <c r="AG187" s="305"/>
      <c r="AH187" s="305"/>
      <c r="AI187" s="305"/>
      <c r="AJ187" s="305"/>
      <c r="AK187" s="305"/>
      <c r="AL187" s="305"/>
      <c r="AM187" s="305"/>
      <c r="AN187" s="593"/>
      <c r="AO187" s="593"/>
      <c r="AP187" s="305"/>
      <c r="AQ187" s="305"/>
      <c r="AR187" s="305"/>
      <c r="AS187" s="305"/>
      <c r="AT187" s="305"/>
      <c r="AU187" s="305"/>
      <c r="AV187" s="305"/>
      <c r="AW187" s="305"/>
      <c r="AX187" s="305"/>
      <c r="AY187" s="305"/>
      <c r="AZ187" s="305"/>
      <c r="BA187" s="305"/>
      <c r="BB187" s="305"/>
      <c r="BC187" s="305"/>
      <c r="BD187" s="593"/>
      <c r="BE187" s="305"/>
      <c r="BF187" s="305"/>
      <c r="BG187" s="305"/>
      <c r="BH187" s="305"/>
      <c r="BI187" s="305"/>
      <c r="BJ187" s="305"/>
      <c r="BK187" s="582"/>
      <c r="BL187" s="305"/>
      <c r="BM187" s="305"/>
      <c r="BN187" s="305"/>
      <c r="BO187" s="305"/>
      <c r="BP187" s="305"/>
      <c r="BQ187" s="305"/>
      <c r="BR187" s="305"/>
      <c r="BS187" s="593"/>
      <c r="BT187" s="305"/>
      <c r="BU187" s="305"/>
      <c r="BV187" s="305"/>
      <c r="BW187" s="305"/>
      <c r="BX187" s="305"/>
      <c r="BY187" s="305"/>
      <c r="BZ187" s="305"/>
      <c r="CA187" s="639"/>
      <c r="CB187" s="656"/>
      <c r="CC187" s="656"/>
      <c r="CD187" s="656"/>
      <c r="CE187" s="656"/>
      <c r="CF187" s="656"/>
      <c r="CG187" s="656"/>
      <c r="CH187" s="656"/>
      <c r="CI187" s="656"/>
      <c r="CJ187" s="656"/>
      <c r="CK187" s="656"/>
      <c r="CL187" s="656"/>
      <c r="CM187" s="656"/>
      <c r="CN187" s="656"/>
      <c r="CO187" s="656"/>
      <c r="CP187" s="656"/>
      <c r="CQ187" s="656"/>
      <c r="CR187" s="807">
        <f t="shared" si="15"/>
        <v>0</v>
      </c>
      <c r="CS187" s="807">
        <f t="shared" si="16"/>
        <v>0</v>
      </c>
      <c r="CT187" s="306"/>
      <c r="CU187" s="306"/>
      <c r="CV187" s="306"/>
      <c r="CW187" s="306"/>
      <c r="CX187" s="306"/>
      <c r="CY187" s="306"/>
      <c r="CZ187" s="306"/>
      <c r="DA187" s="306"/>
      <c r="DB187" s="306"/>
      <c r="DC187" s="306"/>
      <c r="DD187" s="306"/>
      <c r="DE187" s="306"/>
      <c r="DF187" s="306"/>
      <c r="DG187" s="306"/>
      <c r="DH187" s="306"/>
      <c r="DI187" s="306"/>
      <c r="DJ187" s="306"/>
      <c r="DK187" s="306"/>
      <c r="DL187" s="306"/>
      <c r="DM187" s="306"/>
      <c r="DN187" s="306"/>
      <c r="DO187" s="306"/>
      <c r="DP187" s="306"/>
      <c r="DQ187" s="306"/>
      <c r="DR187" s="306"/>
      <c r="DS187" s="306"/>
      <c r="DT187" s="306"/>
      <c r="DU187" s="306"/>
      <c r="DV187" s="306"/>
      <c r="DW187" s="306"/>
      <c r="DX187" s="306"/>
      <c r="DY187" s="306"/>
      <c r="DZ187" s="306"/>
      <c r="EA187" s="306"/>
      <c r="EB187" s="306"/>
      <c r="EC187" s="306"/>
      <c r="ED187" s="306"/>
      <c r="EE187" s="306"/>
      <c r="EF187" s="306"/>
      <c r="EG187" s="306"/>
      <c r="EH187" s="306"/>
      <c r="EI187" s="306"/>
      <c r="EJ187" s="306"/>
      <c r="EK187" s="306"/>
      <c r="EL187" s="306"/>
      <c r="EM187" s="306"/>
      <c r="EN187" s="306"/>
      <c r="EO187" s="306"/>
      <c r="EP187" s="306"/>
      <c r="EQ187" s="306"/>
      <c r="ER187" s="306"/>
      <c r="ES187" s="306"/>
      <c r="ET187" s="306"/>
      <c r="EU187" s="306"/>
      <c r="EV187" s="306"/>
      <c r="EW187" s="306"/>
      <c r="EX187" s="306"/>
      <c r="EY187" s="306"/>
      <c r="EZ187" s="306"/>
      <c r="FA187" s="306"/>
      <c r="FB187" s="306"/>
      <c r="FC187" s="306"/>
      <c r="FD187" s="306"/>
      <c r="FE187" s="306"/>
      <c r="FF187" s="306"/>
      <c r="FG187" s="306"/>
      <c r="FH187" s="306"/>
      <c r="FI187" s="306"/>
      <c r="FJ187" s="306"/>
      <c r="FK187" s="306"/>
      <c r="FL187" s="306"/>
      <c r="FM187" s="306"/>
      <c r="FN187" s="306"/>
      <c r="FO187" s="306"/>
      <c r="FP187" s="306"/>
      <c r="FQ187" s="306"/>
      <c r="FR187" s="306"/>
      <c r="FS187" s="306"/>
      <c r="FT187" s="306"/>
      <c r="FU187" s="306"/>
      <c r="FV187" s="306"/>
      <c r="FW187" s="306"/>
      <c r="FX187" s="306"/>
      <c r="FY187" s="306"/>
      <c r="FZ187" s="306"/>
      <c r="GA187" s="306"/>
      <c r="GB187" s="306"/>
      <c r="GC187" s="306"/>
      <c r="GD187" s="306"/>
      <c r="GE187" s="306"/>
      <c r="GF187" s="306"/>
      <c r="GG187" s="306"/>
      <c r="GH187" s="306"/>
      <c r="GI187" s="306"/>
      <c r="GJ187" s="306"/>
      <c r="GK187" s="306"/>
      <c r="GL187" s="306"/>
      <c r="GM187" s="306"/>
      <c r="GN187" s="306"/>
      <c r="GO187" s="306"/>
      <c r="GP187" s="306"/>
      <c r="GQ187" s="306"/>
      <c r="GR187" s="306"/>
      <c r="GS187" s="306"/>
      <c r="GT187" s="306"/>
      <c r="GU187" s="306"/>
      <c r="GV187" s="306"/>
      <c r="GW187" s="306"/>
      <c r="GX187" s="306"/>
      <c r="GY187" s="306"/>
      <c r="GZ187" s="306"/>
      <c r="HA187" s="306"/>
      <c r="HB187" s="306"/>
      <c r="HC187" s="306"/>
      <c r="HD187" s="306"/>
      <c r="HE187" s="306"/>
      <c r="HF187" s="306"/>
      <c r="HG187" s="254"/>
      <c r="HH187" s="254"/>
      <c r="HI187" s="254"/>
      <c r="HJ187" s="254"/>
      <c r="HK187" s="254"/>
      <c r="HL187" s="254"/>
      <c r="HM187" s="254"/>
    </row>
    <row r="188" spans="1:222" s="280" customFormat="1" ht="90.95" hidden="1" customHeight="1" x14ac:dyDescent="0.25">
      <c r="A188" s="619" t="s">
        <v>361</v>
      </c>
      <c r="B188" s="619" t="s">
        <v>361</v>
      </c>
      <c r="C188" s="619" t="s">
        <v>371</v>
      </c>
      <c r="D188" s="619" t="s">
        <v>373</v>
      </c>
      <c r="E188" s="619" t="s">
        <v>428</v>
      </c>
      <c r="F188" s="619" t="s">
        <v>381</v>
      </c>
      <c r="G188" s="609">
        <v>2021005810194</v>
      </c>
      <c r="H188" s="609"/>
      <c r="I188" s="1052" t="s">
        <v>738</v>
      </c>
      <c r="J188" s="1052" t="s">
        <v>739</v>
      </c>
      <c r="K188" s="609">
        <v>1</v>
      </c>
      <c r="L188" s="609" t="s">
        <v>741</v>
      </c>
      <c r="M188" s="609" t="s">
        <v>740</v>
      </c>
      <c r="N188" s="619" t="s">
        <v>666</v>
      </c>
      <c r="O188" s="619" t="s">
        <v>742</v>
      </c>
      <c r="P188" s="619" t="s">
        <v>701</v>
      </c>
      <c r="Q188" s="1147" t="s">
        <v>960</v>
      </c>
      <c r="R188" s="845"/>
      <c r="S188" s="845">
        <v>274842700</v>
      </c>
      <c r="T188" s="1022">
        <f t="shared" si="12"/>
        <v>274842700</v>
      </c>
      <c r="U188" s="654">
        <f t="shared" si="11"/>
        <v>274842700</v>
      </c>
      <c r="V188" s="1088"/>
      <c r="W188" s="277"/>
      <c r="X188" s="277"/>
      <c r="Y188" s="277"/>
      <c r="Z188" s="277"/>
      <c r="AA188" s="594">
        <v>495000</v>
      </c>
      <c r="AB188" s="277">
        <v>13500000</v>
      </c>
      <c r="AC188" s="277">
        <v>2410200</v>
      </c>
      <c r="AD188" s="277">
        <v>600000</v>
      </c>
      <c r="AE188" s="277">
        <v>18225000</v>
      </c>
      <c r="AG188" s="277">
        <v>300000</v>
      </c>
      <c r="AH188" s="277">
        <v>9060000</v>
      </c>
      <c r="AI188" s="277">
        <v>2250000</v>
      </c>
      <c r="AJ188" s="277">
        <v>12800000</v>
      </c>
      <c r="AK188" s="277">
        <v>11000000</v>
      </c>
      <c r="AL188" s="277">
        <v>1125000</v>
      </c>
      <c r="AM188" s="277">
        <v>20000000</v>
      </c>
      <c r="AN188" s="594">
        <v>14797500</v>
      </c>
      <c r="AO188" s="594">
        <v>59530000</v>
      </c>
      <c r="AP188" s="277">
        <v>4350000</v>
      </c>
      <c r="AQ188" s="277">
        <v>104400000</v>
      </c>
      <c r="AR188" s="277"/>
      <c r="AS188" s="277"/>
      <c r="AT188" s="277"/>
      <c r="AU188" s="277"/>
      <c r="AV188" s="277"/>
      <c r="AW188" s="277"/>
      <c r="AX188" s="277"/>
      <c r="AY188" s="277"/>
      <c r="AZ188" s="277"/>
      <c r="BA188" s="302"/>
      <c r="BB188" s="302"/>
      <c r="BC188" s="302"/>
      <c r="BD188" s="592"/>
      <c r="BE188" s="302"/>
      <c r="BF188" s="302"/>
      <c r="BG188" s="302"/>
      <c r="BH188" s="302"/>
      <c r="BI188" s="302"/>
      <c r="BJ188" s="302"/>
      <c r="BK188" s="589"/>
      <c r="BL188" s="302"/>
      <c r="BM188" s="302"/>
      <c r="BN188" s="277"/>
      <c r="BO188" s="277"/>
      <c r="BP188" s="302"/>
      <c r="BQ188" s="302"/>
      <c r="BR188" s="302"/>
      <c r="BS188" s="592"/>
      <c r="BT188" s="302"/>
      <c r="BU188" s="277"/>
      <c r="BV188" s="277"/>
      <c r="BW188" s="277"/>
      <c r="BX188" s="277"/>
      <c r="BY188" s="277"/>
      <c r="BZ188" s="277"/>
      <c r="CA188" s="637"/>
      <c r="CB188" s="652"/>
      <c r="CC188" s="652"/>
      <c r="CD188" s="652"/>
      <c r="CE188" s="652"/>
      <c r="CF188" s="652"/>
      <c r="CG188" s="652"/>
      <c r="CH188" s="652"/>
      <c r="CI188" s="652"/>
      <c r="CJ188" s="652"/>
      <c r="CK188" s="652"/>
      <c r="CL188" s="652"/>
      <c r="CM188" s="652"/>
      <c r="CN188" s="652"/>
      <c r="CO188" s="652"/>
      <c r="CP188" s="652"/>
      <c r="CQ188" s="652"/>
      <c r="CR188" s="807">
        <f t="shared" si="15"/>
        <v>274842700</v>
      </c>
      <c r="CS188" s="807">
        <f t="shared" si="16"/>
        <v>0</v>
      </c>
      <c r="CT188" s="278"/>
      <c r="CU188" s="278"/>
      <c r="CV188" s="278"/>
      <c r="CW188" s="278"/>
      <c r="CX188" s="278"/>
      <c r="CY188" s="278"/>
      <c r="CZ188" s="278"/>
      <c r="DA188" s="278"/>
      <c r="DB188" s="278"/>
      <c r="DC188" s="278"/>
      <c r="DD188" s="278"/>
      <c r="DE188" s="278"/>
      <c r="DF188" s="278"/>
      <c r="DG188" s="278"/>
      <c r="DH188" s="278"/>
      <c r="DI188" s="278"/>
      <c r="DJ188" s="278"/>
      <c r="DK188" s="278"/>
      <c r="DL188" s="278"/>
      <c r="DM188" s="278"/>
      <c r="DN188" s="278"/>
      <c r="DO188" s="278"/>
      <c r="DP188" s="278"/>
      <c r="DQ188" s="278"/>
      <c r="DR188" s="278"/>
      <c r="DS188" s="278"/>
      <c r="DT188" s="278"/>
      <c r="DU188" s="278"/>
      <c r="DV188" s="278"/>
      <c r="DW188" s="278"/>
      <c r="DX188" s="278"/>
      <c r="DY188" s="278"/>
      <c r="DZ188" s="278"/>
      <c r="EA188" s="278"/>
      <c r="EB188" s="278"/>
      <c r="EC188" s="278"/>
      <c r="ED188" s="278"/>
      <c r="EE188" s="278"/>
      <c r="EF188" s="278"/>
      <c r="EG188" s="278"/>
      <c r="EH188" s="278"/>
      <c r="EI188" s="278"/>
      <c r="EJ188" s="278"/>
      <c r="EK188" s="278"/>
      <c r="EL188" s="278"/>
      <c r="EM188" s="278"/>
      <c r="EN188" s="278"/>
      <c r="EO188" s="278"/>
      <c r="EP188" s="278"/>
      <c r="EQ188" s="278"/>
      <c r="ER188" s="278"/>
      <c r="ES188" s="278"/>
      <c r="ET188" s="278"/>
      <c r="EU188" s="278"/>
      <c r="EV188" s="278"/>
      <c r="EW188" s="278"/>
      <c r="EX188" s="278"/>
      <c r="EY188" s="278"/>
      <c r="EZ188" s="278"/>
      <c r="FA188" s="278"/>
      <c r="FB188" s="278"/>
      <c r="FC188" s="278"/>
      <c r="FD188" s="278"/>
      <c r="FE188" s="278"/>
      <c r="FF188" s="278"/>
      <c r="FG188" s="278"/>
      <c r="FH188" s="278"/>
      <c r="FI188" s="278"/>
      <c r="FJ188" s="278"/>
      <c r="FK188" s="278"/>
      <c r="FL188" s="278"/>
      <c r="FM188" s="278"/>
      <c r="FN188" s="278"/>
      <c r="FO188" s="278"/>
      <c r="FP188" s="278"/>
      <c r="FQ188" s="278"/>
      <c r="FR188" s="278"/>
      <c r="FS188" s="278"/>
      <c r="FT188" s="278"/>
      <c r="FU188" s="278"/>
      <c r="FV188" s="278"/>
      <c r="FW188" s="278"/>
      <c r="FX188" s="278"/>
      <c r="FY188" s="278"/>
      <c r="FZ188" s="278"/>
      <c r="GA188" s="278"/>
      <c r="GB188" s="278"/>
      <c r="GC188" s="278"/>
      <c r="GD188" s="278"/>
      <c r="GE188" s="278"/>
      <c r="GF188" s="278"/>
      <c r="GG188" s="278"/>
      <c r="GH188" s="278"/>
      <c r="GI188" s="278"/>
      <c r="GJ188" s="278"/>
      <c r="GK188" s="278"/>
      <c r="GL188" s="278"/>
      <c r="GM188" s="278"/>
      <c r="GN188" s="278"/>
      <c r="GO188" s="278"/>
      <c r="GP188" s="278"/>
      <c r="GQ188" s="278"/>
      <c r="GR188" s="278"/>
      <c r="GS188" s="278"/>
      <c r="GT188" s="278"/>
      <c r="GU188" s="278"/>
      <c r="GV188" s="278"/>
      <c r="GW188" s="278"/>
      <c r="GX188" s="278"/>
      <c r="GY188" s="278"/>
      <c r="GZ188" s="278"/>
      <c r="HA188" s="278"/>
      <c r="HB188" s="278"/>
      <c r="HC188" s="278"/>
      <c r="HD188" s="278"/>
      <c r="HE188" s="278"/>
      <c r="HF188" s="278"/>
      <c r="HG188" s="279"/>
      <c r="HH188" s="279"/>
      <c r="HI188" s="279"/>
      <c r="HJ188" s="279"/>
      <c r="HK188" s="279"/>
      <c r="HL188" s="279"/>
      <c r="HM188" s="279"/>
    </row>
    <row r="189" spans="1:222" s="280" customFormat="1" ht="75.95" hidden="1" customHeight="1" x14ac:dyDescent="0.25">
      <c r="A189" s="619" t="s">
        <v>361</v>
      </c>
      <c r="B189" s="619" t="s">
        <v>361</v>
      </c>
      <c r="C189" s="619" t="s">
        <v>371</v>
      </c>
      <c r="D189" s="619" t="s">
        <v>373</v>
      </c>
      <c r="E189" s="619" t="s">
        <v>428</v>
      </c>
      <c r="F189" s="619" t="s">
        <v>381</v>
      </c>
      <c r="G189" s="609">
        <v>2021005810186</v>
      </c>
      <c r="H189" s="609"/>
      <c r="I189" s="1052" t="s">
        <v>738</v>
      </c>
      <c r="J189" s="1052" t="s">
        <v>739</v>
      </c>
      <c r="K189" s="609">
        <v>1</v>
      </c>
      <c r="L189" s="609" t="s">
        <v>741</v>
      </c>
      <c r="M189" s="609" t="s">
        <v>740</v>
      </c>
      <c r="N189" s="619" t="s">
        <v>666</v>
      </c>
      <c r="O189" s="619" t="s">
        <v>742</v>
      </c>
      <c r="P189" s="619" t="s">
        <v>701</v>
      </c>
      <c r="Q189" s="1147" t="s">
        <v>961</v>
      </c>
      <c r="R189" s="845">
        <v>0</v>
      </c>
      <c r="S189" s="845">
        <v>207410000</v>
      </c>
      <c r="T189" s="1022">
        <f t="shared" si="12"/>
        <v>207410000</v>
      </c>
      <c r="U189" s="654">
        <f t="shared" si="11"/>
        <v>207410000</v>
      </c>
      <c r="V189" s="1088"/>
      <c r="W189" s="277"/>
      <c r="X189" s="277"/>
      <c r="Y189" s="277"/>
      <c r="Z189" s="277"/>
      <c r="AA189" s="594"/>
      <c r="AB189" s="277"/>
      <c r="AC189" s="277"/>
      <c r="AD189" s="277"/>
      <c r="AF189" s="277">
        <v>117390000</v>
      </c>
      <c r="AG189" s="277"/>
      <c r="AH189" s="277"/>
      <c r="AI189" s="277"/>
      <c r="AJ189" s="277"/>
      <c r="AK189" s="277"/>
      <c r="AL189" s="277"/>
      <c r="AM189" s="277"/>
      <c r="AN189" s="594"/>
      <c r="AO189" s="594">
        <v>90020000</v>
      </c>
      <c r="AP189" s="277"/>
      <c r="AQ189" s="277"/>
      <c r="AR189" s="277"/>
      <c r="AS189" s="277"/>
      <c r="AT189" s="277"/>
      <c r="AU189" s="277"/>
      <c r="AV189" s="277"/>
      <c r="AW189" s="277"/>
      <c r="AX189" s="277"/>
      <c r="AY189" s="277"/>
      <c r="AZ189" s="277"/>
      <c r="BA189" s="302"/>
      <c r="BB189" s="302"/>
      <c r="BC189" s="302"/>
      <c r="BD189" s="592"/>
      <c r="BE189" s="302"/>
      <c r="BF189" s="302"/>
      <c r="BG189" s="302"/>
      <c r="BH189" s="302"/>
      <c r="BI189" s="302"/>
      <c r="BJ189" s="302"/>
      <c r="BK189" s="589"/>
      <c r="BL189" s="302"/>
      <c r="BM189" s="302"/>
      <c r="BN189" s="277"/>
      <c r="BO189" s="277"/>
      <c r="BP189" s="302"/>
      <c r="BQ189" s="302"/>
      <c r="BR189" s="302"/>
      <c r="BS189" s="592"/>
      <c r="BT189" s="302"/>
      <c r="BU189" s="277"/>
      <c r="BV189" s="277"/>
      <c r="BW189" s="277"/>
      <c r="BX189" s="277"/>
      <c r="BY189" s="277"/>
      <c r="BZ189" s="277"/>
      <c r="CA189" s="637"/>
      <c r="CB189" s="652"/>
      <c r="CC189" s="652"/>
      <c r="CD189" s="652"/>
      <c r="CE189" s="652"/>
      <c r="CF189" s="652"/>
      <c r="CG189" s="652"/>
      <c r="CH189" s="652"/>
      <c r="CI189" s="652"/>
      <c r="CJ189" s="652"/>
      <c r="CK189" s="652"/>
      <c r="CL189" s="652"/>
      <c r="CM189" s="652"/>
      <c r="CN189" s="652"/>
      <c r="CO189" s="652"/>
      <c r="CP189" s="652"/>
      <c r="CQ189" s="652"/>
      <c r="CR189" s="807">
        <f t="shared" si="15"/>
        <v>207410000</v>
      </c>
      <c r="CS189" s="807">
        <f t="shared" si="16"/>
        <v>0</v>
      </c>
      <c r="CT189" s="278"/>
      <c r="CU189" s="278"/>
      <c r="CV189" s="278"/>
      <c r="CW189" s="278"/>
      <c r="CX189" s="278"/>
      <c r="CY189" s="278"/>
      <c r="CZ189" s="278"/>
      <c r="DA189" s="278"/>
      <c r="DB189" s="278"/>
      <c r="DC189" s="278"/>
      <c r="DD189" s="278"/>
      <c r="DE189" s="278"/>
      <c r="DF189" s="278"/>
      <c r="DG189" s="278"/>
      <c r="DH189" s="278"/>
      <c r="DI189" s="278"/>
      <c r="DJ189" s="278"/>
      <c r="DK189" s="278"/>
      <c r="DL189" s="278"/>
      <c r="DM189" s="278"/>
      <c r="DN189" s="278"/>
      <c r="DO189" s="278"/>
      <c r="DP189" s="278"/>
      <c r="DQ189" s="278"/>
      <c r="DR189" s="278"/>
      <c r="DS189" s="278"/>
      <c r="DT189" s="278"/>
      <c r="DU189" s="278"/>
      <c r="DV189" s="278"/>
      <c r="DW189" s="278"/>
      <c r="DX189" s="278"/>
      <c r="DY189" s="278"/>
      <c r="DZ189" s="278"/>
      <c r="EA189" s="278"/>
      <c r="EB189" s="278"/>
      <c r="EC189" s="278"/>
      <c r="ED189" s="278"/>
      <c r="EE189" s="278"/>
      <c r="EF189" s="278"/>
      <c r="EG189" s="278"/>
      <c r="EH189" s="278"/>
      <c r="EI189" s="278"/>
      <c r="EJ189" s="278"/>
      <c r="EK189" s="278"/>
      <c r="EL189" s="278"/>
      <c r="EM189" s="278"/>
      <c r="EN189" s="278"/>
      <c r="EO189" s="278"/>
      <c r="EP189" s="278"/>
      <c r="EQ189" s="278"/>
      <c r="ER189" s="278"/>
      <c r="ES189" s="278"/>
      <c r="ET189" s="278"/>
      <c r="EU189" s="278"/>
      <c r="EV189" s="278"/>
      <c r="EW189" s="278"/>
      <c r="EX189" s="278"/>
      <c r="EY189" s="278"/>
      <c r="EZ189" s="278"/>
      <c r="FA189" s="278"/>
      <c r="FB189" s="278"/>
      <c r="FC189" s="278"/>
      <c r="FD189" s="278"/>
      <c r="FE189" s="278"/>
      <c r="FF189" s="278"/>
      <c r="FG189" s="278"/>
      <c r="FH189" s="278"/>
      <c r="FI189" s="278"/>
      <c r="FJ189" s="278"/>
      <c r="FK189" s="278"/>
      <c r="FL189" s="278"/>
      <c r="FM189" s="278"/>
      <c r="FN189" s="278"/>
      <c r="FO189" s="278"/>
      <c r="FP189" s="278"/>
      <c r="FQ189" s="278"/>
      <c r="FR189" s="278"/>
      <c r="FS189" s="278"/>
      <c r="FT189" s="278"/>
      <c r="FU189" s="278"/>
      <c r="FV189" s="278"/>
      <c r="FW189" s="278"/>
      <c r="FX189" s="278"/>
      <c r="FY189" s="278"/>
      <c r="FZ189" s="278"/>
      <c r="GA189" s="278"/>
      <c r="GB189" s="278"/>
      <c r="GC189" s="278"/>
      <c r="GD189" s="278"/>
      <c r="GE189" s="278"/>
      <c r="GF189" s="278"/>
      <c r="GG189" s="278"/>
      <c r="GH189" s="278"/>
      <c r="GI189" s="278"/>
      <c r="GJ189" s="278"/>
      <c r="GK189" s="278"/>
      <c r="GL189" s="278"/>
      <c r="GM189" s="278"/>
      <c r="GN189" s="278"/>
      <c r="GO189" s="278"/>
      <c r="GP189" s="278"/>
      <c r="GQ189" s="278"/>
      <c r="GR189" s="278"/>
      <c r="GS189" s="278"/>
      <c r="GT189" s="278"/>
      <c r="GU189" s="278"/>
      <c r="GV189" s="278"/>
      <c r="GW189" s="278"/>
      <c r="GX189" s="278"/>
      <c r="GY189" s="278"/>
      <c r="GZ189" s="278"/>
      <c r="HA189" s="278"/>
      <c r="HB189" s="278"/>
      <c r="HC189" s="278"/>
      <c r="HD189" s="278"/>
      <c r="HE189" s="278"/>
      <c r="HF189" s="278"/>
      <c r="HG189" s="279"/>
      <c r="HH189" s="279"/>
      <c r="HI189" s="279"/>
      <c r="HJ189" s="279"/>
      <c r="HK189" s="279"/>
      <c r="HL189" s="279"/>
      <c r="HM189" s="279"/>
    </row>
    <row r="190" spans="1:222" s="280" customFormat="1" ht="75.95" customHeight="1" x14ac:dyDescent="0.25">
      <c r="A190" s="619" t="s">
        <v>412</v>
      </c>
      <c r="B190" s="619" t="s">
        <v>361</v>
      </c>
      <c r="C190" s="619" t="s">
        <v>371</v>
      </c>
      <c r="D190" s="619" t="s">
        <v>373</v>
      </c>
      <c r="E190" s="619" t="s">
        <v>428</v>
      </c>
      <c r="F190" s="619" t="s">
        <v>381</v>
      </c>
      <c r="G190" s="609">
        <v>2021005810180</v>
      </c>
      <c r="H190" s="1140" t="s">
        <v>1032</v>
      </c>
      <c r="I190" s="1052" t="s">
        <v>738</v>
      </c>
      <c r="J190" s="1052" t="s">
        <v>739</v>
      </c>
      <c r="K190" s="609">
        <v>1</v>
      </c>
      <c r="L190" s="609" t="s">
        <v>741</v>
      </c>
      <c r="M190" s="609" t="s">
        <v>740</v>
      </c>
      <c r="N190" s="1043" t="s">
        <v>1009</v>
      </c>
      <c r="O190" s="619" t="s">
        <v>742</v>
      </c>
      <c r="P190" s="619" t="s">
        <v>701</v>
      </c>
      <c r="Q190" s="1015" t="s">
        <v>1031</v>
      </c>
      <c r="R190" s="870">
        <v>203592168</v>
      </c>
      <c r="S190" s="871"/>
      <c r="T190" s="1023">
        <f>R190+S190</f>
        <v>203592168</v>
      </c>
      <c r="U190" s="654">
        <f t="shared" si="11"/>
        <v>203592168</v>
      </c>
      <c r="V190" s="1088"/>
      <c r="W190" s="594"/>
      <c r="X190" s="594"/>
      <c r="Y190" s="594"/>
      <c r="Z190" s="594"/>
      <c r="AA190" s="594"/>
      <c r="AB190" s="594">
        <v>203592168</v>
      </c>
      <c r="AC190" s="594"/>
      <c r="AD190" s="594"/>
      <c r="AE190" s="594"/>
      <c r="AF190" s="594"/>
      <c r="AG190" s="594"/>
      <c r="AH190" s="594"/>
      <c r="AI190" s="594"/>
      <c r="AJ190" s="594"/>
      <c r="AK190" s="594"/>
      <c r="AL190" s="594"/>
      <c r="AM190" s="594"/>
      <c r="AN190" s="594"/>
      <c r="AO190" s="594"/>
      <c r="AP190" s="594"/>
      <c r="AQ190" s="594"/>
      <c r="AR190" s="594"/>
      <c r="AS190" s="788"/>
      <c r="AT190" s="788"/>
      <c r="AU190" s="325"/>
      <c r="AV190" s="325"/>
      <c r="AW190" s="325"/>
      <c r="AX190" s="594"/>
      <c r="AY190" s="594"/>
      <c r="AZ190" s="594"/>
      <c r="BA190" s="594"/>
      <c r="BB190" s="594"/>
      <c r="BC190" s="594"/>
      <c r="BD190" s="594"/>
      <c r="BE190" s="594"/>
      <c r="BF190" s="594"/>
      <c r="BG190" s="594"/>
      <c r="BH190" s="594"/>
      <c r="BI190" s="594"/>
      <c r="BJ190" s="594"/>
      <c r="BK190" s="594"/>
      <c r="BL190" s="594"/>
      <c r="BM190" s="594"/>
      <c r="BN190" s="594"/>
      <c r="BO190" s="594"/>
      <c r="BP190" s="594"/>
      <c r="BQ190" s="594"/>
      <c r="BR190" s="594"/>
      <c r="BS190" s="594"/>
      <c r="BT190" s="594"/>
      <c r="BU190" s="594"/>
      <c r="BV190" s="594"/>
      <c r="BW190" s="594"/>
      <c r="BX190" s="594"/>
      <c r="BY190" s="594"/>
      <c r="BZ190" s="594"/>
      <c r="CA190" s="637"/>
      <c r="CB190" s="652"/>
      <c r="CC190" s="652"/>
      <c r="CD190" s="652"/>
      <c r="CE190" s="652"/>
      <c r="CF190" s="652"/>
      <c r="CG190" s="652"/>
      <c r="CH190" s="652"/>
      <c r="CI190" s="652"/>
      <c r="CJ190" s="652"/>
      <c r="CK190" s="652"/>
      <c r="CL190" s="652"/>
      <c r="CM190" s="652"/>
      <c r="CN190" s="652"/>
      <c r="CO190" s="652"/>
      <c r="CP190" s="652"/>
      <c r="CQ190" s="652"/>
      <c r="CR190" s="807">
        <f>R190+S190</f>
        <v>203592168</v>
      </c>
      <c r="CS190" s="807">
        <f>T190-CR190</f>
        <v>0</v>
      </c>
      <c r="CT190" s="278"/>
      <c r="CU190" s="278"/>
      <c r="CV190" s="278"/>
      <c r="CW190" s="278"/>
      <c r="CX190" s="278"/>
      <c r="CY190" s="278"/>
      <c r="CZ190" s="278"/>
      <c r="DA190" s="278"/>
      <c r="DB190" s="278"/>
      <c r="DC190" s="278"/>
      <c r="DD190" s="278"/>
      <c r="DE190" s="278"/>
      <c r="DF190" s="278"/>
      <c r="DG190" s="278"/>
      <c r="DH190" s="278"/>
      <c r="DI190" s="278"/>
      <c r="DJ190" s="278"/>
      <c r="DK190" s="278"/>
      <c r="DL190" s="278"/>
      <c r="DM190" s="278"/>
      <c r="DN190" s="278"/>
      <c r="DO190" s="278"/>
      <c r="DP190" s="278"/>
      <c r="DQ190" s="278"/>
      <c r="DR190" s="278"/>
      <c r="DS190" s="278"/>
      <c r="DT190" s="278"/>
      <c r="DU190" s="278"/>
      <c r="DV190" s="278"/>
      <c r="DW190" s="278"/>
      <c r="DX190" s="278"/>
      <c r="DY190" s="278"/>
      <c r="DZ190" s="278"/>
      <c r="EA190" s="278"/>
      <c r="EB190" s="278"/>
      <c r="EC190" s="278"/>
      <c r="ED190" s="278"/>
      <c r="EE190" s="278"/>
      <c r="EF190" s="278"/>
      <c r="EG190" s="278"/>
      <c r="EH190" s="278"/>
      <c r="EI190" s="278"/>
      <c r="EJ190" s="278"/>
      <c r="EK190" s="278"/>
      <c r="EL190" s="278"/>
      <c r="EM190" s="278"/>
      <c r="EN190" s="278"/>
      <c r="EO190" s="278"/>
      <c r="EP190" s="278"/>
      <c r="EQ190" s="278"/>
      <c r="ER190" s="278"/>
      <c r="ES190" s="278"/>
      <c r="ET190" s="278"/>
      <c r="EU190" s="278"/>
      <c r="EV190" s="278"/>
      <c r="EW190" s="278"/>
      <c r="EX190" s="278"/>
      <c r="EY190" s="278"/>
      <c r="EZ190" s="278"/>
      <c r="FA190" s="278"/>
      <c r="FB190" s="278"/>
      <c r="FC190" s="278"/>
      <c r="FD190" s="278"/>
      <c r="FE190" s="278"/>
      <c r="FF190" s="278"/>
      <c r="FG190" s="278"/>
      <c r="FH190" s="278"/>
      <c r="FI190" s="278"/>
      <c r="FJ190" s="278"/>
      <c r="FK190" s="278"/>
      <c r="FL190" s="278"/>
      <c r="FM190" s="278"/>
      <c r="FN190" s="278"/>
      <c r="FO190" s="278"/>
      <c r="FP190" s="278"/>
      <c r="FQ190" s="278"/>
      <c r="FR190" s="278"/>
      <c r="FS190" s="278"/>
      <c r="FT190" s="278"/>
      <c r="FU190" s="278"/>
      <c r="FV190" s="278"/>
      <c r="FW190" s="278"/>
      <c r="FX190" s="278"/>
      <c r="FY190" s="278"/>
      <c r="FZ190" s="278"/>
      <c r="GA190" s="278"/>
      <c r="GB190" s="278"/>
      <c r="GC190" s="278"/>
      <c r="GD190" s="278"/>
      <c r="GE190" s="278"/>
      <c r="GF190" s="278"/>
      <c r="GG190" s="278"/>
      <c r="GH190" s="278"/>
      <c r="GI190" s="278"/>
      <c r="GJ190" s="278"/>
      <c r="GK190" s="278"/>
      <c r="GL190" s="278"/>
      <c r="GM190" s="278"/>
      <c r="GN190" s="278"/>
      <c r="GO190" s="278"/>
      <c r="GP190" s="278"/>
      <c r="GQ190" s="278"/>
      <c r="GR190" s="278"/>
      <c r="GS190" s="278"/>
      <c r="GT190" s="278"/>
      <c r="GU190" s="278"/>
      <c r="GV190" s="278"/>
      <c r="GW190" s="278"/>
      <c r="GX190" s="278"/>
      <c r="GY190" s="278"/>
      <c r="GZ190" s="278"/>
      <c r="HA190" s="278"/>
      <c r="HB190" s="278"/>
      <c r="HC190" s="278"/>
      <c r="HD190" s="278"/>
      <c r="HE190" s="278"/>
      <c r="HF190" s="278"/>
      <c r="HG190" s="279"/>
      <c r="HH190" s="279"/>
      <c r="HI190" s="279"/>
      <c r="HJ190" s="279"/>
      <c r="HK190" s="279"/>
      <c r="HL190" s="279"/>
      <c r="HM190" s="279"/>
    </row>
    <row r="191" spans="1:222" s="280" customFormat="1" ht="75.95" customHeight="1" x14ac:dyDescent="0.25">
      <c r="A191" s="619" t="s">
        <v>412</v>
      </c>
      <c r="B191" s="619" t="s">
        <v>361</v>
      </c>
      <c r="C191" s="619" t="s">
        <v>371</v>
      </c>
      <c r="D191" s="619" t="s">
        <v>373</v>
      </c>
      <c r="E191" s="619" t="s">
        <v>428</v>
      </c>
      <c r="F191" s="619" t="s">
        <v>381</v>
      </c>
      <c r="G191" s="609">
        <v>2021005810182</v>
      </c>
      <c r="H191" s="1044"/>
      <c r="I191" s="1052" t="s">
        <v>738</v>
      </c>
      <c r="J191" s="1052" t="s">
        <v>739</v>
      </c>
      <c r="K191" s="609">
        <v>1</v>
      </c>
      <c r="L191" s="609" t="s">
        <v>741</v>
      </c>
      <c r="M191" s="609" t="s">
        <v>740</v>
      </c>
      <c r="N191" s="1043" t="s">
        <v>666</v>
      </c>
      <c r="O191" s="619" t="s">
        <v>742</v>
      </c>
      <c r="P191" s="619"/>
      <c r="Q191" s="1147" t="s">
        <v>1034</v>
      </c>
      <c r="R191" s="853">
        <v>596900000</v>
      </c>
      <c r="S191" s="871"/>
      <c r="T191" s="1023">
        <f>R191+S191</f>
        <v>596900000</v>
      </c>
      <c r="U191" s="654">
        <f t="shared" si="11"/>
        <v>596900000</v>
      </c>
      <c r="V191" s="1088"/>
      <c r="W191" s="594"/>
      <c r="X191" s="594"/>
      <c r="Y191" s="594"/>
      <c r="Z191" s="594"/>
      <c r="AA191" s="594"/>
      <c r="AB191" s="594"/>
      <c r="AC191" s="594"/>
      <c r="AD191" s="594"/>
      <c r="AE191" s="594"/>
      <c r="AF191" s="594">
        <v>596900000</v>
      </c>
      <c r="AG191" s="594"/>
      <c r="AH191" s="594"/>
      <c r="AI191" s="594"/>
      <c r="AJ191" s="594"/>
      <c r="AK191" s="594"/>
      <c r="AL191" s="594"/>
      <c r="AM191" s="594"/>
      <c r="AN191" s="594"/>
      <c r="AO191" s="594"/>
      <c r="AP191" s="594"/>
      <c r="AQ191" s="594"/>
      <c r="AR191" s="594"/>
      <c r="AS191" s="788"/>
      <c r="AT191" s="788"/>
      <c r="AU191" s="325"/>
      <c r="AV191" s="325"/>
      <c r="AW191" s="325"/>
      <c r="AX191" s="594"/>
      <c r="AY191" s="594"/>
      <c r="AZ191" s="594"/>
      <c r="BA191" s="594"/>
      <c r="BB191" s="594"/>
      <c r="BC191" s="594"/>
      <c r="BD191" s="594"/>
      <c r="BE191" s="594"/>
      <c r="BF191" s="594"/>
      <c r="BG191" s="594"/>
      <c r="BH191" s="594"/>
      <c r="BI191" s="594"/>
      <c r="BJ191" s="594"/>
      <c r="BK191" s="594"/>
      <c r="BL191" s="594"/>
      <c r="BM191" s="594"/>
      <c r="BN191" s="594"/>
      <c r="BO191" s="594"/>
      <c r="BP191" s="594"/>
      <c r="BQ191" s="594"/>
      <c r="BR191" s="594"/>
      <c r="BS191" s="594"/>
      <c r="BT191" s="594"/>
      <c r="BU191" s="594"/>
      <c r="BV191" s="594"/>
      <c r="BW191" s="594"/>
      <c r="BX191" s="594"/>
      <c r="BY191" s="594"/>
      <c r="BZ191" s="594"/>
      <c r="CA191" s="637"/>
      <c r="CB191" s="652"/>
      <c r="CC191" s="652"/>
      <c r="CD191" s="652"/>
      <c r="CE191" s="652"/>
      <c r="CF191" s="652"/>
      <c r="CG191" s="652"/>
      <c r="CH191" s="652"/>
      <c r="CI191" s="652"/>
      <c r="CJ191" s="652"/>
      <c r="CK191" s="652"/>
      <c r="CL191" s="652"/>
      <c r="CM191" s="652"/>
      <c r="CN191" s="652"/>
      <c r="CO191" s="652"/>
      <c r="CP191" s="652"/>
      <c r="CQ191" s="652"/>
      <c r="CR191" s="807"/>
      <c r="CS191" s="807"/>
      <c r="CT191" s="278"/>
      <c r="CU191" s="278"/>
      <c r="CV191" s="278"/>
      <c r="CW191" s="278"/>
      <c r="CX191" s="278"/>
      <c r="CY191" s="278"/>
      <c r="CZ191" s="278"/>
      <c r="DA191" s="278"/>
      <c r="DB191" s="278"/>
      <c r="DC191" s="278"/>
      <c r="DD191" s="278"/>
      <c r="DE191" s="278"/>
      <c r="DF191" s="278"/>
      <c r="DG191" s="278"/>
      <c r="DH191" s="278"/>
      <c r="DI191" s="278"/>
      <c r="DJ191" s="278"/>
      <c r="DK191" s="278"/>
      <c r="DL191" s="278"/>
      <c r="DM191" s="278"/>
      <c r="DN191" s="278"/>
      <c r="DO191" s="278"/>
      <c r="DP191" s="278"/>
      <c r="DQ191" s="278"/>
      <c r="DR191" s="278"/>
      <c r="DS191" s="278"/>
      <c r="DT191" s="278"/>
      <c r="DU191" s="278"/>
      <c r="DV191" s="278"/>
      <c r="DW191" s="278"/>
      <c r="DX191" s="278"/>
      <c r="DY191" s="278"/>
      <c r="DZ191" s="278"/>
      <c r="EA191" s="278"/>
      <c r="EB191" s="278"/>
      <c r="EC191" s="278"/>
      <c r="ED191" s="278"/>
      <c r="EE191" s="278"/>
      <c r="EF191" s="278"/>
      <c r="EG191" s="278"/>
      <c r="EH191" s="278"/>
      <c r="EI191" s="278"/>
      <c r="EJ191" s="278"/>
      <c r="EK191" s="278"/>
      <c r="EL191" s="278"/>
      <c r="EM191" s="278"/>
      <c r="EN191" s="278"/>
      <c r="EO191" s="278"/>
      <c r="EP191" s="278"/>
      <c r="EQ191" s="278"/>
      <c r="ER191" s="278"/>
      <c r="ES191" s="278"/>
      <c r="ET191" s="278"/>
      <c r="EU191" s="278"/>
      <c r="EV191" s="278"/>
      <c r="EW191" s="278"/>
      <c r="EX191" s="278"/>
      <c r="EY191" s="278"/>
      <c r="EZ191" s="278"/>
      <c r="FA191" s="278"/>
      <c r="FB191" s="278"/>
      <c r="FC191" s="278"/>
      <c r="FD191" s="278"/>
      <c r="FE191" s="278"/>
      <c r="FF191" s="278"/>
      <c r="FG191" s="278"/>
      <c r="FH191" s="278"/>
      <c r="FI191" s="278"/>
      <c r="FJ191" s="278"/>
      <c r="FK191" s="278"/>
      <c r="FL191" s="278"/>
      <c r="FM191" s="278"/>
      <c r="FN191" s="278"/>
      <c r="FO191" s="278"/>
      <c r="FP191" s="278"/>
      <c r="FQ191" s="278"/>
      <c r="FR191" s="278"/>
      <c r="FS191" s="278"/>
      <c r="FT191" s="278"/>
      <c r="FU191" s="278"/>
      <c r="FV191" s="278"/>
      <c r="FW191" s="278"/>
      <c r="FX191" s="278"/>
      <c r="FY191" s="278"/>
      <c r="FZ191" s="278"/>
      <c r="GA191" s="278"/>
      <c r="GB191" s="278"/>
      <c r="GC191" s="278"/>
      <c r="GD191" s="278"/>
      <c r="GE191" s="278"/>
      <c r="GF191" s="278"/>
      <c r="GG191" s="278"/>
      <c r="GH191" s="278"/>
      <c r="GI191" s="278"/>
      <c r="GJ191" s="278"/>
      <c r="GK191" s="278"/>
      <c r="GL191" s="278"/>
      <c r="GM191" s="278"/>
      <c r="GN191" s="278"/>
      <c r="GO191" s="278"/>
      <c r="GP191" s="278"/>
      <c r="GQ191" s="278"/>
      <c r="GR191" s="278"/>
      <c r="GS191" s="278"/>
      <c r="GT191" s="278"/>
      <c r="GU191" s="278"/>
      <c r="GV191" s="278"/>
      <c r="GW191" s="278"/>
      <c r="GX191" s="278"/>
      <c r="GY191" s="278"/>
      <c r="GZ191" s="278"/>
      <c r="HA191" s="278"/>
      <c r="HB191" s="278"/>
      <c r="HC191" s="278"/>
      <c r="HD191" s="278"/>
      <c r="HE191" s="278"/>
      <c r="HF191" s="278"/>
      <c r="HG191" s="279"/>
      <c r="HH191" s="279"/>
      <c r="HI191" s="279"/>
      <c r="HJ191" s="279"/>
      <c r="HK191" s="279"/>
      <c r="HL191" s="279"/>
      <c r="HM191" s="279"/>
    </row>
    <row r="192" spans="1:222" ht="19.5" hidden="1" x14ac:dyDescent="0.25">
      <c r="A192" s="1105" t="s">
        <v>415</v>
      </c>
      <c r="B192" s="1105"/>
      <c r="C192" s="1105"/>
      <c r="D192" s="1105"/>
      <c r="E192" s="1105"/>
      <c r="F192" s="1105"/>
      <c r="G192" s="604"/>
      <c r="H192" s="604"/>
      <c r="I192" s="1046"/>
      <c r="J192" s="1046"/>
      <c r="K192" s="604"/>
      <c r="L192" s="604"/>
      <c r="M192" s="604"/>
      <c r="N192" s="623"/>
      <c r="O192" s="623"/>
      <c r="P192" s="623"/>
      <c r="Q192" s="1106" t="s">
        <v>442</v>
      </c>
      <c r="R192" s="1107"/>
      <c r="S192" s="1107"/>
      <c r="T192" s="1108">
        <f t="shared" si="12"/>
        <v>0</v>
      </c>
      <c r="U192" s="654">
        <f t="shared" si="11"/>
        <v>0</v>
      </c>
      <c r="V192" s="1087"/>
      <c r="W192" s="269"/>
      <c r="X192" s="269"/>
      <c r="Y192" s="269"/>
      <c r="Z192" s="269"/>
      <c r="AA192" s="595"/>
      <c r="AB192" s="269"/>
      <c r="AC192" s="269"/>
      <c r="AD192" s="269"/>
      <c r="AE192" s="269"/>
      <c r="AF192" s="269"/>
      <c r="AG192" s="269"/>
      <c r="AH192" s="269"/>
      <c r="AI192" s="269"/>
      <c r="AJ192" s="269"/>
      <c r="AK192" s="269"/>
      <c r="AL192" s="269"/>
      <c r="AM192" s="269"/>
      <c r="AN192" s="595"/>
      <c r="AO192" s="595"/>
      <c r="AP192" s="269"/>
      <c r="AQ192" s="269"/>
      <c r="AR192" s="269"/>
      <c r="AS192" s="269"/>
      <c r="AT192" s="269"/>
      <c r="AU192" s="269"/>
      <c r="AV192" s="269"/>
      <c r="AW192" s="269"/>
      <c r="AX192" s="269"/>
      <c r="AY192" s="269"/>
      <c r="AZ192" s="269"/>
      <c r="BA192" s="260"/>
      <c r="BB192" s="260"/>
      <c r="BC192" s="260"/>
      <c r="BD192" s="596"/>
      <c r="BE192" s="260"/>
      <c r="BF192" s="260"/>
      <c r="BG192" s="260"/>
      <c r="BH192" s="260"/>
      <c r="BI192" s="260"/>
      <c r="BJ192" s="260"/>
      <c r="BK192" s="581"/>
      <c r="BL192" s="260"/>
      <c r="BM192" s="269"/>
      <c r="BN192" s="269"/>
      <c r="BO192" s="269"/>
      <c r="BP192" s="269"/>
      <c r="BQ192" s="269"/>
      <c r="BR192" s="269"/>
      <c r="BS192" s="595"/>
      <c r="BT192" s="269"/>
      <c r="BU192" s="269"/>
      <c r="BV192" s="269"/>
      <c r="BW192" s="269"/>
      <c r="BX192" s="269"/>
      <c r="BY192" s="269"/>
      <c r="BZ192" s="269"/>
      <c r="CA192" s="636"/>
      <c r="CB192" s="651"/>
      <c r="CC192" s="651"/>
      <c r="CD192" s="651"/>
      <c r="CE192" s="651"/>
      <c r="CF192" s="651"/>
      <c r="CG192" s="651"/>
      <c r="CH192" s="651"/>
      <c r="CI192" s="651"/>
      <c r="CJ192" s="651"/>
      <c r="CK192" s="651"/>
      <c r="CL192" s="651"/>
      <c r="CM192" s="651"/>
      <c r="CN192" s="651"/>
      <c r="CO192" s="651"/>
      <c r="CP192" s="651"/>
      <c r="CQ192" s="651"/>
      <c r="CR192" s="807">
        <f t="shared" si="15"/>
        <v>0</v>
      </c>
      <c r="CS192" s="807">
        <f t="shared" si="16"/>
        <v>0</v>
      </c>
      <c r="CT192" s="270"/>
      <c r="CU192" s="270"/>
      <c r="CV192" s="270"/>
      <c r="CW192" s="270"/>
      <c r="CX192" s="270"/>
      <c r="CY192" s="270"/>
      <c r="CZ192" s="270"/>
      <c r="DA192" s="270"/>
      <c r="DB192" s="270"/>
      <c r="DC192" s="270"/>
      <c r="DD192" s="270"/>
      <c r="DE192" s="270"/>
      <c r="DF192" s="270"/>
      <c r="DG192" s="270"/>
      <c r="DH192" s="270"/>
      <c r="DI192" s="270"/>
      <c r="DJ192" s="270"/>
      <c r="DK192" s="270"/>
      <c r="DL192" s="270"/>
      <c r="DM192" s="270"/>
      <c r="DN192" s="270"/>
      <c r="DO192" s="270"/>
      <c r="DP192" s="270"/>
      <c r="DQ192" s="270"/>
      <c r="DR192" s="270"/>
      <c r="DS192" s="270"/>
      <c r="DT192" s="270"/>
      <c r="DU192" s="270"/>
      <c r="DV192" s="270"/>
      <c r="DW192" s="270"/>
      <c r="DX192" s="270"/>
      <c r="DY192" s="270"/>
      <c r="DZ192" s="270"/>
      <c r="EA192" s="270"/>
      <c r="EB192" s="270"/>
      <c r="EC192" s="270"/>
      <c r="ED192" s="270"/>
      <c r="EE192" s="270"/>
      <c r="EF192" s="270"/>
      <c r="EG192" s="270"/>
      <c r="EH192" s="270"/>
      <c r="EI192" s="270"/>
      <c r="EJ192" s="270"/>
      <c r="EK192" s="270"/>
      <c r="EL192" s="254"/>
      <c r="EM192" s="254"/>
      <c r="EN192" s="254"/>
      <c r="EO192" s="254"/>
      <c r="EP192" s="254"/>
      <c r="EQ192" s="254"/>
      <c r="ER192" s="254"/>
      <c r="ES192" s="254"/>
      <c r="ET192" s="254"/>
      <c r="EU192" s="254"/>
      <c r="EV192" s="254"/>
      <c r="EW192" s="254"/>
      <c r="EX192" s="254"/>
      <c r="EY192" s="254"/>
      <c r="EZ192" s="254"/>
      <c r="FA192" s="254"/>
      <c r="FB192" s="254"/>
      <c r="FC192" s="254"/>
      <c r="FD192" s="254"/>
      <c r="FE192" s="254"/>
      <c r="FF192" s="254"/>
      <c r="FG192" s="254"/>
      <c r="FH192" s="254"/>
      <c r="FI192" s="254"/>
      <c r="FJ192" s="254"/>
      <c r="FK192" s="254"/>
      <c r="FL192" s="254"/>
      <c r="FM192" s="254"/>
      <c r="FN192" s="254"/>
      <c r="FO192" s="254"/>
      <c r="FP192" s="254"/>
      <c r="FQ192" s="254"/>
      <c r="FR192" s="254"/>
      <c r="FS192" s="254"/>
      <c r="FT192" s="254"/>
      <c r="FU192" s="254"/>
      <c r="FV192" s="254"/>
      <c r="FW192" s="254"/>
      <c r="FX192" s="254"/>
      <c r="FY192" s="254"/>
      <c r="FZ192" s="254"/>
      <c r="GA192" s="254"/>
      <c r="GB192" s="254"/>
      <c r="GC192" s="254"/>
      <c r="GD192" s="254"/>
      <c r="GE192" s="254"/>
      <c r="GF192" s="254"/>
      <c r="GG192" s="254"/>
      <c r="GH192" s="254"/>
      <c r="GI192" s="254"/>
      <c r="GJ192" s="254"/>
      <c r="GK192" s="254"/>
      <c r="GL192" s="254"/>
      <c r="GM192" s="254"/>
      <c r="GN192" s="254"/>
      <c r="GO192" s="254"/>
      <c r="GP192" s="254"/>
      <c r="GQ192" s="254"/>
      <c r="GR192" s="254"/>
      <c r="GS192" s="254"/>
      <c r="GT192" s="254"/>
      <c r="GU192" s="254"/>
      <c r="GV192" s="254"/>
      <c r="GW192" s="254"/>
      <c r="GX192" s="254"/>
      <c r="GY192" s="254"/>
      <c r="GZ192" s="254"/>
      <c r="HA192" s="254"/>
      <c r="HB192" s="254"/>
      <c r="HC192" s="254"/>
      <c r="HD192" s="254"/>
      <c r="HE192" s="254"/>
      <c r="HF192" s="254"/>
      <c r="HG192" s="254"/>
      <c r="HH192" s="254"/>
      <c r="HI192" s="254"/>
      <c r="HJ192" s="254"/>
      <c r="HK192" s="254"/>
      <c r="HL192" s="254"/>
      <c r="HM192" s="254"/>
    </row>
    <row r="193" spans="1:221" ht="19.5" hidden="1" x14ac:dyDescent="0.25">
      <c r="A193" s="792" t="s">
        <v>415</v>
      </c>
      <c r="B193" s="792" t="s">
        <v>359</v>
      </c>
      <c r="C193" s="792"/>
      <c r="D193" s="792"/>
      <c r="E193" s="792"/>
      <c r="F193" s="792"/>
      <c r="G193" s="605"/>
      <c r="H193" s="605"/>
      <c r="I193" s="1047"/>
      <c r="J193" s="1047"/>
      <c r="K193" s="605"/>
      <c r="L193" s="605"/>
      <c r="M193" s="605"/>
      <c r="N193" s="624"/>
      <c r="O193" s="624"/>
      <c r="P193" s="624"/>
      <c r="Q193" s="1130" t="s">
        <v>417</v>
      </c>
      <c r="R193" s="1111"/>
      <c r="S193" s="1111"/>
      <c r="T193" s="1112">
        <f t="shared" si="12"/>
        <v>0</v>
      </c>
      <c r="U193" s="654">
        <f t="shared" si="11"/>
        <v>0</v>
      </c>
      <c r="V193" s="1086"/>
      <c r="W193" s="260"/>
      <c r="X193" s="260"/>
      <c r="Y193" s="260"/>
      <c r="Z193" s="260"/>
      <c r="AA193" s="596"/>
      <c r="AB193" s="260"/>
      <c r="AC193" s="260"/>
      <c r="AD193" s="260"/>
      <c r="AE193" s="260"/>
      <c r="AF193" s="260"/>
      <c r="AG193" s="260"/>
      <c r="AH193" s="260"/>
      <c r="AI193" s="260"/>
      <c r="AJ193" s="260"/>
      <c r="AK193" s="260"/>
      <c r="AL193" s="260"/>
      <c r="AM193" s="260"/>
      <c r="AN193" s="596"/>
      <c r="AO193" s="596"/>
      <c r="AP193" s="260"/>
      <c r="AQ193" s="260"/>
      <c r="AR193" s="260"/>
      <c r="AS193" s="260"/>
      <c r="AT193" s="260"/>
      <c r="AU193" s="260"/>
      <c r="AV193" s="260"/>
      <c r="AW193" s="260"/>
      <c r="AX193" s="260"/>
      <c r="AY193" s="260"/>
      <c r="AZ193" s="260"/>
      <c r="BA193" s="260"/>
      <c r="BB193" s="260"/>
      <c r="BC193" s="260"/>
      <c r="BD193" s="596"/>
      <c r="BE193" s="260"/>
      <c r="BF193" s="260"/>
      <c r="BG193" s="260"/>
      <c r="BH193" s="260"/>
      <c r="BI193" s="260"/>
      <c r="BJ193" s="260"/>
      <c r="BK193" s="581"/>
      <c r="BL193" s="260"/>
      <c r="BM193" s="269"/>
      <c r="BN193" s="269"/>
      <c r="BO193" s="269"/>
      <c r="BP193" s="269"/>
      <c r="BQ193" s="269"/>
      <c r="BR193" s="269"/>
      <c r="BS193" s="595"/>
      <c r="BT193" s="269"/>
      <c r="BU193" s="269"/>
      <c r="BV193" s="269"/>
      <c r="BW193" s="269"/>
      <c r="BX193" s="269"/>
      <c r="BY193" s="269"/>
      <c r="BZ193" s="269"/>
      <c r="CA193" s="636"/>
      <c r="CB193" s="651"/>
      <c r="CC193" s="651"/>
      <c r="CD193" s="651"/>
      <c r="CE193" s="651"/>
      <c r="CF193" s="651"/>
      <c r="CG193" s="651"/>
      <c r="CH193" s="651"/>
      <c r="CI193" s="651"/>
      <c r="CJ193" s="651"/>
      <c r="CK193" s="651"/>
      <c r="CL193" s="651"/>
      <c r="CM193" s="651"/>
      <c r="CN193" s="651"/>
      <c r="CO193" s="651"/>
      <c r="CP193" s="651"/>
      <c r="CQ193" s="651"/>
      <c r="CR193" s="807">
        <f t="shared" si="15"/>
        <v>0</v>
      </c>
      <c r="CS193" s="807">
        <f t="shared" si="16"/>
        <v>0</v>
      </c>
      <c r="CT193" s="270"/>
      <c r="CU193" s="270"/>
      <c r="CV193" s="270"/>
      <c r="CW193" s="270"/>
      <c r="CX193" s="270"/>
      <c r="CY193" s="270"/>
      <c r="CZ193" s="270"/>
      <c r="DA193" s="270"/>
      <c r="DB193" s="270"/>
      <c r="DC193" s="270"/>
      <c r="DD193" s="270"/>
      <c r="DE193" s="270"/>
      <c r="DF193" s="270"/>
      <c r="DG193" s="270"/>
      <c r="DH193" s="270"/>
      <c r="DI193" s="270"/>
      <c r="DJ193" s="270"/>
      <c r="DK193" s="270"/>
      <c r="DL193" s="270"/>
      <c r="DM193" s="270"/>
      <c r="DN193" s="270"/>
      <c r="DO193" s="270"/>
      <c r="DP193" s="270"/>
      <c r="DQ193" s="270"/>
      <c r="DR193" s="270"/>
      <c r="DS193" s="270"/>
      <c r="DT193" s="270"/>
      <c r="DU193" s="270"/>
      <c r="DV193" s="270"/>
      <c r="DW193" s="270"/>
      <c r="DX193" s="270"/>
      <c r="DY193" s="270"/>
      <c r="DZ193" s="270"/>
      <c r="EA193" s="270"/>
      <c r="EB193" s="270"/>
      <c r="EC193" s="270"/>
      <c r="ED193" s="270"/>
      <c r="EE193" s="270"/>
      <c r="EF193" s="270"/>
      <c r="EG193" s="270"/>
      <c r="EH193" s="270"/>
      <c r="EI193" s="270"/>
      <c r="EJ193" s="270"/>
      <c r="EK193" s="270"/>
      <c r="EL193" s="254"/>
      <c r="EM193" s="254"/>
      <c r="EN193" s="254"/>
      <c r="EO193" s="254"/>
      <c r="EP193" s="254"/>
      <c r="EQ193" s="254"/>
      <c r="ER193" s="254"/>
      <c r="ES193" s="254"/>
      <c r="ET193" s="254"/>
      <c r="EU193" s="254"/>
      <c r="EV193" s="254"/>
      <c r="EW193" s="254"/>
      <c r="EX193" s="254"/>
      <c r="EY193" s="254"/>
      <c r="EZ193" s="254"/>
      <c r="FA193" s="254"/>
      <c r="FB193" s="254"/>
      <c r="FC193" s="254"/>
      <c r="FD193" s="254"/>
      <c r="FE193" s="254"/>
      <c r="FF193" s="254"/>
      <c r="FG193" s="254"/>
      <c r="FH193" s="254"/>
      <c r="FI193" s="254"/>
      <c r="FJ193" s="254"/>
      <c r="FK193" s="254"/>
      <c r="FL193" s="254"/>
      <c r="FM193" s="254"/>
      <c r="FN193" s="254"/>
      <c r="FO193" s="254"/>
      <c r="FP193" s="254"/>
      <c r="FQ193" s="254"/>
      <c r="FR193" s="254"/>
      <c r="FS193" s="254"/>
      <c r="FT193" s="254"/>
      <c r="FU193" s="254"/>
      <c r="FV193" s="254"/>
      <c r="FW193" s="254"/>
      <c r="FX193" s="254"/>
      <c r="FY193" s="254"/>
      <c r="FZ193" s="254"/>
      <c r="GA193" s="254"/>
      <c r="GB193" s="254"/>
      <c r="GC193" s="254"/>
      <c r="GD193" s="254"/>
      <c r="GE193" s="254"/>
      <c r="GF193" s="254"/>
      <c r="GG193" s="254"/>
      <c r="GH193" s="254"/>
      <c r="GI193" s="254"/>
      <c r="GJ193" s="254"/>
      <c r="GK193" s="254"/>
      <c r="GL193" s="254"/>
      <c r="GM193" s="254"/>
      <c r="GN193" s="254"/>
      <c r="GO193" s="254"/>
      <c r="GP193" s="254"/>
      <c r="GQ193" s="254"/>
      <c r="GR193" s="254"/>
      <c r="GS193" s="254"/>
      <c r="GT193" s="254"/>
      <c r="GU193" s="254"/>
      <c r="GV193" s="254"/>
      <c r="GW193" s="254"/>
      <c r="GX193" s="254"/>
      <c r="GY193" s="254"/>
      <c r="GZ193" s="254"/>
      <c r="HA193" s="254"/>
      <c r="HB193" s="254"/>
      <c r="HC193" s="254"/>
      <c r="HD193" s="254"/>
      <c r="HE193" s="254"/>
      <c r="HF193" s="254"/>
      <c r="HG193" s="254"/>
      <c r="HH193" s="254"/>
      <c r="HI193" s="254"/>
      <c r="HJ193" s="254"/>
      <c r="HK193" s="254"/>
      <c r="HL193" s="254"/>
      <c r="HM193" s="254"/>
    </row>
    <row r="194" spans="1:221" ht="19.5" hidden="1" x14ac:dyDescent="0.25">
      <c r="A194" s="1113" t="s">
        <v>415</v>
      </c>
      <c r="B194" s="1113" t="s">
        <v>359</v>
      </c>
      <c r="C194" s="1113" t="s">
        <v>359</v>
      </c>
      <c r="D194" s="1113"/>
      <c r="E194" s="1113"/>
      <c r="F194" s="1113"/>
      <c r="G194" s="606"/>
      <c r="H194" s="606"/>
      <c r="I194" s="1048"/>
      <c r="J194" s="1048"/>
      <c r="K194" s="606"/>
      <c r="L194" s="606"/>
      <c r="M194" s="606"/>
      <c r="N194" s="1113"/>
      <c r="O194" s="625"/>
      <c r="P194" s="625"/>
      <c r="Q194" s="1131" t="s">
        <v>410</v>
      </c>
      <c r="R194" s="1115"/>
      <c r="S194" s="1115"/>
      <c r="T194" s="1116">
        <f t="shared" si="12"/>
        <v>0</v>
      </c>
      <c r="U194" s="654">
        <f t="shared" si="11"/>
        <v>0</v>
      </c>
      <c r="V194" s="1086"/>
      <c r="W194" s="260"/>
      <c r="X194" s="260"/>
      <c r="Y194" s="260"/>
      <c r="Z194" s="260"/>
      <c r="AA194" s="596"/>
      <c r="AB194" s="260"/>
      <c r="AC194" s="260"/>
      <c r="AD194" s="260"/>
      <c r="AE194" s="260"/>
      <c r="AF194" s="260"/>
      <c r="AG194" s="260"/>
      <c r="AH194" s="260"/>
      <c r="AI194" s="260"/>
      <c r="AJ194" s="260"/>
      <c r="AK194" s="260"/>
      <c r="AL194" s="260"/>
      <c r="AM194" s="260"/>
      <c r="AN194" s="596"/>
      <c r="AO194" s="596"/>
      <c r="AP194" s="260"/>
      <c r="AQ194" s="260"/>
      <c r="AR194" s="260"/>
      <c r="AS194" s="260"/>
      <c r="AT194" s="260"/>
      <c r="AU194" s="260"/>
      <c r="AV194" s="260"/>
      <c r="AW194" s="260"/>
      <c r="AX194" s="260"/>
      <c r="AY194" s="260"/>
      <c r="AZ194" s="260"/>
      <c r="BA194" s="260"/>
      <c r="BB194" s="260"/>
      <c r="BC194" s="260"/>
      <c r="BD194" s="596"/>
      <c r="BE194" s="260"/>
      <c r="BF194" s="260"/>
      <c r="BG194" s="260"/>
      <c r="BH194" s="260"/>
      <c r="BI194" s="260"/>
      <c r="BJ194" s="260"/>
      <c r="BK194" s="581"/>
      <c r="BL194" s="260"/>
      <c r="BM194" s="269"/>
      <c r="BN194" s="269"/>
      <c r="BO194" s="269"/>
      <c r="BP194" s="269"/>
      <c r="BQ194" s="269"/>
      <c r="BR194" s="269"/>
      <c r="BS194" s="595"/>
      <c r="BT194" s="269"/>
      <c r="BU194" s="269"/>
      <c r="BV194" s="269"/>
      <c r="BW194" s="269"/>
      <c r="BX194" s="269"/>
      <c r="BY194" s="269"/>
      <c r="BZ194" s="269"/>
      <c r="CA194" s="636"/>
      <c r="CB194" s="651"/>
      <c r="CC194" s="651"/>
      <c r="CD194" s="651"/>
      <c r="CE194" s="651"/>
      <c r="CF194" s="651"/>
      <c r="CG194" s="651"/>
      <c r="CH194" s="651"/>
      <c r="CI194" s="651"/>
      <c r="CJ194" s="651"/>
      <c r="CK194" s="651"/>
      <c r="CL194" s="651"/>
      <c r="CM194" s="651"/>
      <c r="CN194" s="651"/>
      <c r="CO194" s="651"/>
      <c r="CP194" s="651"/>
      <c r="CQ194" s="651"/>
      <c r="CR194" s="807">
        <f t="shared" si="15"/>
        <v>0</v>
      </c>
      <c r="CS194" s="807">
        <f t="shared" si="16"/>
        <v>0</v>
      </c>
      <c r="CT194" s="270"/>
      <c r="CU194" s="270"/>
      <c r="CV194" s="270"/>
      <c r="CW194" s="270"/>
      <c r="CX194" s="270"/>
      <c r="CY194" s="270"/>
      <c r="CZ194" s="270"/>
      <c r="DA194" s="270"/>
      <c r="DB194" s="270"/>
      <c r="DC194" s="270"/>
      <c r="DD194" s="270"/>
      <c r="DE194" s="270"/>
      <c r="DF194" s="270"/>
      <c r="DG194" s="270"/>
      <c r="DH194" s="270"/>
      <c r="DI194" s="270"/>
      <c r="DJ194" s="270"/>
      <c r="DK194" s="270"/>
      <c r="DL194" s="270"/>
      <c r="DM194" s="270"/>
      <c r="DN194" s="270"/>
      <c r="DO194" s="270"/>
      <c r="DP194" s="270"/>
      <c r="DQ194" s="270"/>
      <c r="DR194" s="270"/>
      <c r="DS194" s="270"/>
      <c r="DT194" s="270"/>
      <c r="DU194" s="270"/>
      <c r="DV194" s="270"/>
      <c r="DW194" s="270"/>
      <c r="DX194" s="270"/>
      <c r="DY194" s="270"/>
      <c r="DZ194" s="270"/>
      <c r="EA194" s="270"/>
      <c r="EB194" s="270"/>
      <c r="EC194" s="270"/>
      <c r="ED194" s="270"/>
      <c r="EE194" s="270"/>
      <c r="EF194" s="270"/>
      <c r="EG194" s="270"/>
      <c r="EH194" s="270"/>
      <c r="EI194" s="270"/>
      <c r="EJ194" s="270"/>
      <c r="EK194" s="270"/>
      <c r="EL194" s="254"/>
      <c r="EM194" s="254"/>
      <c r="EN194" s="254"/>
      <c r="EO194" s="254"/>
      <c r="EP194" s="254"/>
      <c r="EQ194" s="254"/>
      <c r="ER194" s="254"/>
      <c r="ES194" s="254"/>
      <c r="ET194" s="254"/>
      <c r="EU194" s="254"/>
      <c r="EV194" s="254"/>
      <c r="EW194" s="254"/>
      <c r="EX194" s="254"/>
      <c r="EY194" s="254"/>
      <c r="EZ194" s="254"/>
      <c r="FA194" s="254"/>
      <c r="FB194" s="254"/>
      <c r="FC194" s="254"/>
      <c r="FD194" s="254"/>
      <c r="FE194" s="254"/>
      <c r="FF194" s="254"/>
      <c r="FG194" s="254"/>
      <c r="FH194" s="254"/>
      <c r="FI194" s="254"/>
      <c r="FJ194" s="254"/>
      <c r="FK194" s="254"/>
      <c r="FL194" s="254"/>
      <c r="FM194" s="254"/>
      <c r="FN194" s="254"/>
      <c r="FO194" s="254"/>
      <c r="FP194" s="254"/>
      <c r="FQ194" s="254"/>
      <c r="FR194" s="254"/>
      <c r="FS194" s="254"/>
      <c r="FT194" s="254"/>
      <c r="FU194" s="254"/>
      <c r="FV194" s="254"/>
      <c r="FW194" s="254"/>
      <c r="FX194" s="254"/>
      <c r="FY194" s="254"/>
      <c r="FZ194" s="254"/>
      <c r="GA194" s="254"/>
      <c r="GB194" s="254"/>
      <c r="GC194" s="254"/>
      <c r="GD194" s="254"/>
      <c r="GE194" s="254"/>
      <c r="GF194" s="254"/>
      <c r="GG194" s="254"/>
      <c r="GH194" s="254"/>
      <c r="GI194" s="254"/>
      <c r="GJ194" s="254"/>
      <c r="GK194" s="254"/>
      <c r="GL194" s="254"/>
      <c r="GM194" s="254"/>
      <c r="GN194" s="254"/>
      <c r="GO194" s="254"/>
      <c r="GP194" s="254"/>
      <c r="GQ194" s="254"/>
      <c r="GR194" s="254"/>
      <c r="GS194" s="254"/>
      <c r="GT194" s="254"/>
      <c r="GU194" s="254"/>
      <c r="GV194" s="254"/>
      <c r="GW194" s="254"/>
      <c r="GX194" s="254"/>
      <c r="GY194" s="254"/>
      <c r="GZ194" s="254"/>
      <c r="HA194" s="254"/>
      <c r="HB194" s="254"/>
      <c r="HC194" s="254"/>
      <c r="HD194" s="254"/>
      <c r="HE194" s="254"/>
      <c r="HF194" s="254"/>
      <c r="HG194" s="254"/>
      <c r="HH194" s="254"/>
      <c r="HI194" s="254"/>
      <c r="HJ194" s="254"/>
      <c r="HK194" s="254"/>
      <c r="HL194" s="254"/>
      <c r="HM194" s="254"/>
    </row>
    <row r="195" spans="1:221" ht="19.5" hidden="1" x14ac:dyDescent="0.25">
      <c r="A195" s="1132" t="s">
        <v>415</v>
      </c>
      <c r="B195" s="1132" t="s">
        <v>359</v>
      </c>
      <c r="C195" s="1132" t="s">
        <v>359</v>
      </c>
      <c r="D195" s="1132" t="s">
        <v>371</v>
      </c>
      <c r="E195" s="1132"/>
      <c r="F195" s="1132"/>
      <c r="G195" s="617"/>
      <c r="H195" s="617"/>
      <c r="I195" s="1058"/>
      <c r="J195" s="1058"/>
      <c r="K195" s="617"/>
      <c r="L195" s="617"/>
      <c r="M195" s="617"/>
      <c r="N195" s="629"/>
      <c r="O195" s="629"/>
      <c r="P195" s="629"/>
      <c r="Q195" s="1138" t="s">
        <v>791</v>
      </c>
      <c r="R195" s="1134"/>
      <c r="S195" s="1134"/>
      <c r="T195" s="1135">
        <f t="shared" si="12"/>
        <v>0</v>
      </c>
      <c r="U195" s="654">
        <f t="shared" si="11"/>
        <v>0</v>
      </c>
      <c r="V195" s="1086"/>
      <c r="W195" s="260"/>
      <c r="X195" s="260"/>
      <c r="Y195" s="260"/>
      <c r="Z195" s="260"/>
      <c r="AA195" s="596"/>
      <c r="AB195" s="260"/>
      <c r="AC195" s="260"/>
      <c r="AD195" s="260"/>
      <c r="AE195" s="260"/>
      <c r="AF195" s="260"/>
      <c r="AG195" s="260"/>
      <c r="AH195" s="260"/>
      <c r="AI195" s="260"/>
      <c r="AJ195" s="260"/>
      <c r="AK195" s="260"/>
      <c r="AL195" s="260"/>
      <c r="AM195" s="260"/>
      <c r="AN195" s="596"/>
      <c r="AO195" s="596"/>
      <c r="AP195" s="260"/>
      <c r="AQ195" s="260"/>
      <c r="AR195" s="260"/>
      <c r="AS195" s="260"/>
      <c r="AT195" s="260"/>
      <c r="AU195" s="260"/>
      <c r="AV195" s="260"/>
      <c r="AW195" s="260"/>
      <c r="AX195" s="260"/>
      <c r="AY195" s="260"/>
      <c r="AZ195" s="260"/>
      <c r="BA195" s="260"/>
      <c r="BB195" s="260"/>
      <c r="BC195" s="260"/>
      <c r="BD195" s="596"/>
      <c r="BE195" s="260"/>
      <c r="BF195" s="260"/>
      <c r="BG195" s="260"/>
      <c r="BH195" s="260"/>
      <c r="BI195" s="260"/>
      <c r="BJ195" s="260"/>
      <c r="BK195" s="581"/>
      <c r="BL195" s="260"/>
      <c r="BM195" s="260"/>
      <c r="BN195" s="260"/>
      <c r="BO195" s="260"/>
      <c r="BP195" s="260"/>
      <c r="BQ195" s="260"/>
      <c r="BR195" s="260"/>
      <c r="BS195" s="596"/>
      <c r="BT195" s="260"/>
      <c r="BU195" s="260"/>
      <c r="BV195" s="260"/>
      <c r="BW195" s="260"/>
      <c r="BX195" s="260"/>
      <c r="BY195" s="260"/>
      <c r="BZ195" s="260"/>
      <c r="CA195" s="635"/>
      <c r="CB195" s="650"/>
      <c r="CC195" s="650"/>
      <c r="CD195" s="650"/>
      <c r="CE195" s="650"/>
      <c r="CF195" s="650"/>
      <c r="CG195" s="650"/>
      <c r="CH195" s="650"/>
      <c r="CI195" s="650"/>
      <c r="CJ195" s="650"/>
      <c r="CK195" s="650"/>
      <c r="CL195" s="650"/>
      <c r="CM195" s="650"/>
      <c r="CN195" s="650"/>
      <c r="CO195" s="650"/>
      <c r="CP195" s="650"/>
      <c r="CQ195" s="650"/>
      <c r="CR195" s="807">
        <f t="shared" si="15"/>
        <v>0</v>
      </c>
      <c r="CS195" s="807">
        <f t="shared" si="16"/>
        <v>0</v>
      </c>
      <c r="CT195" s="261"/>
      <c r="CU195" s="261"/>
      <c r="CV195" s="261"/>
      <c r="CW195" s="261"/>
      <c r="CX195" s="261"/>
      <c r="CY195" s="261"/>
      <c r="CZ195" s="261"/>
      <c r="DA195" s="261"/>
      <c r="DB195" s="261"/>
      <c r="DC195" s="261"/>
      <c r="DD195" s="261"/>
      <c r="DE195" s="261"/>
      <c r="DF195" s="261"/>
      <c r="DG195" s="261"/>
      <c r="DH195" s="261"/>
      <c r="DI195" s="261"/>
      <c r="DJ195" s="261"/>
      <c r="DK195" s="261"/>
      <c r="DL195" s="261"/>
      <c r="DM195" s="261"/>
      <c r="DN195" s="261"/>
      <c r="DO195" s="261"/>
      <c r="DP195" s="261"/>
      <c r="DQ195" s="261"/>
      <c r="DR195" s="261"/>
      <c r="DS195" s="261"/>
      <c r="DT195" s="261"/>
      <c r="DU195" s="261"/>
      <c r="DV195" s="261"/>
      <c r="DW195" s="261"/>
      <c r="DX195" s="261"/>
      <c r="DY195" s="261"/>
      <c r="DZ195" s="261"/>
      <c r="EA195" s="261"/>
      <c r="EB195" s="261"/>
      <c r="EC195" s="261"/>
      <c r="ED195" s="261"/>
      <c r="EE195" s="261"/>
      <c r="EF195" s="261"/>
      <c r="EG195" s="261"/>
      <c r="EH195" s="261"/>
      <c r="EI195" s="261"/>
      <c r="EJ195" s="261"/>
      <c r="EK195" s="261"/>
      <c r="EL195" s="261"/>
      <c r="EM195" s="261"/>
      <c r="EN195" s="261"/>
      <c r="EO195" s="261"/>
      <c r="EP195" s="261"/>
      <c r="EQ195" s="261"/>
      <c r="ER195" s="261"/>
      <c r="ES195" s="261"/>
      <c r="ET195" s="261"/>
      <c r="EU195" s="261"/>
      <c r="EV195" s="261"/>
      <c r="EW195" s="261"/>
      <c r="EX195" s="261"/>
      <c r="EY195" s="261"/>
      <c r="EZ195" s="261"/>
      <c r="FA195" s="261"/>
      <c r="FB195" s="261"/>
      <c r="FC195" s="261"/>
      <c r="FD195" s="261"/>
      <c r="FE195" s="261"/>
      <c r="FF195" s="261"/>
      <c r="FG195" s="261"/>
      <c r="FH195" s="261"/>
      <c r="FI195" s="261"/>
      <c r="FJ195" s="261"/>
      <c r="FK195" s="261"/>
      <c r="FL195" s="261"/>
      <c r="FM195" s="261"/>
      <c r="FN195" s="261"/>
      <c r="FO195" s="261"/>
      <c r="FP195" s="261"/>
      <c r="FQ195" s="261"/>
      <c r="FR195" s="261"/>
      <c r="FS195" s="261"/>
      <c r="FT195" s="261"/>
      <c r="FU195" s="261"/>
      <c r="FV195" s="261"/>
      <c r="FW195" s="261"/>
      <c r="FX195" s="261"/>
      <c r="FY195" s="261"/>
      <c r="FZ195" s="261"/>
      <c r="GA195" s="261"/>
      <c r="GB195" s="261"/>
      <c r="GC195" s="261"/>
      <c r="GD195" s="261"/>
      <c r="GE195" s="261"/>
      <c r="GF195" s="261"/>
      <c r="GG195" s="261"/>
      <c r="GH195" s="261"/>
      <c r="GI195" s="261"/>
      <c r="GJ195" s="261"/>
      <c r="GK195" s="261"/>
      <c r="GL195" s="261"/>
      <c r="GM195" s="261"/>
      <c r="GN195" s="261"/>
      <c r="GO195" s="261"/>
      <c r="GP195" s="261"/>
      <c r="GQ195" s="261"/>
      <c r="GR195" s="261"/>
      <c r="GS195" s="261"/>
      <c r="GT195" s="261"/>
      <c r="GU195" s="261"/>
      <c r="GV195" s="261"/>
      <c r="GW195" s="261"/>
      <c r="GX195" s="261"/>
      <c r="GY195" s="261"/>
      <c r="GZ195" s="261"/>
      <c r="HA195" s="261"/>
      <c r="HB195" s="261"/>
      <c r="HC195" s="261"/>
      <c r="HD195" s="261"/>
      <c r="HE195" s="261"/>
      <c r="HF195" s="261"/>
      <c r="HG195" s="254"/>
      <c r="HH195" s="254"/>
      <c r="HI195" s="254"/>
      <c r="HJ195" s="254"/>
      <c r="HK195" s="254"/>
      <c r="HL195" s="254"/>
      <c r="HM195" s="254"/>
    </row>
    <row r="196" spans="1:221" ht="19.5" hidden="1" x14ac:dyDescent="0.25">
      <c r="A196" s="1121" t="s">
        <v>415</v>
      </c>
      <c r="B196" s="1121" t="s">
        <v>359</v>
      </c>
      <c r="C196" s="1121" t="s">
        <v>359</v>
      </c>
      <c r="D196" s="1121" t="s">
        <v>371</v>
      </c>
      <c r="E196" s="1121" t="s">
        <v>428</v>
      </c>
      <c r="F196" s="1121"/>
      <c r="G196" s="608"/>
      <c r="H196" s="608"/>
      <c r="I196" s="1050"/>
      <c r="J196" s="1050"/>
      <c r="K196" s="608"/>
      <c r="L196" s="608"/>
      <c r="M196" s="608"/>
      <c r="N196" s="627"/>
      <c r="O196" s="627"/>
      <c r="P196" s="627"/>
      <c r="Q196" s="1122" t="s">
        <v>690</v>
      </c>
      <c r="R196" s="1123"/>
      <c r="S196" s="1123"/>
      <c r="T196" s="1124">
        <f t="shared" si="12"/>
        <v>0</v>
      </c>
      <c r="U196" s="654">
        <f t="shared" si="11"/>
        <v>0</v>
      </c>
      <c r="V196" s="1086"/>
      <c r="W196" s="581"/>
      <c r="X196" s="581"/>
      <c r="Y196" s="581"/>
      <c r="Z196" s="581"/>
      <c r="AA196" s="596"/>
      <c r="AB196" s="581"/>
      <c r="AC196" s="581"/>
      <c r="AD196" s="581"/>
      <c r="AE196" s="581"/>
      <c r="AF196" s="581"/>
      <c r="AG196" s="581"/>
      <c r="AH196" s="581"/>
      <c r="AI196" s="581"/>
      <c r="AJ196" s="581"/>
      <c r="AK196" s="581"/>
      <c r="AL196" s="581"/>
      <c r="AM196" s="581"/>
      <c r="AN196" s="596"/>
      <c r="AO196" s="596"/>
      <c r="AP196" s="581"/>
      <c r="AQ196" s="581"/>
      <c r="AR196" s="581"/>
      <c r="AS196" s="581"/>
      <c r="AT196" s="581"/>
      <c r="AU196" s="581"/>
      <c r="AV196" s="581"/>
      <c r="AW196" s="581"/>
      <c r="AX196" s="581"/>
      <c r="AY196" s="581"/>
      <c r="AZ196" s="581"/>
      <c r="BA196" s="581"/>
      <c r="BB196" s="581"/>
      <c r="BC196" s="581"/>
      <c r="BD196" s="596"/>
      <c r="BE196" s="581"/>
      <c r="BF196" s="581"/>
      <c r="BG196" s="260"/>
      <c r="BH196" s="260"/>
      <c r="BI196" s="260"/>
      <c r="BJ196" s="581"/>
      <c r="BK196" s="581"/>
      <c r="BL196" s="581"/>
      <c r="BM196" s="581"/>
      <c r="BN196" s="581"/>
      <c r="BO196" s="581"/>
      <c r="BP196" s="581"/>
      <c r="BQ196" s="581"/>
      <c r="BR196" s="581"/>
      <c r="BS196" s="596"/>
      <c r="BT196" s="581"/>
      <c r="BU196" s="581"/>
      <c r="BV196" s="581"/>
      <c r="BW196" s="581"/>
      <c r="BX196" s="581"/>
      <c r="BY196" s="581"/>
      <c r="BZ196" s="581"/>
      <c r="CA196" s="635"/>
      <c r="CB196" s="650"/>
      <c r="CC196" s="650"/>
      <c r="CD196" s="650"/>
      <c r="CE196" s="650"/>
      <c r="CF196" s="650"/>
      <c r="CG196" s="650"/>
      <c r="CH196" s="650"/>
      <c r="CI196" s="650"/>
      <c r="CJ196" s="650"/>
      <c r="CK196" s="650"/>
      <c r="CL196" s="650"/>
      <c r="CM196" s="650"/>
      <c r="CN196" s="650"/>
      <c r="CO196" s="650"/>
      <c r="CP196" s="650"/>
      <c r="CQ196" s="650"/>
      <c r="CR196" s="807">
        <f t="shared" si="15"/>
        <v>0</v>
      </c>
      <c r="CS196" s="807">
        <f t="shared" si="16"/>
        <v>0</v>
      </c>
      <c r="CT196" s="261"/>
      <c r="CU196" s="261"/>
      <c r="CV196" s="261"/>
      <c r="CW196" s="261"/>
      <c r="CX196" s="261"/>
      <c r="CY196" s="261"/>
      <c r="CZ196" s="261"/>
      <c r="DA196" s="261"/>
      <c r="DB196" s="261"/>
      <c r="DC196" s="261"/>
      <c r="DD196" s="261"/>
      <c r="DE196" s="261"/>
      <c r="DF196" s="261"/>
      <c r="DG196" s="261"/>
      <c r="DH196" s="261"/>
      <c r="DI196" s="261"/>
      <c r="DJ196" s="261"/>
      <c r="DK196" s="261"/>
      <c r="DL196" s="261"/>
      <c r="DM196" s="261"/>
      <c r="DN196" s="261"/>
      <c r="DO196" s="261"/>
      <c r="DP196" s="261"/>
      <c r="DQ196" s="261"/>
      <c r="DR196" s="261"/>
      <c r="DS196" s="261"/>
      <c r="DT196" s="261"/>
      <c r="DU196" s="261"/>
      <c r="DV196" s="261"/>
      <c r="DW196" s="261"/>
      <c r="DX196" s="261"/>
      <c r="DY196" s="261"/>
      <c r="DZ196" s="261"/>
      <c r="EA196" s="261"/>
      <c r="EB196" s="261"/>
      <c r="EC196" s="261"/>
      <c r="ED196" s="261"/>
      <c r="EE196" s="261"/>
      <c r="EF196" s="261"/>
      <c r="EG196" s="261"/>
      <c r="EH196" s="261"/>
      <c r="EI196" s="261"/>
      <c r="EJ196" s="261"/>
      <c r="EK196" s="261"/>
      <c r="EL196" s="261"/>
      <c r="EM196" s="261"/>
      <c r="EN196" s="261"/>
      <c r="EO196" s="261"/>
      <c r="EP196" s="261"/>
      <c r="EQ196" s="261"/>
      <c r="ER196" s="261"/>
      <c r="ES196" s="261"/>
      <c r="ET196" s="261"/>
      <c r="EU196" s="261"/>
      <c r="EV196" s="261"/>
      <c r="EW196" s="261"/>
      <c r="EX196" s="261"/>
      <c r="EY196" s="261"/>
      <c r="EZ196" s="261"/>
      <c r="FA196" s="261"/>
      <c r="FB196" s="261"/>
      <c r="FC196" s="261"/>
      <c r="FD196" s="261"/>
      <c r="FE196" s="261"/>
      <c r="FF196" s="261"/>
      <c r="FG196" s="261"/>
      <c r="FH196" s="261"/>
      <c r="FI196" s="261"/>
      <c r="FJ196" s="261"/>
      <c r="FK196" s="261"/>
      <c r="FL196" s="261"/>
      <c r="FM196" s="261"/>
      <c r="FN196" s="261"/>
      <c r="FO196" s="261"/>
      <c r="FP196" s="261"/>
      <c r="FQ196" s="261"/>
      <c r="FR196" s="261"/>
      <c r="FS196" s="261"/>
      <c r="FT196" s="261"/>
      <c r="FU196" s="261"/>
      <c r="FV196" s="261"/>
      <c r="FW196" s="261"/>
      <c r="FX196" s="261"/>
      <c r="FY196" s="261"/>
      <c r="FZ196" s="261"/>
      <c r="GA196" s="261"/>
      <c r="GB196" s="261"/>
      <c r="GC196" s="261"/>
      <c r="GD196" s="261"/>
      <c r="GE196" s="261"/>
      <c r="GF196" s="261"/>
      <c r="GG196" s="261"/>
      <c r="GH196" s="261"/>
      <c r="GI196" s="261"/>
      <c r="GJ196" s="261"/>
      <c r="GK196" s="261"/>
      <c r="GL196" s="261"/>
      <c r="GM196" s="261"/>
      <c r="GN196" s="261"/>
      <c r="GO196" s="261"/>
      <c r="GP196" s="261"/>
      <c r="GQ196" s="261"/>
      <c r="GR196" s="261"/>
      <c r="GS196" s="261"/>
      <c r="GT196" s="261"/>
      <c r="GU196" s="261"/>
      <c r="GV196" s="261"/>
      <c r="GW196" s="261"/>
      <c r="GX196" s="261"/>
      <c r="GY196" s="261"/>
      <c r="GZ196" s="261"/>
      <c r="HA196" s="261"/>
      <c r="HB196" s="261"/>
      <c r="HC196" s="261"/>
      <c r="HD196" s="261"/>
      <c r="HE196" s="261"/>
      <c r="HF196" s="261"/>
      <c r="HG196" s="254"/>
      <c r="HH196" s="254"/>
      <c r="HI196" s="254"/>
      <c r="HJ196" s="254"/>
      <c r="HK196" s="254"/>
      <c r="HL196" s="254"/>
      <c r="HM196" s="254"/>
    </row>
    <row r="197" spans="1:221" ht="33" hidden="1" customHeight="1" x14ac:dyDescent="0.25">
      <c r="A197" s="790" t="s">
        <v>415</v>
      </c>
      <c r="B197" s="790" t="s">
        <v>359</v>
      </c>
      <c r="C197" s="790" t="s">
        <v>359</v>
      </c>
      <c r="D197" s="790" t="s">
        <v>371</v>
      </c>
      <c r="E197" s="790" t="s">
        <v>428</v>
      </c>
      <c r="F197" s="790" t="s">
        <v>443</v>
      </c>
      <c r="G197" s="620"/>
      <c r="H197" s="620"/>
      <c r="I197" s="1062"/>
      <c r="J197" s="1062"/>
      <c r="K197" s="620"/>
      <c r="L197" s="620"/>
      <c r="M197" s="620"/>
      <c r="N197" s="630"/>
      <c r="O197" s="630"/>
      <c r="P197" s="630"/>
      <c r="Q197" s="806" t="s">
        <v>444</v>
      </c>
      <c r="R197" s="1136"/>
      <c r="S197" s="1136"/>
      <c r="T197" s="1137">
        <f t="shared" si="12"/>
        <v>0</v>
      </c>
      <c r="U197" s="654">
        <f t="shared" si="11"/>
        <v>0</v>
      </c>
      <c r="V197" s="1090"/>
      <c r="W197" s="305"/>
      <c r="X197" s="305"/>
      <c r="Y197" s="305"/>
      <c r="Z197" s="305"/>
      <c r="AA197" s="593"/>
      <c r="AB197" s="305"/>
      <c r="AC197" s="305"/>
      <c r="AD197" s="305"/>
      <c r="AE197" s="305"/>
      <c r="AF197" s="305"/>
      <c r="AG197" s="305"/>
      <c r="AH197" s="305"/>
      <c r="AI197" s="305"/>
      <c r="AJ197" s="305"/>
      <c r="AK197" s="305"/>
      <c r="AL197" s="305"/>
      <c r="AM197" s="305"/>
      <c r="AN197" s="593"/>
      <c r="AO197" s="593"/>
      <c r="AP197" s="305"/>
      <c r="AQ197" s="305"/>
      <c r="AR197" s="305"/>
      <c r="AS197" s="305"/>
      <c r="AT197" s="305"/>
      <c r="AU197" s="305"/>
      <c r="AV197" s="305"/>
      <c r="AW197" s="305"/>
      <c r="AX197" s="305"/>
      <c r="AY197" s="305"/>
      <c r="AZ197" s="305"/>
      <c r="BA197" s="305"/>
      <c r="BB197" s="305"/>
      <c r="BC197" s="305"/>
      <c r="BD197" s="593"/>
      <c r="BE197" s="305"/>
      <c r="BF197" s="305"/>
      <c r="BG197" s="305"/>
      <c r="BH197" s="305"/>
      <c r="BI197" s="305"/>
      <c r="BJ197" s="305"/>
      <c r="BK197" s="582"/>
      <c r="BL197" s="305"/>
      <c r="BM197" s="305"/>
      <c r="BN197" s="305"/>
      <c r="BO197" s="305"/>
      <c r="BP197" s="305"/>
      <c r="BQ197" s="305"/>
      <c r="BR197" s="305"/>
      <c r="BS197" s="593"/>
      <c r="BT197" s="305"/>
      <c r="BU197" s="305"/>
      <c r="BV197" s="305"/>
      <c r="BW197" s="305"/>
      <c r="BX197" s="305"/>
      <c r="BY197" s="305"/>
      <c r="BZ197" s="305"/>
      <c r="CA197" s="639"/>
      <c r="CB197" s="656"/>
      <c r="CC197" s="656"/>
      <c r="CD197" s="656"/>
      <c r="CE197" s="656"/>
      <c r="CF197" s="656"/>
      <c r="CG197" s="656"/>
      <c r="CH197" s="656"/>
      <c r="CI197" s="656"/>
      <c r="CJ197" s="656"/>
      <c r="CK197" s="656"/>
      <c r="CL197" s="656"/>
      <c r="CM197" s="656"/>
      <c r="CN197" s="656"/>
      <c r="CO197" s="656"/>
      <c r="CP197" s="656"/>
      <c r="CQ197" s="656"/>
      <c r="CR197" s="807">
        <f t="shared" si="15"/>
        <v>0</v>
      </c>
      <c r="CS197" s="807">
        <f t="shared" si="16"/>
        <v>0</v>
      </c>
      <c r="CT197" s="306"/>
      <c r="CU197" s="306"/>
      <c r="CV197" s="306"/>
      <c r="CW197" s="306"/>
      <c r="CX197" s="306"/>
      <c r="CY197" s="306"/>
      <c r="CZ197" s="306"/>
      <c r="DA197" s="306"/>
      <c r="DB197" s="306"/>
      <c r="DC197" s="306"/>
      <c r="DD197" s="306"/>
      <c r="DE197" s="306"/>
      <c r="DF197" s="306"/>
      <c r="DG197" s="306"/>
      <c r="DH197" s="306"/>
      <c r="DI197" s="306"/>
      <c r="DJ197" s="306"/>
      <c r="DK197" s="306"/>
      <c r="DL197" s="306"/>
      <c r="DM197" s="306"/>
      <c r="DN197" s="306"/>
      <c r="DO197" s="306"/>
      <c r="DP197" s="306"/>
      <c r="DQ197" s="306"/>
      <c r="DR197" s="306"/>
      <c r="DS197" s="306"/>
      <c r="DT197" s="306"/>
      <c r="DU197" s="306"/>
      <c r="DV197" s="306"/>
      <c r="DW197" s="306"/>
      <c r="DX197" s="306"/>
      <c r="DY197" s="306"/>
      <c r="DZ197" s="306"/>
      <c r="EA197" s="306"/>
      <c r="EB197" s="306"/>
      <c r="EC197" s="306"/>
      <c r="ED197" s="306"/>
      <c r="EE197" s="306"/>
      <c r="EF197" s="306"/>
      <c r="EG197" s="306"/>
      <c r="EH197" s="306"/>
      <c r="EI197" s="306"/>
      <c r="EJ197" s="306"/>
      <c r="EK197" s="306"/>
      <c r="EL197" s="306"/>
      <c r="EM197" s="306"/>
      <c r="EN197" s="306"/>
      <c r="EO197" s="306"/>
      <c r="EP197" s="306"/>
      <c r="EQ197" s="306"/>
      <c r="ER197" s="306"/>
      <c r="ES197" s="306"/>
      <c r="ET197" s="306"/>
      <c r="EU197" s="306"/>
      <c r="EV197" s="306"/>
      <c r="EW197" s="306"/>
      <c r="EX197" s="306"/>
      <c r="EY197" s="306"/>
      <c r="EZ197" s="306"/>
      <c r="FA197" s="306"/>
      <c r="FB197" s="306"/>
      <c r="FC197" s="306"/>
      <c r="FD197" s="306"/>
      <c r="FE197" s="306"/>
      <c r="FF197" s="306"/>
      <c r="FG197" s="306"/>
      <c r="FH197" s="306"/>
      <c r="FI197" s="306"/>
      <c r="FJ197" s="306"/>
      <c r="FK197" s="306"/>
      <c r="FL197" s="306"/>
      <c r="FM197" s="306"/>
      <c r="FN197" s="306"/>
      <c r="FO197" s="306"/>
      <c r="FP197" s="306"/>
      <c r="FQ197" s="306"/>
      <c r="FR197" s="306"/>
      <c r="FS197" s="306"/>
      <c r="FT197" s="306"/>
      <c r="FU197" s="306"/>
      <c r="FV197" s="306"/>
      <c r="FW197" s="306"/>
      <c r="FX197" s="306"/>
      <c r="FY197" s="306"/>
      <c r="FZ197" s="306"/>
      <c r="GA197" s="306"/>
      <c r="GB197" s="306"/>
      <c r="GC197" s="306"/>
      <c r="GD197" s="306"/>
      <c r="GE197" s="306"/>
      <c r="GF197" s="306"/>
      <c r="GG197" s="306"/>
      <c r="GH197" s="306"/>
      <c r="GI197" s="306"/>
      <c r="GJ197" s="306"/>
      <c r="GK197" s="306"/>
      <c r="GL197" s="306"/>
      <c r="GM197" s="306"/>
      <c r="GN197" s="306"/>
      <c r="GO197" s="306"/>
      <c r="GP197" s="306"/>
      <c r="GQ197" s="306"/>
      <c r="GR197" s="306"/>
      <c r="GS197" s="306"/>
      <c r="GT197" s="306"/>
      <c r="GU197" s="306"/>
      <c r="GV197" s="306"/>
      <c r="GW197" s="306"/>
      <c r="GX197" s="306"/>
      <c r="GY197" s="306"/>
      <c r="GZ197" s="306"/>
      <c r="HA197" s="306"/>
      <c r="HB197" s="306"/>
      <c r="HC197" s="306"/>
      <c r="HD197" s="306"/>
      <c r="HE197" s="306"/>
      <c r="HF197" s="306"/>
      <c r="HG197" s="254"/>
      <c r="HH197" s="254"/>
      <c r="HI197" s="254"/>
      <c r="HJ197" s="254"/>
      <c r="HK197" s="254"/>
      <c r="HL197" s="254"/>
      <c r="HM197" s="254"/>
    </row>
    <row r="198" spans="1:221" s="280" customFormat="1" ht="99.95" hidden="1" customHeight="1" x14ac:dyDescent="0.25">
      <c r="A198" s="674" t="s">
        <v>415</v>
      </c>
      <c r="B198" s="619" t="s">
        <v>359</v>
      </c>
      <c r="C198" s="619" t="s">
        <v>359</v>
      </c>
      <c r="D198" s="619" t="s">
        <v>371</v>
      </c>
      <c r="E198" s="619" t="s">
        <v>428</v>
      </c>
      <c r="F198" s="619" t="s">
        <v>443</v>
      </c>
      <c r="G198" s="609">
        <v>2021005810210</v>
      </c>
      <c r="H198" s="611"/>
      <c r="I198" s="1052" t="s">
        <v>743</v>
      </c>
      <c r="J198" s="1052" t="s">
        <v>785</v>
      </c>
      <c r="K198" s="609">
        <v>3</v>
      </c>
      <c r="L198" s="609" t="s">
        <v>787</v>
      </c>
      <c r="M198" s="609" t="s">
        <v>786</v>
      </c>
      <c r="N198" s="619" t="s">
        <v>666</v>
      </c>
      <c r="O198" s="619" t="s">
        <v>390</v>
      </c>
      <c r="P198" s="619"/>
      <c r="Q198" s="675" t="s">
        <v>943</v>
      </c>
      <c r="R198" s="845">
        <v>0</v>
      </c>
      <c r="S198" s="885">
        <v>530946540</v>
      </c>
      <c r="T198" s="1023">
        <f t="shared" si="12"/>
        <v>530946540</v>
      </c>
      <c r="U198" s="654">
        <f t="shared" si="11"/>
        <v>530946540</v>
      </c>
      <c r="V198" s="1088"/>
      <c r="W198" s="277"/>
      <c r="X198" s="277"/>
      <c r="Y198" s="277"/>
      <c r="Z198" s="277"/>
      <c r="AA198" s="594">
        <v>1320000</v>
      </c>
      <c r="AB198" s="277">
        <v>36000000</v>
      </c>
      <c r="AC198" s="277">
        <v>6427200</v>
      </c>
      <c r="AD198" s="277">
        <v>1600000</v>
      </c>
      <c r="AE198" s="383">
        <v>43637340</v>
      </c>
      <c r="AG198" s="277">
        <v>800000</v>
      </c>
      <c r="AN198" s="594">
        <v>39460000</v>
      </c>
      <c r="AO198" s="594">
        <v>398800000</v>
      </c>
      <c r="AP198" s="277">
        <v>100000</v>
      </c>
      <c r="AQ198" s="277">
        <v>2400000</v>
      </c>
      <c r="AR198" s="277">
        <v>400000</v>
      </c>
      <c r="AS198" s="277"/>
      <c r="AT198" s="277"/>
      <c r="AU198" s="277"/>
      <c r="AV198" s="277"/>
      <c r="AW198" s="277"/>
      <c r="AX198" s="277"/>
      <c r="AY198" s="277"/>
      <c r="AZ198" s="277"/>
      <c r="BA198" s="302"/>
      <c r="BB198" s="302"/>
      <c r="BC198" s="302"/>
      <c r="BD198" s="592"/>
      <c r="BE198" s="302"/>
      <c r="BF198" s="302"/>
      <c r="BG198" s="302"/>
      <c r="BH198" s="302"/>
      <c r="BI198" s="302"/>
      <c r="BJ198" s="302"/>
      <c r="BK198" s="589"/>
      <c r="BL198" s="302"/>
      <c r="BM198" s="302"/>
      <c r="BN198" s="302">
        <v>2000</v>
      </c>
      <c r="BO198" s="302"/>
      <c r="BP198" s="302"/>
      <c r="BQ198" s="302"/>
      <c r="BR198" s="302"/>
      <c r="BS198" s="592"/>
      <c r="BT198" s="302"/>
      <c r="BU198" s="302"/>
      <c r="BV198" s="302"/>
      <c r="BW198" s="302"/>
      <c r="BX198" s="302"/>
      <c r="BY198" s="302"/>
      <c r="BZ198" s="302"/>
      <c r="CA198" s="643"/>
      <c r="CB198" s="652"/>
      <c r="CC198" s="652"/>
      <c r="CD198" s="652"/>
      <c r="CE198" s="652"/>
      <c r="CF198" s="652"/>
      <c r="CG198" s="652"/>
      <c r="CH198" s="652"/>
      <c r="CI198" s="652"/>
      <c r="CJ198" s="652"/>
      <c r="CK198" s="652"/>
      <c r="CL198" s="652"/>
      <c r="CM198" s="652"/>
      <c r="CN198" s="652"/>
      <c r="CO198" s="652"/>
      <c r="CP198" s="652"/>
      <c r="CQ198" s="652"/>
      <c r="CR198" s="807">
        <f t="shared" si="15"/>
        <v>530946540</v>
      </c>
      <c r="CS198" s="807">
        <f t="shared" si="16"/>
        <v>0</v>
      </c>
      <c r="CT198" s="279"/>
      <c r="CU198" s="279"/>
      <c r="CV198" s="279"/>
      <c r="CW198" s="279"/>
      <c r="CX198" s="279"/>
      <c r="CY198" s="279"/>
      <c r="CZ198" s="279"/>
      <c r="DA198" s="279"/>
      <c r="DB198" s="279"/>
      <c r="DC198" s="279"/>
      <c r="DD198" s="279"/>
      <c r="DE198" s="279"/>
      <c r="DF198" s="279"/>
      <c r="DG198" s="279"/>
      <c r="DH198" s="279"/>
      <c r="DI198" s="279"/>
      <c r="DJ198" s="279"/>
      <c r="DK198" s="279"/>
      <c r="DL198" s="279"/>
      <c r="DM198" s="279"/>
      <c r="DN198" s="279"/>
      <c r="DO198" s="279"/>
      <c r="DP198" s="279"/>
      <c r="DQ198" s="279"/>
      <c r="DR198" s="279"/>
      <c r="DS198" s="279"/>
      <c r="DT198" s="279"/>
      <c r="DU198" s="279"/>
      <c r="DV198" s="279"/>
      <c r="DW198" s="279"/>
      <c r="DX198" s="279"/>
      <c r="DY198" s="279"/>
      <c r="DZ198" s="279"/>
      <c r="EA198" s="279"/>
      <c r="EB198" s="279"/>
      <c r="EC198" s="279"/>
      <c r="ED198" s="279"/>
      <c r="EE198" s="279"/>
      <c r="EF198" s="279"/>
      <c r="EG198" s="279"/>
      <c r="EH198" s="279"/>
      <c r="EI198" s="279"/>
      <c r="EJ198" s="279"/>
      <c r="EK198" s="279"/>
      <c r="EL198" s="279"/>
      <c r="EM198" s="279"/>
      <c r="EN198" s="279"/>
      <c r="EO198" s="279"/>
      <c r="EP198" s="279"/>
      <c r="EQ198" s="279"/>
      <c r="ER198" s="279"/>
      <c r="ES198" s="279"/>
      <c r="ET198" s="279"/>
      <c r="EU198" s="279"/>
      <c r="EV198" s="279"/>
      <c r="EW198" s="279"/>
      <c r="EX198" s="279"/>
      <c r="EY198" s="279"/>
      <c r="EZ198" s="279"/>
      <c r="FA198" s="279"/>
      <c r="FB198" s="279"/>
      <c r="FC198" s="279"/>
      <c r="FD198" s="279"/>
      <c r="FE198" s="279"/>
      <c r="FF198" s="279"/>
      <c r="FG198" s="279"/>
      <c r="FH198" s="279"/>
      <c r="FI198" s="279"/>
      <c r="FJ198" s="279"/>
      <c r="FK198" s="279"/>
      <c r="FL198" s="279"/>
      <c r="FM198" s="279"/>
      <c r="FN198" s="279"/>
      <c r="FO198" s="279"/>
      <c r="FP198" s="279"/>
      <c r="FQ198" s="279"/>
      <c r="FR198" s="279"/>
      <c r="FS198" s="279"/>
      <c r="FT198" s="279"/>
      <c r="FU198" s="279"/>
      <c r="FV198" s="279"/>
      <c r="FW198" s="279"/>
      <c r="FX198" s="279"/>
      <c r="FY198" s="279"/>
      <c r="FZ198" s="279"/>
      <c r="GA198" s="279"/>
      <c r="GB198" s="279"/>
      <c r="GC198" s="279"/>
      <c r="GD198" s="279"/>
      <c r="GE198" s="279"/>
      <c r="GF198" s="279"/>
      <c r="GG198" s="279"/>
      <c r="GH198" s="279"/>
      <c r="GI198" s="279"/>
      <c r="GJ198" s="279"/>
      <c r="GK198" s="279"/>
      <c r="GL198" s="279"/>
      <c r="GM198" s="279"/>
      <c r="GN198" s="279"/>
      <c r="GO198" s="279"/>
      <c r="GP198" s="279"/>
      <c r="GQ198" s="279"/>
      <c r="GR198" s="279"/>
      <c r="GS198" s="279"/>
      <c r="GT198" s="279"/>
      <c r="GU198" s="279"/>
      <c r="GV198" s="279"/>
      <c r="GW198" s="279"/>
      <c r="GX198" s="279"/>
      <c r="GY198" s="279"/>
      <c r="GZ198" s="279"/>
      <c r="HA198" s="279"/>
      <c r="HB198" s="279"/>
      <c r="HC198" s="279"/>
      <c r="HD198" s="279"/>
      <c r="HE198" s="279"/>
      <c r="HF198" s="279"/>
      <c r="HG198" s="279"/>
      <c r="HH198" s="279"/>
      <c r="HI198" s="279"/>
      <c r="HJ198" s="279"/>
      <c r="HK198" s="279"/>
      <c r="HL198" s="279"/>
      <c r="HM198" s="279"/>
    </row>
    <row r="199" spans="1:221" s="280" customFormat="1" ht="78" hidden="1" customHeight="1" x14ac:dyDescent="0.25">
      <c r="A199" s="674" t="s">
        <v>415</v>
      </c>
      <c r="B199" s="619" t="s">
        <v>359</v>
      </c>
      <c r="C199" s="619" t="s">
        <v>359</v>
      </c>
      <c r="D199" s="619" t="s">
        <v>371</v>
      </c>
      <c r="E199" s="619" t="s">
        <v>428</v>
      </c>
      <c r="F199" s="619" t="s">
        <v>443</v>
      </c>
      <c r="G199" s="609">
        <v>2021005810215</v>
      </c>
      <c r="H199" s="611"/>
      <c r="I199" s="1052" t="s">
        <v>788</v>
      </c>
      <c r="J199" s="1052" t="s">
        <v>789</v>
      </c>
      <c r="K199" s="609">
        <v>278</v>
      </c>
      <c r="L199" s="609" t="s">
        <v>787</v>
      </c>
      <c r="M199" s="609" t="s">
        <v>786</v>
      </c>
      <c r="N199" s="619" t="s">
        <v>666</v>
      </c>
      <c r="O199" s="619" t="s">
        <v>390</v>
      </c>
      <c r="P199" s="619"/>
      <c r="Q199" s="675" t="s">
        <v>783</v>
      </c>
      <c r="R199" s="845"/>
      <c r="S199" s="845">
        <f>144342660+210000000</f>
        <v>354342660</v>
      </c>
      <c r="T199" s="1022">
        <f t="shared" si="12"/>
        <v>354342660</v>
      </c>
      <c r="U199" s="654">
        <f t="shared" si="11"/>
        <v>354342660</v>
      </c>
      <c r="V199" s="1088"/>
      <c r="W199" s="594"/>
      <c r="X199" s="594"/>
      <c r="Y199" s="594"/>
      <c r="Z199" s="594"/>
      <c r="AA199" s="594"/>
      <c r="AB199" s="594"/>
      <c r="AC199" s="594"/>
      <c r="AD199" s="594"/>
      <c r="AE199" s="676">
        <v>4962660</v>
      </c>
      <c r="AF199" s="277">
        <v>313040000</v>
      </c>
      <c r="AG199" s="594"/>
      <c r="AH199" s="280">
        <v>24160000</v>
      </c>
      <c r="AI199" s="277">
        <v>6000000</v>
      </c>
      <c r="AJ199" s="277">
        <v>1280000</v>
      </c>
      <c r="AK199" s="277">
        <v>1100000</v>
      </c>
      <c r="AL199" s="277">
        <v>3000000</v>
      </c>
      <c r="AM199" s="277">
        <v>800000</v>
      </c>
      <c r="AN199" s="594"/>
      <c r="AO199" s="594"/>
      <c r="AP199" s="594"/>
      <c r="AQ199" s="594"/>
      <c r="AR199" s="594"/>
      <c r="AS199" s="594"/>
      <c r="AT199" s="594"/>
      <c r="AU199" s="594"/>
      <c r="AV199" s="594"/>
      <c r="AW199" s="594"/>
      <c r="AX199" s="594"/>
      <c r="AY199" s="594"/>
      <c r="AZ199" s="594"/>
      <c r="BA199" s="592"/>
      <c r="BB199" s="592"/>
      <c r="BC199" s="592"/>
      <c r="BD199" s="592"/>
      <c r="BE199" s="592"/>
      <c r="BF199" s="592"/>
      <c r="BG199" s="592"/>
      <c r="BH199" s="592"/>
      <c r="BI199" s="592"/>
      <c r="BJ199" s="592"/>
      <c r="BK199" s="592"/>
      <c r="BL199" s="592"/>
      <c r="BM199" s="592"/>
      <c r="BN199" s="592"/>
      <c r="BO199" s="592"/>
      <c r="BP199" s="592"/>
      <c r="BQ199" s="592"/>
      <c r="BR199" s="592"/>
      <c r="BS199" s="592"/>
      <c r="BT199" s="592"/>
      <c r="BU199" s="592"/>
      <c r="BV199" s="592"/>
      <c r="BW199" s="592"/>
      <c r="BX199" s="592"/>
      <c r="BY199" s="592"/>
      <c r="BZ199" s="592"/>
      <c r="CA199" s="643"/>
      <c r="CB199" s="652"/>
      <c r="CC199" s="652"/>
      <c r="CD199" s="652"/>
      <c r="CE199" s="652"/>
      <c r="CF199" s="652"/>
      <c r="CG199" s="652"/>
      <c r="CH199" s="652"/>
      <c r="CI199" s="652"/>
      <c r="CJ199" s="652"/>
      <c r="CK199" s="652"/>
      <c r="CL199" s="652"/>
      <c r="CM199" s="652"/>
      <c r="CN199" s="652"/>
      <c r="CO199" s="652"/>
      <c r="CP199" s="652"/>
      <c r="CQ199" s="652"/>
      <c r="CR199" s="807">
        <f t="shared" si="15"/>
        <v>354342660</v>
      </c>
      <c r="CS199" s="807">
        <f t="shared" si="16"/>
        <v>0</v>
      </c>
      <c r="CT199" s="279"/>
      <c r="CU199" s="279"/>
      <c r="CV199" s="279"/>
      <c r="CW199" s="279"/>
      <c r="CX199" s="279"/>
      <c r="CY199" s="279"/>
      <c r="CZ199" s="279"/>
      <c r="DA199" s="279"/>
      <c r="DB199" s="279"/>
      <c r="DC199" s="279"/>
      <c r="DD199" s="279"/>
      <c r="DE199" s="279"/>
      <c r="DF199" s="279"/>
      <c r="DG199" s="279"/>
      <c r="DH199" s="279"/>
      <c r="DI199" s="279"/>
      <c r="DJ199" s="279"/>
      <c r="DK199" s="279"/>
      <c r="DL199" s="279"/>
      <c r="DM199" s="279"/>
      <c r="DN199" s="279"/>
      <c r="DO199" s="279"/>
      <c r="DP199" s="279"/>
      <c r="DQ199" s="279"/>
      <c r="DR199" s="279"/>
      <c r="DS199" s="279"/>
      <c r="DT199" s="279"/>
      <c r="DU199" s="279"/>
      <c r="DV199" s="279"/>
      <c r="DW199" s="279"/>
      <c r="DX199" s="279"/>
      <c r="DY199" s="279"/>
      <c r="DZ199" s="279"/>
      <c r="EA199" s="279"/>
      <c r="EB199" s="279"/>
      <c r="EC199" s="279"/>
      <c r="ED199" s="279"/>
      <c r="EE199" s="279"/>
      <c r="EF199" s="279"/>
      <c r="EG199" s="279"/>
      <c r="EH199" s="279"/>
      <c r="EI199" s="279"/>
      <c r="EJ199" s="279"/>
      <c r="EK199" s="279"/>
      <c r="EL199" s="279"/>
      <c r="EM199" s="279"/>
      <c r="EN199" s="279"/>
      <c r="EO199" s="279"/>
      <c r="EP199" s="279"/>
      <c r="EQ199" s="279"/>
      <c r="ER199" s="279"/>
      <c r="ES199" s="279"/>
      <c r="ET199" s="279"/>
      <c r="EU199" s="279"/>
      <c r="EV199" s="279"/>
      <c r="EW199" s="279"/>
      <c r="EX199" s="279"/>
      <c r="EY199" s="279"/>
      <c r="EZ199" s="279"/>
      <c r="FA199" s="279"/>
      <c r="FB199" s="279"/>
      <c r="FC199" s="279"/>
      <c r="FD199" s="279"/>
      <c r="FE199" s="279"/>
      <c r="FF199" s="279"/>
      <c r="FG199" s="279"/>
      <c r="FH199" s="279"/>
      <c r="FI199" s="279"/>
      <c r="FJ199" s="279"/>
      <c r="FK199" s="279"/>
      <c r="FL199" s="279"/>
      <c r="FM199" s="279"/>
      <c r="FN199" s="279"/>
      <c r="FO199" s="279"/>
      <c r="FP199" s="279"/>
      <c r="FQ199" s="279"/>
      <c r="FR199" s="279"/>
      <c r="FS199" s="279"/>
      <c r="FT199" s="279"/>
      <c r="FU199" s="279"/>
      <c r="FV199" s="279"/>
      <c r="FW199" s="279"/>
      <c r="FX199" s="279"/>
      <c r="FY199" s="279"/>
      <c r="FZ199" s="279"/>
      <c r="GA199" s="279"/>
      <c r="GB199" s="279"/>
      <c r="GC199" s="279"/>
      <c r="GD199" s="279"/>
      <c r="GE199" s="279"/>
      <c r="GF199" s="279"/>
      <c r="GG199" s="279"/>
      <c r="GH199" s="279"/>
      <c r="GI199" s="279"/>
      <c r="GJ199" s="279"/>
      <c r="GK199" s="279"/>
      <c r="GL199" s="279"/>
      <c r="GM199" s="279"/>
      <c r="GN199" s="279"/>
      <c r="GO199" s="279"/>
      <c r="GP199" s="279"/>
      <c r="GQ199" s="279"/>
      <c r="GR199" s="279"/>
      <c r="GS199" s="279"/>
      <c r="GT199" s="279"/>
      <c r="GU199" s="279"/>
      <c r="GV199" s="279"/>
      <c r="GW199" s="279"/>
      <c r="GX199" s="279"/>
      <c r="GY199" s="279"/>
      <c r="GZ199" s="279"/>
      <c r="HA199" s="279"/>
      <c r="HB199" s="279"/>
      <c r="HC199" s="279"/>
      <c r="HD199" s="279"/>
      <c r="HE199" s="279"/>
      <c r="HF199" s="279"/>
      <c r="HG199" s="279"/>
      <c r="HH199" s="279"/>
      <c r="HI199" s="279"/>
      <c r="HJ199" s="279"/>
      <c r="HK199" s="279"/>
      <c r="HL199" s="279"/>
      <c r="HM199" s="279"/>
    </row>
    <row r="200" spans="1:221" ht="19.5" hidden="1" x14ac:dyDescent="0.25">
      <c r="A200" s="1105" t="s">
        <v>416</v>
      </c>
      <c r="B200" s="1105"/>
      <c r="C200" s="1105"/>
      <c r="D200" s="1105"/>
      <c r="E200" s="1105"/>
      <c r="F200" s="1105"/>
      <c r="G200" s="604"/>
      <c r="H200" s="604"/>
      <c r="I200" s="1046"/>
      <c r="J200" s="1046"/>
      <c r="K200" s="604"/>
      <c r="L200" s="604"/>
      <c r="M200" s="604"/>
      <c r="N200" s="623"/>
      <c r="O200" s="623"/>
      <c r="P200" s="623"/>
      <c r="Q200" s="1106" t="s">
        <v>445</v>
      </c>
      <c r="R200" s="1107"/>
      <c r="S200" s="1107"/>
      <c r="T200" s="1108">
        <f t="shared" si="12"/>
        <v>0</v>
      </c>
      <c r="U200" s="654">
        <f t="shared" si="11"/>
        <v>0</v>
      </c>
      <c r="V200" s="1089"/>
      <c r="W200" s="252"/>
      <c r="X200" s="252"/>
      <c r="Y200" s="252"/>
      <c r="Z200" s="252"/>
      <c r="AA200" s="597"/>
      <c r="AB200" s="252"/>
      <c r="AC200" s="252"/>
      <c r="AD200" s="252"/>
      <c r="AE200" s="252"/>
      <c r="AF200" s="252"/>
      <c r="AG200" s="252"/>
      <c r="AH200" s="252"/>
      <c r="AI200" s="252"/>
      <c r="AJ200" s="252"/>
      <c r="AK200" s="252"/>
      <c r="AL200" s="252"/>
      <c r="AM200" s="252"/>
      <c r="AN200" s="597"/>
      <c r="AO200" s="597"/>
      <c r="AP200" s="252"/>
      <c r="AQ200" s="252"/>
      <c r="AR200" s="252"/>
      <c r="AS200" s="252"/>
      <c r="AT200" s="252"/>
      <c r="AU200" s="252"/>
      <c r="AV200" s="252"/>
      <c r="AW200" s="252"/>
      <c r="AX200" s="252"/>
      <c r="AY200" s="252"/>
      <c r="AZ200" s="252"/>
      <c r="BA200" s="252"/>
      <c r="BB200" s="252"/>
      <c r="BC200" s="252"/>
      <c r="BD200" s="597"/>
      <c r="BE200" s="252"/>
      <c r="BF200" s="252"/>
      <c r="BG200" s="252"/>
      <c r="BH200" s="252"/>
      <c r="BI200" s="252"/>
      <c r="BJ200" s="252"/>
      <c r="BK200" s="588"/>
      <c r="BL200" s="252"/>
      <c r="BM200" s="252"/>
      <c r="BN200" s="252"/>
      <c r="BO200" s="252"/>
      <c r="BP200" s="252"/>
      <c r="BQ200" s="252"/>
      <c r="BR200" s="252"/>
      <c r="BS200" s="597"/>
      <c r="BT200" s="252"/>
      <c r="BU200" s="252"/>
      <c r="BV200" s="252"/>
      <c r="BW200" s="252"/>
      <c r="BX200" s="252"/>
      <c r="BY200" s="252"/>
      <c r="BZ200" s="252"/>
      <c r="CA200" s="634"/>
      <c r="CB200" s="649"/>
      <c r="CC200" s="649"/>
      <c r="CD200" s="649"/>
      <c r="CE200" s="649"/>
      <c r="CF200" s="649"/>
      <c r="CG200" s="649"/>
      <c r="CH200" s="649"/>
      <c r="CI200" s="649"/>
      <c r="CJ200" s="649"/>
      <c r="CK200" s="649"/>
      <c r="CL200" s="649"/>
      <c r="CM200" s="649"/>
      <c r="CN200" s="649"/>
      <c r="CO200" s="649"/>
      <c r="CP200" s="649"/>
      <c r="CQ200" s="649"/>
      <c r="CR200" s="807">
        <f t="shared" si="15"/>
        <v>0</v>
      </c>
      <c r="CS200" s="807">
        <f t="shared" si="16"/>
        <v>0</v>
      </c>
      <c r="CT200" s="323"/>
      <c r="CU200" s="323"/>
      <c r="CV200" s="323"/>
      <c r="CW200" s="323"/>
      <c r="CX200" s="323"/>
      <c r="CY200" s="323"/>
      <c r="CZ200" s="323"/>
      <c r="DA200" s="323"/>
      <c r="DB200" s="323"/>
      <c r="DC200" s="323"/>
      <c r="DD200" s="323"/>
      <c r="DE200" s="323"/>
      <c r="DF200" s="323"/>
      <c r="DG200" s="323"/>
      <c r="DH200" s="323"/>
      <c r="DI200" s="323"/>
      <c r="DJ200" s="323"/>
      <c r="DK200" s="323"/>
      <c r="DL200" s="323"/>
      <c r="DM200" s="323"/>
      <c r="DN200" s="323"/>
      <c r="DO200" s="323"/>
      <c r="DP200" s="323"/>
      <c r="DQ200" s="323"/>
      <c r="DR200" s="323"/>
      <c r="DS200" s="323"/>
      <c r="DT200" s="323"/>
      <c r="DU200" s="323"/>
      <c r="DV200" s="323"/>
      <c r="DW200" s="323"/>
      <c r="DX200" s="323"/>
      <c r="DY200" s="323"/>
      <c r="DZ200" s="323"/>
      <c r="EA200" s="323"/>
      <c r="EB200" s="323"/>
      <c r="EC200" s="323"/>
      <c r="ED200" s="323"/>
      <c r="EE200" s="323"/>
      <c r="EF200" s="323"/>
      <c r="EG200" s="323"/>
      <c r="EH200" s="323"/>
      <c r="EI200" s="323"/>
      <c r="EJ200" s="323"/>
      <c r="EK200" s="323"/>
      <c r="EL200" s="323"/>
      <c r="EM200" s="323"/>
      <c r="EN200" s="323"/>
      <c r="EO200" s="323"/>
      <c r="EP200" s="323"/>
      <c r="EQ200" s="323"/>
      <c r="ER200" s="323"/>
      <c r="ES200" s="323"/>
      <c r="ET200" s="323"/>
      <c r="EU200" s="323"/>
      <c r="EV200" s="323"/>
      <c r="EW200" s="323"/>
      <c r="EX200" s="323"/>
      <c r="EY200" s="323"/>
      <c r="EZ200" s="323"/>
      <c r="FA200" s="323"/>
      <c r="FB200" s="323"/>
      <c r="FC200" s="323"/>
      <c r="FD200" s="323"/>
      <c r="FE200" s="323"/>
      <c r="FF200" s="323"/>
      <c r="FG200" s="323"/>
      <c r="FH200" s="323"/>
      <c r="FI200" s="323"/>
      <c r="FJ200" s="323"/>
      <c r="FK200" s="323"/>
      <c r="FL200" s="323"/>
      <c r="FM200" s="323"/>
      <c r="FN200" s="323"/>
      <c r="FO200" s="323"/>
      <c r="FP200" s="323"/>
      <c r="FQ200" s="323"/>
      <c r="FR200" s="323"/>
      <c r="FS200" s="323"/>
      <c r="FT200" s="323"/>
      <c r="FU200" s="323"/>
      <c r="FV200" s="323"/>
      <c r="FW200" s="323"/>
      <c r="FX200" s="323"/>
      <c r="FY200" s="323"/>
      <c r="FZ200" s="323"/>
      <c r="GA200" s="323"/>
      <c r="GB200" s="323"/>
      <c r="GC200" s="323"/>
      <c r="GD200" s="323"/>
      <c r="GE200" s="323"/>
      <c r="GF200" s="323"/>
      <c r="GG200" s="323"/>
      <c r="GH200" s="323"/>
      <c r="GI200" s="323"/>
      <c r="GJ200" s="323"/>
      <c r="GK200" s="323"/>
      <c r="GL200" s="323"/>
      <c r="GM200" s="323"/>
      <c r="GN200" s="323"/>
      <c r="GO200" s="323"/>
      <c r="GP200" s="323"/>
      <c r="GQ200" s="323"/>
      <c r="GR200" s="323"/>
      <c r="GS200" s="323"/>
      <c r="GT200" s="323"/>
      <c r="GU200" s="323"/>
      <c r="GV200" s="323"/>
      <c r="GW200" s="323"/>
      <c r="GX200" s="323"/>
      <c r="GY200" s="323"/>
      <c r="GZ200" s="323"/>
      <c r="HA200" s="323"/>
      <c r="HB200" s="323"/>
      <c r="HC200" s="323"/>
      <c r="HD200" s="323"/>
      <c r="HE200" s="323"/>
      <c r="HF200" s="323"/>
      <c r="HG200" s="254"/>
      <c r="HH200" s="254"/>
      <c r="HI200" s="254"/>
      <c r="HJ200" s="254"/>
      <c r="HK200" s="254"/>
      <c r="HL200" s="254"/>
      <c r="HM200" s="254"/>
    </row>
    <row r="201" spans="1:221" ht="19.5" hidden="1" x14ac:dyDescent="0.25">
      <c r="A201" s="792" t="s">
        <v>416</v>
      </c>
      <c r="B201" s="792" t="s">
        <v>375</v>
      </c>
      <c r="C201" s="792"/>
      <c r="D201" s="792"/>
      <c r="E201" s="792"/>
      <c r="F201" s="792"/>
      <c r="G201" s="605"/>
      <c r="H201" s="605"/>
      <c r="I201" s="1047"/>
      <c r="J201" s="1047"/>
      <c r="K201" s="605"/>
      <c r="L201" s="605"/>
      <c r="M201" s="605"/>
      <c r="N201" s="624"/>
      <c r="O201" s="624"/>
      <c r="P201" s="624"/>
      <c r="Q201" s="1130" t="s">
        <v>384</v>
      </c>
      <c r="R201" s="1111"/>
      <c r="S201" s="1111"/>
      <c r="T201" s="1112">
        <f t="shared" si="12"/>
        <v>0</v>
      </c>
      <c r="U201" s="654">
        <f t="shared" si="11"/>
        <v>0</v>
      </c>
      <c r="V201" s="1086"/>
      <c r="W201" s="260"/>
      <c r="X201" s="260"/>
      <c r="Y201" s="260"/>
      <c r="Z201" s="260"/>
      <c r="AA201" s="596"/>
      <c r="AB201" s="260"/>
      <c r="AC201" s="260"/>
      <c r="AD201" s="260"/>
      <c r="AE201" s="260"/>
      <c r="AF201" s="260"/>
      <c r="AG201" s="260"/>
      <c r="AH201" s="260"/>
      <c r="AI201" s="260"/>
      <c r="AJ201" s="260"/>
      <c r="AK201" s="260"/>
      <c r="AL201" s="260"/>
      <c r="AM201" s="260"/>
      <c r="AN201" s="596"/>
      <c r="AO201" s="596"/>
      <c r="AP201" s="260"/>
      <c r="AQ201" s="260"/>
      <c r="AR201" s="260"/>
      <c r="AS201" s="260"/>
      <c r="AT201" s="260"/>
      <c r="AU201" s="260"/>
      <c r="AV201" s="260"/>
      <c r="AW201" s="260"/>
      <c r="AX201" s="260"/>
      <c r="AY201" s="260"/>
      <c r="AZ201" s="260"/>
      <c r="BA201" s="260"/>
      <c r="BB201" s="260"/>
      <c r="BC201" s="260"/>
      <c r="BD201" s="596"/>
      <c r="BE201" s="260"/>
      <c r="BF201" s="260"/>
      <c r="BG201" s="260"/>
      <c r="BH201" s="260"/>
      <c r="BI201" s="260"/>
      <c r="BJ201" s="260"/>
      <c r="BK201" s="581"/>
      <c r="BL201" s="260"/>
      <c r="BM201" s="260"/>
      <c r="BN201" s="260"/>
      <c r="BO201" s="260"/>
      <c r="BP201" s="260"/>
      <c r="BQ201" s="260"/>
      <c r="BR201" s="260"/>
      <c r="BS201" s="596"/>
      <c r="BT201" s="260"/>
      <c r="BU201" s="260"/>
      <c r="BV201" s="260"/>
      <c r="BW201" s="260"/>
      <c r="BX201" s="260"/>
      <c r="BY201" s="260"/>
      <c r="BZ201" s="260"/>
      <c r="CA201" s="635"/>
      <c r="CB201" s="650"/>
      <c r="CC201" s="650"/>
      <c r="CD201" s="650"/>
      <c r="CE201" s="650"/>
      <c r="CF201" s="650"/>
      <c r="CG201" s="650"/>
      <c r="CH201" s="650"/>
      <c r="CI201" s="650"/>
      <c r="CJ201" s="650"/>
      <c r="CK201" s="650"/>
      <c r="CL201" s="650"/>
      <c r="CM201" s="650"/>
      <c r="CN201" s="650"/>
      <c r="CO201" s="650"/>
      <c r="CP201" s="650"/>
      <c r="CQ201" s="650"/>
      <c r="CR201" s="807">
        <f t="shared" si="15"/>
        <v>0</v>
      </c>
      <c r="CS201" s="807">
        <f t="shared" si="16"/>
        <v>0</v>
      </c>
      <c r="CT201" s="254"/>
      <c r="CU201" s="254"/>
      <c r="CV201" s="254"/>
      <c r="CW201" s="254"/>
      <c r="CX201" s="254"/>
      <c r="CY201" s="254"/>
      <c r="CZ201" s="254"/>
      <c r="DA201" s="254"/>
      <c r="DB201" s="254"/>
      <c r="DC201" s="254"/>
      <c r="DD201" s="254"/>
      <c r="DE201" s="254"/>
      <c r="DF201" s="254"/>
      <c r="DG201" s="254"/>
      <c r="DH201" s="254"/>
      <c r="DI201" s="254"/>
      <c r="DJ201" s="254"/>
      <c r="DK201" s="254"/>
      <c r="DL201" s="254"/>
      <c r="DM201" s="254"/>
      <c r="DN201" s="254"/>
      <c r="DO201" s="254"/>
      <c r="DP201" s="254"/>
      <c r="DQ201" s="254"/>
      <c r="DR201" s="254"/>
      <c r="DS201" s="254"/>
      <c r="DT201" s="254"/>
      <c r="DU201" s="254"/>
      <c r="DV201" s="254"/>
      <c r="DW201" s="254"/>
      <c r="DX201" s="254"/>
      <c r="DY201" s="254"/>
      <c r="DZ201" s="254"/>
      <c r="EA201" s="254"/>
      <c r="EB201" s="254"/>
      <c r="EC201" s="254"/>
      <c r="ED201" s="254"/>
      <c r="EE201" s="254"/>
      <c r="EF201" s="254"/>
      <c r="EG201" s="254"/>
      <c r="EH201" s="254"/>
      <c r="EI201" s="254"/>
      <c r="EJ201" s="254"/>
      <c r="EK201" s="254"/>
      <c r="EL201" s="254"/>
      <c r="EM201" s="254"/>
      <c r="EN201" s="254"/>
      <c r="EO201" s="254"/>
      <c r="EP201" s="254"/>
      <c r="EQ201" s="254"/>
      <c r="ER201" s="254"/>
      <c r="ES201" s="254"/>
      <c r="ET201" s="254"/>
      <c r="EU201" s="254"/>
      <c r="EV201" s="254"/>
      <c r="EW201" s="254"/>
      <c r="EX201" s="254"/>
      <c r="EY201" s="254"/>
      <c r="EZ201" s="254"/>
      <c r="FA201" s="254"/>
      <c r="FB201" s="254"/>
      <c r="FC201" s="254"/>
      <c r="FD201" s="254"/>
      <c r="FE201" s="254"/>
      <c r="FF201" s="254"/>
      <c r="FG201" s="254"/>
      <c r="FH201" s="254"/>
      <c r="FI201" s="254"/>
      <c r="FJ201" s="254"/>
      <c r="FK201" s="254"/>
      <c r="FL201" s="254"/>
      <c r="FM201" s="254"/>
      <c r="FN201" s="254"/>
      <c r="FO201" s="254"/>
      <c r="FP201" s="254"/>
      <c r="FQ201" s="254"/>
      <c r="FR201" s="254"/>
      <c r="FS201" s="254"/>
      <c r="FT201" s="254"/>
      <c r="FU201" s="254"/>
      <c r="FV201" s="254"/>
      <c r="FW201" s="254"/>
      <c r="FX201" s="254"/>
      <c r="FY201" s="254"/>
      <c r="FZ201" s="254"/>
      <c r="GA201" s="254"/>
      <c r="GB201" s="254"/>
      <c r="GC201" s="254"/>
      <c r="GD201" s="254"/>
      <c r="GE201" s="254"/>
      <c r="GF201" s="254"/>
      <c r="GG201" s="254"/>
      <c r="GH201" s="254"/>
      <c r="GI201" s="254"/>
      <c r="GJ201" s="254"/>
      <c r="GK201" s="254"/>
      <c r="GL201" s="254"/>
      <c r="GM201" s="254"/>
      <c r="GN201" s="254"/>
      <c r="GO201" s="254"/>
      <c r="GP201" s="254"/>
      <c r="GQ201" s="254"/>
      <c r="GR201" s="254"/>
      <c r="GS201" s="254"/>
      <c r="GT201" s="254"/>
      <c r="GU201" s="254"/>
      <c r="GV201" s="254"/>
      <c r="GW201" s="254"/>
      <c r="GX201" s="254"/>
      <c r="GY201" s="254"/>
      <c r="GZ201" s="254"/>
      <c r="HA201" s="254"/>
      <c r="HB201" s="254"/>
      <c r="HC201" s="254"/>
      <c r="HD201" s="254"/>
      <c r="HE201" s="254"/>
      <c r="HF201" s="254"/>
      <c r="HG201" s="254"/>
      <c r="HH201" s="254"/>
      <c r="HI201" s="254"/>
      <c r="HJ201" s="254"/>
      <c r="HK201" s="254"/>
      <c r="HL201" s="254"/>
      <c r="HM201" s="254"/>
    </row>
    <row r="202" spans="1:221" ht="19.5" hidden="1" x14ac:dyDescent="0.25">
      <c r="A202" s="1113" t="s">
        <v>416</v>
      </c>
      <c r="B202" s="1113" t="s">
        <v>375</v>
      </c>
      <c r="C202" s="1113" t="s">
        <v>361</v>
      </c>
      <c r="D202" s="1113"/>
      <c r="E202" s="1113"/>
      <c r="F202" s="1113"/>
      <c r="G202" s="606"/>
      <c r="H202" s="606"/>
      <c r="I202" s="1048"/>
      <c r="J202" s="1048"/>
      <c r="K202" s="606"/>
      <c r="L202" s="606"/>
      <c r="M202" s="606"/>
      <c r="N202" s="1113"/>
      <c r="O202" s="625"/>
      <c r="P202" s="625"/>
      <c r="Q202" s="1131" t="s">
        <v>385</v>
      </c>
      <c r="R202" s="1115"/>
      <c r="S202" s="1115"/>
      <c r="T202" s="1116">
        <f t="shared" si="12"/>
        <v>0</v>
      </c>
      <c r="U202" s="654">
        <f t="shared" si="11"/>
        <v>0</v>
      </c>
      <c r="V202" s="1086"/>
      <c r="W202" s="260"/>
      <c r="X202" s="260"/>
      <c r="Y202" s="260"/>
      <c r="Z202" s="260"/>
      <c r="AA202" s="596"/>
      <c r="AB202" s="260"/>
      <c r="AC202" s="260"/>
      <c r="AD202" s="260"/>
      <c r="AE202" s="260"/>
      <c r="AF202" s="260"/>
      <c r="AG202" s="260"/>
      <c r="AH202" s="260"/>
      <c r="AI202" s="260"/>
      <c r="AJ202" s="260"/>
      <c r="AK202" s="260"/>
      <c r="AL202" s="260"/>
      <c r="AM202" s="260"/>
      <c r="AN202" s="596"/>
      <c r="AO202" s="596"/>
      <c r="AP202" s="260"/>
      <c r="AQ202" s="260"/>
      <c r="AR202" s="260"/>
      <c r="AS202" s="260"/>
      <c r="AT202" s="260"/>
      <c r="AU202" s="260"/>
      <c r="AV202" s="260"/>
      <c r="AW202" s="260"/>
      <c r="AX202" s="260"/>
      <c r="AY202" s="260"/>
      <c r="AZ202" s="260"/>
      <c r="BA202" s="260"/>
      <c r="BB202" s="260"/>
      <c r="BC202" s="260"/>
      <c r="BD202" s="596"/>
      <c r="BE202" s="260"/>
      <c r="BF202" s="260"/>
      <c r="BG202" s="260"/>
      <c r="BH202" s="260"/>
      <c r="BI202" s="260"/>
      <c r="BJ202" s="260"/>
      <c r="BK202" s="581"/>
      <c r="BL202" s="260"/>
      <c r="BM202" s="260"/>
      <c r="BN202" s="260"/>
      <c r="BO202" s="260"/>
      <c r="BP202" s="260"/>
      <c r="BQ202" s="260"/>
      <c r="BR202" s="260"/>
      <c r="BS202" s="596"/>
      <c r="BT202" s="260"/>
      <c r="BU202" s="260"/>
      <c r="BV202" s="260"/>
      <c r="BW202" s="260"/>
      <c r="BX202" s="260"/>
      <c r="BY202" s="260"/>
      <c r="BZ202" s="260"/>
      <c r="CA202" s="635"/>
      <c r="CB202" s="650"/>
      <c r="CC202" s="650"/>
      <c r="CD202" s="650"/>
      <c r="CE202" s="650"/>
      <c r="CF202" s="650"/>
      <c r="CG202" s="650"/>
      <c r="CH202" s="650"/>
      <c r="CI202" s="650"/>
      <c r="CJ202" s="650"/>
      <c r="CK202" s="650"/>
      <c r="CL202" s="650"/>
      <c r="CM202" s="650"/>
      <c r="CN202" s="650"/>
      <c r="CO202" s="650"/>
      <c r="CP202" s="650"/>
      <c r="CQ202" s="650"/>
      <c r="CR202" s="807">
        <f t="shared" si="15"/>
        <v>0</v>
      </c>
      <c r="CS202" s="807">
        <f t="shared" si="16"/>
        <v>0</v>
      </c>
      <c r="CT202" s="254"/>
      <c r="CU202" s="254"/>
      <c r="CV202" s="254"/>
      <c r="CW202" s="254"/>
      <c r="CX202" s="254"/>
      <c r="CY202" s="254"/>
      <c r="CZ202" s="254"/>
      <c r="DA202" s="254"/>
      <c r="DB202" s="254"/>
      <c r="DC202" s="254"/>
      <c r="DD202" s="254"/>
      <c r="DE202" s="254"/>
      <c r="DF202" s="254"/>
      <c r="DG202" s="254"/>
      <c r="DH202" s="254"/>
      <c r="DI202" s="254"/>
      <c r="DJ202" s="254"/>
      <c r="DK202" s="254"/>
      <c r="DL202" s="254"/>
      <c r="DM202" s="254"/>
      <c r="DN202" s="254"/>
      <c r="DO202" s="254"/>
      <c r="DP202" s="254"/>
      <c r="DQ202" s="254"/>
      <c r="DR202" s="254"/>
      <c r="DS202" s="254"/>
      <c r="DT202" s="254"/>
      <c r="DU202" s="254"/>
      <c r="DV202" s="254"/>
      <c r="DW202" s="254"/>
      <c r="DX202" s="254"/>
      <c r="DY202" s="254"/>
      <c r="DZ202" s="254"/>
      <c r="EA202" s="254"/>
      <c r="EB202" s="254"/>
      <c r="EC202" s="254"/>
      <c r="ED202" s="254"/>
      <c r="EE202" s="254"/>
      <c r="EF202" s="254"/>
      <c r="EG202" s="254"/>
      <c r="EH202" s="254"/>
      <c r="EI202" s="254"/>
      <c r="EJ202" s="254"/>
      <c r="EK202" s="254"/>
      <c r="EL202" s="254"/>
      <c r="EM202" s="254"/>
      <c r="EN202" s="254"/>
      <c r="EO202" s="254"/>
      <c r="EP202" s="254"/>
      <c r="EQ202" s="254"/>
      <c r="ER202" s="254"/>
      <c r="ES202" s="254"/>
      <c r="ET202" s="254"/>
      <c r="EU202" s="254"/>
      <c r="EV202" s="254"/>
      <c r="EW202" s="254"/>
      <c r="EX202" s="254"/>
      <c r="EY202" s="254"/>
      <c r="EZ202" s="254"/>
      <c r="FA202" s="254"/>
      <c r="FB202" s="254"/>
      <c r="FC202" s="254"/>
      <c r="FD202" s="254"/>
      <c r="FE202" s="254"/>
      <c r="FF202" s="254"/>
      <c r="FG202" s="254"/>
      <c r="FH202" s="254"/>
      <c r="FI202" s="254"/>
      <c r="FJ202" s="254"/>
      <c r="FK202" s="254"/>
      <c r="FL202" s="254"/>
      <c r="FM202" s="254"/>
      <c r="FN202" s="254"/>
      <c r="FO202" s="254"/>
      <c r="FP202" s="254"/>
      <c r="FQ202" s="254"/>
      <c r="FR202" s="254"/>
      <c r="FS202" s="254"/>
      <c r="FT202" s="254"/>
      <c r="FU202" s="254"/>
      <c r="FV202" s="254"/>
      <c r="FW202" s="254"/>
      <c r="FX202" s="254"/>
      <c r="FY202" s="254"/>
      <c r="FZ202" s="254"/>
      <c r="GA202" s="254"/>
      <c r="GB202" s="254"/>
      <c r="GC202" s="254"/>
      <c r="GD202" s="254"/>
      <c r="GE202" s="254"/>
      <c r="GF202" s="254"/>
      <c r="GG202" s="254"/>
      <c r="GH202" s="254"/>
      <c r="GI202" s="254"/>
      <c r="GJ202" s="254"/>
      <c r="GK202" s="254"/>
      <c r="GL202" s="254"/>
      <c r="GM202" s="254"/>
      <c r="GN202" s="254"/>
      <c r="GO202" s="254"/>
      <c r="GP202" s="254"/>
      <c r="GQ202" s="254"/>
      <c r="GR202" s="254"/>
      <c r="GS202" s="254"/>
      <c r="GT202" s="254"/>
      <c r="GU202" s="254"/>
      <c r="GV202" s="254"/>
      <c r="GW202" s="254"/>
      <c r="GX202" s="254"/>
      <c r="GY202" s="254"/>
      <c r="GZ202" s="254"/>
      <c r="HA202" s="254"/>
      <c r="HB202" s="254"/>
      <c r="HC202" s="254"/>
      <c r="HD202" s="254"/>
      <c r="HE202" s="254"/>
      <c r="HF202" s="254"/>
      <c r="HG202" s="254"/>
      <c r="HH202" s="254"/>
      <c r="HI202" s="254"/>
      <c r="HJ202" s="254"/>
      <c r="HK202" s="254"/>
      <c r="HL202" s="254"/>
      <c r="HM202" s="254"/>
    </row>
    <row r="203" spans="1:221" ht="19.5" hidden="1" x14ac:dyDescent="0.25">
      <c r="A203" s="1132" t="s">
        <v>416</v>
      </c>
      <c r="B203" s="1132" t="s">
        <v>375</v>
      </c>
      <c r="C203" s="1132" t="s">
        <v>361</v>
      </c>
      <c r="D203" s="1132" t="s">
        <v>412</v>
      </c>
      <c r="E203" s="1132"/>
      <c r="F203" s="1132"/>
      <c r="G203" s="613"/>
      <c r="H203" s="613"/>
      <c r="I203" s="1054"/>
      <c r="J203" s="1054"/>
      <c r="K203" s="613"/>
      <c r="L203" s="613"/>
      <c r="M203" s="613"/>
      <c r="N203" s="629"/>
      <c r="O203" s="629"/>
      <c r="P203" s="629"/>
      <c r="Q203" s="1148" t="s">
        <v>298</v>
      </c>
      <c r="R203" s="1149"/>
      <c r="S203" s="1149"/>
      <c r="T203" s="1150">
        <f t="shared" si="12"/>
        <v>0</v>
      </c>
      <c r="U203" s="654">
        <f t="shared" ref="U203:U214" si="17">SUM(V203:CA203)</f>
        <v>0</v>
      </c>
      <c r="V203" s="1086"/>
      <c r="W203" s="260"/>
      <c r="X203" s="260"/>
      <c r="Y203" s="260"/>
      <c r="Z203" s="260"/>
      <c r="AA203" s="596"/>
      <c r="AB203" s="260"/>
      <c r="AC203" s="260"/>
      <c r="AD203" s="260"/>
      <c r="AE203" s="260"/>
      <c r="AF203" s="260"/>
      <c r="AG203" s="260"/>
      <c r="AH203" s="260"/>
      <c r="AI203" s="260"/>
      <c r="AJ203" s="260"/>
      <c r="AK203" s="260"/>
      <c r="AL203" s="260"/>
      <c r="AM203" s="260"/>
      <c r="AN203" s="596"/>
      <c r="AO203" s="596"/>
      <c r="AP203" s="260"/>
      <c r="AQ203" s="260"/>
      <c r="AR203" s="260"/>
      <c r="AS203" s="260"/>
      <c r="AT203" s="260"/>
      <c r="AU203" s="260"/>
      <c r="AV203" s="260"/>
      <c r="AW203" s="260"/>
      <c r="AX203" s="260"/>
      <c r="AY203" s="260"/>
      <c r="AZ203" s="260"/>
      <c r="BA203" s="260"/>
      <c r="BB203" s="260"/>
      <c r="BC203" s="260"/>
      <c r="BD203" s="596"/>
      <c r="BE203" s="260"/>
      <c r="BF203" s="260"/>
      <c r="BG203" s="260"/>
      <c r="BH203" s="260"/>
      <c r="BI203" s="260"/>
      <c r="BJ203" s="260"/>
      <c r="BK203" s="581"/>
      <c r="BL203" s="260"/>
      <c r="BM203" s="260"/>
      <c r="BN203" s="260"/>
      <c r="BO203" s="260"/>
      <c r="BP203" s="260"/>
      <c r="BQ203" s="260"/>
      <c r="BR203" s="260"/>
      <c r="BS203" s="596"/>
      <c r="BT203" s="260"/>
      <c r="BU203" s="260"/>
      <c r="BV203" s="260"/>
      <c r="BW203" s="260"/>
      <c r="BX203" s="260"/>
      <c r="BY203" s="260"/>
      <c r="BZ203" s="260"/>
      <c r="CA203" s="635"/>
      <c r="CB203" s="650"/>
      <c r="CC203" s="650"/>
      <c r="CD203" s="650"/>
      <c r="CE203" s="650"/>
      <c r="CF203" s="650"/>
      <c r="CG203" s="650"/>
      <c r="CH203" s="650"/>
      <c r="CI203" s="650"/>
      <c r="CJ203" s="650"/>
      <c r="CK203" s="650"/>
      <c r="CL203" s="650"/>
      <c r="CM203" s="650"/>
      <c r="CN203" s="650"/>
      <c r="CO203" s="650"/>
      <c r="CP203" s="650"/>
      <c r="CQ203" s="650"/>
      <c r="CR203" s="807">
        <f t="shared" si="15"/>
        <v>0</v>
      </c>
      <c r="CS203" s="807">
        <f t="shared" si="16"/>
        <v>0</v>
      </c>
      <c r="CT203" s="261"/>
      <c r="CU203" s="261"/>
      <c r="CV203" s="261"/>
      <c r="CW203" s="261"/>
      <c r="CX203" s="261"/>
      <c r="CY203" s="261"/>
      <c r="CZ203" s="261"/>
      <c r="DA203" s="261"/>
      <c r="DB203" s="261"/>
      <c r="DC203" s="261"/>
      <c r="DD203" s="261"/>
      <c r="DE203" s="261"/>
      <c r="DF203" s="261"/>
      <c r="DG203" s="261"/>
      <c r="DH203" s="261"/>
      <c r="DI203" s="261"/>
      <c r="DJ203" s="261"/>
      <c r="DK203" s="261"/>
      <c r="DL203" s="261"/>
      <c r="DM203" s="261"/>
      <c r="DN203" s="261"/>
      <c r="DO203" s="261"/>
      <c r="DP203" s="261"/>
      <c r="DQ203" s="261"/>
      <c r="DR203" s="261"/>
      <c r="DS203" s="261"/>
      <c r="DT203" s="261"/>
      <c r="DU203" s="261"/>
      <c r="DV203" s="261"/>
      <c r="DW203" s="261"/>
      <c r="DX203" s="261"/>
      <c r="DY203" s="261"/>
      <c r="DZ203" s="261"/>
      <c r="EA203" s="261"/>
      <c r="EB203" s="261"/>
      <c r="EC203" s="261"/>
      <c r="ED203" s="261"/>
      <c r="EE203" s="261"/>
      <c r="EF203" s="261"/>
      <c r="EG203" s="261"/>
      <c r="EH203" s="261"/>
      <c r="EI203" s="261"/>
      <c r="EJ203" s="261"/>
      <c r="EK203" s="261"/>
      <c r="EL203" s="261"/>
      <c r="EM203" s="261"/>
      <c r="EN203" s="261"/>
      <c r="EO203" s="261"/>
      <c r="EP203" s="261"/>
      <c r="EQ203" s="261"/>
      <c r="ER203" s="261"/>
      <c r="ES203" s="261"/>
      <c r="ET203" s="261"/>
      <c r="EU203" s="261"/>
      <c r="EV203" s="261"/>
      <c r="EW203" s="261"/>
      <c r="EX203" s="261"/>
      <c r="EY203" s="261"/>
      <c r="EZ203" s="261"/>
      <c r="FA203" s="261"/>
      <c r="FB203" s="261"/>
      <c r="FC203" s="261"/>
      <c r="FD203" s="261"/>
      <c r="FE203" s="261"/>
      <c r="FF203" s="261"/>
      <c r="FG203" s="261"/>
      <c r="FH203" s="261"/>
      <c r="FI203" s="261"/>
      <c r="FJ203" s="261"/>
      <c r="FK203" s="261"/>
      <c r="FL203" s="261"/>
      <c r="FM203" s="261"/>
      <c r="FN203" s="261"/>
      <c r="FO203" s="261"/>
      <c r="FP203" s="261"/>
      <c r="FQ203" s="261"/>
      <c r="FR203" s="261"/>
      <c r="FS203" s="261"/>
      <c r="FT203" s="261"/>
      <c r="FU203" s="261"/>
      <c r="FV203" s="261"/>
      <c r="FW203" s="261"/>
      <c r="FX203" s="261"/>
      <c r="FY203" s="261"/>
      <c r="FZ203" s="261"/>
      <c r="GA203" s="261"/>
      <c r="GB203" s="261"/>
      <c r="GC203" s="261"/>
      <c r="GD203" s="261"/>
      <c r="GE203" s="261"/>
      <c r="GF203" s="261"/>
      <c r="GG203" s="261"/>
      <c r="GH203" s="261"/>
      <c r="GI203" s="261"/>
      <c r="GJ203" s="261"/>
      <c r="GK203" s="261"/>
      <c r="GL203" s="261"/>
      <c r="GM203" s="261"/>
      <c r="GN203" s="261"/>
      <c r="GO203" s="261"/>
      <c r="GP203" s="261"/>
      <c r="GQ203" s="261"/>
      <c r="GR203" s="261"/>
      <c r="GS203" s="261"/>
      <c r="GT203" s="261"/>
      <c r="GU203" s="261"/>
      <c r="GV203" s="261"/>
      <c r="GW203" s="261"/>
      <c r="GX203" s="261"/>
      <c r="GY203" s="261"/>
      <c r="GZ203" s="261"/>
      <c r="HA203" s="261"/>
      <c r="HB203" s="261"/>
      <c r="HC203" s="261"/>
      <c r="HD203" s="261"/>
      <c r="HE203" s="261"/>
      <c r="HF203" s="261"/>
      <c r="HG203" s="261"/>
      <c r="HH203" s="261"/>
      <c r="HI203" s="261"/>
      <c r="HJ203" s="261"/>
      <c r="HK203" s="261"/>
      <c r="HL203" s="261"/>
      <c r="HM203" s="261"/>
    </row>
    <row r="204" spans="1:221" ht="19.5" hidden="1" x14ac:dyDescent="0.25">
      <c r="A204" s="1121" t="s">
        <v>416</v>
      </c>
      <c r="B204" s="1121" t="s">
        <v>375</v>
      </c>
      <c r="C204" s="1121" t="s">
        <v>361</v>
      </c>
      <c r="D204" s="1121" t="s">
        <v>412</v>
      </c>
      <c r="E204" s="1121" t="s">
        <v>401</v>
      </c>
      <c r="F204" s="1121"/>
      <c r="G204" s="608"/>
      <c r="H204" s="608"/>
      <c r="I204" s="1050"/>
      <c r="J204" s="1050"/>
      <c r="K204" s="608"/>
      <c r="L204" s="608"/>
      <c r="M204" s="608"/>
      <c r="N204" s="627"/>
      <c r="O204" s="627"/>
      <c r="P204" s="627"/>
      <c r="Q204" s="1122" t="s">
        <v>689</v>
      </c>
      <c r="R204" s="1123"/>
      <c r="S204" s="1123"/>
      <c r="T204" s="1124">
        <f t="shared" si="12"/>
        <v>0</v>
      </c>
      <c r="U204" s="654">
        <f t="shared" si="17"/>
        <v>0</v>
      </c>
      <c r="V204" s="1086"/>
      <c r="W204" s="581"/>
      <c r="X204" s="581"/>
      <c r="Y204" s="581"/>
      <c r="Z204" s="581"/>
      <c r="AA204" s="596"/>
      <c r="AB204" s="581"/>
      <c r="AC204" s="581"/>
      <c r="AD204" s="581"/>
      <c r="AE204" s="581"/>
      <c r="AF204" s="581"/>
      <c r="AG204" s="581"/>
      <c r="AH204" s="581"/>
      <c r="AI204" s="581"/>
      <c r="AJ204" s="581"/>
      <c r="AK204" s="581"/>
      <c r="AL204" s="581"/>
      <c r="AM204" s="581"/>
      <c r="AN204" s="596"/>
      <c r="AO204" s="596"/>
      <c r="AP204" s="581"/>
      <c r="AQ204" s="581"/>
      <c r="AR204" s="581"/>
      <c r="AS204" s="581"/>
      <c r="AT204" s="581"/>
      <c r="AU204" s="581"/>
      <c r="AV204" s="581"/>
      <c r="AW204" s="581"/>
      <c r="AX204" s="581"/>
      <c r="AY204" s="581"/>
      <c r="AZ204" s="581"/>
      <c r="BA204" s="581"/>
      <c r="BB204" s="581"/>
      <c r="BC204" s="581"/>
      <c r="BD204" s="596"/>
      <c r="BE204" s="581"/>
      <c r="BF204" s="581"/>
      <c r="BG204" s="260"/>
      <c r="BH204" s="260"/>
      <c r="BI204" s="260"/>
      <c r="BJ204" s="581"/>
      <c r="BK204" s="581"/>
      <c r="BL204" s="581"/>
      <c r="BM204" s="581"/>
      <c r="BN204" s="581"/>
      <c r="BO204" s="581"/>
      <c r="BP204" s="581"/>
      <c r="BQ204" s="581"/>
      <c r="BR204" s="581"/>
      <c r="BS204" s="596"/>
      <c r="BT204" s="581"/>
      <c r="BU204" s="581"/>
      <c r="BV204" s="581"/>
      <c r="BW204" s="581"/>
      <c r="BX204" s="581"/>
      <c r="BY204" s="581"/>
      <c r="BZ204" s="581"/>
      <c r="CA204" s="635"/>
      <c r="CB204" s="650"/>
      <c r="CC204" s="650"/>
      <c r="CD204" s="650"/>
      <c r="CE204" s="650"/>
      <c r="CF204" s="650"/>
      <c r="CG204" s="650"/>
      <c r="CH204" s="650"/>
      <c r="CI204" s="650"/>
      <c r="CJ204" s="650"/>
      <c r="CK204" s="650"/>
      <c r="CL204" s="650"/>
      <c r="CM204" s="650"/>
      <c r="CN204" s="650"/>
      <c r="CO204" s="650"/>
      <c r="CP204" s="650"/>
      <c r="CQ204" s="650"/>
      <c r="CR204" s="807">
        <f t="shared" si="15"/>
        <v>0</v>
      </c>
      <c r="CS204" s="807">
        <f t="shared" si="16"/>
        <v>0</v>
      </c>
      <c r="CT204" s="261"/>
      <c r="CU204" s="261"/>
      <c r="CV204" s="261"/>
      <c r="CW204" s="261"/>
      <c r="CX204" s="261"/>
      <c r="CY204" s="261"/>
      <c r="CZ204" s="261"/>
      <c r="DA204" s="261"/>
      <c r="DB204" s="261"/>
      <c r="DC204" s="261"/>
      <c r="DD204" s="261"/>
      <c r="DE204" s="261"/>
      <c r="DF204" s="261"/>
      <c r="DG204" s="261"/>
      <c r="DH204" s="261"/>
      <c r="DI204" s="261"/>
      <c r="DJ204" s="261"/>
      <c r="DK204" s="261"/>
      <c r="DL204" s="261"/>
      <c r="DM204" s="261"/>
      <c r="DN204" s="261"/>
      <c r="DO204" s="261"/>
      <c r="DP204" s="261"/>
      <c r="DQ204" s="261"/>
      <c r="DR204" s="261"/>
      <c r="DS204" s="261"/>
      <c r="DT204" s="261"/>
      <c r="DU204" s="261"/>
      <c r="DV204" s="261"/>
      <c r="DW204" s="261"/>
      <c r="DX204" s="261"/>
      <c r="DY204" s="261"/>
      <c r="DZ204" s="261"/>
      <c r="EA204" s="261"/>
      <c r="EB204" s="261"/>
      <c r="EC204" s="261"/>
      <c r="ED204" s="261"/>
      <c r="EE204" s="261"/>
      <c r="EF204" s="261"/>
      <c r="EG204" s="261"/>
      <c r="EH204" s="261"/>
      <c r="EI204" s="261"/>
      <c r="EJ204" s="261"/>
      <c r="EK204" s="261"/>
      <c r="EL204" s="261"/>
      <c r="EM204" s="261"/>
      <c r="EN204" s="261"/>
      <c r="EO204" s="261"/>
      <c r="EP204" s="261"/>
      <c r="EQ204" s="261"/>
      <c r="ER204" s="261"/>
      <c r="ES204" s="261"/>
      <c r="ET204" s="261"/>
      <c r="EU204" s="261"/>
      <c r="EV204" s="261"/>
      <c r="EW204" s="261"/>
      <c r="EX204" s="261"/>
      <c r="EY204" s="261"/>
      <c r="EZ204" s="261"/>
      <c r="FA204" s="261"/>
      <c r="FB204" s="261"/>
      <c r="FC204" s="261"/>
      <c r="FD204" s="261"/>
      <c r="FE204" s="261"/>
      <c r="FF204" s="261"/>
      <c r="FG204" s="261"/>
      <c r="FH204" s="261"/>
      <c r="FI204" s="261"/>
      <c r="FJ204" s="261"/>
      <c r="FK204" s="261"/>
      <c r="FL204" s="261"/>
      <c r="FM204" s="261"/>
      <c r="FN204" s="261"/>
      <c r="FO204" s="261"/>
      <c r="FP204" s="261"/>
      <c r="FQ204" s="261"/>
      <c r="FR204" s="261"/>
      <c r="FS204" s="261"/>
      <c r="FT204" s="261"/>
      <c r="FU204" s="261"/>
      <c r="FV204" s="261"/>
      <c r="FW204" s="261"/>
      <c r="FX204" s="261"/>
      <c r="FY204" s="261"/>
      <c r="FZ204" s="261"/>
      <c r="GA204" s="261"/>
      <c r="GB204" s="261"/>
      <c r="GC204" s="261"/>
      <c r="GD204" s="261"/>
      <c r="GE204" s="261"/>
      <c r="GF204" s="261"/>
      <c r="GG204" s="261"/>
      <c r="GH204" s="261"/>
      <c r="GI204" s="261"/>
      <c r="GJ204" s="261"/>
      <c r="GK204" s="261"/>
      <c r="GL204" s="261"/>
      <c r="GM204" s="261"/>
      <c r="GN204" s="261"/>
      <c r="GO204" s="261"/>
      <c r="GP204" s="261"/>
      <c r="GQ204" s="261"/>
      <c r="GR204" s="261"/>
      <c r="GS204" s="261"/>
      <c r="GT204" s="261"/>
      <c r="GU204" s="261"/>
      <c r="GV204" s="261"/>
      <c r="GW204" s="261"/>
      <c r="GX204" s="261"/>
      <c r="GY204" s="261"/>
      <c r="GZ204" s="261"/>
      <c r="HA204" s="261"/>
      <c r="HB204" s="261"/>
      <c r="HC204" s="261"/>
      <c r="HD204" s="261"/>
      <c r="HE204" s="261"/>
      <c r="HF204" s="261"/>
      <c r="HG204" s="261"/>
      <c r="HH204" s="261"/>
      <c r="HI204" s="261"/>
      <c r="HJ204" s="261"/>
      <c r="HK204" s="261"/>
      <c r="HL204" s="261"/>
      <c r="HM204" s="261"/>
    </row>
    <row r="205" spans="1:221" ht="19.5" hidden="1" x14ac:dyDescent="0.25">
      <c r="A205" s="790" t="s">
        <v>416</v>
      </c>
      <c r="B205" s="790" t="s">
        <v>375</v>
      </c>
      <c r="C205" s="790" t="s">
        <v>361</v>
      </c>
      <c r="D205" s="790" t="s">
        <v>412</v>
      </c>
      <c r="E205" s="790" t="s">
        <v>401</v>
      </c>
      <c r="F205" s="790" t="s">
        <v>447</v>
      </c>
      <c r="G205" s="614"/>
      <c r="H205" s="614"/>
      <c r="I205" s="1055"/>
      <c r="J205" s="1055"/>
      <c r="K205" s="614"/>
      <c r="L205" s="614"/>
      <c r="M205" s="614"/>
      <c r="N205" s="630"/>
      <c r="O205" s="630"/>
      <c r="P205" s="630"/>
      <c r="Q205" s="1151" t="s">
        <v>1027</v>
      </c>
      <c r="R205" s="1152"/>
      <c r="S205" s="1152"/>
      <c r="T205" s="1153">
        <f t="shared" si="12"/>
        <v>0</v>
      </c>
      <c r="U205" s="654">
        <f t="shared" si="17"/>
        <v>0</v>
      </c>
      <c r="V205" s="1086"/>
      <c r="W205" s="260"/>
      <c r="X205" s="260"/>
      <c r="Y205" s="260"/>
      <c r="Z205" s="260"/>
      <c r="AA205" s="596"/>
      <c r="AB205" s="260"/>
      <c r="AC205" s="260"/>
      <c r="AD205" s="260"/>
      <c r="AE205" s="260"/>
      <c r="AF205" s="260"/>
      <c r="AG205" s="260"/>
      <c r="AH205" s="260"/>
      <c r="AI205" s="260"/>
      <c r="AJ205" s="260"/>
      <c r="AK205" s="260"/>
      <c r="AL205" s="260"/>
      <c r="AM205" s="260"/>
      <c r="AN205" s="596"/>
      <c r="AO205" s="596"/>
      <c r="AP205" s="260"/>
      <c r="AQ205" s="260"/>
      <c r="AR205" s="260"/>
      <c r="AS205" s="260"/>
      <c r="AT205" s="260"/>
      <c r="AU205" s="260"/>
      <c r="AV205" s="260"/>
      <c r="AW205" s="260"/>
      <c r="AX205" s="260"/>
      <c r="AY205" s="260"/>
      <c r="AZ205" s="260"/>
      <c r="BA205" s="260"/>
      <c r="BB205" s="260"/>
      <c r="BC205" s="260"/>
      <c r="BD205" s="596"/>
      <c r="BE205" s="260"/>
      <c r="BF205" s="260"/>
      <c r="BG205" s="260"/>
      <c r="BH205" s="260"/>
      <c r="BI205" s="260"/>
      <c r="BJ205" s="260"/>
      <c r="BK205" s="581"/>
      <c r="BL205" s="260"/>
      <c r="BM205" s="260"/>
      <c r="BN205" s="260"/>
      <c r="BO205" s="260"/>
      <c r="BP205" s="260"/>
      <c r="BQ205" s="260"/>
      <c r="BR205" s="260"/>
      <c r="BS205" s="596"/>
      <c r="BT205" s="260"/>
      <c r="BU205" s="260"/>
      <c r="BV205" s="260"/>
      <c r="BW205" s="260"/>
      <c r="BX205" s="260"/>
      <c r="BY205" s="260"/>
      <c r="BZ205" s="260"/>
      <c r="CA205" s="635"/>
      <c r="CB205" s="650"/>
      <c r="CC205" s="650"/>
      <c r="CD205" s="650"/>
      <c r="CE205" s="650"/>
      <c r="CF205" s="650"/>
      <c r="CG205" s="650"/>
      <c r="CH205" s="650"/>
      <c r="CI205" s="650"/>
      <c r="CJ205" s="650"/>
      <c r="CK205" s="650"/>
      <c r="CL205" s="650"/>
      <c r="CM205" s="650"/>
      <c r="CN205" s="650"/>
      <c r="CO205" s="650"/>
      <c r="CP205" s="650"/>
      <c r="CQ205" s="650"/>
      <c r="CR205" s="807">
        <f t="shared" si="15"/>
        <v>0</v>
      </c>
      <c r="CS205" s="807">
        <f t="shared" si="16"/>
        <v>0</v>
      </c>
      <c r="CT205" s="261"/>
      <c r="CU205" s="261"/>
      <c r="CV205" s="261"/>
      <c r="CW205" s="261"/>
      <c r="CX205" s="261"/>
      <c r="CY205" s="261"/>
      <c r="CZ205" s="261"/>
      <c r="DA205" s="261"/>
      <c r="DB205" s="261"/>
      <c r="DC205" s="261"/>
      <c r="DD205" s="261"/>
      <c r="DE205" s="261"/>
      <c r="DF205" s="261"/>
      <c r="DG205" s="261"/>
      <c r="DH205" s="261"/>
      <c r="DI205" s="261"/>
      <c r="DJ205" s="261"/>
      <c r="DK205" s="261"/>
      <c r="DL205" s="261"/>
      <c r="DM205" s="261"/>
      <c r="DN205" s="261"/>
      <c r="DO205" s="261"/>
      <c r="DP205" s="261"/>
      <c r="DQ205" s="261"/>
      <c r="DR205" s="261"/>
      <c r="DS205" s="261"/>
      <c r="DT205" s="261"/>
      <c r="DU205" s="261"/>
      <c r="DV205" s="261"/>
      <c r="DW205" s="261"/>
      <c r="DX205" s="261"/>
      <c r="DY205" s="261"/>
      <c r="DZ205" s="261"/>
      <c r="EA205" s="261"/>
      <c r="EB205" s="261"/>
      <c r="EC205" s="261"/>
      <c r="ED205" s="261"/>
      <c r="EE205" s="261"/>
      <c r="EF205" s="261"/>
      <c r="EG205" s="261"/>
      <c r="EH205" s="261"/>
      <c r="EI205" s="261"/>
      <c r="EJ205" s="261"/>
      <c r="EK205" s="261"/>
      <c r="EL205" s="261"/>
      <c r="EM205" s="261"/>
      <c r="EN205" s="261"/>
      <c r="EO205" s="261"/>
      <c r="EP205" s="261"/>
      <c r="EQ205" s="261"/>
      <c r="ER205" s="261"/>
      <c r="ES205" s="261"/>
      <c r="ET205" s="261"/>
      <c r="EU205" s="261"/>
      <c r="EV205" s="261"/>
      <c r="EW205" s="261"/>
      <c r="EX205" s="261"/>
      <c r="EY205" s="261"/>
      <c r="EZ205" s="261"/>
      <c r="FA205" s="261"/>
      <c r="FB205" s="261"/>
      <c r="FC205" s="261"/>
      <c r="FD205" s="261"/>
      <c r="FE205" s="261"/>
      <c r="FF205" s="261"/>
      <c r="FG205" s="261"/>
      <c r="FH205" s="261"/>
      <c r="FI205" s="261"/>
      <c r="FJ205" s="261"/>
      <c r="FK205" s="261"/>
      <c r="FL205" s="261"/>
      <c r="FM205" s="261"/>
      <c r="FN205" s="261"/>
      <c r="FO205" s="261"/>
      <c r="FP205" s="261"/>
      <c r="FQ205" s="261"/>
      <c r="FR205" s="261"/>
      <c r="FS205" s="261"/>
      <c r="FT205" s="261"/>
      <c r="FU205" s="261"/>
      <c r="FV205" s="261"/>
      <c r="FW205" s="261"/>
      <c r="FX205" s="261"/>
      <c r="FY205" s="261"/>
      <c r="FZ205" s="261"/>
      <c r="GA205" s="261"/>
      <c r="GB205" s="261"/>
      <c r="GC205" s="261"/>
      <c r="GD205" s="261"/>
      <c r="GE205" s="261"/>
      <c r="GF205" s="261"/>
      <c r="GG205" s="261"/>
      <c r="GH205" s="261"/>
      <c r="GI205" s="261"/>
      <c r="GJ205" s="261"/>
      <c r="GK205" s="261"/>
      <c r="GL205" s="261"/>
      <c r="GM205" s="261"/>
      <c r="GN205" s="261"/>
      <c r="GO205" s="261"/>
      <c r="GP205" s="261"/>
      <c r="GQ205" s="261"/>
      <c r="GR205" s="261"/>
      <c r="GS205" s="261"/>
      <c r="GT205" s="261"/>
      <c r="GU205" s="261"/>
      <c r="GV205" s="261"/>
      <c r="GW205" s="261"/>
      <c r="GX205" s="261"/>
      <c r="GY205" s="261"/>
      <c r="GZ205" s="261"/>
      <c r="HA205" s="261"/>
      <c r="HB205" s="261"/>
      <c r="HC205" s="261"/>
      <c r="HD205" s="261"/>
      <c r="HE205" s="261"/>
      <c r="HF205" s="261"/>
      <c r="HG205" s="254"/>
      <c r="HH205" s="254"/>
      <c r="HI205" s="254"/>
      <c r="HJ205" s="254"/>
      <c r="HK205" s="254"/>
      <c r="HL205" s="254"/>
      <c r="HM205" s="254"/>
    </row>
    <row r="206" spans="1:221" s="280" customFormat="1" ht="77.099999999999994" hidden="1" customHeight="1" x14ac:dyDescent="0.25">
      <c r="A206" s="619" t="s">
        <v>416</v>
      </c>
      <c r="B206" s="619" t="s">
        <v>375</v>
      </c>
      <c r="C206" s="619" t="s">
        <v>361</v>
      </c>
      <c r="D206" s="619" t="s">
        <v>412</v>
      </c>
      <c r="E206" s="619" t="s">
        <v>401</v>
      </c>
      <c r="F206" s="619" t="s">
        <v>447</v>
      </c>
      <c r="G206" s="609">
        <v>2021005810206</v>
      </c>
      <c r="H206" s="609"/>
      <c r="I206" s="1052" t="s">
        <v>1029</v>
      </c>
      <c r="J206" s="1052" t="s">
        <v>1030</v>
      </c>
      <c r="K206" s="609">
        <v>9</v>
      </c>
      <c r="L206" s="609" t="s">
        <v>792</v>
      </c>
      <c r="M206" s="609" t="s">
        <v>796</v>
      </c>
      <c r="N206" s="619" t="s">
        <v>666</v>
      </c>
      <c r="O206" s="619" t="s">
        <v>390</v>
      </c>
      <c r="P206" s="619"/>
      <c r="Q206" s="1154" t="s">
        <v>1028</v>
      </c>
      <c r="R206" s="1155">
        <v>100000000</v>
      </c>
      <c r="S206" s="1155"/>
      <c r="T206" s="1156">
        <v>100000000</v>
      </c>
      <c r="U206" s="654">
        <f t="shared" si="17"/>
        <v>100000000</v>
      </c>
      <c r="V206" s="1093"/>
      <c r="W206" s="324"/>
      <c r="X206" s="324"/>
      <c r="Y206" s="324"/>
      <c r="Z206" s="324"/>
      <c r="AA206" s="791"/>
      <c r="AB206" s="303"/>
      <c r="AC206" s="303"/>
      <c r="AD206" s="303"/>
      <c r="AE206" s="303"/>
      <c r="AF206" s="303"/>
      <c r="AG206" s="303"/>
      <c r="AH206" s="324"/>
      <c r="AI206" s="324"/>
      <c r="AJ206" s="324"/>
      <c r="AK206" s="324"/>
      <c r="AL206" s="324"/>
      <c r="AM206" s="324"/>
      <c r="AN206" s="601"/>
      <c r="AO206" s="601">
        <v>100000000</v>
      </c>
      <c r="AP206" s="324"/>
      <c r="AQ206" s="324"/>
      <c r="AR206" s="324"/>
      <c r="AS206" s="324"/>
      <c r="AT206" s="324"/>
      <c r="AU206" s="303"/>
      <c r="AV206" s="303"/>
      <c r="AW206" s="313"/>
      <c r="AX206" s="324"/>
      <c r="AY206" s="324"/>
      <c r="AZ206" s="324"/>
      <c r="BA206" s="324"/>
      <c r="BB206" s="324"/>
      <c r="BC206" s="324"/>
      <c r="BD206" s="601"/>
      <c r="BE206" s="324"/>
      <c r="BF206" s="324"/>
      <c r="BG206" s="324"/>
      <c r="BH206" s="324"/>
      <c r="BI206" s="324"/>
      <c r="BJ206" s="324"/>
      <c r="BK206" s="591"/>
      <c r="BL206" s="324"/>
      <c r="BM206" s="324"/>
      <c r="BN206" s="324"/>
      <c r="BO206" s="324"/>
      <c r="BP206" s="324"/>
      <c r="BQ206" s="324"/>
      <c r="BR206" s="324"/>
      <c r="BS206" s="601"/>
      <c r="BT206" s="324"/>
      <c r="BU206" s="324"/>
      <c r="BV206" s="324"/>
      <c r="BW206" s="324"/>
      <c r="BX206" s="324"/>
      <c r="BY206" s="324"/>
      <c r="BZ206" s="324"/>
      <c r="CA206" s="644"/>
      <c r="CB206" s="652"/>
      <c r="CC206" s="652"/>
      <c r="CD206" s="652"/>
      <c r="CE206" s="652"/>
      <c r="CF206" s="652"/>
      <c r="CG206" s="652"/>
      <c r="CH206" s="652"/>
      <c r="CI206" s="652"/>
      <c r="CJ206" s="652"/>
      <c r="CK206" s="652"/>
      <c r="CL206" s="652"/>
      <c r="CM206" s="652"/>
      <c r="CN206" s="652"/>
      <c r="CO206" s="652"/>
      <c r="CP206" s="652"/>
      <c r="CQ206" s="652"/>
      <c r="CR206" s="807">
        <f t="shared" si="15"/>
        <v>100000000</v>
      </c>
      <c r="CS206" s="807">
        <f t="shared" si="16"/>
        <v>0</v>
      </c>
      <c r="CT206" s="278"/>
      <c r="CU206" s="278"/>
      <c r="CV206" s="278"/>
      <c r="CW206" s="278"/>
      <c r="CX206" s="278"/>
      <c r="CY206" s="278"/>
      <c r="CZ206" s="278"/>
      <c r="DA206" s="278"/>
      <c r="DB206" s="278"/>
      <c r="DC206" s="278"/>
      <c r="DD206" s="278"/>
      <c r="DE206" s="278"/>
      <c r="DF206" s="278"/>
      <c r="DG206" s="278"/>
      <c r="DH206" s="278"/>
      <c r="DI206" s="278"/>
      <c r="DJ206" s="278"/>
      <c r="DK206" s="278"/>
      <c r="DL206" s="278"/>
      <c r="DM206" s="278"/>
      <c r="DN206" s="278"/>
      <c r="DO206" s="278"/>
      <c r="DP206" s="278"/>
      <c r="DQ206" s="278"/>
      <c r="DR206" s="278"/>
      <c r="DS206" s="278"/>
      <c r="DT206" s="278"/>
      <c r="DU206" s="278"/>
      <c r="DV206" s="278"/>
      <c r="DW206" s="278"/>
      <c r="DX206" s="278"/>
      <c r="DY206" s="278"/>
      <c r="DZ206" s="278"/>
      <c r="EA206" s="278"/>
      <c r="EB206" s="278"/>
      <c r="EC206" s="278"/>
      <c r="ED206" s="278"/>
      <c r="EE206" s="278"/>
      <c r="EF206" s="278"/>
      <c r="EG206" s="278"/>
      <c r="EH206" s="278"/>
      <c r="EI206" s="278"/>
      <c r="EJ206" s="278"/>
      <c r="EK206" s="278"/>
      <c r="EL206" s="278"/>
      <c r="EM206" s="278"/>
      <c r="EN206" s="278"/>
      <c r="EO206" s="278"/>
      <c r="EP206" s="278"/>
      <c r="EQ206" s="278"/>
      <c r="ER206" s="278"/>
      <c r="ES206" s="278"/>
      <c r="ET206" s="278"/>
      <c r="EU206" s="278"/>
      <c r="EV206" s="278"/>
      <c r="EW206" s="278"/>
      <c r="EX206" s="278"/>
      <c r="EY206" s="278"/>
      <c r="EZ206" s="278"/>
      <c r="FA206" s="278"/>
      <c r="FB206" s="278"/>
      <c r="FC206" s="278"/>
      <c r="FD206" s="278"/>
      <c r="FE206" s="278"/>
      <c r="FF206" s="278"/>
      <c r="FG206" s="278"/>
      <c r="FH206" s="278"/>
      <c r="FI206" s="278"/>
      <c r="FJ206" s="278"/>
      <c r="FK206" s="278"/>
      <c r="FL206" s="278"/>
      <c r="FM206" s="278"/>
      <c r="FN206" s="278"/>
      <c r="FO206" s="278"/>
      <c r="FP206" s="278"/>
      <c r="FQ206" s="278"/>
      <c r="FR206" s="278"/>
      <c r="FS206" s="278"/>
      <c r="FT206" s="278"/>
      <c r="FU206" s="278"/>
      <c r="FV206" s="278"/>
      <c r="FW206" s="278"/>
      <c r="FX206" s="278"/>
      <c r="FY206" s="278"/>
      <c r="FZ206" s="278"/>
      <c r="GA206" s="278"/>
      <c r="GB206" s="278"/>
      <c r="GC206" s="278"/>
      <c r="GD206" s="278"/>
      <c r="GE206" s="278"/>
      <c r="GF206" s="278"/>
      <c r="GG206" s="278"/>
      <c r="GH206" s="278"/>
      <c r="GI206" s="278"/>
      <c r="GJ206" s="278"/>
      <c r="GK206" s="278"/>
      <c r="GL206" s="278"/>
      <c r="GM206" s="278"/>
      <c r="GN206" s="278"/>
      <c r="GO206" s="278"/>
      <c r="GP206" s="278"/>
      <c r="GQ206" s="278"/>
      <c r="GR206" s="278"/>
      <c r="GS206" s="278"/>
      <c r="GT206" s="278"/>
      <c r="GU206" s="278"/>
      <c r="GV206" s="278"/>
      <c r="GW206" s="278"/>
      <c r="GX206" s="278"/>
      <c r="GY206" s="278"/>
      <c r="GZ206" s="278"/>
      <c r="HA206" s="278"/>
      <c r="HB206" s="278"/>
      <c r="HC206" s="278"/>
      <c r="HD206" s="278"/>
      <c r="HE206" s="278"/>
      <c r="HF206" s="278"/>
      <c r="HG206" s="278"/>
      <c r="HH206" s="278"/>
      <c r="HI206" s="278"/>
      <c r="HJ206" s="278"/>
      <c r="HK206" s="278"/>
      <c r="HL206" s="278"/>
      <c r="HM206" s="278"/>
    </row>
    <row r="207" spans="1:221" ht="19.5" hidden="1" x14ac:dyDescent="0.25">
      <c r="A207" s="1132" t="s">
        <v>416</v>
      </c>
      <c r="B207" s="1132" t="s">
        <v>375</v>
      </c>
      <c r="C207" s="1132" t="s">
        <v>361</v>
      </c>
      <c r="D207" s="1132" t="s">
        <v>414</v>
      </c>
      <c r="E207" s="1132"/>
      <c r="F207" s="1132"/>
      <c r="G207" s="613"/>
      <c r="H207" s="613"/>
      <c r="I207" s="1054"/>
      <c r="J207" s="1054"/>
      <c r="K207" s="613"/>
      <c r="L207" s="613"/>
      <c r="M207" s="613"/>
      <c r="N207" s="629"/>
      <c r="O207" s="629"/>
      <c r="P207" s="629"/>
      <c r="Q207" s="1148" t="s">
        <v>299</v>
      </c>
      <c r="R207" s="1149"/>
      <c r="S207" s="1149"/>
      <c r="T207" s="1150">
        <f t="shared" ref="T207:T214" si="18">R207+S207</f>
        <v>0</v>
      </c>
      <c r="U207" s="654">
        <f t="shared" si="17"/>
        <v>0</v>
      </c>
      <c r="V207" s="1086"/>
      <c r="W207" s="260"/>
      <c r="X207" s="260"/>
      <c r="Y207" s="260"/>
      <c r="Z207" s="260"/>
      <c r="AA207" s="596"/>
      <c r="AB207" s="260"/>
      <c r="AC207" s="260"/>
      <c r="AD207" s="260"/>
      <c r="AE207" s="260"/>
      <c r="AF207" s="260"/>
      <c r="AG207" s="260"/>
      <c r="AH207" s="260"/>
      <c r="AI207" s="260"/>
      <c r="AJ207" s="260"/>
      <c r="AK207" s="260"/>
      <c r="AL207" s="260"/>
      <c r="AM207" s="260"/>
      <c r="AN207" s="596"/>
      <c r="AO207" s="596"/>
      <c r="AP207" s="260"/>
      <c r="AQ207" s="260"/>
      <c r="AR207" s="260"/>
      <c r="AS207" s="260"/>
      <c r="AT207" s="260"/>
      <c r="AU207" s="260"/>
      <c r="AV207" s="260"/>
      <c r="AW207" s="260"/>
      <c r="AX207" s="260"/>
      <c r="AY207" s="260"/>
      <c r="AZ207" s="260"/>
      <c r="BA207" s="260"/>
      <c r="BB207" s="260"/>
      <c r="BC207" s="260"/>
      <c r="BD207" s="596"/>
      <c r="BE207" s="260"/>
      <c r="BF207" s="260"/>
      <c r="BG207" s="260"/>
      <c r="BH207" s="260"/>
      <c r="BI207" s="260"/>
      <c r="BJ207" s="260"/>
      <c r="BK207" s="581"/>
      <c r="BL207" s="260"/>
      <c r="BM207" s="260"/>
      <c r="BN207" s="260"/>
      <c r="BO207" s="260"/>
      <c r="BP207" s="260"/>
      <c r="BQ207" s="260"/>
      <c r="BR207" s="260"/>
      <c r="BS207" s="596"/>
      <c r="BT207" s="260"/>
      <c r="BU207" s="260"/>
      <c r="BV207" s="260"/>
      <c r="BW207" s="260"/>
      <c r="BX207" s="260"/>
      <c r="BY207" s="260"/>
      <c r="BZ207" s="260"/>
      <c r="CA207" s="635"/>
      <c r="CB207" s="650"/>
      <c r="CC207" s="650"/>
      <c r="CD207" s="650"/>
      <c r="CE207" s="650"/>
      <c r="CF207" s="650"/>
      <c r="CG207" s="650"/>
      <c r="CH207" s="650"/>
      <c r="CI207" s="650"/>
      <c r="CJ207" s="650"/>
      <c r="CK207" s="650"/>
      <c r="CL207" s="650"/>
      <c r="CM207" s="650"/>
      <c r="CN207" s="650"/>
      <c r="CO207" s="650"/>
      <c r="CP207" s="650"/>
      <c r="CQ207" s="650"/>
      <c r="CR207" s="807">
        <f t="shared" si="15"/>
        <v>0</v>
      </c>
      <c r="CS207" s="807">
        <f t="shared" si="16"/>
        <v>0</v>
      </c>
      <c r="CT207" s="261"/>
      <c r="CU207" s="261"/>
      <c r="CV207" s="261"/>
      <c r="CW207" s="261"/>
      <c r="CX207" s="261"/>
      <c r="CY207" s="261"/>
      <c r="CZ207" s="261"/>
      <c r="DA207" s="261"/>
      <c r="DB207" s="261"/>
      <c r="DC207" s="261"/>
      <c r="DD207" s="261"/>
      <c r="DE207" s="261"/>
      <c r="DF207" s="261"/>
      <c r="DG207" s="261"/>
      <c r="DH207" s="261"/>
      <c r="DI207" s="261"/>
      <c r="DJ207" s="261"/>
      <c r="DK207" s="261"/>
      <c r="DL207" s="261"/>
      <c r="DM207" s="261"/>
      <c r="DN207" s="261"/>
      <c r="DO207" s="261"/>
      <c r="DP207" s="261"/>
      <c r="DQ207" s="261"/>
      <c r="DR207" s="261"/>
      <c r="DS207" s="261"/>
      <c r="DT207" s="261"/>
      <c r="DU207" s="261"/>
      <c r="DV207" s="261"/>
      <c r="DW207" s="261"/>
      <c r="DX207" s="261"/>
      <c r="DY207" s="261"/>
      <c r="DZ207" s="261"/>
      <c r="EA207" s="261"/>
      <c r="EB207" s="261"/>
      <c r="EC207" s="261"/>
      <c r="ED207" s="261"/>
      <c r="EE207" s="261"/>
      <c r="EF207" s="261"/>
      <c r="EG207" s="261"/>
      <c r="EH207" s="261"/>
      <c r="EI207" s="261"/>
      <c r="EJ207" s="261"/>
      <c r="EK207" s="261"/>
      <c r="EL207" s="261"/>
      <c r="EM207" s="261"/>
      <c r="EN207" s="261"/>
      <c r="EO207" s="261"/>
      <c r="EP207" s="261"/>
      <c r="EQ207" s="261"/>
      <c r="ER207" s="261"/>
      <c r="ES207" s="261"/>
      <c r="ET207" s="261"/>
      <c r="EU207" s="261"/>
      <c r="EV207" s="261"/>
      <c r="EW207" s="261"/>
      <c r="EX207" s="261"/>
      <c r="EY207" s="261"/>
      <c r="EZ207" s="261"/>
      <c r="FA207" s="261"/>
      <c r="FB207" s="261"/>
      <c r="FC207" s="261"/>
      <c r="FD207" s="261"/>
      <c r="FE207" s="261"/>
      <c r="FF207" s="261"/>
      <c r="FG207" s="261"/>
      <c r="FH207" s="261"/>
      <c r="FI207" s="261"/>
      <c r="FJ207" s="261"/>
      <c r="FK207" s="261"/>
      <c r="FL207" s="261"/>
      <c r="FM207" s="261"/>
      <c r="FN207" s="261"/>
      <c r="FO207" s="261"/>
      <c r="FP207" s="261"/>
      <c r="FQ207" s="261"/>
      <c r="FR207" s="261"/>
      <c r="FS207" s="261"/>
      <c r="FT207" s="261"/>
      <c r="FU207" s="261"/>
      <c r="FV207" s="261"/>
      <c r="FW207" s="261"/>
      <c r="FX207" s="261"/>
      <c r="FY207" s="261"/>
      <c r="FZ207" s="261"/>
      <c r="GA207" s="261"/>
      <c r="GB207" s="261"/>
      <c r="GC207" s="261"/>
      <c r="GD207" s="261"/>
      <c r="GE207" s="261"/>
      <c r="GF207" s="261"/>
      <c r="GG207" s="261"/>
      <c r="GH207" s="261"/>
      <c r="GI207" s="261"/>
      <c r="GJ207" s="261"/>
      <c r="GK207" s="261"/>
      <c r="GL207" s="261"/>
      <c r="GM207" s="261"/>
      <c r="GN207" s="261"/>
      <c r="GO207" s="261"/>
      <c r="GP207" s="261"/>
      <c r="GQ207" s="261"/>
      <c r="GR207" s="261"/>
      <c r="GS207" s="261"/>
      <c r="GT207" s="261"/>
      <c r="GU207" s="261"/>
      <c r="GV207" s="261"/>
      <c r="GW207" s="261"/>
      <c r="GX207" s="261"/>
      <c r="GY207" s="261"/>
      <c r="GZ207" s="261"/>
      <c r="HA207" s="261"/>
      <c r="HB207" s="261"/>
      <c r="HC207" s="261"/>
      <c r="HD207" s="261"/>
      <c r="HE207" s="261"/>
      <c r="HF207" s="261"/>
      <c r="HG207" s="261"/>
      <c r="HH207" s="261"/>
      <c r="HI207" s="261"/>
      <c r="HJ207" s="261"/>
      <c r="HK207" s="261"/>
      <c r="HL207" s="261"/>
      <c r="HM207" s="261"/>
    </row>
    <row r="208" spans="1:221" ht="19.5" hidden="1" x14ac:dyDescent="0.25">
      <c r="A208" s="1121" t="s">
        <v>416</v>
      </c>
      <c r="B208" s="1121" t="s">
        <v>375</v>
      </c>
      <c r="C208" s="1121" t="s">
        <v>361</v>
      </c>
      <c r="D208" s="1121" t="s">
        <v>414</v>
      </c>
      <c r="E208" s="1121" t="s">
        <v>401</v>
      </c>
      <c r="F208" s="1121"/>
      <c r="G208" s="608"/>
      <c r="H208" s="608"/>
      <c r="I208" s="1050"/>
      <c r="J208" s="1050"/>
      <c r="K208" s="608"/>
      <c r="L208" s="608"/>
      <c r="M208" s="608"/>
      <c r="N208" s="627"/>
      <c r="O208" s="627"/>
      <c r="P208" s="627"/>
      <c r="Q208" s="1122" t="s">
        <v>689</v>
      </c>
      <c r="R208" s="1123"/>
      <c r="S208" s="1123"/>
      <c r="T208" s="1124">
        <f t="shared" si="18"/>
        <v>0</v>
      </c>
      <c r="U208" s="654">
        <f t="shared" si="17"/>
        <v>0</v>
      </c>
      <c r="V208" s="1086"/>
      <c r="W208" s="581"/>
      <c r="X208" s="581"/>
      <c r="Y208" s="581"/>
      <c r="Z208" s="581"/>
      <c r="AA208" s="596"/>
      <c r="AB208" s="581"/>
      <c r="AC208" s="581"/>
      <c r="AD208" s="581"/>
      <c r="AE208" s="581"/>
      <c r="AF208" s="581"/>
      <c r="AG208" s="581"/>
      <c r="AH208" s="581"/>
      <c r="AI208" s="581"/>
      <c r="AJ208" s="581"/>
      <c r="AK208" s="581"/>
      <c r="AL208" s="581"/>
      <c r="AM208" s="581"/>
      <c r="AN208" s="596"/>
      <c r="AO208" s="596"/>
      <c r="AP208" s="581"/>
      <c r="AQ208" s="581"/>
      <c r="AR208" s="581"/>
      <c r="AS208" s="581"/>
      <c r="AT208" s="581"/>
      <c r="AU208" s="581"/>
      <c r="AV208" s="581"/>
      <c r="AW208" s="581"/>
      <c r="AX208" s="581"/>
      <c r="AY208" s="581"/>
      <c r="AZ208" s="581"/>
      <c r="BA208" s="581"/>
      <c r="BB208" s="581"/>
      <c r="BC208" s="581"/>
      <c r="BD208" s="596"/>
      <c r="BE208" s="581"/>
      <c r="BF208" s="581"/>
      <c r="BG208" s="260"/>
      <c r="BH208" s="260"/>
      <c r="BI208" s="260"/>
      <c r="BJ208" s="581"/>
      <c r="BK208" s="581"/>
      <c r="BL208" s="581"/>
      <c r="BM208" s="581"/>
      <c r="BN208" s="581"/>
      <c r="BO208" s="581"/>
      <c r="BP208" s="581"/>
      <c r="BQ208" s="581"/>
      <c r="BR208" s="581"/>
      <c r="BS208" s="596"/>
      <c r="BT208" s="581"/>
      <c r="BU208" s="581"/>
      <c r="BV208" s="581"/>
      <c r="BW208" s="581"/>
      <c r="BX208" s="581"/>
      <c r="BY208" s="581"/>
      <c r="BZ208" s="581"/>
      <c r="CA208" s="635"/>
      <c r="CB208" s="650"/>
      <c r="CC208" s="650"/>
      <c r="CD208" s="650"/>
      <c r="CE208" s="650"/>
      <c r="CF208" s="650"/>
      <c r="CG208" s="650"/>
      <c r="CH208" s="650"/>
      <c r="CI208" s="650"/>
      <c r="CJ208" s="650"/>
      <c r="CK208" s="650"/>
      <c r="CL208" s="650"/>
      <c r="CM208" s="650"/>
      <c r="CN208" s="650"/>
      <c r="CO208" s="650"/>
      <c r="CP208" s="650"/>
      <c r="CQ208" s="650"/>
      <c r="CR208" s="807">
        <f t="shared" si="15"/>
        <v>0</v>
      </c>
      <c r="CS208" s="807">
        <f t="shared" si="16"/>
        <v>0</v>
      </c>
      <c r="CT208" s="261"/>
      <c r="CU208" s="261"/>
      <c r="CV208" s="261"/>
      <c r="CW208" s="261"/>
      <c r="CX208" s="261"/>
      <c r="CY208" s="261"/>
      <c r="CZ208" s="261"/>
      <c r="DA208" s="261"/>
      <c r="DB208" s="261"/>
      <c r="DC208" s="261"/>
      <c r="DD208" s="261"/>
      <c r="DE208" s="261"/>
      <c r="DF208" s="261"/>
      <c r="DG208" s="261"/>
      <c r="DH208" s="261"/>
      <c r="DI208" s="261"/>
      <c r="DJ208" s="261"/>
      <c r="DK208" s="261"/>
      <c r="DL208" s="261"/>
      <c r="DM208" s="261"/>
      <c r="DN208" s="261"/>
      <c r="DO208" s="261"/>
      <c r="DP208" s="261"/>
      <c r="DQ208" s="261"/>
      <c r="DR208" s="261"/>
      <c r="DS208" s="261"/>
      <c r="DT208" s="261"/>
      <c r="DU208" s="261"/>
      <c r="DV208" s="261"/>
      <c r="DW208" s="261"/>
      <c r="DX208" s="261"/>
      <c r="DY208" s="261"/>
      <c r="DZ208" s="261"/>
      <c r="EA208" s="261"/>
      <c r="EB208" s="261"/>
      <c r="EC208" s="261"/>
      <c r="ED208" s="261"/>
      <c r="EE208" s="261"/>
      <c r="EF208" s="261"/>
      <c r="EG208" s="261"/>
      <c r="EH208" s="261"/>
      <c r="EI208" s="261"/>
      <c r="EJ208" s="261"/>
      <c r="EK208" s="261"/>
      <c r="EL208" s="261"/>
      <c r="EM208" s="261"/>
      <c r="EN208" s="261"/>
      <c r="EO208" s="261"/>
      <c r="EP208" s="261"/>
      <c r="EQ208" s="261"/>
      <c r="ER208" s="261"/>
      <c r="ES208" s="261"/>
      <c r="ET208" s="261"/>
      <c r="EU208" s="261"/>
      <c r="EV208" s="261"/>
      <c r="EW208" s="261"/>
      <c r="EX208" s="261"/>
      <c r="EY208" s="261"/>
      <c r="EZ208" s="261"/>
      <c r="FA208" s="261"/>
      <c r="FB208" s="261"/>
      <c r="FC208" s="261"/>
      <c r="FD208" s="261"/>
      <c r="FE208" s="261"/>
      <c r="FF208" s="261"/>
      <c r="FG208" s="261"/>
      <c r="FH208" s="261"/>
      <c r="FI208" s="261"/>
      <c r="FJ208" s="261"/>
      <c r="FK208" s="261"/>
      <c r="FL208" s="261"/>
      <c r="FM208" s="261"/>
      <c r="FN208" s="261"/>
      <c r="FO208" s="261"/>
      <c r="FP208" s="261"/>
      <c r="FQ208" s="261"/>
      <c r="FR208" s="261"/>
      <c r="FS208" s="261"/>
      <c r="FT208" s="261"/>
      <c r="FU208" s="261"/>
      <c r="FV208" s="261"/>
      <c r="FW208" s="261"/>
      <c r="FX208" s="261"/>
      <c r="FY208" s="261"/>
      <c r="FZ208" s="261"/>
      <c r="GA208" s="261"/>
      <c r="GB208" s="261"/>
      <c r="GC208" s="261"/>
      <c r="GD208" s="261"/>
      <c r="GE208" s="261"/>
      <c r="GF208" s="261"/>
      <c r="GG208" s="261"/>
      <c r="GH208" s="261"/>
      <c r="GI208" s="261"/>
      <c r="GJ208" s="261"/>
      <c r="GK208" s="261"/>
      <c r="GL208" s="261"/>
      <c r="GM208" s="261"/>
      <c r="GN208" s="261"/>
      <c r="GO208" s="261"/>
      <c r="GP208" s="261"/>
      <c r="GQ208" s="261"/>
      <c r="GR208" s="261"/>
      <c r="GS208" s="261"/>
      <c r="GT208" s="261"/>
      <c r="GU208" s="261"/>
      <c r="GV208" s="261"/>
      <c r="GW208" s="261"/>
      <c r="GX208" s="261"/>
      <c r="GY208" s="261"/>
      <c r="GZ208" s="261"/>
      <c r="HA208" s="261"/>
      <c r="HB208" s="261"/>
      <c r="HC208" s="261"/>
      <c r="HD208" s="261"/>
      <c r="HE208" s="261"/>
      <c r="HF208" s="261"/>
      <c r="HG208" s="261"/>
      <c r="HH208" s="261"/>
      <c r="HI208" s="261"/>
      <c r="HJ208" s="261"/>
      <c r="HK208" s="261"/>
      <c r="HL208" s="261"/>
      <c r="HM208" s="261"/>
    </row>
    <row r="209" spans="1:221" ht="31.5" hidden="1" x14ac:dyDescent="0.25">
      <c r="A209" s="790" t="s">
        <v>416</v>
      </c>
      <c r="B209" s="790" t="s">
        <v>375</v>
      </c>
      <c r="C209" s="790" t="s">
        <v>361</v>
      </c>
      <c r="D209" s="790" t="s">
        <v>414</v>
      </c>
      <c r="E209" s="790" t="s">
        <v>401</v>
      </c>
      <c r="F209" s="790" t="s">
        <v>1003</v>
      </c>
      <c r="G209" s="614"/>
      <c r="H209" s="614"/>
      <c r="I209" s="1055"/>
      <c r="J209" s="1055"/>
      <c r="K209" s="614"/>
      <c r="L209" s="614"/>
      <c r="M209" s="614"/>
      <c r="N209" s="630"/>
      <c r="O209" s="630"/>
      <c r="P209" s="630"/>
      <c r="Q209" s="1151" t="s">
        <v>1002</v>
      </c>
      <c r="R209" s="1152"/>
      <c r="S209" s="1152"/>
      <c r="T209" s="1153">
        <f t="shared" si="18"/>
        <v>0</v>
      </c>
      <c r="U209" s="654">
        <f t="shared" si="17"/>
        <v>0</v>
      </c>
      <c r="V209" s="1086"/>
      <c r="W209" s="260"/>
      <c r="X209" s="260"/>
      <c r="Y209" s="260"/>
      <c r="Z209" s="260"/>
      <c r="AA209" s="596"/>
      <c r="AB209" s="260"/>
      <c r="AC209" s="260"/>
      <c r="AD209" s="260"/>
      <c r="AE209" s="260"/>
      <c r="AF209" s="260"/>
      <c r="AG209" s="260"/>
      <c r="AH209" s="260"/>
      <c r="AI209" s="260"/>
      <c r="AJ209" s="260"/>
      <c r="AK209" s="260"/>
      <c r="AL209" s="260"/>
      <c r="AM209" s="260"/>
      <c r="AN209" s="596"/>
      <c r="AO209" s="596"/>
      <c r="AP209" s="260"/>
      <c r="AQ209" s="260"/>
      <c r="AR209" s="260"/>
      <c r="AS209" s="260"/>
      <c r="AT209" s="260"/>
      <c r="AU209" s="260"/>
      <c r="AV209" s="260"/>
      <c r="AW209" s="260"/>
      <c r="AX209" s="260"/>
      <c r="AY209" s="260"/>
      <c r="AZ209" s="260"/>
      <c r="BA209" s="260"/>
      <c r="BB209" s="260"/>
      <c r="BC209" s="260"/>
      <c r="BD209" s="596"/>
      <c r="BE209" s="260"/>
      <c r="BF209" s="260"/>
      <c r="BG209" s="260"/>
      <c r="BH209" s="260"/>
      <c r="BI209" s="260"/>
      <c r="BJ209" s="260"/>
      <c r="BK209" s="581"/>
      <c r="BL209" s="260"/>
      <c r="BM209" s="260"/>
      <c r="BN209" s="260"/>
      <c r="BO209" s="260"/>
      <c r="BP209" s="260"/>
      <c r="BQ209" s="260"/>
      <c r="BR209" s="260"/>
      <c r="BS209" s="596"/>
      <c r="BT209" s="260"/>
      <c r="BU209" s="260"/>
      <c r="BV209" s="260"/>
      <c r="BW209" s="260"/>
      <c r="BX209" s="260"/>
      <c r="BY209" s="260"/>
      <c r="BZ209" s="260"/>
      <c r="CA209" s="635"/>
      <c r="CB209" s="650"/>
      <c r="CC209" s="650"/>
      <c r="CD209" s="650"/>
      <c r="CE209" s="650"/>
      <c r="CF209" s="650"/>
      <c r="CG209" s="650"/>
      <c r="CH209" s="650"/>
      <c r="CI209" s="650"/>
      <c r="CJ209" s="650"/>
      <c r="CK209" s="650"/>
      <c r="CL209" s="650"/>
      <c r="CM209" s="650"/>
      <c r="CN209" s="650"/>
      <c r="CO209" s="650"/>
      <c r="CP209" s="650"/>
      <c r="CQ209" s="650"/>
      <c r="CR209" s="807">
        <f t="shared" si="15"/>
        <v>0</v>
      </c>
      <c r="CS209" s="807">
        <f t="shared" si="16"/>
        <v>0</v>
      </c>
      <c r="CT209" s="261"/>
      <c r="CU209" s="261"/>
      <c r="CV209" s="261"/>
      <c r="CW209" s="261"/>
      <c r="CX209" s="261"/>
      <c r="CY209" s="261"/>
      <c r="CZ209" s="261"/>
      <c r="DA209" s="261"/>
      <c r="DB209" s="261"/>
      <c r="DC209" s="261"/>
      <c r="DD209" s="261"/>
      <c r="DE209" s="261"/>
      <c r="DF209" s="261"/>
      <c r="DG209" s="261"/>
      <c r="DH209" s="261"/>
      <c r="DI209" s="261"/>
      <c r="DJ209" s="261"/>
      <c r="DK209" s="261"/>
      <c r="DL209" s="261"/>
      <c r="DM209" s="261"/>
      <c r="DN209" s="261"/>
      <c r="DO209" s="261"/>
      <c r="DP209" s="261"/>
      <c r="DQ209" s="261"/>
      <c r="DR209" s="261"/>
      <c r="DS209" s="261"/>
      <c r="DT209" s="261"/>
      <c r="DU209" s="261"/>
      <c r="DV209" s="261"/>
      <c r="DW209" s="261"/>
      <c r="DX209" s="261"/>
      <c r="DY209" s="261"/>
      <c r="DZ209" s="261"/>
      <c r="EA209" s="261"/>
      <c r="EB209" s="261"/>
      <c r="EC209" s="261"/>
      <c r="ED209" s="261"/>
      <c r="EE209" s="261"/>
      <c r="EF209" s="261"/>
      <c r="EG209" s="261"/>
      <c r="EH209" s="261"/>
      <c r="EI209" s="261"/>
      <c r="EJ209" s="261"/>
      <c r="EK209" s="261"/>
      <c r="EL209" s="261"/>
      <c r="EM209" s="261"/>
      <c r="EN209" s="261"/>
      <c r="EO209" s="261"/>
      <c r="EP209" s="261"/>
      <c r="EQ209" s="261"/>
      <c r="ER209" s="261"/>
      <c r="ES209" s="261"/>
      <c r="ET209" s="261"/>
      <c r="EU209" s="261"/>
      <c r="EV209" s="261"/>
      <c r="EW209" s="261"/>
      <c r="EX209" s="261"/>
      <c r="EY209" s="261"/>
      <c r="EZ209" s="261"/>
      <c r="FA209" s="261"/>
      <c r="FB209" s="261"/>
      <c r="FC209" s="261"/>
      <c r="FD209" s="261"/>
      <c r="FE209" s="261"/>
      <c r="FF209" s="261"/>
      <c r="FG209" s="261"/>
      <c r="FH209" s="261"/>
      <c r="FI209" s="261"/>
      <c r="FJ209" s="261"/>
      <c r="FK209" s="261"/>
      <c r="FL209" s="261"/>
      <c r="FM209" s="261"/>
      <c r="FN209" s="261"/>
      <c r="FO209" s="261"/>
      <c r="FP209" s="261"/>
      <c r="FQ209" s="261"/>
      <c r="FR209" s="261"/>
      <c r="FS209" s="261"/>
      <c r="FT209" s="261"/>
      <c r="FU209" s="261"/>
      <c r="FV209" s="261"/>
      <c r="FW209" s="261"/>
      <c r="FX209" s="261"/>
      <c r="FY209" s="261"/>
      <c r="FZ209" s="261"/>
      <c r="GA209" s="261"/>
      <c r="GB209" s="261"/>
      <c r="GC209" s="261"/>
      <c r="GD209" s="261"/>
      <c r="GE209" s="261"/>
      <c r="GF209" s="261"/>
      <c r="GG209" s="261"/>
      <c r="GH209" s="261"/>
      <c r="GI209" s="261"/>
      <c r="GJ209" s="261"/>
      <c r="GK209" s="261"/>
      <c r="GL209" s="261"/>
      <c r="GM209" s="261"/>
      <c r="GN209" s="261"/>
      <c r="GO209" s="261"/>
      <c r="GP209" s="261"/>
      <c r="GQ209" s="261"/>
      <c r="GR209" s="261"/>
      <c r="GS209" s="261"/>
      <c r="GT209" s="261"/>
      <c r="GU209" s="261"/>
      <c r="GV209" s="261"/>
      <c r="GW209" s="261"/>
      <c r="GX209" s="261"/>
      <c r="GY209" s="261"/>
      <c r="GZ209" s="261"/>
      <c r="HA209" s="261"/>
      <c r="HB209" s="261"/>
      <c r="HC209" s="261"/>
      <c r="HD209" s="261"/>
      <c r="HE209" s="261"/>
      <c r="HF209" s="261"/>
      <c r="HG209" s="254"/>
      <c r="HH209" s="254"/>
      <c r="HI209" s="254"/>
      <c r="HJ209" s="254"/>
      <c r="HK209" s="254"/>
      <c r="HL209" s="254"/>
      <c r="HM209" s="254"/>
    </row>
    <row r="210" spans="1:221" s="280" customFormat="1" ht="72" hidden="1" customHeight="1" x14ac:dyDescent="0.25">
      <c r="A210" s="619" t="s">
        <v>416</v>
      </c>
      <c r="B210" s="619" t="s">
        <v>375</v>
      </c>
      <c r="C210" s="619" t="s">
        <v>361</v>
      </c>
      <c r="D210" s="619" t="s">
        <v>414</v>
      </c>
      <c r="E210" s="619" t="s">
        <v>401</v>
      </c>
      <c r="F210" s="619" t="s">
        <v>1003</v>
      </c>
      <c r="G210" s="609">
        <v>2021005810243</v>
      </c>
      <c r="H210" s="609"/>
      <c r="I210" s="1052" t="s">
        <v>1004</v>
      </c>
      <c r="J210" s="1052" t="s">
        <v>1005</v>
      </c>
      <c r="K210" s="609">
        <v>2</v>
      </c>
      <c r="L210" s="609" t="s">
        <v>792</v>
      </c>
      <c r="M210" s="609" t="s">
        <v>796</v>
      </c>
      <c r="N210" s="619" t="s">
        <v>666</v>
      </c>
      <c r="O210" s="619" t="s">
        <v>390</v>
      </c>
      <c r="P210" s="619"/>
      <c r="Q210" s="1154" t="s">
        <v>882</v>
      </c>
      <c r="R210" s="1155">
        <v>100000000</v>
      </c>
      <c r="S210" s="1155"/>
      <c r="T210" s="1156">
        <v>100000000</v>
      </c>
      <c r="U210" s="654">
        <f t="shared" si="17"/>
        <v>99999999.999999523</v>
      </c>
      <c r="V210" s="1093"/>
      <c r="W210" s="324"/>
      <c r="X210" s="324"/>
      <c r="Y210" s="324"/>
      <c r="Z210" s="324"/>
      <c r="AA210" s="791"/>
      <c r="AB210" s="303"/>
      <c r="AC210" s="303"/>
      <c r="AD210" s="303"/>
      <c r="AE210" s="303"/>
      <c r="AF210" s="303"/>
      <c r="AG210" s="303"/>
      <c r="AH210" s="324"/>
      <c r="AI210" s="324"/>
      <c r="AJ210" s="324"/>
      <c r="AK210" s="324"/>
      <c r="AL210" s="324"/>
      <c r="AM210" s="324"/>
      <c r="AN210" s="601"/>
      <c r="AO210" s="601">
        <f>94785299</f>
        <v>94785299</v>
      </c>
      <c r="AP210" s="324"/>
      <c r="AQ210" s="324"/>
      <c r="AR210" s="324">
        <v>5214700.9999995232</v>
      </c>
      <c r="AS210" s="324"/>
      <c r="AT210" s="324"/>
      <c r="AU210" s="303"/>
      <c r="AV210" s="303"/>
      <c r="AW210" s="313"/>
      <c r="AX210" s="324"/>
      <c r="AY210" s="324"/>
      <c r="AZ210" s="324"/>
      <c r="BA210" s="324"/>
      <c r="BB210" s="324"/>
      <c r="BC210" s="324"/>
      <c r="BD210" s="601"/>
      <c r="BE210" s="324"/>
      <c r="BF210" s="324"/>
      <c r="BG210" s="324"/>
      <c r="BH210" s="324"/>
      <c r="BI210" s="324"/>
      <c r="BJ210" s="324"/>
      <c r="BK210" s="591"/>
      <c r="BL210" s="324"/>
      <c r="BM210" s="324"/>
      <c r="BN210" s="324"/>
      <c r="BO210" s="324"/>
      <c r="BP210" s="324"/>
      <c r="BQ210" s="324"/>
      <c r="BR210" s="324"/>
      <c r="BS210" s="601"/>
      <c r="BT210" s="324"/>
      <c r="BU210" s="324"/>
      <c r="BV210" s="324"/>
      <c r="BW210" s="324"/>
      <c r="BX210" s="324"/>
      <c r="BY210" s="324"/>
      <c r="BZ210" s="324"/>
      <c r="CA210" s="644"/>
      <c r="CB210" s="652"/>
      <c r="CC210" s="652"/>
      <c r="CD210" s="652"/>
      <c r="CE210" s="652"/>
      <c r="CF210" s="652"/>
      <c r="CG210" s="652"/>
      <c r="CH210" s="652"/>
      <c r="CI210" s="652"/>
      <c r="CJ210" s="652"/>
      <c r="CK210" s="652"/>
      <c r="CL210" s="652"/>
      <c r="CM210" s="652"/>
      <c r="CN210" s="652"/>
      <c r="CO210" s="652"/>
      <c r="CP210" s="652"/>
      <c r="CQ210" s="652"/>
      <c r="CR210" s="807">
        <f t="shared" si="15"/>
        <v>100000000</v>
      </c>
      <c r="CS210" s="807">
        <f t="shared" si="16"/>
        <v>0</v>
      </c>
      <c r="CT210" s="278"/>
      <c r="CU210" s="278"/>
      <c r="CV210" s="278"/>
      <c r="CW210" s="278"/>
      <c r="CX210" s="278"/>
      <c r="CY210" s="278"/>
      <c r="CZ210" s="278"/>
      <c r="DA210" s="278"/>
      <c r="DB210" s="278"/>
      <c r="DC210" s="278"/>
      <c r="DD210" s="278"/>
      <c r="DE210" s="278"/>
      <c r="DF210" s="278"/>
      <c r="DG210" s="278"/>
      <c r="DH210" s="278"/>
      <c r="DI210" s="278"/>
      <c r="DJ210" s="278"/>
      <c r="DK210" s="278"/>
      <c r="DL210" s="278"/>
      <c r="DM210" s="278"/>
      <c r="DN210" s="278"/>
      <c r="DO210" s="278"/>
      <c r="DP210" s="278"/>
      <c r="DQ210" s="278"/>
      <c r="DR210" s="278"/>
      <c r="DS210" s="278"/>
      <c r="DT210" s="278"/>
      <c r="DU210" s="278"/>
      <c r="DV210" s="278"/>
      <c r="DW210" s="278"/>
      <c r="DX210" s="278"/>
      <c r="DY210" s="278"/>
      <c r="DZ210" s="278"/>
      <c r="EA210" s="278"/>
      <c r="EB210" s="278"/>
      <c r="EC210" s="278"/>
      <c r="ED210" s="278"/>
      <c r="EE210" s="278"/>
      <c r="EF210" s="278"/>
      <c r="EG210" s="278"/>
      <c r="EH210" s="278"/>
      <c r="EI210" s="278"/>
      <c r="EJ210" s="278"/>
      <c r="EK210" s="278"/>
      <c r="EL210" s="278"/>
      <c r="EM210" s="278"/>
      <c r="EN210" s="278"/>
      <c r="EO210" s="278"/>
      <c r="EP210" s="278"/>
      <c r="EQ210" s="278"/>
      <c r="ER210" s="278"/>
      <c r="ES210" s="278"/>
      <c r="ET210" s="278"/>
      <c r="EU210" s="278"/>
      <c r="EV210" s="278"/>
      <c r="EW210" s="278"/>
      <c r="EX210" s="278"/>
      <c r="EY210" s="278"/>
      <c r="EZ210" s="278"/>
      <c r="FA210" s="278"/>
      <c r="FB210" s="278"/>
      <c r="FC210" s="278"/>
      <c r="FD210" s="278"/>
      <c r="FE210" s="278"/>
      <c r="FF210" s="278"/>
      <c r="FG210" s="278"/>
      <c r="FH210" s="278"/>
      <c r="FI210" s="278"/>
      <c r="FJ210" s="278"/>
      <c r="FK210" s="278"/>
      <c r="FL210" s="278"/>
      <c r="FM210" s="278"/>
      <c r="FN210" s="278"/>
      <c r="FO210" s="278"/>
      <c r="FP210" s="278"/>
      <c r="FQ210" s="278"/>
      <c r="FR210" s="278"/>
      <c r="FS210" s="278"/>
      <c r="FT210" s="278"/>
      <c r="FU210" s="278"/>
      <c r="FV210" s="278"/>
      <c r="FW210" s="278"/>
      <c r="FX210" s="278"/>
      <c r="FY210" s="278"/>
      <c r="FZ210" s="278"/>
      <c r="GA210" s="278"/>
      <c r="GB210" s="278"/>
      <c r="GC210" s="278"/>
      <c r="GD210" s="278"/>
      <c r="GE210" s="278"/>
      <c r="GF210" s="278"/>
      <c r="GG210" s="278"/>
      <c r="GH210" s="278"/>
      <c r="GI210" s="278"/>
      <c r="GJ210" s="278"/>
      <c r="GK210" s="278"/>
      <c r="GL210" s="278"/>
      <c r="GM210" s="278"/>
      <c r="GN210" s="278"/>
      <c r="GO210" s="278"/>
      <c r="GP210" s="278"/>
      <c r="GQ210" s="278"/>
      <c r="GR210" s="278"/>
      <c r="GS210" s="278"/>
      <c r="GT210" s="278"/>
      <c r="GU210" s="278"/>
      <c r="GV210" s="278"/>
      <c r="GW210" s="278"/>
      <c r="GX210" s="278"/>
      <c r="GY210" s="278"/>
      <c r="GZ210" s="278"/>
      <c r="HA210" s="278"/>
      <c r="HB210" s="278"/>
      <c r="HC210" s="278"/>
      <c r="HD210" s="278"/>
      <c r="HE210" s="278"/>
      <c r="HF210" s="278"/>
      <c r="HG210" s="278"/>
      <c r="HH210" s="278"/>
      <c r="HI210" s="278"/>
      <c r="HJ210" s="278"/>
      <c r="HK210" s="278"/>
      <c r="HL210" s="278"/>
      <c r="HM210" s="278"/>
    </row>
    <row r="211" spans="1:221" ht="19.5" hidden="1" x14ac:dyDescent="0.25">
      <c r="A211" s="1132" t="s">
        <v>416</v>
      </c>
      <c r="B211" s="1132" t="s">
        <v>375</v>
      </c>
      <c r="C211" s="1132" t="s">
        <v>361</v>
      </c>
      <c r="D211" s="1132" t="s">
        <v>415</v>
      </c>
      <c r="E211" s="1132"/>
      <c r="F211" s="1132"/>
      <c r="G211" s="613"/>
      <c r="H211" s="613"/>
      <c r="I211" s="1054"/>
      <c r="J211" s="1054"/>
      <c r="K211" s="613"/>
      <c r="L211" s="613"/>
      <c r="M211" s="613"/>
      <c r="N211" s="629"/>
      <c r="O211" s="629"/>
      <c r="P211" s="629"/>
      <c r="Q211" s="1148" t="s">
        <v>302</v>
      </c>
      <c r="R211" s="1149"/>
      <c r="S211" s="1149"/>
      <c r="T211" s="1150">
        <f t="shared" si="18"/>
        <v>0</v>
      </c>
      <c r="U211" s="654">
        <f t="shared" si="17"/>
        <v>0</v>
      </c>
      <c r="V211" s="1086"/>
      <c r="W211" s="260"/>
      <c r="X211" s="260"/>
      <c r="Y211" s="260"/>
      <c r="Z211" s="260"/>
      <c r="AA211" s="596"/>
      <c r="AB211" s="260"/>
      <c r="AC211" s="260"/>
      <c r="AD211" s="260"/>
      <c r="AE211" s="260"/>
      <c r="AF211" s="260"/>
      <c r="AG211" s="260"/>
      <c r="AH211" s="260"/>
      <c r="AI211" s="260"/>
      <c r="AJ211" s="260"/>
      <c r="AK211" s="260"/>
      <c r="AL211" s="260"/>
      <c r="AM211" s="260"/>
      <c r="AN211" s="596"/>
      <c r="AO211" s="596"/>
      <c r="AP211" s="260"/>
      <c r="AQ211" s="260"/>
      <c r="AR211" s="260"/>
      <c r="AS211" s="260"/>
      <c r="AT211" s="260"/>
      <c r="AU211" s="260"/>
      <c r="AV211" s="260"/>
      <c r="AW211" s="260"/>
      <c r="AX211" s="260"/>
      <c r="AY211" s="260"/>
      <c r="AZ211" s="260"/>
      <c r="BA211" s="260"/>
      <c r="BB211" s="260"/>
      <c r="BC211" s="260"/>
      <c r="BD211" s="596"/>
      <c r="BE211" s="260"/>
      <c r="BF211" s="260"/>
      <c r="BG211" s="260"/>
      <c r="BH211" s="260"/>
      <c r="BI211" s="260"/>
      <c r="BJ211" s="260"/>
      <c r="BK211" s="581"/>
      <c r="BL211" s="260"/>
      <c r="BM211" s="260"/>
      <c r="BN211" s="260"/>
      <c r="BO211" s="260"/>
      <c r="BP211" s="260"/>
      <c r="BQ211" s="260"/>
      <c r="BR211" s="260"/>
      <c r="BS211" s="596"/>
      <c r="BT211" s="260"/>
      <c r="BU211" s="260"/>
      <c r="BV211" s="260"/>
      <c r="BW211" s="260"/>
      <c r="BX211" s="260"/>
      <c r="BY211" s="260"/>
      <c r="BZ211" s="260"/>
      <c r="CA211" s="635"/>
      <c r="CB211" s="650"/>
      <c r="CC211" s="650"/>
      <c r="CD211" s="650"/>
      <c r="CE211" s="650"/>
      <c r="CF211" s="650"/>
      <c r="CG211" s="650"/>
      <c r="CH211" s="650"/>
      <c r="CI211" s="650"/>
      <c r="CJ211" s="650"/>
      <c r="CK211" s="650"/>
      <c r="CL211" s="650"/>
      <c r="CM211" s="650"/>
      <c r="CN211" s="650"/>
      <c r="CO211" s="650"/>
      <c r="CP211" s="650"/>
      <c r="CQ211" s="650"/>
      <c r="CR211" s="807">
        <f t="shared" si="15"/>
        <v>0</v>
      </c>
      <c r="CS211" s="807">
        <f t="shared" si="16"/>
        <v>0</v>
      </c>
      <c r="CT211" s="261"/>
      <c r="CU211" s="261"/>
      <c r="CV211" s="261"/>
      <c r="CW211" s="261"/>
      <c r="CX211" s="261"/>
      <c r="CY211" s="261"/>
      <c r="CZ211" s="261"/>
      <c r="DA211" s="261"/>
      <c r="DB211" s="261"/>
      <c r="DC211" s="261"/>
      <c r="DD211" s="261"/>
      <c r="DE211" s="261"/>
      <c r="DF211" s="261"/>
      <c r="DG211" s="261"/>
      <c r="DH211" s="261"/>
      <c r="DI211" s="261"/>
      <c r="DJ211" s="261"/>
      <c r="DK211" s="261"/>
      <c r="DL211" s="261"/>
      <c r="DM211" s="261"/>
      <c r="DN211" s="261"/>
      <c r="DO211" s="261"/>
      <c r="DP211" s="261"/>
      <c r="DQ211" s="261"/>
      <c r="DR211" s="261"/>
      <c r="DS211" s="261"/>
      <c r="DT211" s="261"/>
      <c r="DU211" s="261"/>
      <c r="DV211" s="261"/>
      <c r="DW211" s="261"/>
      <c r="DX211" s="261"/>
      <c r="DY211" s="261"/>
      <c r="DZ211" s="261"/>
      <c r="EA211" s="261"/>
      <c r="EB211" s="261"/>
      <c r="EC211" s="261"/>
      <c r="ED211" s="261"/>
      <c r="EE211" s="261"/>
      <c r="EF211" s="261"/>
      <c r="EG211" s="261"/>
      <c r="EH211" s="261"/>
      <c r="EI211" s="261"/>
      <c r="EJ211" s="261"/>
      <c r="EK211" s="261"/>
      <c r="EL211" s="261"/>
      <c r="EM211" s="261"/>
      <c r="EN211" s="261"/>
      <c r="EO211" s="261"/>
      <c r="EP211" s="261"/>
      <c r="EQ211" s="261"/>
      <c r="ER211" s="261"/>
      <c r="ES211" s="261"/>
      <c r="ET211" s="261"/>
      <c r="EU211" s="261"/>
      <c r="EV211" s="261"/>
      <c r="EW211" s="261"/>
      <c r="EX211" s="261"/>
      <c r="EY211" s="261"/>
      <c r="EZ211" s="261"/>
      <c r="FA211" s="261"/>
      <c r="FB211" s="261"/>
      <c r="FC211" s="261"/>
      <c r="FD211" s="261"/>
      <c r="FE211" s="261"/>
      <c r="FF211" s="261"/>
      <c r="FG211" s="261"/>
      <c r="FH211" s="261"/>
      <c r="FI211" s="261"/>
      <c r="FJ211" s="261"/>
      <c r="FK211" s="261"/>
      <c r="FL211" s="261"/>
      <c r="FM211" s="261"/>
      <c r="FN211" s="261"/>
      <c r="FO211" s="261"/>
      <c r="FP211" s="261"/>
      <c r="FQ211" s="261"/>
      <c r="FR211" s="261"/>
      <c r="FS211" s="261"/>
      <c r="FT211" s="261"/>
      <c r="FU211" s="261"/>
      <c r="FV211" s="261"/>
      <c r="FW211" s="261"/>
      <c r="FX211" s="261"/>
      <c r="FY211" s="261"/>
      <c r="FZ211" s="261"/>
      <c r="GA211" s="261"/>
      <c r="GB211" s="261"/>
      <c r="GC211" s="261"/>
      <c r="GD211" s="261"/>
      <c r="GE211" s="261"/>
      <c r="GF211" s="261"/>
      <c r="GG211" s="261"/>
      <c r="GH211" s="261"/>
      <c r="GI211" s="261"/>
      <c r="GJ211" s="261"/>
      <c r="GK211" s="261"/>
      <c r="GL211" s="261"/>
      <c r="GM211" s="261"/>
      <c r="GN211" s="261"/>
      <c r="GO211" s="261"/>
      <c r="GP211" s="261"/>
      <c r="GQ211" s="261"/>
      <c r="GR211" s="261"/>
      <c r="GS211" s="261"/>
      <c r="GT211" s="261"/>
      <c r="GU211" s="261"/>
      <c r="GV211" s="261"/>
      <c r="GW211" s="261"/>
      <c r="GX211" s="261"/>
      <c r="GY211" s="261"/>
      <c r="GZ211" s="261"/>
      <c r="HA211" s="261"/>
      <c r="HB211" s="261"/>
      <c r="HC211" s="261"/>
      <c r="HD211" s="261"/>
      <c r="HE211" s="261"/>
      <c r="HF211" s="261"/>
      <c r="HG211" s="261"/>
      <c r="HH211" s="261"/>
      <c r="HI211" s="261"/>
      <c r="HJ211" s="261"/>
      <c r="HK211" s="261"/>
      <c r="HL211" s="261"/>
      <c r="HM211" s="261"/>
    </row>
    <row r="212" spans="1:221" ht="19.5" hidden="1" x14ac:dyDescent="0.25">
      <c r="A212" s="1121" t="s">
        <v>416</v>
      </c>
      <c r="B212" s="1121" t="s">
        <v>375</v>
      </c>
      <c r="C212" s="1121" t="s">
        <v>361</v>
      </c>
      <c r="D212" s="1121" t="s">
        <v>415</v>
      </c>
      <c r="E212" s="1121" t="s">
        <v>401</v>
      </c>
      <c r="F212" s="1121"/>
      <c r="G212" s="608"/>
      <c r="H212" s="608"/>
      <c r="I212" s="1050"/>
      <c r="J212" s="1050"/>
      <c r="K212" s="608"/>
      <c r="L212" s="608"/>
      <c r="M212" s="608"/>
      <c r="N212" s="627"/>
      <c r="O212" s="627"/>
      <c r="P212" s="627"/>
      <c r="Q212" s="1122" t="s">
        <v>689</v>
      </c>
      <c r="R212" s="1123"/>
      <c r="S212" s="1123"/>
      <c r="T212" s="1124">
        <f t="shared" si="18"/>
        <v>0</v>
      </c>
      <c r="U212" s="654">
        <f t="shared" si="17"/>
        <v>0</v>
      </c>
      <c r="V212" s="1086"/>
      <c r="W212" s="581"/>
      <c r="X212" s="581"/>
      <c r="Y212" s="581"/>
      <c r="Z212" s="581"/>
      <c r="AA212" s="596"/>
      <c r="AB212" s="581"/>
      <c r="AC212" s="581"/>
      <c r="AD212" s="581"/>
      <c r="AE212" s="581"/>
      <c r="AF212" s="581"/>
      <c r="AG212" s="581"/>
      <c r="AH212" s="581"/>
      <c r="AI212" s="581"/>
      <c r="AJ212" s="581"/>
      <c r="AK212" s="581"/>
      <c r="AL212" s="581"/>
      <c r="AM212" s="581"/>
      <c r="AN212" s="596"/>
      <c r="AO212" s="596"/>
      <c r="AP212" s="581"/>
      <c r="AQ212" s="581"/>
      <c r="AR212" s="581"/>
      <c r="AS212" s="581"/>
      <c r="AT212" s="581"/>
      <c r="AU212" s="581"/>
      <c r="AV212" s="581"/>
      <c r="AW212" s="581"/>
      <c r="AX212" s="581"/>
      <c r="AY212" s="581"/>
      <c r="AZ212" s="581"/>
      <c r="BA212" s="581"/>
      <c r="BB212" s="581"/>
      <c r="BC212" s="581"/>
      <c r="BD212" s="596"/>
      <c r="BE212" s="581"/>
      <c r="BF212" s="581"/>
      <c r="BG212" s="260"/>
      <c r="BH212" s="260"/>
      <c r="BI212" s="260"/>
      <c r="BJ212" s="581"/>
      <c r="BK212" s="581"/>
      <c r="BL212" s="581"/>
      <c r="BM212" s="581"/>
      <c r="BN212" s="581"/>
      <c r="BO212" s="581"/>
      <c r="BP212" s="581"/>
      <c r="BQ212" s="581"/>
      <c r="BR212" s="581"/>
      <c r="BS212" s="596"/>
      <c r="BT212" s="581"/>
      <c r="BU212" s="581"/>
      <c r="BV212" s="581"/>
      <c r="BW212" s="581"/>
      <c r="BX212" s="581"/>
      <c r="BY212" s="581"/>
      <c r="BZ212" s="581"/>
      <c r="CA212" s="635"/>
      <c r="CB212" s="650"/>
      <c r="CC212" s="650"/>
      <c r="CD212" s="650"/>
      <c r="CE212" s="650"/>
      <c r="CF212" s="650"/>
      <c r="CG212" s="650"/>
      <c r="CH212" s="650"/>
      <c r="CI212" s="650"/>
      <c r="CJ212" s="650"/>
      <c r="CK212" s="650"/>
      <c r="CL212" s="650"/>
      <c r="CM212" s="650"/>
      <c r="CN212" s="650"/>
      <c r="CO212" s="650"/>
      <c r="CP212" s="650"/>
      <c r="CQ212" s="650"/>
      <c r="CR212" s="807">
        <f t="shared" si="15"/>
        <v>0</v>
      </c>
      <c r="CS212" s="807">
        <f t="shared" si="16"/>
        <v>0</v>
      </c>
      <c r="CT212" s="261"/>
      <c r="CU212" s="261"/>
      <c r="CV212" s="261"/>
      <c r="CW212" s="261"/>
      <c r="CX212" s="261"/>
      <c r="CY212" s="261"/>
      <c r="CZ212" s="261"/>
      <c r="DA212" s="261"/>
      <c r="DB212" s="261"/>
      <c r="DC212" s="261"/>
      <c r="DD212" s="261"/>
      <c r="DE212" s="261"/>
      <c r="DF212" s="261"/>
      <c r="DG212" s="261"/>
      <c r="DH212" s="261"/>
      <c r="DI212" s="261"/>
      <c r="DJ212" s="261"/>
      <c r="DK212" s="261"/>
      <c r="DL212" s="261"/>
      <c r="DM212" s="261"/>
      <c r="DN212" s="261"/>
      <c r="DO212" s="261"/>
      <c r="DP212" s="261"/>
      <c r="DQ212" s="261"/>
      <c r="DR212" s="261"/>
      <c r="DS212" s="261"/>
      <c r="DT212" s="261"/>
      <c r="DU212" s="261"/>
      <c r="DV212" s="261"/>
      <c r="DW212" s="261"/>
      <c r="DX212" s="261"/>
      <c r="DY212" s="261"/>
      <c r="DZ212" s="261"/>
      <c r="EA212" s="261"/>
      <c r="EB212" s="261"/>
      <c r="EC212" s="261"/>
      <c r="ED212" s="261"/>
      <c r="EE212" s="261"/>
      <c r="EF212" s="261"/>
      <c r="EG212" s="261"/>
      <c r="EH212" s="261"/>
      <c r="EI212" s="261"/>
      <c r="EJ212" s="261"/>
      <c r="EK212" s="261"/>
      <c r="EL212" s="261"/>
      <c r="EM212" s="261"/>
      <c r="EN212" s="261"/>
      <c r="EO212" s="261"/>
      <c r="EP212" s="261"/>
      <c r="EQ212" s="261"/>
      <c r="ER212" s="261"/>
      <c r="ES212" s="261"/>
      <c r="ET212" s="261"/>
      <c r="EU212" s="261"/>
      <c r="EV212" s="261"/>
      <c r="EW212" s="261"/>
      <c r="EX212" s="261"/>
      <c r="EY212" s="261"/>
      <c r="EZ212" s="261"/>
      <c r="FA212" s="261"/>
      <c r="FB212" s="261"/>
      <c r="FC212" s="261"/>
      <c r="FD212" s="261"/>
      <c r="FE212" s="261"/>
      <c r="FF212" s="261"/>
      <c r="FG212" s="261"/>
      <c r="FH212" s="261"/>
      <c r="FI212" s="261"/>
      <c r="FJ212" s="261"/>
      <c r="FK212" s="261"/>
      <c r="FL212" s="261"/>
      <c r="FM212" s="261"/>
      <c r="FN212" s="261"/>
      <c r="FO212" s="261"/>
      <c r="FP212" s="261"/>
      <c r="FQ212" s="261"/>
      <c r="FR212" s="261"/>
      <c r="FS212" s="261"/>
      <c r="FT212" s="261"/>
      <c r="FU212" s="261"/>
      <c r="FV212" s="261"/>
      <c r="FW212" s="261"/>
      <c r="FX212" s="261"/>
      <c r="FY212" s="261"/>
      <c r="FZ212" s="261"/>
      <c r="GA212" s="261"/>
      <c r="GB212" s="261"/>
      <c r="GC212" s="261"/>
      <c r="GD212" s="261"/>
      <c r="GE212" s="261"/>
      <c r="GF212" s="261"/>
      <c r="GG212" s="261"/>
      <c r="GH212" s="261"/>
      <c r="GI212" s="261"/>
      <c r="GJ212" s="261"/>
      <c r="GK212" s="261"/>
      <c r="GL212" s="261"/>
      <c r="GM212" s="261"/>
      <c r="GN212" s="261"/>
      <c r="GO212" s="261"/>
      <c r="GP212" s="261"/>
      <c r="GQ212" s="261"/>
      <c r="GR212" s="261"/>
      <c r="GS212" s="261"/>
      <c r="GT212" s="261"/>
      <c r="GU212" s="261"/>
      <c r="GV212" s="261"/>
      <c r="GW212" s="261"/>
      <c r="GX212" s="261"/>
      <c r="GY212" s="261"/>
      <c r="GZ212" s="261"/>
      <c r="HA212" s="261"/>
      <c r="HB212" s="261"/>
      <c r="HC212" s="261"/>
      <c r="HD212" s="261"/>
      <c r="HE212" s="261"/>
      <c r="HF212" s="261"/>
      <c r="HG212" s="261"/>
      <c r="HH212" s="261"/>
      <c r="HI212" s="261"/>
      <c r="HJ212" s="261"/>
      <c r="HK212" s="261"/>
      <c r="HL212" s="261"/>
      <c r="HM212" s="261"/>
    </row>
    <row r="213" spans="1:221" ht="48" hidden="1" customHeight="1" x14ac:dyDescent="0.25">
      <c r="A213" s="790" t="s">
        <v>416</v>
      </c>
      <c r="B213" s="790" t="s">
        <v>375</v>
      </c>
      <c r="C213" s="790" t="s">
        <v>361</v>
      </c>
      <c r="D213" s="790" t="s">
        <v>415</v>
      </c>
      <c r="E213" s="790" t="s">
        <v>401</v>
      </c>
      <c r="F213" s="790" t="s">
        <v>448</v>
      </c>
      <c r="G213" s="614"/>
      <c r="H213" s="614"/>
      <c r="I213" s="1055"/>
      <c r="J213" s="1055"/>
      <c r="K213" s="614"/>
      <c r="L213" s="614"/>
      <c r="M213" s="614"/>
      <c r="N213" s="630"/>
      <c r="O213" s="630"/>
      <c r="P213" s="630"/>
      <c r="Q213" s="1151" t="s">
        <v>449</v>
      </c>
      <c r="R213" s="1152"/>
      <c r="S213" s="1152"/>
      <c r="T213" s="1153">
        <f t="shared" si="18"/>
        <v>0</v>
      </c>
      <c r="U213" s="654">
        <f t="shared" si="17"/>
        <v>0</v>
      </c>
      <c r="V213" s="1086"/>
      <c r="W213" s="260"/>
      <c r="X213" s="260"/>
      <c r="Y213" s="260"/>
      <c r="Z213" s="260"/>
      <c r="AA213" s="596"/>
      <c r="AB213" s="260"/>
      <c r="AC213" s="260"/>
      <c r="AD213" s="260"/>
      <c r="AE213" s="260"/>
      <c r="AF213" s="260"/>
      <c r="AG213" s="260"/>
      <c r="AH213" s="260"/>
      <c r="AI213" s="260"/>
      <c r="AJ213" s="260"/>
      <c r="AK213" s="260"/>
      <c r="AL213" s="260"/>
      <c r="AM213" s="260"/>
      <c r="AN213" s="596"/>
      <c r="AO213" s="596"/>
      <c r="AP213" s="260"/>
      <c r="AQ213" s="260"/>
      <c r="AR213" s="260"/>
      <c r="AS213" s="260"/>
      <c r="AT213" s="260"/>
      <c r="AU213" s="260"/>
      <c r="AV213" s="260"/>
      <c r="AW213" s="260"/>
      <c r="AX213" s="260"/>
      <c r="AY213" s="260"/>
      <c r="AZ213" s="260"/>
      <c r="BA213" s="260"/>
      <c r="BB213" s="260"/>
      <c r="BC213" s="260"/>
      <c r="BD213" s="596"/>
      <c r="BE213" s="260"/>
      <c r="BF213" s="260"/>
      <c r="BG213" s="260"/>
      <c r="BH213" s="260"/>
      <c r="BI213" s="260"/>
      <c r="BJ213" s="260"/>
      <c r="BK213" s="581"/>
      <c r="BL213" s="260"/>
      <c r="BM213" s="260"/>
      <c r="BN213" s="260"/>
      <c r="BO213" s="260"/>
      <c r="BP213" s="260"/>
      <c r="BQ213" s="260"/>
      <c r="BR213" s="260"/>
      <c r="BS213" s="596"/>
      <c r="BT213" s="260"/>
      <c r="BU213" s="260"/>
      <c r="BV213" s="260"/>
      <c r="BW213" s="260"/>
      <c r="BX213" s="260"/>
      <c r="BY213" s="260"/>
      <c r="BZ213" s="260"/>
      <c r="CA213" s="635"/>
      <c r="CB213" s="650"/>
      <c r="CC213" s="650"/>
      <c r="CD213" s="650"/>
      <c r="CE213" s="650"/>
      <c r="CF213" s="650"/>
      <c r="CG213" s="650"/>
      <c r="CH213" s="650"/>
      <c r="CI213" s="650"/>
      <c r="CJ213" s="650"/>
      <c r="CK213" s="650"/>
      <c r="CL213" s="650"/>
      <c r="CM213" s="650"/>
      <c r="CN213" s="650"/>
      <c r="CO213" s="650"/>
      <c r="CP213" s="650"/>
      <c r="CQ213" s="650"/>
      <c r="CR213" s="807">
        <f t="shared" si="15"/>
        <v>0</v>
      </c>
      <c r="CS213" s="807">
        <f t="shared" si="16"/>
        <v>0</v>
      </c>
      <c r="CT213" s="254"/>
      <c r="CU213" s="254"/>
      <c r="CV213" s="254"/>
      <c r="CW213" s="254"/>
      <c r="CX213" s="254"/>
      <c r="CY213" s="254"/>
      <c r="CZ213" s="254"/>
      <c r="DA213" s="254"/>
      <c r="DB213" s="254"/>
      <c r="DC213" s="254"/>
      <c r="DD213" s="254"/>
      <c r="DE213" s="254"/>
      <c r="DF213" s="254"/>
      <c r="DG213" s="254"/>
      <c r="DH213" s="254"/>
      <c r="DI213" s="254"/>
      <c r="DJ213" s="254"/>
      <c r="DK213" s="254"/>
      <c r="DL213" s="254"/>
      <c r="DM213" s="254"/>
      <c r="DN213" s="254"/>
      <c r="DO213" s="254"/>
      <c r="DP213" s="254"/>
      <c r="DQ213" s="254"/>
      <c r="DR213" s="254"/>
      <c r="DS213" s="254"/>
      <c r="DT213" s="254"/>
      <c r="DU213" s="254"/>
      <c r="DV213" s="254"/>
      <c r="DW213" s="254"/>
      <c r="DX213" s="254"/>
      <c r="DY213" s="254"/>
      <c r="DZ213" s="254"/>
      <c r="EA213" s="254"/>
      <c r="EB213" s="254"/>
      <c r="EC213" s="254"/>
      <c r="ED213" s="254"/>
      <c r="EE213" s="254"/>
      <c r="EF213" s="254"/>
      <c r="EG213" s="254"/>
      <c r="EH213" s="254"/>
      <c r="EI213" s="254"/>
      <c r="EJ213" s="254"/>
      <c r="EK213" s="254"/>
      <c r="EL213" s="254"/>
      <c r="EM213" s="254"/>
      <c r="EN213" s="254"/>
      <c r="EO213" s="254"/>
      <c r="EP213" s="254"/>
      <c r="EQ213" s="254"/>
      <c r="ER213" s="254"/>
      <c r="ES213" s="254"/>
      <c r="ET213" s="254"/>
      <c r="EU213" s="254"/>
      <c r="EV213" s="254"/>
      <c r="EW213" s="254"/>
      <c r="EX213" s="254"/>
      <c r="EY213" s="254"/>
      <c r="EZ213" s="254"/>
      <c r="FA213" s="254"/>
      <c r="FB213" s="254"/>
      <c r="FC213" s="254"/>
      <c r="FD213" s="254"/>
      <c r="FE213" s="254"/>
      <c r="FF213" s="254"/>
      <c r="FG213" s="254"/>
      <c r="FH213" s="254"/>
      <c r="FI213" s="254"/>
      <c r="FJ213" s="254"/>
      <c r="FK213" s="254"/>
      <c r="FL213" s="254"/>
      <c r="FM213" s="254"/>
      <c r="FN213" s="254"/>
      <c r="FO213" s="254"/>
      <c r="FP213" s="254"/>
      <c r="FQ213" s="254"/>
      <c r="FR213" s="254"/>
      <c r="FS213" s="254"/>
      <c r="FT213" s="254"/>
      <c r="FU213" s="254"/>
      <c r="FV213" s="254"/>
      <c r="FW213" s="254"/>
      <c r="FX213" s="254"/>
      <c r="FY213" s="254"/>
      <c r="FZ213" s="254"/>
      <c r="GA213" s="254"/>
      <c r="GB213" s="254"/>
      <c r="GC213" s="254"/>
      <c r="GD213" s="254"/>
      <c r="GE213" s="254"/>
      <c r="GF213" s="254"/>
      <c r="GG213" s="254"/>
      <c r="GH213" s="254"/>
      <c r="GI213" s="254"/>
      <c r="GJ213" s="254"/>
      <c r="GK213" s="254"/>
      <c r="GL213" s="254"/>
      <c r="GM213" s="254"/>
      <c r="GN213" s="254"/>
      <c r="GO213" s="254"/>
      <c r="GP213" s="254"/>
      <c r="GQ213" s="254"/>
      <c r="GR213" s="254"/>
      <c r="GS213" s="254"/>
      <c r="GT213" s="254"/>
      <c r="GU213" s="254"/>
      <c r="GV213" s="254"/>
      <c r="GW213" s="254"/>
      <c r="GX213" s="254"/>
      <c r="GY213" s="254"/>
      <c r="GZ213" s="254"/>
      <c r="HA213" s="254"/>
      <c r="HB213" s="254"/>
      <c r="HC213" s="254"/>
      <c r="HD213" s="254"/>
      <c r="HE213" s="254"/>
      <c r="HF213" s="254"/>
      <c r="HG213" s="254"/>
      <c r="HH213" s="254"/>
      <c r="HI213" s="254"/>
      <c r="HJ213" s="254"/>
      <c r="HK213" s="254"/>
      <c r="HL213" s="254"/>
      <c r="HM213" s="254"/>
    </row>
    <row r="214" spans="1:221" s="280" customFormat="1" ht="99.75" hidden="1" customHeight="1" x14ac:dyDescent="0.25">
      <c r="A214" s="619" t="s">
        <v>416</v>
      </c>
      <c r="B214" s="619" t="s">
        <v>375</v>
      </c>
      <c r="C214" s="619" t="s">
        <v>361</v>
      </c>
      <c r="D214" s="619" t="s">
        <v>415</v>
      </c>
      <c r="E214" s="619" t="s">
        <v>401</v>
      </c>
      <c r="F214" s="619" t="s">
        <v>448</v>
      </c>
      <c r="G214" s="609">
        <v>2021005810175</v>
      </c>
      <c r="H214" s="609"/>
      <c r="I214" s="1052" t="s">
        <v>794</v>
      </c>
      <c r="J214" s="1052" t="s">
        <v>795</v>
      </c>
      <c r="K214" s="609">
        <v>2000</v>
      </c>
      <c r="L214" s="609" t="s">
        <v>792</v>
      </c>
      <c r="M214" s="609" t="s">
        <v>796</v>
      </c>
      <c r="N214" s="619" t="s">
        <v>666</v>
      </c>
      <c r="O214" s="619" t="s">
        <v>390</v>
      </c>
      <c r="P214" s="619" t="s">
        <v>701</v>
      </c>
      <c r="Q214" s="1154" t="s">
        <v>793</v>
      </c>
      <c r="R214" s="1157"/>
      <c r="S214" s="1158">
        <v>3440000000</v>
      </c>
      <c r="T214" s="1156">
        <f t="shared" si="18"/>
        <v>3440000000</v>
      </c>
      <c r="U214" s="654">
        <f t="shared" si="17"/>
        <v>3440000000</v>
      </c>
      <c r="V214" s="1088"/>
      <c r="W214" s="277"/>
      <c r="X214" s="277"/>
      <c r="Y214" s="277"/>
      <c r="Z214" s="277"/>
      <c r="AA214" s="594"/>
      <c r="AB214" s="277"/>
      <c r="AC214" s="277"/>
      <c r="AD214" s="277"/>
      <c r="AE214" s="277"/>
      <c r="AF214" s="277"/>
      <c r="AG214" s="277"/>
      <c r="AH214" s="277"/>
      <c r="AI214" s="277"/>
      <c r="AJ214" s="277"/>
      <c r="AK214" s="277"/>
      <c r="AL214" s="277"/>
      <c r="AM214" s="277"/>
      <c r="AN214" s="594"/>
      <c r="AO214" s="594"/>
      <c r="AP214" s="277"/>
      <c r="AQ214" s="277"/>
      <c r="AR214" s="277"/>
      <c r="AS214" s="277"/>
      <c r="AT214" s="277"/>
      <c r="AU214" s="277"/>
      <c r="AV214" s="277"/>
      <c r="AW214" s="277"/>
      <c r="AX214" s="277"/>
      <c r="AY214" s="277"/>
      <c r="AZ214" s="277">
        <v>3400000000</v>
      </c>
      <c r="BA214" s="277">
        <v>40000000</v>
      </c>
      <c r="BB214" s="277"/>
      <c r="BC214" s="277"/>
      <c r="BD214" s="594"/>
      <c r="BE214" s="277"/>
      <c r="BF214" s="277"/>
      <c r="BG214" s="277"/>
      <c r="BH214" s="277"/>
      <c r="BI214" s="277"/>
      <c r="BJ214" s="277"/>
      <c r="BK214" s="381"/>
      <c r="BL214" s="277"/>
      <c r="BM214" s="277"/>
      <c r="BN214" s="277"/>
      <c r="BO214" s="277"/>
      <c r="BP214" s="277"/>
      <c r="BQ214" s="277"/>
      <c r="BR214" s="277"/>
      <c r="BS214" s="594"/>
      <c r="BT214" s="277"/>
      <c r="BU214" s="277"/>
      <c r="BV214" s="277"/>
      <c r="BW214" s="277"/>
      <c r="BX214" s="277"/>
      <c r="BY214" s="277"/>
      <c r="BZ214" s="277"/>
      <c r="CA214" s="637"/>
      <c r="CB214" s="652"/>
      <c r="CC214" s="652"/>
      <c r="CD214" s="652"/>
      <c r="CE214" s="652"/>
      <c r="CF214" s="652"/>
      <c r="CG214" s="652"/>
      <c r="CH214" s="652"/>
      <c r="CI214" s="652"/>
      <c r="CJ214" s="652"/>
      <c r="CK214" s="652"/>
      <c r="CL214" s="652"/>
      <c r="CM214" s="652"/>
      <c r="CN214" s="652"/>
      <c r="CO214" s="652"/>
      <c r="CP214" s="652"/>
      <c r="CQ214" s="652"/>
      <c r="CR214" s="807">
        <f t="shared" si="15"/>
        <v>3440000000</v>
      </c>
      <c r="CS214" s="807">
        <f t="shared" si="16"/>
        <v>0</v>
      </c>
      <c r="CT214" s="279"/>
      <c r="CU214" s="279"/>
      <c r="CV214" s="279"/>
      <c r="CW214" s="279"/>
      <c r="CX214" s="279"/>
      <c r="CY214" s="279"/>
      <c r="CZ214" s="279"/>
      <c r="DA214" s="279"/>
      <c r="DB214" s="279"/>
      <c r="DC214" s="279"/>
      <c r="DD214" s="279"/>
      <c r="DE214" s="279"/>
      <c r="DF214" s="279"/>
      <c r="DG214" s="279"/>
      <c r="DH214" s="279"/>
      <c r="DI214" s="279"/>
      <c r="DJ214" s="279"/>
      <c r="DK214" s="279"/>
      <c r="DL214" s="279"/>
      <c r="DM214" s="279"/>
      <c r="DN214" s="279"/>
      <c r="DO214" s="279"/>
      <c r="DP214" s="279"/>
      <c r="DQ214" s="279"/>
      <c r="DR214" s="279"/>
      <c r="DS214" s="279"/>
      <c r="DT214" s="279"/>
      <c r="DU214" s="279"/>
      <c r="DV214" s="279"/>
      <c r="DW214" s="279"/>
      <c r="DX214" s="279"/>
      <c r="DY214" s="279"/>
      <c r="DZ214" s="279"/>
      <c r="EA214" s="279"/>
      <c r="EB214" s="279"/>
      <c r="EC214" s="279"/>
      <c r="ED214" s="279"/>
      <c r="EE214" s="279"/>
      <c r="EF214" s="279"/>
      <c r="EG214" s="279"/>
      <c r="EH214" s="279"/>
      <c r="EI214" s="279"/>
      <c r="EJ214" s="279"/>
      <c r="EK214" s="279"/>
      <c r="EL214" s="279"/>
      <c r="EM214" s="279"/>
      <c r="EN214" s="279"/>
      <c r="EO214" s="279"/>
      <c r="EP214" s="279"/>
      <c r="EQ214" s="279"/>
      <c r="ER214" s="279"/>
      <c r="ES214" s="279"/>
      <c r="ET214" s="279"/>
      <c r="EU214" s="279"/>
      <c r="EV214" s="279"/>
      <c r="EW214" s="279"/>
      <c r="EX214" s="279"/>
      <c r="EY214" s="279"/>
      <c r="EZ214" s="279"/>
      <c r="FA214" s="279"/>
      <c r="FB214" s="279"/>
      <c r="FC214" s="279"/>
      <c r="FD214" s="279"/>
      <c r="FE214" s="279"/>
      <c r="FF214" s="279"/>
      <c r="FG214" s="279"/>
      <c r="FH214" s="279"/>
      <c r="FI214" s="279"/>
      <c r="FJ214" s="279"/>
      <c r="FK214" s="279"/>
      <c r="FL214" s="279"/>
      <c r="FM214" s="279"/>
      <c r="FN214" s="279"/>
      <c r="FO214" s="279"/>
      <c r="FP214" s="279"/>
      <c r="FQ214" s="279"/>
      <c r="FR214" s="279"/>
      <c r="FS214" s="279"/>
      <c r="FT214" s="279"/>
      <c r="FU214" s="279"/>
      <c r="FV214" s="279"/>
      <c r="FW214" s="279"/>
      <c r="FX214" s="279"/>
      <c r="FY214" s="279"/>
      <c r="FZ214" s="279"/>
      <c r="GA214" s="279"/>
      <c r="GB214" s="279"/>
      <c r="GC214" s="279"/>
      <c r="GD214" s="279"/>
      <c r="GE214" s="279"/>
      <c r="GF214" s="279"/>
      <c r="GG214" s="279"/>
      <c r="GH214" s="279"/>
      <c r="GI214" s="279"/>
      <c r="GJ214" s="279"/>
      <c r="GK214" s="279"/>
      <c r="GL214" s="279"/>
      <c r="GM214" s="279"/>
      <c r="GN214" s="279"/>
      <c r="GO214" s="279"/>
      <c r="GP214" s="279"/>
      <c r="GQ214" s="279"/>
      <c r="GR214" s="279"/>
      <c r="GS214" s="279"/>
      <c r="GT214" s="279"/>
      <c r="GU214" s="279"/>
      <c r="GV214" s="279"/>
      <c r="GW214" s="279"/>
      <c r="GX214" s="279"/>
      <c r="GY214" s="279"/>
      <c r="GZ214" s="279"/>
      <c r="HA214" s="279"/>
      <c r="HB214" s="279"/>
      <c r="HC214" s="279"/>
      <c r="HD214" s="279"/>
      <c r="HE214" s="279"/>
      <c r="HF214" s="279"/>
      <c r="HG214" s="279"/>
      <c r="HH214" s="279"/>
      <c r="HI214" s="279"/>
      <c r="HJ214" s="279"/>
      <c r="HK214" s="279"/>
      <c r="HL214" s="279"/>
      <c r="HM214" s="279"/>
    </row>
    <row r="215" spans="1:221" s="329" customFormat="1" ht="27.75" hidden="1" customHeight="1" x14ac:dyDescent="0.25">
      <c r="A215" s="1222" t="s">
        <v>450</v>
      </c>
      <c r="B215" s="1223"/>
      <c r="C215" s="1223"/>
      <c r="D215" s="1223"/>
      <c r="E215" s="1223"/>
      <c r="F215" s="1223"/>
      <c r="G215" s="1223"/>
      <c r="H215" s="1223"/>
      <c r="I215" s="1223"/>
      <c r="J215" s="1223"/>
      <c r="K215" s="1223"/>
      <c r="L215" s="1223"/>
      <c r="M215" s="1223"/>
      <c r="N215" s="1223"/>
      <c r="O215" s="1223"/>
      <c r="P215" s="1223"/>
      <c r="Q215" s="1224"/>
      <c r="R215" s="979">
        <f>SUM(R13:R214)</f>
        <v>7147338920.3000002</v>
      </c>
      <c r="S215" s="979">
        <f>SUM(S13:S214)</f>
        <v>244674101580.40002</v>
      </c>
      <c r="T215" s="1030">
        <f>SUM(T12:T214)</f>
        <v>251821440500.70001</v>
      </c>
      <c r="U215" s="1159">
        <f>SUBTOTAL(9,U12:U214)</f>
        <v>251821440500.70001</v>
      </c>
      <c r="V215" s="326">
        <f t="shared" ref="V215:CA215" si="19">SUBTOTAL(9,V12:V214)</f>
        <v>220000000</v>
      </c>
      <c r="W215" s="326">
        <f t="shared" si="19"/>
        <v>500000</v>
      </c>
      <c r="X215" s="326">
        <f t="shared" si="19"/>
        <v>1000</v>
      </c>
      <c r="Y215" s="326">
        <f t="shared" si="19"/>
        <v>100000</v>
      </c>
      <c r="Z215" s="326">
        <f t="shared" si="19"/>
        <v>50000</v>
      </c>
      <c r="AA215" s="326">
        <f t="shared" si="19"/>
        <v>14998500</v>
      </c>
      <c r="AB215" s="326">
        <f t="shared" si="19"/>
        <v>409050000</v>
      </c>
      <c r="AC215" s="326">
        <f t="shared" si="19"/>
        <v>95202900</v>
      </c>
      <c r="AD215" s="326">
        <f t="shared" si="19"/>
        <v>23700000</v>
      </c>
      <c r="AE215" s="326">
        <f t="shared" si="19"/>
        <v>136687500</v>
      </c>
      <c r="AF215" s="326">
        <f t="shared" si="19"/>
        <v>3925716601.5</v>
      </c>
      <c r="AG215" s="326">
        <f t="shared" si="19"/>
        <v>11850000</v>
      </c>
      <c r="AH215" s="326">
        <f t="shared" si="19"/>
        <v>357870000.00000012</v>
      </c>
      <c r="AI215" s="326">
        <f t="shared" si="19"/>
        <v>88875000</v>
      </c>
      <c r="AJ215" s="326">
        <f t="shared" si="19"/>
        <v>15891200</v>
      </c>
      <c r="AK215" s="326">
        <f t="shared" si="19"/>
        <v>13656500</v>
      </c>
      <c r="AL215" s="326">
        <f t="shared" si="19"/>
        <v>44437500</v>
      </c>
      <c r="AM215" s="326">
        <f t="shared" si="19"/>
        <v>25640000</v>
      </c>
      <c r="AN215" s="326">
        <f t="shared" si="19"/>
        <v>584501250</v>
      </c>
      <c r="AO215" s="326">
        <f t="shared" si="19"/>
        <v>2926454468.8000002</v>
      </c>
      <c r="AP215" s="326">
        <f t="shared" si="19"/>
        <v>4500000</v>
      </c>
      <c r="AQ215" s="326">
        <f t="shared" si="19"/>
        <v>108000000</v>
      </c>
      <c r="AR215" s="326">
        <f t="shared" si="19"/>
        <v>5819999.9999995232</v>
      </c>
      <c r="AS215" s="326">
        <f t="shared" si="19"/>
        <v>1267200000</v>
      </c>
      <c r="AT215" s="326">
        <f t="shared" si="19"/>
        <v>9992201.4000000004</v>
      </c>
      <c r="AU215" s="326">
        <f t="shared" si="19"/>
        <v>7200000</v>
      </c>
      <c r="AV215" s="326">
        <f t="shared" si="19"/>
        <v>672000000</v>
      </c>
      <c r="AW215" s="326">
        <f t="shared" si="19"/>
        <v>2000000</v>
      </c>
      <c r="AX215" s="326">
        <f t="shared" si="19"/>
        <v>1600000000</v>
      </c>
      <c r="AY215" s="326">
        <f t="shared" si="19"/>
        <v>14500000</v>
      </c>
      <c r="AZ215" s="326">
        <f t="shared" si="19"/>
        <v>3400000000</v>
      </c>
      <c r="BA215" s="326">
        <f t="shared" si="19"/>
        <v>40000000</v>
      </c>
      <c r="BB215" s="326">
        <f t="shared" si="19"/>
        <v>3800300000</v>
      </c>
      <c r="BC215" s="326">
        <f t="shared" si="19"/>
        <v>10000000</v>
      </c>
      <c r="BD215" s="326"/>
      <c r="BE215" s="326">
        <f t="shared" si="19"/>
        <v>2000000</v>
      </c>
      <c r="BF215" s="326">
        <f t="shared" si="19"/>
        <v>20000000</v>
      </c>
      <c r="BG215" s="326">
        <f t="shared" si="19"/>
        <v>482566728</v>
      </c>
      <c r="BH215" s="326">
        <f t="shared" si="19"/>
        <v>9924486721</v>
      </c>
      <c r="BI215" s="326">
        <f t="shared" si="19"/>
        <v>22851955586</v>
      </c>
      <c r="BJ215" s="326">
        <f t="shared" si="19"/>
        <v>174584534844</v>
      </c>
      <c r="BK215" s="326">
        <f t="shared" si="19"/>
        <v>20000000</v>
      </c>
      <c r="BL215" s="326">
        <f t="shared" si="19"/>
        <v>150000</v>
      </c>
      <c r="BM215" s="326">
        <f t="shared" si="19"/>
        <v>70000000</v>
      </c>
      <c r="BN215" s="326">
        <f t="shared" si="19"/>
        <v>2000</v>
      </c>
      <c r="BO215" s="326">
        <f t="shared" si="19"/>
        <v>50000</v>
      </c>
      <c r="BP215" s="326">
        <f t="shared" si="19"/>
        <v>1000000</v>
      </c>
      <c r="BQ215" s="326">
        <f t="shared" si="19"/>
        <v>0</v>
      </c>
      <c r="BR215" s="326">
        <f t="shared" si="19"/>
        <v>2000000000.0000038</v>
      </c>
      <c r="BS215" s="326">
        <f t="shared" si="19"/>
        <v>228000000</v>
      </c>
      <c r="BT215" s="326">
        <f t="shared" si="19"/>
        <v>20000000</v>
      </c>
      <c r="BU215" s="326">
        <f t="shared" si="19"/>
        <v>30000000</v>
      </c>
      <c r="BV215" s="326">
        <f t="shared" si="19"/>
        <v>2850000000</v>
      </c>
      <c r="BW215" s="326">
        <f t="shared" si="19"/>
        <v>3200000000</v>
      </c>
      <c r="BX215" s="326">
        <f t="shared" si="19"/>
        <v>300000000</v>
      </c>
      <c r="BY215" s="326">
        <f t="shared" si="19"/>
        <v>0</v>
      </c>
      <c r="BZ215" s="326">
        <f t="shared" si="19"/>
        <v>400000000</v>
      </c>
      <c r="CA215" s="326">
        <f t="shared" si="19"/>
        <v>15000000000</v>
      </c>
      <c r="CB215" s="671"/>
      <c r="CC215" s="671"/>
      <c r="CD215" s="671"/>
      <c r="CE215" s="671"/>
      <c r="CF215" s="671"/>
      <c r="CG215" s="672"/>
      <c r="CH215" s="672"/>
      <c r="CI215" s="672"/>
      <c r="CJ215" s="672"/>
      <c r="CK215" s="672"/>
      <c r="CL215" s="672"/>
      <c r="CM215" s="672"/>
      <c r="CN215" s="672"/>
      <c r="CO215" s="672"/>
      <c r="CP215" s="672"/>
      <c r="CQ215" s="672"/>
      <c r="CR215" s="327"/>
      <c r="CS215" s="327"/>
      <c r="CT215" s="327"/>
      <c r="CU215" s="327"/>
      <c r="CV215" s="327"/>
      <c r="CW215" s="327"/>
      <c r="CX215" s="327"/>
      <c r="CY215" s="327"/>
      <c r="CZ215" s="327"/>
      <c r="DA215" s="327"/>
      <c r="DB215" s="327"/>
      <c r="DC215" s="327"/>
      <c r="DD215" s="327"/>
      <c r="DE215" s="327"/>
      <c r="DF215" s="327"/>
      <c r="DG215" s="327"/>
      <c r="DH215" s="327"/>
      <c r="DI215" s="327"/>
      <c r="DJ215" s="327"/>
      <c r="DK215" s="327"/>
      <c r="DL215" s="327"/>
      <c r="DM215" s="327"/>
      <c r="DN215" s="327"/>
      <c r="DO215" s="327"/>
      <c r="DP215" s="327"/>
      <c r="DQ215" s="327"/>
      <c r="DR215" s="327"/>
      <c r="DS215" s="327"/>
      <c r="DT215" s="327"/>
      <c r="DU215" s="327"/>
      <c r="DV215" s="327"/>
      <c r="DW215" s="327"/>
      <c r="DX215" s="327"/>
      <c r="DY215" s="327"/>
      <c r="DZ215" s="327"/>
      <c r="EA215" s="327"/>
      <c r="EB215" s="327"/>
      <c r="EC215" s="327"/>
      <c r="ED215" s="327"/>
      <c r="EE215" s="327"/>
      <c r="EF215" s="327"/>
      <c r="EG215" s="327"/>
      <c r="EH215" s="327"/>
      <c r="EI215" s="327"/>
      <c r="EJ215" s="327"/>
      <c r="EK215" s="327"/>
      <c r="EL215" s="327"/>
      <c r="EM215" s="327"/>
      <c r="EN215" s="327"/>
      <c r="EO215" s="327"/>
      <c r="EP215" s="327"/>
      <c r="EQ215" s="327"/>
      <c r="ER215" s="327"/>
      <c r="ES215" s="327"/>
      <c r="ET215" s="327"/>
      <c r="EU215" s="327"/>
      <c r="EV215" s="327"/>
      <c r="EW215" s="327"/>
      <c r="EX215" s="327"/>
      <c r="EY215" s="327"/>
      <c r="EZ215" s="327"/>
      <c r="FA215" s="327"/>
      <c r="FB215" s="327"/>
      <c r="FC215" s="327"/>
      <c r="FD215" s="327"/>
      <c r="FE215" s="327"/>
      <c r="FF215" s="327"/>
      <c r="FG215" s="327"/>
      <c r="FH215" s="327"/>
      <c r="FI215" s="327"/>
      <c r="FJ215" s="327"/>
      <c r="FK215" s="327"/>
      <c r="FL215" s="327"/>
      <c r="FM215" s="327"/>
      <c r="FN215" s="327"/>
      <c r="FO215" s="327"/>
      <c r="FP215" s="327"/>
      <c r="FQ215" s="327"/>
      <c r="FR215" s="327"/>
      <c r="FS215" s="327"/>
      <c r="FT215" s="327"/>
      <c r="FU215" s="327"/>
      <c r="FV215" s="327"/>
      <c r="FW215" s="327"/>
      <c r="FX215" s="327"/>
      <c r="FY215" s="327"/>
      <c r="FZ215" s="327"/>
      <c r="GA215" s="327"/>
      <c r="GB215" s="327"/>
      <c r="GC215" s="327"/>
      <c r="GD215" s="327"/>
      <c r="GE215" s="327"/>
      <c r="GF215" s="327"/>
      <c r="GG215" s="327"/>
      <c r="GH215" s="327"/>
      <c r="GI215" s="327"/>
      <c r="GJ215" s="327"/>
      <c r="GK215" s="327"/>
      <c r="GL215" s="327"/>
      <c r="GM215" s="327"/>
      <c r="GN215" s="327"/>
      <c r="GO215" s="327"/>
      <c r="GP215" s="327"/>
      <c r="GQ215" s="327"/>
      <c r="GR215" s="327"/>
      <c r="GS215" s="327"/>
      <c r="GT215" s="327"/>
      <c r="GU215" s="327"/>
      <c r="GV215" s="327"/>
      <c r="GW215" s="327"/>
      <c r="GX215" s="327"/>
      <c r="GY215" s="327"/>
      <c r="GZ215" s="327"/>
      <c r="HA215" s="327"/>
      <c r="HB215" s="327"/>
      <c r="HC215" s="327"/>
      <c r="HD215" s="327"/>
      <c r="HE215" s="327"/>
      <c r="HF215" s="327"/>
      <c r="HG215" s="328"/>
      <c r="HH215" s="328"/>
      <c r="HI215" s="328"/>
      <c r="HJ215" s="328"/>
      <c r="HK215" s="328"/>
      <c r="HL215" s="328"/>
      <c r="HM215" s="328"/>
    </row>
    <row r="216" spans="1:221" s="958" customFormat="1" ht="24" hidden="1" customHeight="1" x14ac:dyDescent="0.25">
      <c r="A216" s="983"/>
      <c r="B216" s="984"/>
      <c r="C216" s="984"/>
      <c r="D216" s="984"/>
      <c r="E216" s="984"/>
      <c r="F216" s="984"/>
      <c r="G216" s="985"/>
      <c r="H216" s="985"/>
      <c r="I216" s="1065"/>
      <c r="J216" s="1065"/>
      <c r="K216" s="985"/>
      <c r="L216" s="984"/>
      <c r="M216" s="984"/>
      <c r="N216" s="984"/>
      <c r="O216" s="986"/>
      <c r="P216" s="987"/>
      <c r="Q216" s="988"/>
      <c r="R216" s="988"/>
      <c r="S216" s="988"/>
      <c r="T216" s="1031"/>
      <c r="U216" s="993"/>
      <c r="V216" s="960"/>
      <c r="W216" s="960"/>
      <c r="X216" s="960"/>
      <c r="Y216" s="960"/>
      <c r="Z216" s="960"/>
      <c r="AA216" s="960"/>
      <c r="AB216" s="960"/>
      <c r="AC216" s="960"/>
      <c r="AD216" s="960"/>
      <c r="AE216" s="960"/>
      <c r="AF216" s="960"/>
      <c r="AG216" s="960"/>
      <c r="AH216" s="960"/>
      <c r="AI216" s="960"/>
      <c r="AJ216" s="960"/>
      <c r="AK216" s="960"/>
      <c r="AL216" s="960"/>
      <c r="AM216" s="960"/>
      <c r="AN216" s="960"/>
      <c r="AO216" s="960"/>
      <c r="AP216" s="960"/>
      <c r="AQ216" s="960"/>
      <c r="AR216" s="960"/>
      <c r="AS216" s="960"/>
      <c r="AT216" s="960"/>
      <c r="AU216" s="960"/>
      <c r="AV216" s="960"/>
      <c r="AW216" s="960"/>
    </row>
    <row r="217" spans="1:221" s="958" customFormat="1" ht="56.25" hidden="1" customHeight="1" x14ac:dyDescent="0.25">
      <c r="A217" s="961"/>
      <c r="B217" s="962"/>
      <c r="C217" s="962"/>
      <c r="D217" s="962"/>
      <c r="E217" s="962"/>
      <c r="F217" s="962"/>
      <c r="G217" s="963"/>
      <c r="H217" s="963"/>
      <c r="I217" s="1066"/>
      <c r="J217" s="1066"/>
      <c r="K217" s="963"/>
      <c r="L217" s="962"/>
      <c r="M217" s="962"/>
      <c r="N217" s="962"/>
      <c r="O217" s="964"/>
      <c r="P217" s="965"/>
      <c r="Q217" s="990"/>
      <c r="R217" s="990"/>
      <c r="S217" s="990"/>
      <c r="T217" s="1032"/>
      <c r="U217" s="993"/>
      <c r="V217" s="960"/>
      <c r="W217" s="960"/>
      <c r="X217" s="960"/>
      <c r="Y217" s="960"/>
      <c r="Z217" s="960"/>
      <c r="AA217" s="960"/>
      <c r="AB217" s="960"/>
      <c r="AC217" s="960"/>
      <c r="AD217" s="960"/>
      <c r="AE217" s="960"/>
      <c r="AF217" s="960"/>
      <c r="AG217" s="960"/>
      <c r="AH217" s="960"/>
      <c r="AI217" s="960"/>
      <c r="AJ217" s="960"/>
      <c r="AK217" s="960"/>
      <c r="AL217" s="960"/>
      <c r="AM217" s="960"/>
      <c r="AN217" s="960"/>
      <c r="AO217" s="960"/>
      <c r="AP217" s="960"/>
      <c r="AQ217" s="960"/>
      <c r="AR217" s="960"/>
      <c r="AS217" s="960"/>
      <c r="AT217" s="960"/>
      <c r="AU217" s="960"/>
      <c r="AV217" s="960"/>
      <c r="AW217" s="960"/>
      <c r="BO217" s="958">
        <v>3046563883.2900004</v>
      </c>
    </row>
    <row r="218" spans="1:221" s="958" customFormat="1" ht="18.75" hidden="1" customHeight="1" x14ac:dyDescent="0.25">
      <c r="A218" s="966"/>
      <c r="B218" s="980"/>
      <c r="C218" s="980"/>
      <c r="D218" s="980"/>
      <c r="E218" s="980"/>
      <c r="F218" s="980"/>
      <c r="G218" s="981"/>
      <c r="H218" s="981"/>
      <c r="I218" s="1067"/>
      <c r="J218" s="1067"/>
      <c r="K218" s="981"/>
      <c r="L218" s="980"/>
      <c r="M218" s="980"/>
      <c r="N218" s="980"/>
      <c r="O218" s="982"/>
      <c r="P218" s="967"/>
      <c r="Q218" s="992"/>
      <c r="R218" s="992"/>
      <c r="S218" s="992"/>
      <c r="T218" s="1033"/>
      <c r="U218" s="993"/>
      <c r="V218" s="960"/>
      <c r="W218" s="960"/>
      <c r="X218" s="960"/>
      <c r="Y218" s="960"/>
      <c r="Z218" s="960"/>
      <c r="AA218" s="960"/>
      <c r="AB218" s="960"/>
      <c r="AC218" s="960"/>
      <c r="AD218" s="960"/>
      <c r="AE218" s="960"/>
      <c r="AF218" s="960"/>
      <c r="AG218" s="960"/>
      <c r="AH218" s="960"/>
      <c r="AI218" s="960"/>
      <c r="AJ218" s="960"/>
      <c r="AK218" s="960"/>
      <c r="AL218" s="960"/>
      <c r="AM218" s="960"/>
      <c r="AN218" s="960"/>
      <c r="AO218" s="960"/>
      <c r="AP218" s="960"/>
      <c r="AQ218" s="960"/>
      <c r="AR218" s="960"/>
      <c r="AS218" s="960"/>
      <c r="AT218" s="960"/>
      <c r="AU218" s="960"/>
      <c r="AV218" s="960"/>
      <c r="AW218" s="960"/>
      <c r="BO218" s="958">
        <v>239750000</v>
      </c>
    </row>
    <row r="219" spans="1:221" s="958" customFormat="1" ht="17.25" customHeight="1" x14ac:dyDescent="0.25">
      <c r="A219" s="966"/>
      <c r="B219" s="980"/>
      <c r="C219" s="980"/>
      <c r="D219" s="980"/>
      <c r="E219" s="980"/>
      <c r="F219" s="980"/>
      <c r="G219" s="981"/>
      <c r="H219" s="981"/>
      <c r="I219" s="1067"/>
      <c r="J219" s="1067"/>
      <c r="K219" s="981"/>
      <c r="L219" s="980"/>
      <c r="M219" s="980"/>
      <c r="N219" s="980"/>
      <c r="O219" s="982"/>
      <c r="P219" s="1074"/>
      <c r="Q219" s="992"/>
      <c r="R219" s="992"/>
      <c r="S219" s="992"/>
      <c r="T219" s="1033"/>
      <c r="U219" s="993"/>
      <c r="V219" s="960"/>
      <c r="W219" s="960"/>
      <c r="X219" s="960"/>
      <c r="Y219" s="960"/>
      <c r="Z219" s="960"/>
      <c r="AA219" s="960"/>
      <c r="AB219" s="960"/>
      <c r="AC219" s="960"/>
      <c r="AD219" s="960"/>
      <c r="AE219" s="960"/>
      <c r="AF219" s="960"/>
      <c r="AG219" s="960"/>
      <c r="AH219" s="960"/>
      <c r="AI219" s="960"/>
      <c r="AJ219" s="960"/>
      <c r="AK219" s="960"/>
      <c r="AL219" s="960"/>
      <c r="AM219" s="960"/>
      <c r="AN219" s="960"/>
      <c r="AO219" s="960"/>
      <c r="AP219" s="960"/>
      <c r="AQ219" s="960"/>
      <c r="AR219" s="960"/>
      <c r="AS219" s="960"/>
      <c r="AT219" s="960"/>
      <c r="AU219" s="960"/>
      <c r="AV219" s="960"/>
      <c r="AW219" s="960"/>
    </row>
    <row r="220" spans="1:221" s="958" customFormat="1" ht="44.25" customHeight="1" x14ac:dyDescent="0.25">
      <c r="A220" s="1301" t="s">
        <v>1019</v>
      </c>
      <c r="B220" s="1301"/>
      <c r="C220" s="1301"/>
      <c r="D220" s="1301"/>
      <c r="E220" s="1301"/>
      <c r="F220" s="1301"/>
      <c r="G220" s="1301"/>
      <c r="H220" s="981"/>
      <c r="I220" s="1304" t="s">
        <v>1020</v>
      </c>
      <c r="J220" s="1305"/>
      <c r="K220" s="1305"/>
      <c r="L220" s="1305"/>
      <c r="M220" s="1305"/>
      <c r="N220" s="1077"/>
      <c r="O220" s="1304" t="s">
        <v>1021</v>
      </c>
      <c r="P220" s="1305"/>
      <c r="Q220" s="1305"/>
      <c r="R220" s="1305"/>
      <c r="S220" s="1305"/>
      <c r="T220" s="1313"/>
      <c r="U220" s="1160"/>
      <c r="V220" s="960"/>
      <c r="W220" s="960"/>
      <c r="X220" s="960"/>
      <c r="Y220" s="960"/>
      <c r="Z220" s="960"/>
      <c r="AA220" s="960"/>
      <c r="AB220" s="960"/>
      <c r="AC220" s="960"/>
      <c r="AD220" s="960"/>
      <c r="AE220" s="960"/>
      <c r="AF220" s="960"/>
      <c r="AG220" s="960"/>
      <c r="AH220" s="960"/>
      <c r="AI220" s="960"/>
      <c r="AJ220" s="960"/>
      <c r="AK220" s="960"/>
      <c r="AL220" s="960"/>
      <c r="AM220" s="960"/>
      <c r="AN220" s="960"/>
      <c r="AO220" s="960"/>
      <c r="AP220" s="960"/>
      <c r="AQ220" s="960"/>
      <c r="AR220" s="960"/>
      <c r="AS220" s="960"/>
      <c r="AT220" s="960"/>
      <c r="AU220" s="960"/>
      <c r="AV220" s="960"/>
      <c r="AW220" s="960"/>
    </row>
    <row r="221" spans="1:221" s="958" customFormat="1" ht="217.5" customHeight="1" x14ac:dyDescent="0.25">
      <c r="A221" s="1301" t="s">
        <v>1022</v>
      </c>
      <c r="B221" s="1301"/>
      <c r="C221" s="1297"/>
      <c r="D221" s="1298"/>
      <c r="E221" s="1298"/>
      <c r="F221" s="1298"/>
      <c r="G221" s="1298"/>
      <c r="H221" s="981"/>
      <c r="I221" s="1076" t="s">
        <v>1022</v>
      </c>
      <c r="J221" s="1310"/>
      <c r="K221" s="1311"/>
      <c r="L221" s="1311"/>
      <c r="M221" s="1311"/>
      <c r="N221" s="1078"/>
      <c r="O221" s="1301" t="s">
        <v>1022</v>
      </c>
      <c r="P221" s="1301"/>
      <c r="Q221" s="1314"/>
      <c r="R221" s="1315"/>
      <c r="S221" s="1315"/>
      <c r="T221" s="1316"/>
      <c r="U221" s="1161"/>
      <c r="V221" s="960"/>
      <c r="W221" s="960"/>
      <c r="X221" s="960"/>
      <c r="Y221" s="960"/>
      <c r="Z221" s="960"/>
      <c r="AA221" s="960"/>
      <c r="AB221" s="960"/>
      <c r="AC221" s="960"/>
      <c r="AD221" s="960"/>
      <c r="AE221" s="960"/>
      <c r="AF221" s="960"/>
      <c r="AG221" s="960"/>
      <c r="AH221" s="960"/>
      <c r="AI221" s="960"/>
      <c r="AJ221" s="960"/>
      <c r="AK221" s="960"/>
      <c r="AL221" s="960"/>
      <c r="AM221" s="960"/>
      <c r="AN221" s="960"/>
      <c r="AO221" s="960"/>
      <c r="AP221" s="960"/>
      <c r="AQ221" s="960"/>
      <c r="AR221" s="960"/>
      <c r="AS221" s="960"/>
      <c r="AT221" s="960"/>
      <c r="AU221" s="960"/>
      <c r="AV221" s="960"/>
      <c r="AW221" s="960"/>
    </row>
    <row r="222" spans="1:221" s="958" customFormat="1" ht="37.5" customHeight="1" x14ac:dyDescent="0.3">
      <c r="A222" s="1301" t="s">
        <v>679</v>
      </c>
      <c r="B222" s="1301"/>
      <c r="C222" s="1299" t="s">
        <v>1023</v>
      </c>
      <c r="D222" s="1300"/>
      <c r="E222" s="1300"/>
      <c r="F222" s="1300"/>
      <c r="G222" s="1300"/>
      <c r="H222" s="981"/>
      <c r="I222" s="1075" t="s">
        <v>679</v>
      </c>
      <c r="J222" s="1302" t="s">
        <v>1023</v>
      </c>
      <c r="K222" s="1303"/>
      <c r="L222" s="1303"/>
      <c r="M222" s="1303"/>
      <c r="N222" s="1079"/>
      <c r="O222" s="1301" t="s">
        <v>679</v>
      </c>
      <c r="P222" s="1301"/>
      <c r="Q222" s="1302" t="s">
        <v>451</v>
      </c>
      <c r="R222" s="1303"/>
      <c r="S222" s="1303"/>
      <c r="T222" s="1309"/>
      <c r="U222" s="1162"/>
      <c r="V222" s="960"/>
      <c r="W222" s="960"/>
      <c r="X222" s="960"/>
      <c r="Y222" s="960"/>
      <c r="Z222" s="960"/>
      <c r="AA222" s="960"/>
      <c r="AB222" s="960"/>
      <c r="AC222" s="960"/>
      <c r="AD222" s="960"/>
      <c r="AE222" s="960"/>
      <c r="AF222" s="960"/>
      <c r="AG222" s="960"/>
      <c r="AH222" s="960"/>
      <c r="AI222" s="960"/>
      <c r="AJ222" s="960"/>
      <c r="AK222" s="960"/>
      <c r="AL222" s="960"/>
      <c r="AM222" s="960"/>
      <c r="AN222" s="960"/>
      <c r="AO222" s="960"/>
      <c r="AP222" s="960"/>
      <c r="AQ222" s="960"/>
      <c r="AR222" s="960"/>
      <c r="AS222" s="960"/>
      <c r="AT222" s="960"/>
      <c r="AU222" s="960"/>
      <c r="AV222" s="960"/>
      <c r="AW222" s="960"/>
    </row>
    <row r="223" spans="1:221" s="958" customFormat="1" ht="41.25" customHeight="1" x14ac:dyDescent="0.3">
      <c r="A223" s="1301" t="s">
        <v>1024</v>
      </c>
      <c r="B223" s="1301"/>
      <c r="C223" s="1299" t="s">
        <v>1025</v>
      </c>
      <c r="D223" s="1300"/>
      <c r="E223" s="1300"/>
      <c r="F223" s="1300"/>
      <c r="G223" s="1300"/>
      <c r="H223" s="981"/>
      <c r="I223" s="1075" t="s">
        <v>1024</v>
      </c>
      <c r="J223" s="1302" t="s">
        <v>1025</v>
      </c>
      <c r="K223" s="1303"/>
      <c r="L223" s="1303"/>
      <c r="M223" s="1303"/>
      <c r="N223" s="1079"/>
      <c r="O223" s="1301" t="s">
        <v>1024</v>
      </c>
      <c r="P223" s="1301"/>
      <c r="Q223" s="1302" t="s">
        <v>1047</v>
      </c>
      <c r="R223" s="1303"/>
      <c r="S223" s="1303"/>
      <c r="T223" s="1309"/>
      <c r="U223" s="1162"/>
      <c r="V223" s="960"/>
      <c r="W223" s="960"/>
      <c r="X223" s="960"/>
      <c r="Y223" s="960"/>
      <c r="Z223" s="960"/>
      <c r="AA223" s="960"/>
      <c r="AB223" s="960"/>
      <c r="AC223" s="960"/>
      <c r="AD223" s="960"/>
      <c r="AE223" s="960"/>
      <c r="AF223" s="960"/>
      <c r="AG223" s="960"/>
      <c r="AH223" s="960"/>
      <c r="AI223" s="960"/>
      <c r="AJ223" s="960"/>
      <c r="AK223" s="960"/>
      <c r="AL223" s="960"/>
      <c r="AM223" s="960"/>
      <c r="AN223" s="960"/>
      <c r="AO223" s="960"/>
      <c r="AP223" s="960"/>
      <c r="AQ223" s="960"/>
      <c r="AR223" s="960"/>
      <c r="AS223" s="960"/>
      <c r="AT223" s="960"/>
      <c r="AU223" s="960"/>
      <c r="AV223" s="960"/>
      <c r="AW223" s="960"/>
    </row>
    <row r="224" spans="1:221" s="958" customFormat="1" ht="24" hidden="1" customHeight="1" x14ac:dyDescent="0.25">
      <c r="A224" s="1006"/>
      <c r="B224" s="1007"/>
      <c r="C224" s="1007"/>
      <c r="D224" s="1007"/>
      <c r="E224" s="1007"/>
      <c r="F224" s="1007"/>
      <c r="G224" s="1007"/>
      <c r="H224" s="1007"/>
      <c r="I224" s="1068"/>
      <c r="J224" s="1068"/>
      <c r="K224" s="1007"/>
      <c r="L224" s="1007"/>
      <c r="M224" s="1007"/>
      <c r="N224" s="1007"/>
      <c r="O224" s="1007"/>
      <c r="P224" s="1007"/>
      <c r="Q224" s="1007"/>
      <c r="R224" s="1007"/>
      <c r="S224" s="1007"/>
      <c r="T224" s="1034"/>
      <c r="U224" s="993"/>
      <c r="V224" s="960"/>
      <c r="W224" s="960"/>
      <c r="X224" s="960"/>
      <c r="Y224" s="960"/>
      <c r="Z224" s="960"/>
      <c r="AA224" s="960"/>
      <c r="AB224" s="960"/>
      <c r="AC224" s="960"/>
      <c r="AD224" s="960"/>
      <c r="AE224" s="960"/>
      <c r="AF224" s="960"/>
      <c r="AG224" s="960"/>
      <c r="AH224" s="960"/>
      <c r="AI224" s="960"/>
      <c r="AJ224" s="960"/>
      <c r="AK224" s="960"/>
      <c r="AL224" s="960"/>
      <c r="AM224" s="960"/>
      <c r="AN224" s="960"/>
      <c r="AO224" s="960"/>
      <c r="AP224" s="960"/>
      <c r="AQ224" s="960"/>
      <c r="AR224" s="960"/>
      <c r="AS224" s="960"/>
      <c r="AT224" s="960"/>
      <c r="AU224" s="960"/>
      <c r="AV224" s="960"/>
      <c r="AW224" s="960"/>
    </row>
    <row r="225" spans="1:221" s="958" customFormat="1" ht="69" hidden="1" customHeight="1" x14ac:dyDescent="0.25">
      <c r="A225" s="1008"/>
      <c r="B225" s="1009"/>
      <c r="C225" s="1009"/>
      <c r="D225" s="1009"/>
      <c r="E225" s="1009"/>
      <c r="F225" s="1009"/>
      <c r="G225" s="1009"/>
      <c r="H225" s="1009"/>
      <c r="I225" s="1069"/>
      <c r="J225" s="1069"/>
      <c r="K225" s="1009"/>
      <c r="L225" s="1009"/>
      <c r="M225" s="1009"/>
      <c r="N225" s="1009"/>
      <c r="O225" s="1009"/>
      <c r="P225" s="1009"/>
      <c r="Q225" s="1009"/>
      <c r="R225" s="1009"/>
      <c r="S225" s="1009"/>
      <c r="T225" s="1035"/>
      <c r="U225" s="993"/>
      <c r="V225" s="960"/>
      <c r="W225" s="960"/>
      <c r="X225" s="960"/>
      <c r="Y225" s="960"/>
      <c r="Z225" s="960"/>
      <c r="AA225" s="960"/>
      <c r="AB225" s="960"/>
      <c r="AC225" s="960"/>
      <c r="AD225" s="960"/>
      <c r="AE225" s="960"/>
      <c r="AF225" s="960"/>
      <c r="AG225" s="960"/>
      <c r="AH225" s="960"/>
      <c r="AI225" s="960"/>
      <c r="AJ225" s="960"/>
      <c r="AK225" s="960"/>
      <c r="AL225" s="960"/>
      <c r="AM225" s="960"/>
      <c r="AN225" s="960"/>
      <c r="AO225" s="960"/>
      <c r="AP225" s="960"/>
      <c r="AQ225" s="960"/>
      <c r="AR225" s="960"/>
      <c r="AS225" s="960"/>
      <c r="AT225" s="960"/>
      <c r="AU225" s="960"/>
      <c r="AV225" s="960"/>
      <c r="AW225" s="960"/>
    </row>
    <row r="226" spans="1:221" s="958" customFormat="1" ht="24" hidden="1" customHeight="1" x14ac:dyDescent="0.25">
      <c r="A226" s="1014"/>
      <c r="B226" s="1285"/>
      <c r="C226" s="1285"/>
      <c r="D226" s="1285"/>
      <c r="E226" s="1285"/>
      <c r="F226" s="1285"/>
      <c r="G226" s="1285"/>
      <c r="H226" s="981"/>
      <c r="I226" s="1067"/>
      <c r="J226" s="1285"/>
      <c r="K226" s="1285"/>
      <c r="L226" s="1285"/>
      <c r="M226" s="1285"/>
      <c r="N226" s="1011"/>
      <c r="O226" s="1011"/>
      <c r="P226" s="1011"/>
      <c r="Q226" s="1013"/>
      <c r="R226" s="992"/>
      <c r="S226" s="992"/>
      <c r="T226" s="1033"/>
      <c r="U226" s="993"/>
      <c r="V226" s="960"/>
      <c r="W226" s="960"/>
      <c r="X226" s="960"/>
      <c r="Y226" s="960"/>
      <c r="Z226" s="960"/>
      <c r="AA226" s="960"/>
      <c r="AB226" s="960"/>
      <c r="AC226" s="960"/>
      <c r="AD226" s="960"/>
      <c r="AE226" s="960"/>
      <c r="AF226" s="960"/>
      <c r="AG226" s="960"/>
      <c r="AH226" s="960"/>
      <c r="AI226" s="960"/>
      <c r="AJ226" s="960"/>
      <c r="AK226" s="960"/>
      <c r="AL226" s="960"/>
      <c r="AM226" s="960"/>
      <c r="AN226" s="960"/>
      <c r="AO226" s="960"/>
      <c r="AP226" s="960"/>
      <c r="AQ226" s="960"/>
      <c r="AR226" s="960"/>
      <c r="AS226" s="960"/>
      <c r="AT226" s="960"/>
      <c r="AU226" s="960"/>
      <c r="AV226" s="960"/>
      <c r="AW226" s="960"/>
    </row>
    <row r="227" spans="1:221" s="958" customFormat="1" ht="26.25" hidden="1" customHeight="1" x14ac:dyDescent="0.25">
      <c r="A227" s="1014"/>
      <c r="B227" s="1286"/>
      <c r="C227" s="1286"/>
      <c r="D227" s="1286"/>
      <c r="E227" s="1286"/>
      <c r="F227" s="1286"/>
      <c r="G227" s="1286"/>
      <c r="H227" s="981"/>
      <c r="I227" s="1067"/>
      <c r="J227" s="1286"/>
      <c r="K227" s="1286"/>
      <c r="L227" s="1286"/>
      <c r="M227" s="1286"/>
      <c r="N227" s="1010"/>
      <c r="O227" s="1010"/>
      <c r="P227" s="1010"/>
      <c r="Q227" s="992"/>
      <c r="R227" s="992"/>
      <c r="S227" s="992"/>
      <c r="T227" s="1033"/>
      <c r="U227" s="993"/>
      <c r="V227" s="960"/>
      <c r="W227" s="960"/>
      <c r="X227" s="960"/>
      <c r="Y227" s="960"/>
      <c r="Z227" s="960"/>
      <c r="AA227" s="960"/>
      <c r="AB227" s="960"/>
      <c r="AC227" s="960"/>
      <c r="AD227" s="960"/>
      <c r="AE227" s="960"/>
      <c r="AF227" s="960"/>
      <c r="AG227" s="960"/>
      <c r="AH227" s="960"/>
      <c r="AI227" s="960"/>
      <c r="AJ227" s="960"/>
      <c r="AK227" s="960"/>
      <c r="AL227" s="960"/>
      <c r="AM227" s="960"/>
      <c r="AN227" s="960"/>
      <c r="AO227" s="960"/>
      <c r="AP227" s="960"/>
      <c r="AQ227" s="960"/>
      <c r="AR227" s="960"/>
      <c r="AS227" s="960"/>
      <c r="AT227" s="960"/>
      <c r="AU227" s="960"/>
      <c r="AV227" s="960"/>
      <c r="AW227" s="960"/>
    </row>
    <row r="228" spans="1:221" s="958" customFormat="1" ht="24" hidden="1" customHeight="1" x14ac:dyDescent="0.25">
      <c r="A228" s="1317"/>
      <c r="B228" s="1285"/>
      <c r="C228" s="1285"/>
      <c r="D228" s="1285"/>
      <c r="E228" s="1285"/>
      <c r="F228" s="1285"/>
      <c r="G228" s="1285"/>
      <c r="H228" s="981"/>
      <c r="I228" s="1067"/>
      <c r="J228" s="1285"/>
      <c r="K228" s="1285"/>
      <c r="L228" s="1285"/>
      <c r="M228" s="1285"/>
      <c r="N228" s="1011"/>
      <c r="O228" s="1011"/>
      <c r="P228" s="1011"/>
      <c r="Q228" s="1013"/>
      <c r="R228" s="992"/>
      <c r="S228" s="992"/>
      <c r="T228" s="1033"/>
      <c r="U228" s="993"/>
      <c r="V228" s="960"/>
      <c r="W228" s="960"/>
      <c r="X228" s="960"/>
      <c r="Y228" s="960"/>
      <c r="Z228" s="960"/>
      <c r="AA228" s="960"/>
      <c r="AB228" s="960"/>
      <c r="AC228" s="960"/>
      <c r="AD228" s="960"/>
      <c r="AE228" s="960"/>
      <c r="AF228" s="960"/>
      <c r="AG228" s="960"/>
      <c r="AH228" s="960"/>
      <c r="AI228" s="960"/>
      <c r="AJ228" s="960"/>
      <c r="AK228" s="960"/>
      <c r="AL228" s="960"/>
      <c r="AM228" s="960"/>
      <c r="AN228" s="960"/>
      <c r="AO228" s="960"/>
      <c r="AP228" s="960"/>
      <c r="AQ228" s="960"/>
      <c r="AR228" s="960"/>
      <c r="AS228" s="960"/>
      <c r="AT228" s="960"/>
      <c r="AU228" s="960"/>
      <c r="AV228" s="960"/>
      <c r="AW228" s="960"/>
    </row>
    <row r="229" spans="1:221" s="958" customFormat="1" ht="26.25" hidden="1" customHeight="1" x14ac:dyDescent="0.25">
      <c r="A229" s="1312"/>
      <c r="B229" s="1286"/>
      <c r="C229" s="1286"/>
      <c r="D229" s="1286"/>
      <c r="E229" s="1286"/>
      <c r="F229" s="1286"/>
      <c r="G229" s="1286"/>
      <c r="H229" s="981"/>
      <c r="I229" s="1067"/>
      <c r="J229" s="1286"/>
      <c r="K229" s="1286"/>
      <c r="L229" s="1286"/>
      <c r="M229" s="1286"/>
      <c r="N229" s="1010"/>
      <c r="O229" s="1010"/>
      <c r="P229" s="1010"/>
      <c r="Q229" s="1012"/>
      <c r="R229" s="992"/>
      <c r="S229" s="992"/>
      <c r="T229" s="1033"/>
      <c r="U229" s="993"/>
      <c r="V229" s="960"/>
      <c r="W229" s="960"/>
      <c r="X229" s="960"/>
      <c r="Y229" s="960"/>
      <c r="Z229" s="960"/>
      <c r="AA229" s="960"/>
      <c r="AB229" s="960"/>
      <c r="AC229" s="960"/>
      <c r="AD229" s="960"/>
      <c r="AE229" s="960"/>
      <c r="AF229" s="960"/>
      <c r="AG229" s="960"/>
      <c r="AH229" s="960"/>
      <c r="AI229" s="960"/>
      <c r="AJ229" s="960"/>
      <c r="AK229" s="960"/>
      <c r="AL229" s="960"/>
      <c r="AM229" s="960"/>
      <c r="AN229" s="960"/>
      <c r="AO229" s="960"/>
      <c r="AP229" s="960"/>
      <c r="AQ229" s="960"/>
      <c r="AR229" s="960"/>
      <c r="AS229" s="960"/>
      <c r="AT229" s="960"/>
      <c r="AU229" s="960"/>
      <c r="AV229" s="960"/>
      <c r="AW229" s="960"/>
    </row>
    <row r="230" spans="1:221" s="958" customFormat="1" ht="34.5" customHeight="1" x14ac:dyDescent="0.25">
      <c r="A230" s="1234" t="s">
        <v>1046</v>
      </c>
      <c r="B230" s="1235"/>
      <c r="C230" s="1235"/>
      <c r="D230" s="1235"/>
      <c r="E230" s="1235"/>
      <c r="F230" s="974"/>
      <c r="G230" s="975"/>
      <c r="H230" s="975"/>
      <c r="I230" s="1070"/>
      <c r="J230" s="1070"/>
      <c r="K230" s="975"/>
      <c r="L230" s="976"/>
      <c r="M230" s="974"/>
      <c r="N230" s="974"/>
      <c r="O230" s="977"/>
      <c r="P230" s="978"/>
      <c r="Q230" s="977"/>
      <c r="R230" s="977"/>
      <c r="S230" s="977"/>
      <c r="T230" s="1036"/>
      <c r="U230" s="1000"/>
      <c r="V230" s="970"/>
      <c r="W230" s="970"/>
      <c r="X230" s="970"/>
      <c r="Y230" s="970"/>
      <c r="Z230" s="970"/>
      <c r="AA230" s="970"/>
      <c r="AB230" s="970"/>
      <c r="AC230" s="970"/>
      <c r="AD230" s="970"/>
      <c r="AE230" s="970"/>
      <c r="AF230" s="970"/>
      <c r="AG230" s="970"/>
      <c r="AH230" s="970"/>
      <c r="AI230" s="970"/>
      <c r="AJ230" s="970"/>
      <c r="AK230" s="970"/>
      <c r="AL230" s="970"/>
      <c r="AM230" s="970"/>
      <c r="AN230" s="970"/>
      <c r="AO230" s="970"/>
      <c r="AP230" s="970"/>
      <c r="AQ230" s="970"/>
      <c r="AR230" s="970"/>
      <c r="AS230" s="970"/>
      <c r="AT230" s="970"/>
      <c r="AU230" s="970"/>
      <c r="AV230" s="970"/>
      <c r="AW230" s="970"/>
    </row>
    <row r="231" spans="1:221" ht="39.75" customHeight="1" x14ac:dyDescent="0.25">
      <c r="A231" s="330"/>
      <c r="B231" s="330"/>
      <c r="C231" s="330"/>
      <c r="D231" s="330"/>
      <c r="E231" s="330"/>
      <c r="F231" s="330"/>
      <c r="G231" s="331"/>
      <c r="H231" s="331"/>
      <c r="I231" s="1071"/>
      <c r="J231" s="1071"/>
      <c r="K231" s="331"/>
      <c r="L231" s="331"/>
      <c r="M231" s="331"/>
      <c r="N231" s="330"/>
      <c r="O231" s="330"/>
      <c r="P231" s="330"/>
      <c r="Q231" s="332"/>
      <c r="R231" s="376"/>
      <c r="S231" s="376"/>
      <c r="T231" s="1037"/>
      <c r="U231" s="318"/>
      <c r="V231" s="334"/>
      <c r="W231" s="334"/>
      <c r="X231" s="334"/>
      <c r="Y231" s="334"/>
      <c r="Z231" s="334"/>
      <c r="AA231" s="334"/>
      <c r="AB231" s="334"/>
      <c r="AC231" s="334"/>
      <c r="AD231" s="334"/>
      <c r="AE231" s="334"/>
      <c r="AF231" s="334"/>
      <c r="AG231" s="334"/>
      <c r="AH231" s="334"/>
      <c r="AI231" s="334"/>
      <c r="AJ231" s="334"/>
      <c r="AK231" s="334"/>
      <c r="AL231" s="334"/>
      <c r="AM231" s="334"/>
      <c r="AN231" s="334"/>
      <c r="AO231" s="334"/>
      <c r="AP231" s="334"/>
      <c r="AQ231" s="334"/>
      <c r="AR231" s="334"/>
      <c r="AS231" s="334"/>
      <c r="AT231" s="334"/>
      <c r="AU231" s="334"/>
      <c r="AV231" s="334"/>
      <c r="AW231" s="334"/>
      <c r="AX231" s="334"/>
      <c r="AY231" s="334"/>
      <c r="AZ231" s="334"/>
      <c r="BA231" s="334"/>
      <c r="BB231" s="334"/>
      <c r="BC231" s="334"/>
      <c r="BD231" s="334"/>
      <c r="BE231" s="334"/>
      <c r="BF231" s="334"/>
      <c r="BG231" s="334"/>
      <c r="BH231" s="334"/>
      <c r="BI231" s="334"/>
      <c r="BJ231" s="334"/>
      <c r="BK231" s="334"/>
      <c r="BL231" s="334"/>
      <c r="BM231" s="334"/>
      <c r="BN231" s="334"/>
      <c r="BO231" s="334"/>
      <c r="BP231" s="334"/>
      <c r="BQ231" s="334"/>
      <c r="BR231" s="334"/>
      <c r="BS231" s="334"/>
      <c r="BT231" s="334"/>
      <c r="BU231" s="334"/>
      <c r="BV231" s="334"/>
      <c r="BW231" s="334"/>
      <c r="BX231" s="334"/>
      <c r="BY231" s="334"/>
      <c r="BZ231" s="334"/>
      <c r="CA231" s="334"/>
      <c r="CB231" s="254"/>
      <c r="CC231" s="254"/>
      <c r="CD231" s="254"/>
      <c r="CE231" s="254"/>
      <c r="CF231" s="254"/>
      <c r="CG231" s="254"/>
      <c r="CH231" s="254"/>
      <c r="CI231" s="254"/>
      <c r="CJ231" s="254"/>
      <c r="CK231" s="254"/>
      <c r="CL231" s="254"/>
      <c r="CM231" s="254"/>
      <c r="CN231" s="254"/>
      <c r="CO231" s="254"/>
      <c r="CP231" s="254"/>
      <c r="CQ231" s="254"/>
      <c r="CR231" s="254"/>
      <c r="CS231" s="254"/>
      <c r="CT231" s="254"/>
      <c r="CU231" s="254"/>
      <c r="CV231" s="254"/>
      <c r="CW231" s="254"/>
      <c r="CX231" s="254"/>
      <c r="CY231" s="254"/>
      <c r="CZ231" s="254"/>
      <c r="DA231" s="254"/>
      <c r="DB231" s="254"/>
      <c r="DC231" s="254"/>
      <c r="DD231" s="254"/>
      <c r="DE231" s="254"/>
      <c r="DF231" s="254"/>
      <c r="DG231" s="254"/>
      <c r="DH231" s="254"/>
      <c r="DI231" s="254"/>
      <c r="DJ231" s="254"/>
      <c r="DK231" s="254"/>
      <c r="DL231" s="254"/>
      <c r="DM231" s="254"/>
      <c r="DN231" s="254"/>
      <c r="DO231" s="254"/>
      <c r="DP231" s="254"/>
      <c r="DQ231" s="254"/>
      <c r="DR231" s="254"/>
      <c r="DS231" s="254"/>
      <c r="DT231" s="254"/>
      <c r="DU231" s="254"/>
      <c r="DV231" s="254"/>
      <c r="DW231" s="254"/>
      <c r="DX231" s="254"/>
      <c r="DY231" s="254"/>
      <c r="DZ231" s="254"/>
      <c r="EA231" s="254"/>
      <c r="EB231" s="254"/>
      <c r="EC231" s="254"/>
      <c r="ED231" s="254"/>
      <c r="EE231" s="254"/>
      <c r="EF231" s="254"/>
      <c r="EG231" s="254"/>
      <c r="EH231" s="254"/>
      <c r="EI231" s="254"/>
      <c r="EJ231" s="254"/>
      <c r="EK231" s="254"/>
      <c r="EL231" s="254"/>
      <c r="EM231" s="254"/>
      <c r="EN231" s="254"/>
      <c r="EO231" s="254"/>
      <c r="EP231" s="254"/>
      <c r="EQ231" s="254"/>
      <c r="ER231" s="254"/>
      <c r="ES231" s="254"/>
      <c r="ET231" s="254"/>
      <c r="EU231" s="254"/>
      <c r="EV231" s="254"/>
      <c r="EW231" s="254"/>
      <c r="EX231" s="254"/>
      <c r="EY231" s="254"/>
      <c r="EZ231" s="254"/>
      <c r="FA231" s="254"/>
      <c r="FB231" s="254"/>
      <c r="FC231" s="254"/>
      <c r="FD231" s="254"/>
      <c r="FE231" s="254"/>
      <c r="FF231" s="254"/>
      <c r="FG231" s="254"/>
      <c r="FH231" s="254"/>
      <c r="FI231" s="254"/>
      <c r="FJ231" s="254"/>
      <c r="FK231" s="254"/>
      <c r="FL231" s="254"/>
      <c r="FM231" s="254"/>
      <c r="FN231" s="254"/>
      <c r="FO231" s="254"/>
      <c r="FP231" s="254"/>
      <c r="FQ231" s="254"/>
      <c r="FR231" s="254"/>
      <c r="FS231" s="254"/>
      <c r="FT231" s="254"/>
      <c r="FU231" s="254"/>
      <c r="FV231" s="254"/>
      <c r="FW231" s="254"/>
      <c r="FX231" s="254"/>
      <c r="FY231" s="254"/>
      <c r="FZ231" s="254"/>
      <c r="GA231" s="254"/>
      <c r="GB231" s="254"/>
      <c r="GC231" s="254"/>
      <c r="GD231" s="254"/>
      <c r="GE231" s="254"/>
      <c r="GF231" s="254"/>
      <c r="GG231" s="254"/>
      <c r="GH231" s="254"/>
      <c r="GI231" s="254"/>
      <c r="GJ231" s="254"/>
      <c r="GK231" s="254"/>
      <c r="GL231" s="254"/>
      <c r="GM231" s="254"/>
      <c r="GN231" s="254"/>
      <c r="GO231" s="254"/>
      <c r="GP231" s="254"/>
      <c r="GQ231" s="254"/>
      <c r="GR231" s="254"/>
      <c r="GS231" s="254"/>
      <c r="GT231" s="254"/>
      <c r="GU231" s="254"/>
      <c r="GV231" s="254"/>
      <c r="GW231" s="254"/>
      <c r="GX231" s="254"/>
      <c r="GY231" s="254"/>
      <c r="GZ231" s="254"/>
      <c r="HA231" s="254"/>
      <c r="HB231" s="254"/>
      <c r="HC231" s="254"/>
      <c r="HD231" s="254"/>
      <c r="HE231" s="254"/>
      <c r="HF231" s="254"/>
      <c r="HG231" s="254"/>
      <c r="HH231" s="254"/>
      <c r="HI231" s="254"/>
      <c r="HJ231" s="254"/>
      <c r="HK231" s="254"/>
      <c r="HL231" s="254"/>
      <c r="HM231" s="254"/>
    </row>
    <row r="232" spans="1:221" ht="63" customHeight="1" x14ac:dyDescent="0.25">
      <c r="A232" s="330"/>
      <c r="B232" s="330"/>
      <c r="C232" s="330"/>
      <c r="D232" s="330"/>
      <c r="E232" s="330"/>
      <c r="F232" s="330"/>
      <c r="G232" s="331"/>
      <c r="H232" s="331"/>
      <c r="I232" s="1071"/>
      <c r="J232" s="1071"/>
      <c r="K232" s="331"/>
      <c r="L232" s="331"/>
      <c r="M232" s="331"/>
      <c r="N232" s="330"/>
      <c r="O232" s="330"/>
      <c r="P232" s="330"/>
      <c r="Q232" s="332"/>
      <c r="R232" s="812"/>
      <c r="S232" s="813" t="s">
        <v>930</v>
      </c>
      <c r="T232" s="1037"/>
      <c r="U232" s="318"/>
      <c r="V232" s="334"/>
      <c r="W232" s="334"/>
      <c r="X232" s="334"/>
      <c r="Y232" s="334"/>
      <c r="Z232" s="334"/>
      <c r="AA232" s="334"/>
      <c r="AB232" s="334"/>
      <c r="AC232" s="334"/>
      <c r="AD232" s="334"/>
      <c r="AE232" s="334"/>
      <c r="AF232" s="334"/>
      <c r="AG232" s="334"/>
      <c r="AH232" s="334"/>
      <c r="AI232" s="334"/>
      <c r="AJ232" s="334"/>
      <c r="AK232" s="334"/>
      <c r="AL232" s="334"/>
      <c r="AM232" s="334"/>
      <c r="AN232" s="334"/>
      <c r="AO232" s="334"/>
      <c r="AP232" s="334"/>
      <c r="AQ232" s="334"/>
      <c r="AR232" s="334"/>
      <c r="AS232" s="334"/>
      <c r="AT232" s="334"/>
      <c r="AU232" s="334"/>
      <c r="AV232" s="334"/>
      <c r="AW232" s="334"/>
      <c r="AX232" s="334"/>
      <c r="AY232" s="334"/>
      <c r="AZ232" s="334"/>
      <c r="BA232" s="334"/>
      <c r="BB232" s="334"/>
      <c r="BC232" s="334"/>
      <c r="BD232" s="334"/>
      <c r="BE232" s="334"/>
      <c r="BF232" s="334"/>
      <c r="BG232" s="334"/>
      <c r="BH232" s="334"/>
      <c r="BI232" s="334"/>
      <c r="BJ232" s="334"/>
      <c r="BK232" s="334"/>
      <c r="BL232" s="334"/>
      <c r="BM232" s="334"/>
      <c r="BN232" s="334"/>
      <c r="BO232" s="334"/>
      <c r="BP232" s="334"/>
      <c r="BQ232" s="334"/>
      <c r="BR232" s="334"/>
      <c r="BS232" s="334"/>
      <c r="BT232" s="334"/>
      <c r="BU232" s="334"/>
      <c r="BV232" s="334"/>
      <c r="BW232" s="334"/>
      <c r="BX232" s="334"/>
      <c r="BY232" s="334"/>
      <c r="BZ232" s="334"/>
      <c r="CA232" s="334"/>
      <c r="CB232" s="254"/>
      <c r="CC232" s="254"/>
      <c r="CD232" s="254"/>
      <c r="CE232" s="254"/>
      <c r="CF232" s="254"/>
      <c r="CG232" s="254"/>
      <c r="CH232" s="254"/>
      <c r="CI232" s="254"/>
      <c r="CJ232" s="254"/>
      <c r="CK232" s="254"/>
      <c r="CL232" s="254"/>
      <c r="CM232" s="254"/>
      <c r="CN232" s="254"/>
      <c r="CO232" s="254"/>
      <c r="CP232" s="254"/>
      <c r="CQ232" s="254"/>
      <c r="CR232" s="254"/>
      <c r="CS232" s="254"/>
      <c r="CT232" s="254"/>
      <c r="CU232" s="254"/>
      <c r="CV232" s="254"/>
      <c r="CW232" s="254"/>
      <c r="CX232" s="254"/>
      <c r="CY232" s="254"/>
      <c r="CZ232" s="254"/>
      <c r="DA232" s="254"/>
      <c r="DB232" s="254"/>
      <c r="DC232" s="254"/>
      <c r="DD232" s="254"/>
      <c r="DE232" s="254"/>
      <c r="DF232" s="254"/>
      <c r="DG232" s="254"/>
      <c r="DH232" s="254"/>
      <c r="DI232" s="254"/>
      <c r="DJ232" s="254"/>
      <c r="DK232" s="254"/>
      <c r="DL232" s="254"/>
      <c r="DM232" s="254"/>
      <c r="DN232" s="254"/>
      <c r="DO232" s="254"/>
      <c r="DP232" s="254"/>
      <c r="DQ232" s="254"/>
      <c r="DR232" s="254"/>
      <c r="DS232" s="254"/>
      <c r="DT232" s="254"/>
      <c r="DU232" s="254"/>
      <c r="DV232" s="254"/>
      <c r="DW232" s="254"/>
      <c r="DX232" s="254"/>
      <c r="DY232" s="254"/>
      <c r="DZ232" s="254"/>
      <c r="EA232" s="254"/>
      <c r="EB232" s="254"/>
      <c r="EC232" s="254"/>
      <c r="ED232" s="254"/>
      <c r="EE232" s="254"/>
      <c r="EF232" s="254"/>
      <c r="EG232" s="254"/>
      <c r="EH232" s="254"/>
      <c r="EI232" s="254"/>
      <c r="EJ232" s="254"/>
      <c r="EK232" s="254"/>
      <c r="EL232" s="254"/>
      <c r="EM232" s="254"/>
      <c r="EN232" s="254"/>
      <c r="EO232" s="254"/>
      <c r="EP232" s="254"/>
      <c r="EQ232" s="254"/>
      <c r="ER232" s="254"/>
      <c r="ES232" s="254"/>
      <c r="ET232" s="254"/>
      <c r="EU232" s="254"/>
      <c r="EV232" s="254"/>
      <c r="EW232" s="254"/>
      <c r="EX232" s="254"/>
      <c r="EY232" s="254"/>
      <c r="EZ232" s="254"/>
      <c r="FA232" s="254"/>
      <c r="FB232" s="254"/>
      <c r="FC232" s="254"/>
      <c r="FD232" s="254"/>
      <c r="FE232" s="254"/>
      <c r="FF232" s="254"/>
      <c r="FG232" s="254"/>
      <c r="FH232" s="254"/>
      <c r="FI232" s="254"/>
      <c r="FJ232" s="254"/>
      <c r="FK232" s="254"/>
      <c r="FL232" s="254"/>
      <c r="FM232" s="254"/>
      <c r="FN232" s="254"/>
      <c r="FO232" s="254"/>
      <c r="FP232" s="254"/>
      <c r="FQ232" s="254"/>
      <c r="FR232" s="254"/>
      <c r="FS232" s="254"/>
      <c r="FT232" s="254"/>
      <c r="FU232" s="254"/>
      <c r="FV232" s="254"/>
      <c r="FW232" s="254"/>
      <c r="FX232" s="254"/>
      <c r="FY232" s="254"/>
      <c r="FZ232" s="254"/>
      <c r="GA232" s="254"/>
      <c r="GB232" s="254"/>
      <c r="GC232" s="254"/>
      <c r="GD232" s="254"/>
      <c r="GE232" s="254"/>
      <c r="GF232" s="254"/>
      <c r="GG232" s="254"/>
      <c r="GH232" s="254"/>
      <c r="GI232" s="254"/>
      <c r="GJ232" s="254"/>
      <c r="GK232" s="254"/>
      <c r="GL232" s="254"/>
      <c r="GM232" s="254"/>
      <c r="GN232" s="254"/>
      <c r="GO232" s="254"/>
      <c r="GP232" s="254"/>
      <c r="GQ232" s="254"/>
      <c r="GR232" s="254"/>
      <c r="GS232" s="254"/>
      <c r="GT232" s="254"/>
      <c r="GU232" s="254"/>
      <c r="GV232" s="254"/>
      <c r="GW232" s="254"/>
      <c r="GX232" s="254"/>
      <c r="GY232" s="254"/>
      <c r="GZ232" s="254"/>
      <c r="HA232" s="254"/>
      <c r="HB232" s="254"/>
      <c r="HC232" s="254"/>
      <c r="HD232" s="254"/>
      <c r="HE232" s="254"/>
      <c r="HF232" s="254"/>
      <c r="HG232" s="254"/>
      <c r="HH232" s="254"/>
      <c r="HI232" s="254"/>
      <c r="HJ232" s="254"/>
      <c r="HK232" s="254"/>
      <c r="HL232" s="254"/>
      <c r="HM232" s="254"/>
    </row>
    <row r="233" spans="1:221" ht="40.5" customHeight="1" x14ac:dyDescent="0.25">
      <c r="A233" s="330"/>
      <c r="B233" s="330"/>
      <c r="C233" s="330"/>
      <c r="D233" s="330"/>
      <c r="E233" s="330"/>
      <c r="F233" s="330"/>
      <c r="G233" s="335"/>
      <c r="H233" s="335"/>
      <c r="I233" s="1072"/>
      <c r="J233" s="1072"/>
      <c r="K233" s="335"/>
      <c r="L233" s="335"/>
      <c r="M233" s="335"/>
      <c r="O233" s="336"/>
      <c r="P233" s="336"/>
      <c r="Q233" s="333"/>
      <c r="R233" s="814"/>
      <c r="S233" s="678" t="s">
        <v>931</v>
      </c>
      <c r="T233" s="1038"/>
      <c r="U233" s="336"/>
      <c r="V233" s="334"/>
      <c r="W233" s="334"/>
      <c r="X233" s="334"/>
      <c r="Y233" s="334"/>
      <c r="Z233" s="334"/>
      <c r="AA233" s="334"/>
      <c r="AB233" s="334"/>
      <c r="AC233" s="334"/>
      <c r="AD233" s="334"/>
      <c r="AE233" s="334"/>
      <c r="AF233" s="334"/>
      <c r="AG233" s="334"/>
      <c r="AH233" s="334"/>
      <c r="AI233" s="334"/>
      <c r="AJ233" s="334"/>
      <c r="AK233" s="334"/>
      <c r="AL233" s="334"/>
      <c r="AM233" s="334"/>
      <c r="AN233" s="334"/>
      <c r="AO233" s="334"/>
      <c r="AP233" s="334"/>
      <c r="AQ233" s="334"/>
      <c r="AR233" s="334"/>
      <c r="AS233" s="334"/>
      <c r="AT233" s="334"/>
      <c r="AU233" s="334"/>
      <c r="AV233" s="334"/>
      <c r="AW233" s="334"/>
      <c r="AX233" s="334"/>
      <c r="AY233" s="334"/>
      <c r="AZ233" s="334"/>
      <c r="BA233" s="334"/>
      <c r="BB233" s="334"/>
      <c r="BC233" s="334"/>
      <c r="BD233" s="334"/>
      <c r="BE233" s="334"/>
      <c r="BF233" s="334"/>
      <c r="BG233" s="334"/>
      <c r="BH233" s="334"/>
      <c r="BI233" s="334"/>
      <c r="BJ233" s="334"/>
      <c r="BK233" s="334"/>
      <c r="BL233" s="334"/>
      <c r="BM233" s="334"/>
      <c r="BN233" s="334"/>
      <c r="BO233" s="334"/>
      <c r="BP233" s="334"/>
      <c r="BQ233" s="334"/>
      <c r="BR233" s="334"/>
      <c r="BS233" s="334"/>
      <c r="BT233" s="334"/>
      <c r="BU233" s="334"/>
      <c r="BV233" s="334"/>
      <c r="BW233" s="334"/>
      <c r="BX233" s="334"/>
      <c r="BY233" s="334"/>
      <c r="BZ233" s="334"/>
      <c r="CA233" s="334"/>
      <c r="CB233" s="254"/>
      <c r="CC233" s="254"/>
      <c r="CD233" s="254"/>
      <c r="CE233" s="254"/>
      <c r="CF233" s="254"/>
      <c r="CG233" s="254"/>
      <c r="CH233" s="254"/>
      <c r="CI233" s="254"/>
      <c r="CJ233" s="254"/>
      <c r="CK233" s="254"/>
      <c r="CL233" s="254"/>
      <c r="CM233" s="254"/>
      <c r="CN233" s="254"/>
      <c r="CO233" s="254"/>
      <c r="CP233" s="254"/>
      <c r="CQ233" s="254"/>
      <c r="CR233" s="254"/>
      <c r="CS233" s="254"/>
      <c r="CT233" s="254"/>
      <c r="CU233" s="254"/>
      <c r="CV233" s="254"/>
      <c r="CW233" s="254"/>
      <c r="CX233" s="254"/>
      <c r="CY233" s="254"/>
      <c r="CZ233" s="254"/>
      <c r="DA233" s="254"/>
      <c r="DB233" s="254"/>
      <c r="DC233" s="254"/>
      <c r="DD233" s="254"/>
      <c r="DE233" s="254"/>
      <c r="DF233" s="254"/>
      <c r="DG233" s="254"/>
      <c r="DH233" s="254"/>
      <c r="DI233" s="254"/>
      <c r="DJ233" s="254"/>
      <c r="DK233" s="254"/>
      <c r="DL233" s="254"/>
      <c r="DM233" s="254"/>
      <c r="DN233" s="254"/>
      <c r="DO233" s="254"/>
      <c r="DP233" s="254"/>
      <c r="DQ233" s="254"/>
      <c r="DR233" s="254"/>
      <c r="DS233" s="254"/>
      <c r="DT233" s="254"/>
      <c r="DU233" s="254"/>
      <c r="DV233" s="254"/>
      <c r="DW233" s="254"/>
      <c r="DX233" s="254"/>
      <c r="DY233" s="254"/>
      <c r="DZ233" s="254"/>
      <c r="EA233" s="254"/>
      <c r="EB233" s="254"/>
      <c r="EC233" s="254"/>
      <c r="ED233" s="254"/>
      <c r="EE233" s="254"/>
      <c r="EF233" s="254"/>
      <c r="EG233" s="254"/>
      <c r="EH233" s="254"/>
      <c r="EI233" s="254"/>
      <c r="EJ233" s="254"/>
      <c r="EK233" s="254"/>
      <c r="EL233" s="254"/>
      <c r="EM233" s="254"/>
      <c r="EN233" s="254"/>
      <c r="EO233" s="254"/>
      <c r="EP233" s="254"/>
      <c r="EQ233" s="254"/>
      <c r="ER233" s="254"/>
      <c r="ES233" s="254"/>
      <c r="ET233" s="254"/>
      <c r="EU233" s="254"/>
      <c r="EV233" s="254"/>
      <c r="EW233" s="254"/>
      <c r="EX233" s="254"/>
      <c r="EY233" s="254"/>
      <c r="EZ233" s="254"/>
      <c r="FA233" s="254"/>
      <c r="FB233" s="254"/>
      <c r="FC233" s="254"/>
      <c r="FD233" s="254"/>
      <c r="FE233" s="254"/>
      <c r="FF233" s="254"/>
      <c r="FG233" s="254"/>
      <c r="FH233" s="254"/>
      <c r="FI233" s="254"/>
      <c r="FJ233" s="254"/>
      <c r="FK233" s="254"/>
      <c r="FL233" s="254"/>
      <c r="FM233" s="254"/>
      <c r="FN233" s="254"/>
      <c r="FO233" s="254"/>
      <c r="FP233" s="254"/>
      <c r="FQ233" s="254"/>
      <c r="FR233" s="254"/>
      <c r="FS233" s="254"/>
      <c r="FT233" s="254"/>
      <c r="FU233" s="254"/>
      <c r="FV233" s="254"/>
      <c r="FW233" s="254"/>
      <c r="FX233" s="254"/>
      <c r="FY233" s="254"/>
      <c r="FZ233" s="254"/>
      <c r="GA233" s="254"/>
      <c r="GB233" s="254"/>
      <c r="GC233" s="254"/>
      <c r="GD233" s="254"/>
      <c r="GE233" s="254"/>
      <c r="GF233" s="254"/>
      <c r="GG233" s="254"/>
      <c r="GH233" s="254"/>
      <c r="GI233" s="254"/>
      <c r="GJ233" s="254"/>
      <c r="GK233" s="254"/>
      <c r="GL233" s="254"/>
      <c r="GM233" s="254"/>
      <c r="GN233" s="254"/>
      <c r="GO233" s="254"/>
      <c r="GP233" s="254"/>
      <c r="GQ233" s="254"/>
      <c r="GR233" s="254"/>
      <c r="GS233" s="254"/>
      <c r="GT233" s="254"/>
      <c r="GU233" s="254"/>
      <c r="GV233" s="254"/>
      <c r="GW233" s="254"/>
      <c r="GX233" s="254"/>
      <c r="GY233" s="254"/>
      <c r="GZ233" s="254"/>
      <c r="HA233" s="254"/>
      <c r="HB233" s="254"/>
      <c r="HC233" s="254"/>
      <c r="HD233" s="254"/>
      <c r="HE233" s="254"/>
      <c r="HF233" s="254"/>
      <c r="HG233" s="254"/>
      <c r="HH233" s="254"/>
      <c r="HI233" s="254"/>
      <c r="HJ233" s="254"/>
      <c r="HK233" s="254"/>
      <c r="HL233" s="254"/>
      <c r="HM233" s="254"/>
    </row>
    <row r="234" spans="1:221" ht="138.75" customHeight="1" x14ac:dyDescent="0.25">
      <c r="A234" s="330"/>
      <c r="B234" s="330"/>
      <c r="C234" s="330"/>
      <c r="D234" s="330"/>
      <c r="E234" s="330"/>
      <c r="F234" s="330"/>
      <c r="G234" s="335"/>
      <c r="H234" s="335"/>
      <c r="I234" s="1072"/>
      <c r="J234" s="1072"/>
      <c r="K234" s="335"/>
      <c r="L234" s="335"/>
      <c r="M234" s="335"/>
      <c r="O234" s="336"/>
      <c r="P234" s="336"/>
      <c r="Q234" s="333"/>
      <c r="R234" s="815"/>
      <c r="S234" s="678" t="s">
        <v>932</v>
      </c>
      <c r="T234" s="1038"/>
      <c r="U234" s="336"/>
      <c r="V234" s="334"/>
      <c r="W234" s="334"/>
      <c r="X234" s="334"/>
      <c r="Y234" s="334"/>
      <c r="Z234" s="334"/>
      <c r="AA234" s="334"/>
      <c r="AB234" s="334"/>
      <c r="AC234" s="334"/>
      <c r="AD234" s="334"/>
      <c r="AE234" s="334"/>
      <c r="AF234" s="334"/>
      <c r="AG234" s="334"/>
      <c r="AH234" s="334"/>
      <c r="AI234" s="334"/>
      <c r="AJ234" s="334"/>
      <c r="AK234" s="334"/>
      <c r="AL234" s="334"/>
      <c r="AM234" s="334"/>
      <c r="AN234" s="334"/>
      <c r="AO234" s="334"/>
      <c r="AP234" s="334"/>
      <c r="AQ234" s="334"/>
      <c r="AR234" s="334"/>
      <c r="AS234" s="334"/>
      <c r="AT234" s="334"/>
      <c r="AU234" s="334"/>
      <c r="AV234" s="334"/>
      <c r="AW234" s="334"/>
      <c r="AX234" s="334"/>
      <c r="AY234" s="334"/>
      <c r="AZ234" s="334"/>
      <c r="BA234" s="334"/>
      <c r="BB234" s="334"/>
      <c r="BC234" s="334"/>
      <c r="BD234" s="334"/>
      <c r="BE234" s="334"/>
      <c r="BF234" s="334"/>
      <c r="BG234" s="334"/>
      <c r="BH234" s="334"/>
      <c r="BI234" s="334"/>
      <c r="BJ234" s="334"/>
      <c r="BK234" s="334"/>
      <c r="BL234" s="334"/>
      <c r="BM234" s="334"/>
      <c r="BN234" s="334"/>
      <c r="BO234" s="334"/>
      <c r="BP234" s="334"/>
      <c r="BQ234" s="334"/>
      <c r="BR234" s="334"/>
      <c r="BS234" s="334"/>
      <c r="BT234" s="334"/>
      <c r="BU234" s="334"/>
      <c r="BV234" s="334"/>
      <c r="BW234" s="334"/>
      <c r="BX234" s="334"/>
      <c r="BY234" s="334"/>
      <c r="BZ234" s="334"/>
      <c r="CA234" s="334"/>
      <c r="CB234" s="254"/>
      <c r="CC234" s="254"/>
      <c r="CD234" s="254"/>
      <c r="CE234" s="254"/>
      <c r="CF234" s="254"/>
      <c r="CG234" s="254"/>
      <c r="CH234" s="254"/>
      <c r="CI234" s="254"/>
      <c r="CJ234" s="254"/>
      <c r="CK234" s="254"/>
      <c r="CL234" s="254"/>
      <c r="CM234" s="254"/>
      <c r="CN234" s="254"/>
      <c r="CO234" s="254"/>
      <c r="CP234" s="254"/>
      <c r="CQ234" s="254"/>
      <c r="CR234" s="254"/>
      <c r="CS234" s="254"/>
      <c r="CT234" s="254"/>
      <c r="CU234" s="254"/>
      <c r="CV234" s="254"/>
      <c r="CW234" s="254"/>
      <c r="CX234" s="254"/>
      <c r="CY234" s="254"/>
      <c r="CZ234" s="254"/>
      <c r="DA234" s="254"/>
      <c r="DB234" s="254"/>
      <c r="DC234" s="254"/>
      <c r="DD234" s="254"/>
      <c r="DE234" s="254"/>
      <c r="DF234" s="254"/>
      <c r="DG234" s="254"/>
      <c r="DH234" s="254"/>
      <c r="DI234" s="254"/>
      <c r="DJ234" s="254"/>
      <c r="DK234" s="254"/>
      <c r="DL234" s="254"/>
      <c r="DM234" s="254"/>
      <c r="DN234" s="254"/>
      <c r="DO234" s="254"/>
      <c r="DP234" s="254"/>
      <c r="DQ234" s="254"/>
      <c r="DR234" s="254"/>
      <c r="DS234" s="254"/>
      <c r="DT234" s="254"/>
      <c r="DU234" s="254"/>
      <c r="DV234" s="254"/>
      <c r="DW234" s="254"/>
      <c r="DX234" s="254"/>
      <c r="DY234" s="254"/>
      <c r="DZ234" s="254"/>
      <c r="EA234" s="254"/>
      <c r="EB234" s="254"/>
      <c r="EC234" s="254"/>
      <c r="ED234" s="254"/>
      <c r="EE234" s="254"/>
      <c r="EF234" s="254"/>
      <c r="EG234" s="254"/>
      <c r="EH234" s="254"/>
      <c r="EI234" s="254"/>
      <c r="EJ234" s="254"/>
      <c r="EK234" s="254"/>
      <c r="EL234" s="254"/>
      <c r="EM234" s="254"/>
      <c r="EN234" s="254"/>
      <c r="EO234" s="254"/>
      <c r="EP234" s="254"/>
      <c r="EQ234" s="254"/>
      <c r="ER234" s="254"/>
      <c r="ES234" s="254"/>
      <c r="ET234" s="254"/>
      <c r="EU234" s="254"/>
      <c r="EV234" s="254"/>
      <c r="EW234" s="254"/>
      <c r="EX234" s="254"/>
      <c r="EY234" s="254"/>
      <c r="EZ234" s="254"/>
      <c r="FA234" s="254"/>
      <c r="FB234" s="254"/>
      <c r="FC234" s="254"/>
      <c r="FD234" s="254"/>
      <c r="FE234" s="254"/>
      <c r="FF234" s="254"/>
      <c r="FG234" s="254"/>
      <c r="FH234" s="254"/>
      <c r="FI234" s="254"/>
      <c r="FJ234" s="254"/>
      <c r="FK234" s="254"/>
      <c r="FL234" s="254"/>
      <c r="FM234" s="254"/>
      <c r="FN234" s="254"/>
      <c r="FO234" s="254"/>
      <c r="FP234" s="254"/>
      <c r="FQ234" s="254"/>
      <c r="FR234" s="254"/>
      <c r="FS234" s="254"/>
      <c r="FT234" s="254"/>
      <c r="FU234" s="254"/>
      <c r="FV234" s="254"/>
      <c r="FW234" s="254"/>
      <c r="FX234" s="254"/>
      <c r="FY234" s="254"/>
      <c r="FZ234" s="254"/>
      <c r="GA234" s="254"/>
      <c r="GB234" s="254"/>
      <c r="GC234" s="254"/>
      <c r="GD234" s="254"/>
      <c r="GE234" s="254"/>
      <c r="GF234" s="254"/>
      <c r="GG234" s="254"/>
      <c r="GH234" s="254"/>
      <c r="GI234" s="254"/>
      <c r="GJ234" s="254"/>
      <c r="GK234" s="254"/>
      <c r="GL234" s="254"/>
      <c r="GM234" s="254"/>
      <c r="GN234" s="254"/>
      <c r="GO234" s="254"/>
      <c r="GP234" s="254"/>
      <c r="GQ234" s="254"/>
      <c r="GR234" s="254"/>
      <c r="GS234" s="254"/>
      <c r="GT234" s="254"/>
      <c r="GU234" s="254"/>
      <c r="GV234" s="254"/>
      <c r="GW234" s="254"/>
      <c r="GX234" s="254"/>
      <c r="GY234" s="254"/>
      <c r="GZ234" s="254"/>
      <c r="HA234" s="254"/>
      <c r="HB234" s="254"/>
      <c r="HC234" s="254"/>
      <c r="HD234" s="254"/>
      <c r="HE234" s="254"/>
      <c r="HF234" s="254"/>
      <c r="HG234" s="254"/>
      <c r="HH234" s="254"/>
      <c r="HI234" s="254"/>
      <c r="HJ234" s="254"/>
      <c r="HK234" s="254"/>
      <c r="HL234" s="254"/>
      <c r="HM234" s="254"/>
    </row>
    <row r="235" spans="1:221" ht="40.5" customHeight="1" x14ac:dyDescent="0.25">
      <c r="A235" s="330"/>
      <c r="B235" s="330"/>
      <c r="C235" s="330"/>
      <c r="D235" s="330"/>
      <c r="E235" s="330"/>
      <c r="F235" s="330"/>
      <c r="G235" s="335"/>
      <c r="H235" s="335"/>
      <c r="I235" s="1072"/>
      <c r="J235" s="1072"/>
      <c r="K235" s="335"/>
      <c r="L235" s="335"/>
      <c r="M235" s="335"/>
      <c r="O235" s="336"/>
      <c r="P235" s="336"/>
      <c r="Q235" s="333"/>
      <c r="R235" s="811"/>
      <c r="S235" s="678" t="s">
        <v>933</v>
      </c>
      <c r="T235" s="1038"/>
      <c r="U235" s="336"/>
      <c r="V235" s="334"/>
      <c r="W235" s="334"/>
      <c r="X235" s="334"/>
      <c r="Y235" s="334"/>
      <c r="Z235" s="334"/>
      <c r="AA235" s="334"/>
      <c r="AB235" s="334"/>
      <c r="AC235" s="334"/>
      <c r="AD235" s="334"/>
      <c r="AE235" s="334"/>
      <c r="AF235" s="334"/>
      <c r="AG235" s="334"/>
      <c r="AH235" s="334"/>
      <c r="AI235" s="334"/>
      <c r="AJ235" s="334"/>
      <c r="AK235" s="334"/>
      <c r="AL235" s="334"/>
      <c r="AM235" s="334"/>
      <c r="AN235" s="334"/>
      <c r="AO235" s="334"/>
      <c r="AP235" s="334"/>
      <c r="AQ235" s="334"/>
      <c r="AR235" s="334"/>
      <c r="AS235" s="334"/>
      <c r="AT235" s="334"/>
      <c r="AU235" s="334"/>
      <c r="AV235" s="334"/>
      <c r="AW235" s="334"/>
      <c r="AX235" s="334"/>
      <c r="AY235" s="334"/>
      <c r="AZ235" s="334"/>
      <c r="BA235" s="334"/>
      <c r="BB235" s="334"/>
      <c r="BC235" s="334"/>
      <c r="BD235" s="334"/>
      <c r="BE235" s="334"/>
      <c r="BF235" s="334"/>
      <c r="BG235" s="334"/>
      <c r="BH235" s="334"/>
      <c r="BI235" s="334"/>
      <c r="BJ235" s="334"/>
      <c r="BK235" s="334"/>
      <c r="BL235" s="334"/>
      <c r="BM235" s="334"/>
      <c r="BN235" s="334"/>
      <c r="BO235" s="334"/>
      <c r="BP235" s="334"/>
      <c r="BQ235" s="334"/>
      <c r="BR235" s="334"/>
      <c r="BS235" s="334"/>
      <c r="BT235" s="334"/>
      <c r="BU235" s="334"/>
      <c r="BV235" s="334"/>
      <c r="BW235" s="334"/>
      <c r="BX235" s="334"/>
      <c r="BY235" s="334"/>
      <c r="BZ235" s="334"/>
      <c r="CA235" s="334"/>
      <c r="CB235" s="254"/>
      <c r="CC235" s="254"/>
      <c r="CD235" s="254"/>
      <c r="CE235" s="254"/>
      <c r="CF235" s="254"/>
      <c r="CG235" s="254"/>
      <c r="CH235" s="254"/>
      <c r="CI235" s="254"/>
      <c r="CJ235" s="254"/>
      <c r="CK235" s="254"/>
      <c r="CL235" s="254"/>
      <c r="CM235" s="254"/>
      <c r="CN235" s="254"/>
      <c r="CO235" s="254"/>
      <c r="CP235" s="254"/>
      <c r="CQ235" s="254"/>
      <c r="CR235" s="254"/>
      <c r="CS235" s="254"/>
      <c r="CT235" s="254"/>
      <c r="CU235" s="254"/>
      <c r="CV235" s="254"/>
      <c r="CW235" s="254"/>
      <c r="CX235" s="254"/>
      <c r="CY235" s="254"/>
      <c r="CZ235" s="254"/>
      <c r="DA235" s="254"/>
      <c r="DB235" s="254"/>
      <c r="DC235" s="254"/>
      <c r="DD235" s="254"/>
      <c r="DE235" s="254"/>
      <c r="DF235" s="254"/>
      <c r="DG235" s="254"/>
      <c r="DH235" s="254"/>
      <c r="DI235" s="254"/>
      <c r="DJ235" s="254"/>
      <c r="DK235" s="254"/>
      <c r="DL235" s="254"/>
      <c r="DM235" s="254"/>
      <c r="DN235" s="254"/>
      <c r="DO235" s="254"/>
      <c r="DP235" s="254"/>
      <c r="DQ235" s="254"/>
      <c r="DR235" s="254"/>
      <c r="DS235" s="254"/>
      <c r="DT235" s="254"/>
      <c r="DU235" s="254"/>
      <c r="DV235" s="254"/>
      <c r="DW235" s="254"/>
      <c r="DX235" s="254"/>
      <c r="DY235" s="254"/>
      <c r="DZ235" s="254"/>
      <c r="EA235" s="254"/>
      <c r="EB235" s="254"/>
      <c r="EC235" s="254"/>
      <c r="ED235" s="254"/>
      <c r="EE235" s="254"/>
      <c r="EF235" s="254"/>
      <c r="EG235" s="254"/>
      <c r="EH235" s="254"/>
      <c r="EI235" s="254"/>
      <c r="EJ235" s="254"/>
      <c r="EK235" s="254"/>
      <c r="EL235" s="254"/>
      <c r="EM235" s="254"/>
      <c r="EN235" s="254"/>
      <c r="EO235" s="254"/>
      <c r="EP235" s="254"/>
      <c r="EQ235" s="254"/>
      <c r="ER235" s="254"/>
      <c r="ES235" s="254"/>
      <c r="ET235" s="254"/>
      <c r="EU235" s="254"/>
      <c r="EV235" s="254"/>
      <c r="EW235" s="254"/>
      <c r="EX235" s="254"/>
      <c r="EY235" s="254"/>
      <c r="EZ235" s="254"/>
      <c r="FA235" s="254"/>
      <c r="FB235" s="254"/>
      <c r="FC235" s="254"/>
      <c r="FD235" s="254"/>
      <c r="FE235" s="254"/>
      <c r="FF235" s="254"/>
      <c r="FG235" s="254"/>
      <c r="FH235" s="254"/>
      <c r="FI235" s="254"/>
      <c r="FJ235" s="254"/>
      <c r="FK235" s="254"/>
      <c r="FL235" s="254"/>
      <c r="FM235" s="254"/>
      <c r="FN235" s="254"/>
      <c r="FO235" s="254"/>
      <c r="FP235" s="254"/>
      <c r="FQ235" s="254"/>
      <c r="FR235" s="254"/>
      <c r="FS235" s="254"/>
      <c r="FT235" s="254"/>
      <c r="FU235" s="254"/>
      <c r="FV235" s="254"/>
      <c r="FW235" s="254"/>
      <c r="FX235" s="254"/>
      <c r="FY235" s="254"/>
      <c r="FZ235" s="254"/>
      <c r="GA235" s="254"/>
      <c r="GB235" s="254"/>
      <c r="GC235" s="254"/>
      <c r="GD235" s="254"/>
      <c r="GE235" s="254"/>
      <c r="GF235" s="254"/>
      <c r="GG235" s="254"/>
      <c r="GH235" s="254"/>
      <c r="GI235" s="254"/>
      <c r="GJ235" s="254"/>
      <c r="GK235" s="254"/>
      <c r="GL235" s="254"/>
      <c r="GM235" s="254"/>
      <c r="GN235" s="254"/>
      <c r="GO235" s="254"/>
      <c r="GP235" s="254"/>
      <c r="GQ235" s="254"/>
      <c r="GR235" s="254"/>
      <c r="GS235" s="254"/>
      <c r="GT235" s="254"/>
      <c r="GU235" s="254"/>
      <c r="GV235" s="254"/>
      <c r="GW235" s="254"/>
      <c r="GX235" s="254"/>
      <c r="GY235" s="254"/>
      <c r="GZ235" s="254"/>
      <c r="HA235" s="254"/>
      <c r="HB235" s="254"/>
      <c r="HC235" s="254"/>
      <c r="HD235" s="254"/>
      <c r="HE235" s="254"/>
      <c r="HF235" s="254"/>
      <c r="HG235" s="254"/>
      <c r="HH235" s="254"/>
      <c r="HI235" s="254"/>
      <c r="HJ235" s="254"/>
      <c r="HK235" s="254"/>
      <c r="HL235" s="254"/>
      <c r="HM235" s="254"/>
    </row>
    <row r="236" spans="1:221" x14ac:dyDescent="0.25">
      <c r="Q236" s="340"/>
      <c r="R236" s="377"/>
      <c r="S236" s="377"/>
      <c r="T236" s="1039"/>
      <c r="U236" s="338"/>
    </row>
  </sheetData>
  <sheetProtection autoFilter="0"/>
  <autoFilter ref="A8:HN214" xr:uid="{00000000-0009-0000-0000-000004000000}"/>
  <mergeCells count="45">
    <mergeCell ref="BM7:CA7"/>
    <mergeCell ref="A1:I2"/>
    <mergeCell ref="J1:T2"/>
    <mergeCell ref="A3:I3"/>
    <mergeCell ref="J3:N3"/>
    <mergeCell ref="O3:T3"/>
    <mergeCell ref="A5:E5"/>
    <mergeCell ref="F5:K5"/>
    <mergeCell ref="L5:N6"/>
    <mergeCell ref="O5:T6"/>
    <mergeCell ref="A6:E6"/>
    <mergeCell ref="F6:K6"/>
    <mergeCell ref="A7:T7"/>
    <mergeCell ref="V7:Z7"/>
    <mergeCell ref="AB7:AR7"/>
    <mergeCell ref="AS7:BE7"/>
    <mergeCell ref="Q9:Q11"/>
    <mergeCell ref="A215:Q215"/>
    <mergeCell ref="A220:G220"/>
    <mergeCell ref="I220:M220"/>
    <mergeCell ref="A221:B221"/>
    <mergeCell ref="C221:G221"/>
    <mergeCell ref="J221:M221"/>
    <mergeCell ref="O221:P221"/>
    <mergeCell ref="O222:P222"/>
    <mergeCell ref="A223:B223"/>
    <mergeCell ref="C223:G223"/>
    <mergeCell ref="J223:M223"/>
    <mergeCell ref="O223:P223"/>
    <mergeCell ref="A229:G229"/>
    <mergeCell ref="J229:M229"/>
    <mergeCell ref="A230:E230"/>
    <mergeCell ref="O220:T220"/>
    <mergeCell ref="Q221:T221"/>
    <mergeCell ref="Q222:T222"/>
    <mergeCell ref="Q223:T223"/>
    <mergeCell ref="B226:G226"/>
    <mergeCell ref="J226:M226"/>
    <mergeCell ref="B227:G227"/>
    <mergeCell ref="J227:M227"/>
    <mergeCell ref="A228:G228"/>
    <mergeCell ref="J228:M228"/>
    <mergeCell ref="A222:B222"/>
    <mergeCell ref="C222:G222"/>
    <mergeCell ref="J222:M222"/>
  </mergeCells>
  <conditionalFormatting sqref="R233">
    <cfRule type="duplicateValues" dxfId="3" priority="2"/>
  </conditionalFormatting>
  <conditionalFormatting sqref="R234">
    <cfRule type="duplicateValues" dxfId="2" priority="1"/>
  </conditionalFormatting>
  <conditionalFormatting sqref="CH8:XFD8 A8:CA8">
    <cfRule type="duplicateValues" dxfId="1" priority="3"/>
  </conditionalFormatting>
  <conditionalFormatting sqref="CB8:CG8">
    <cfRule type="duplicateValues" dxfId="0" priority="4"/>
  </conditionalFormatting>
  <printOptions horizontalCentered="1"/>
  <pageMargins left="0.31496062992125984" right="0.31496062992125984" top="0.31496062992125984" bottom="0.31496062992125984" header="0.19685039370078741" footer="0.19685039370078741"/>
  <pageSetup scale="35"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H856"/>
  <sheetViews>
    <sheetView view="pageBreakPreview" zoomScaleSheetLayoutView="100" workbookViewId="0">
      <pane xSplit="2" ySplit="4" topLeftCell="C33" activePane="bottomRight" state="frozen"/>
      <selection pane="topRight" activeCell="B1" sqref="B1"/>
      <selection pane="bottomLeft" activeCell="A5" sqref="A5"/>
      <selection pane="bottomRight" activeCell="C40" sqref="C40"/>
    </sheetView>
  </sheetViews>
  <sheetFormatPr baseColWidth="10" defaultColWidth="13.85546875" defaultRowHeight="15.75" x14ac:dyDescent="0.25"/>
  <cols>
    <col min="1" max="1" width="7.7109375" style="679" customWidth="1"/>
    <col min="2" max="2" width="48.42578125" style="770" customWidth="1"/>
    <col min="3" max="3" width="48.42578125" style="679" customWidth="1"/>
    <col min="4" max="5" width="25.42578125" style="784" customWidth="1"/>
    <col min="6" max="6" width="23" style="801" customWidth="1"/>
    <col min="7" max="7" width="34.85546875" style="680" customWidth="1"/>
    <col min="8" max="8" width="23.7109375" style="680" customWidth="1"/>
    <col min="9" max="13" width="13" style="680" customWidth="1"/>
    <col min="14" max="16384" width="13.85546875" style="680"/>
  </cols>
  <sheetData>
    <row r="1" spans="1:8" ht="31.5" x14ac:dyDescent="0.5">
      <c r="A1" s="767"/>
      <c r="B1" s="768" t="s">
        <v>838</v>
      </c>
      <c r="C1" s="767"/>
      <c r="D1" s="769"/>
      <c r="E1" s="769"/>
      <c r="F1" s="800"/>
    </row>
    <row r="2" spans="1:8" x14ac:dyDescent="0.25">
      <c r="D2" s="771"/>
      <c r="E2" s="771"/>
    </row>
    <row r="3" spans="1:8" x14ac:dyDescent="0.25">
      <c r="D3" s="1327" t="s">
        <v>839</v>
      </c>
      <c r="E3" s="1327"/>
      <c r="F3" s="1327"/>
    </row>
    <row r="4" spans="1:8" ht="25.5" x14ac:dyDescent="0.25">
      <c r="A4" s="772" t="s">
        <v>840</v>
      </c>
      <c r="B4" s="772" t="s">
        <v>345</v>
      </c>
      <c r="C4" s="772" t="s">
        <v>841</v>
      </c>
      <c r="D4" s="773" t="s">
        <v>346</v>
      </c>
      <c r="E4" s="773" t="s">
        <v>842</v>
      </c>
      <c r="F4" s="802" t="s">
        <v>842</v>
      </c>
    </row>
    <row r="5" spans="1:8" x14ac:dyDescent="0.25">
      <c r="A5" s="772"/>
      <c r="B5" s="772"/>
      <c r="C5" s="772" t="s">
        <v>122</v>
      </c>
      <c r="D5" s="774">
        <v>244747080379</v>
      </c>
      <c r="E5" s="774"/>
      <c r="F5" s="802">
        <v>6550438920.3000002</v>
      </c>
    </row>
    <row r="6" spans="1:8" x14ac:dyDescent="0.25">
      <c r="A6" s="772"/>
      <c r="B6" s="772"/>
      <c r="C6" s="772" t="s">
        <v>843</v>
      </c>
      <c r="D6" s="774" t="e">
        <f>D5-D51</f>
        <v>#REF!</v>
      </c>
      <c r="E6" s="774"/>
      <c r="F6" s="802">
        <f>F5-F51</f>
        <v>6550438920.3000002</v>
      </c>
    </row>
    <row r="7" spans="1:8" x14ac:dyDescent="0.25">
      <c r="A7" s="775">
        <v>1</v>
      </c>
      <c r="B7" s="776" t="s">
        <v>288</v>
      </c>
      <c r="C7" s="777"/>
      <c r="D7" s="778"/>
      <c r="E7" s="778">
        <f>POAI!R49</f>
        <v>120000000</v>
      </c>
      <c r="F7" s="797"/>
      <c r="H7" s="680" t="str">
        <f>UPPER(C7)</f>
        <v/>
      </c>
    </row>
    <row r="8" spans="1:8" x14ac:dyDescent="0.25">
      <c r="A8" s="1319">
        <v>2</v>
      </c>
      <c r="B8" s="1320" t="s">
        <v>289</v>
      </c>
      <c r="C8" s="779" t="s">
        <v>844</v>
      </c>
      <c r="D8" s="785" t="e">
        <f>'[2]SALDOS DISPONIBLES 2022'!B170</f>
        <v>#REF!</v>
      </c>
      <c r="E8" s="785"/>
      <c r="F8" s="797"/>
    </row>
    <row r="9" spans="1:8" x14ac:dyDescent="0.25">
      <c r="A9" s="1319"/>
      <c r="B9" s="1320"/>
      <c r="C9" s="779" t="s">
        <v>845</v>
      </c>
      <c r="D9" s="785" t="e">
        <f>'[2]SALDOS DISPONIBLES 2022'!B41+'[2]SALDOS DISPONIBLES 2022'!B43</f>
        <v>#REF!</v>
      </c>
      <c r="E9" s="785">
        <f>POAI!S85+POAI!S96</f>
        <v>661086000</v>
      </c>
      <c r="F9" s="797"/>
      <c r="G9" s="680">
        <v>4099250000</v>
      </c>
      <c r="H9" s="780" t="e">
        <f>G9-D8-D9-D10</f>
        <v>#REF!</v>
      </c>
    </row>
    <row r="10" spans="1:8" x14ac:dyDescent="0.25">
      <c r="A10" s="1319">
        <v>3</v>
      </c>
      <c r="B10" s="1320"/>
      <c r="C10" s="779" t="s">
        <v>846</v>
      </c>
      <c r="D10" s="785" t="e">
        <f>'[2]SALDOS DISPONIBLES 2022'!B42+'[2]SALDOS DISPONIBLES 2022'!B154+'[2]SALDOS DISPONIBLES 2022'!B27+'[2]SALDOS DISPONIBLES 2022'!B38</f>
        <v>#REF!</v>
      </c>
      <c r="E10" s="785"/>
      <c r="F10" s="797"/>
    </row>
    <row r="11" spans="1:8" x14ac:dyDescent="0.25">
      <c r="A11" s="775">
        <v>4</v>
      </c>
      <c r="B11" s="776" t="s">
        <v>290</v>
      </c>
      <c r="C11" s="777" t="s">
        <v>847</v>
      </c>
      <c r="D11" s="778"/>
      <c r="E11" s="778">
        <f>POAI!R53+POAI!R54</f>
        <v>1958439825.4100001</v>
      </c>
      <c r="F11" s="803"/>
    </row>
    <row r="12" spans="1:8" ht="31.5" x14ac:dyDescent="0.25">
      <c r="A12" s="775">
        <v>5</v>
      </c>
      <c r="B12" s="776" t="s">
        <v>291</v>
      </c>
      <c r="C12" s="777" t="s">
        <v>847</v>
      </c>
      <c r="D12" s="778"/>
      <c r="E12" s="778"/>
      <c r="F12" s="797"/>
    </row>
    <row r="13" spans="1:8" ht="47.25" x14ac:dyDescent="0.25">
      <c r="A13" s="775">
        <v>6</v>
      </c>
      <c r="B13" s="1320" t="s">
        <v>292</v>
      </c>
      <c r="C13" s="779" t="s">
        <v>848</v>
      </c>
      <c r="D13" s="785" t="e">
        <f>'[2]SALDOS DISPONIBLES 2022'!B28+'[2]SALDOS DISPONIBLES 2022'!B39+'[2]SALDOS DISPONIBLES 2022'!B162</f>
        <v>#REF!</v>
      </c>
      <c r="E13" s="785"/>
      <c r="F13" s="1328"/>
    </row>
    <row r="14" spans="1:8" x14ac:dyDescent="0.25">
      <c r="A14" s="775"/>
      <c r="B14" s="1320"/>
      <c r="C14" s="779" t="s">
        <v>849</v>
      </c>
      <c r="D14" s="785" t="e">
        <f>'[2]SALDOS DISPONIBLES 2022'!B110+'[2]SALDOS DISPONIBLES 2022'!B116</f>
        <v>#REF!</v>
      </c>
      <c r="E14" s="785"/>
      <c r="F14" s="1328"/>
    </row>
    <row r="15" spans="1:8" x14ac:dyDescent="0.25">
      <c r="A15" s="1319">
        <v>7</v>
      </c>
      <c r="B15" s="1320" t="s">
        <v>293</v>
      </c>
      <c r="C15" s="779" t="s">
        <v>850</v>
      </c>
      <c r="D15" s="785" t="e">
        <f>'[2]SALDOS DISPONIBLES 2022'!B36+'[2]SALDOS DISPONIBLES 2022'!B29</f>
        <v>#REF!</v>
      </c>
      <c r="E15" s="785"/>
      <c r="F15" s="1328"/>
    </row>
    <row r="16" spans="1:8" x14ac:dyDescent="0.25">
      <c r="A16" s="1319">
        <v>8</v>
      </c>
      <c r="B16" s="1320"/>
      <c r="C16" s="779" t="s">
        <v>851</v>
      </c>
      <c r="D16" s="785" t="e">
        <f>'[2]SALDOS DISPONIBLES 2022'!B60+'[2]SALDOS DISPONIBLES 2022'!B66+'[2]SALDOS DISPONIBLES 2022'!B72+'[2]SALDOS DISPONIBLES 2022'!B77+'[2]SALDOS DISPONIBLES 2022'!B83+'[2]SALDOS DISPONIBLES 2022'!B88+'[2]SALDOS DISPONIBLES 2022'!B93+'[2]SALDOS DISPONIBLES 2022'!B98+'[2]SALDOS DISPONIBLES 2022'!B103+'[2]SALDOS DISPONIBLES 2022'!B108+'[2]SALDOS DISPONIBLES 2022'!B114+'[2]SALDOS DISPONIBLES 2022'!B121+'[2]SALDOS DISPONIBLES 2022'!B127+'[2]SALDOS DISPONIBLES 2022'!B132+'[2]SALDOS DISPONIBLES 2022'!B137+'[2]SALDOS DISPONIBLES 2022'!B142+'[2]SALDOS DISPONIBLES 2022'!B146+'[2]SALDOS DISPONIBLES 2022'!B151</f>
        <v>#REF!</v>
      </c>
      <c r="E16" s="785"/>
      <c r="F16" s="799"/>
    </row>
    <row r="17" spans="1:8" x14ac:dyDescent="0.25">
      <c r="A17" s="775">
        <v>9</v>
      </c>
      <c r="B17" s="776" t="s">
        <v>67</v>
      </c>
      <c r="C17" s="779" t="s">
        <v>852</v>
      </c>
      <c r="D17" s="785" t="e">
        <f>'[2]SALDOS DISPONIBLES 2022'!B61+'[2]SALDOS DISPONIBLES 2022'!B67+'[2]SALDOS DISPONIBLES 2022'!B73+'[2]SALDOS DISPONIBLES 2022'!B78+'[2]SALDOS DISPONIBLES 2022'!B84+'[2]SALDOS DISPONIBLES 2022'!B89+'[2]SALDOS DISPONIBLES 2022'!B94+'[2]SALDOS DISPONIBLES 2022'!B99+'[2]SALDOS DISPONIBLES 2022'!B104+'[2]SALDOS DISPONIBLES 2022'!B109+'[2]SALDOS DISPONIBLES 2022'!B115+'[2]SALDOS DISPONIBLES 2022'!B122+'[2]SALDOS DISPONIBLES 2022'!B128+'[2]SALDOS DISPONIBLES 2022'!B133+'[2]SALDOS DISPONIBLES 2022'!B138+'[2]SALDOS DISPONIBLES 2022'!B143+'[2]SALDOS DISPONIBLES 2022'!B147+'[2]SALDOS DISPONIBLES 2022'!B152+'[2]SALDOS DISPONIBLES 2022'!B160</f>
        <v>#REF!</v>
      </c>
      <c r="E17" s="785"/>
      <c r="F17" s="797"/>
    </row>
    <row r="18" spans="1:8" x14ac:dyDescent="0.25">
      <c r="A18" s="775">
        <v>10</v>
      </c>
      <c r="B18" s="776" t="s">
        <v>294</v>
      </c>
      <c r="C18" s="779" t="s">
        <v>853</v>
      </c>
      <c r="D18" s="785" t="e">
        <f>'[2]SALDOS DISPONIBLES 2022'!B23+'[2]SALDOS DISPONIBLES 2022'!B32</f>
        <v>#REF!</v>
      </c>
      <c r="E18" s="785"/>
      <c r="F18" s="804"/>
    </row>
    <row r="19" spans="1:8" x14ac:dyDescent="0.25">
      <c r="A19" s="1319">
        <v>11</v>
      </c>
      <c r="B19" s="1320" t="s">
        <v>295</v>
      </c>
      <c r="C19" s="779" t="s">
        <v>854</v>
      </c>
      <c r="D19" s="785" t="e">
        <f>'[2]SALDOS DISPONIBLES 2022'!B7+'[2]SALDOS DISPONIBLES 2022'!B11</f>
        <v>#REF!</v>
      </c>
      <c r="E19" s="785"/>
      <c r="F19" s="797"/>
    </row>
    <row r="20" spans="1:8" ht="47.25" x14ac:dyDescent="0.25">
      <c r="A20" s="1319">
        <v>12</v>
      </c>
      <c r="B20" s="1320"/>
      <c r="C20" s="779" t="s">
        <v>855</v>
      </c>
      <c r="D20" s="785" t="e">
        <f>'[2]SALDOS DISPONIBLES 2022'!B25+'[2]SALDOS DISPONIBLES 2022'!B34</f>
        <v>#REF!</v>
      </c>
      <c r="E20" s="785"/>
      <c r="F20" s="797"/>
    </row>
    <row r="21" spans="1:8" x14ac:dyDescent="0.25">
      <c r="A21" s="1319">
        <v>13</v>
      </c>
      <c r="B21" s="1320"/>
      <c r="C21" s="779" t="s">
        <v>856</v>
      </c>
      <c r="D21" s="785" t="e">
        <f>'[2]SALDOS DISPONIBLES 2022'!B191+'[2]SALDOS DISPONIBLES 2022'!B193</f>
        <v>#REF!</v>
      </c>
      <c r="E21" s="785">
        <f>POAI!S106</f>
        <v>6108306891</v>
      </c>
      <c r="F21" s="797"/>
    </row>
    <row r="22" spans="1:8" x14ac:dyDescent="0.25">
      <c r="A22" s="1319">
        <v>14</v>
      </c>
      <c r="B22" s="1320"/>
      <c r="C22" s="779" t="s">
        <v>857</v>
      </c>
      <c r="D22" s="778">
        <v>207863693879</v>
      </c>
      <c r="E22" s="778"/>
      <c r="F22" s="797"/>
    </row>
    <row r="23" spans="1:8" x14ac:dyDescent="0.25">
      <c r="A23" s="775">
        <v>16</v>
      </c>
      <c r="B23" s="1321" t="s">
        <v>296</v>
      </c>
      <c r="C23" s="779" t="s">
        <v>858</v>
      </c>
      <c r="D23" s="785" t="e">
        <f>'[2]SALDOS DISPONIBLES 2022'!B9+'[2]SALDOS DISPONIBLES 2022'!B13</f>
        <v>#REF!</v>
      </c>
      <c r="E23" s="785"/>
      <c r="F23" s="797"/>
    </row>
    <row r="24" spans="1:8" x14ac:dyDescent="0.25">
      <c r="A24" s="775"/>
      <c r="B24" s="1322"/>
      <c r="C24" s="779" t="s">
        <v>859</v>
      </c>
      <c r="D24" s="785" t="e">
        <f>'[2]SALDOS DISPONIBLES 2022'!B63+'[2]SALDOS DISPONIBLES 2022'!B69</f>
        <v>#REF!</v>
      </c>
      <c r="E24" s="785"/>
      <c r="F24" s="797"/>
    </row>
    <row r="25" spans="1:8" x14ac:dyDescent="0.25">
      <c r="A25" s="775">
        <v>17</v>
      </c>
      <c r="B25" s="1323"/>
      <c r="C25" s="779" t="s">
        <v>860</v>
      </c>
      <c r="D25" s="785" t="e">
        <f>'[2]SALDOS DISPONIBLES 2022'!B172+'[2]SALDOS DISPONIBLES 2022'!B174</f>
        <v>#REF!</v>
      </c>
      <c r="E25" s="785"/>
      <c r="F25" s="797"/>
    </row>
    <row r="26" spans="1:8" x14ac:dyDescent="0.25">
      <c r="A26" s="775">
        <v>18</v>
      </c>
      <c r="B26" s="776" t="s">
        <v>297</v>
      </c>
      <c r="C26" s="777" t="s">
        <v>847</v>
      </c>
      <c r="D26" s="778"/>
      <c r="E26" s="778"/>
      <c r="F26" s="797"/>
    </row>
    <row r="27" spans="1:8" x14ac:dyDescent="0.25">
      <c r="A27" s="775">
        <v>19</v>
      </c>
      <c r="B27" s="776" t="s">
        <v>298</v>
      </c>
      <c r="C27" s="777" t="s">
        <v>847</v>
      </c>
      <c r="D27" s="778"/>
      <c r="E27" s="778"/>
      <c r="F27" s="797"/>
    </row>
    <row r="28" spans="1:8" x14ac:dyDescent="0.25">
      <c r="A28" s="775">
        <v>20</v>
      </c>
      <c r="B28" s="776" t="s">
        <v>299</v>
      </c>
      <c r="C28" s="777" t="s">
        <v>847</v>
      </c>
      <c r="D28" s="778"/>
      <c r="E28" s="778"/>
      <c r="F28" s="797"/>
    </row>
    <row r="29" spans="1:8" ht="31.5" x14ac:dyDescent="0.25">
      <c r="A29" s="775">
        <v>21</v>
      </c>
      <c r="B29" s="776" t="s">
        <v>300</v>
      </c>
      <c r="C29" s="777" t="s">
        <v>847</v>
      </c>
      <c r="D29" s="778"/>
      <c r="E29" s="778"/>
      <c r="F29" s="797"/>
      <c r="H29" s="680">
        <v>611912940.95000005</v>
      </c>
    </row>
    <row r="30" spans="1:8" x14ac:dyDescent="0.25">
      <c r="A30" s="775">
        <v>22</v>
      </c>
      <c r="B30" s="776" t="s">
        <v>301</v>
      </c>
      <c r="C30" s="777" t="s">
        <v>847</v>
      </c>
      <c r="D30" s="778"/>
      <c r="E30" s="778"/>
      <c r="F30" s="797"/>
    </row>
    <row r="31" spans="1:8" ht="78.75" x14ac:dyDescent="0.25">
      <c r="A31" s="1319">
        <v>23</v>
      </c>
      <c r="B31" s="1320" t="s">
        <v>302</v>
      </c>
      <c r="C31" s="779" t="s">
        <v>861</v>
      </c>
      <c r="D31" s="785" t="e">
        <f>'[2]SALDOS DISPONIBLES 2022'!B45+'[2]SALDOS DISPONIBLES 2022'!B48</f>
        <v>#REF!</v>
      </c>
      <c r="E31" s="785"/>
      <c r="F31" s="797"/>
    </row>
    <row r="32" spans="1:8" ht="94.5" x14ac:dyDescent="0.25">
      <c r="A32" s="1319">
        <v>24</v>
      </c>
      <c r="B32" s="1320"/>
      <c r="C32" s="779" t="s">
        <v>862</v>
      </c>
      <c r="D32" s="785" t="e">
        <f>'[2]SALDOS DISPONIBLES 2022'!B46+'[2]SALDOS DISPONIBLES 2022'!B49</f>
        <v>#REF!</v>
      </c>
      <c r="E32" s="785"/>
      <c r="F32" s="797"/>
    </row>
    <row r="33" spans="1:8" x14ac:dyDescent="0.25">
      <c r="A33" s="775">
        <v>25</v>
      </c>
      <c r="B33" s="776" t="s">
        <v>303</v>
      </c>
      <c r="C33" s="777" t="s">
        <v>847</v>
      </c>
      <c r="D33" s="778"/>
      <c r="E33" s="778"/>
      <c r="F33" s="797"/>
    </row>
    <row r="34" spans="1:8" x14ac:dyDescent="0.25">
      <c r="A34" s="775">
        <v>26</v>
      </c>
      <c r="B34" s="776" t="s">
        <v>304</v>
      </c>
      <c r="C34" s="777" t="s">
        <v>847</v>
      </c>
      <c r="D34" s="778"/>
      <c r="E34" s="778"/>
      <c r="F34" s="797"/>
    </row>
    <row r="35" spans="1:8" x14ac:dyDescent="0.25">
      <c r="A35" s="775">
        <v>27</v>
      </c>
      <c r="B35" s="776" t="s">
        <v>305</v>
      </c>
      <c r="C35" s="777" t="s">
        <v>847</v>
      </c>
      <c r="D35" s="778"/>
      <c r="E35" s="778"/>
      <c r="F35" s="797"/>
    </row>
    <row r="36" spans="1:8" x14ac:dyDescent="0.25">
      <c r="A36" s="775">
        <v>28</v>
      </c>
      <c r="B36" s="776" t="s">
        <v>306</v>
      </c>
      <c r="C36" s="777" t="s">
        <v>847</v>
      </c>
      <c r="D36" s="778"/>
      <c r="E36" s="778"/>
      <c r="F36" s="797"/>
    </row>
    <row r="37" spans="1:8" ht="31.5" x14ac:dyDescent="0.25">
      <c r="A37" s="775">
        <v>29</v>
      </c>
      <c r="B37" s="776" t="s">
        <v>307</v>
      </c>
      <c r="C37" s="779" t="s">
        <v>22</v>
      </c>
      <c r="D37" s="785" t="e">
        <f>'[2]SALDOS DISPONIBLES 2022'!B24+'[2]SALDOS DISPONIBLES 2022'!B33+'[2]SALDOS DISPONIBLES 2022'!B156+'[2]SALDOS DISPONIBLES 2022'!B168</f>
        <v>#REF!</v>
      </c>
      <c r="E37" s="785"/>
      <c r="F37" s="797"/>
    </row>
    <row r="38" spans="1:8" x14ac:dyDescent="0.25">
      <c r="A38" s="1319">
        <v>30</v>
      </c>
      <c r="B38" s="1320" t="s">
        <v>308</v>
      </c>
      <c r="C38" s="779" t="s">
        <v>863</v>
      </c>
      <c r="D38" s="785" t="e">
        <f>'[2]SALDOS DISPONIBLES 2022'!B8+'[2]SALDOS DISPONIBLES 2022'!B12</f>
        <v>#REF!</v>
      </c>
      <c r="E38" s="785"/>
      <c r="F38" s="797"/>
    </row>
    <row r="39" spans="1:8" x14ac:dyDescent="0.25">
      <c r="A39" s="1319"/>
      <c r="B39" s="1320"/>
      <c r="C39" s="779" t="s">
        <v>864</v>
      </c>
      <c r="D39" s="785" t="e">
        <f>'[2]SALDOS DISPONIBLES 2022'!B26+'[2]SALDOS DISPONIBLES 2022'!B35</f>
        <v>#REF!</v>
      </c>
      <c r="E39" s="785"/>
      <c r="F39" s="797"/>
    </row>
    <row r="40" spans="1:8" x14ac:dyDescent="0.25">
      <c r="A40" s="1319">
        <v>31</v>
      </c>
      <c r="B40" s="1320"/>
      <c r="C40" s="777" t="s">
        <v>865</v>
      </c>
      <c r="D40" s="785" t="e">
        <f>'[2]SALDOS DISPONIBLES 2022'!B164+'[2]SALDOS DISPONIBLES 2022'!B178+'[2]SALDOS DISPONIBLES 2022'!B180</f>
        <v>#REF!</v>
      </c>
      <c r="E40" s="785"/>
      <c r="F40" s="797"/>
    </row>
    <row r="41" spans="1:8" ht="31.5" x14ac:dyDescent="0.25">
      <c r="A41" s="775">
        <v>32</v>
      </c>
      <c r="B41" s="1324" t="s">
        <v>309</v>
      </c>
      <c r="C41" s="779" t="s">
        <v>866</v>
      </c>
      <c r="D41" s="785" t="e">
        <f>'[2]SALDOS DISPONIBLES 2022'!B20+'[2]SALDOS DISPONIBLES 2022'!B15+'[2]SALDOS DISPONIBLES 2022'!B17</f>
        <v>#REF!</v>
      </c>
      <c r="E41" s="785"/>
      <c r="F41" s="799"/>
    </row>
    <row r="42" spans="1:8" ht="78.75" x14ac:dyDescent="0.25">
      <c r="A42" s="775"/>
      <c r="B42" s="1325"/>
      <c r="C42" s="779" t="s">
        <v>867</v>
      </c>
      <c r="D42" s="785" t="e">
        <f>'[2]SALDOS DISPONIBLES 2022'!B18+'[2]SALDOS DISPONIBLES 2022'!B21</f>
        <v>#REF!</v>
      </c>
      <c r="E42" s="785"/>
      <c r="F42" s="799"/>
    </row>
    <row r="43" spans="1:8" x14ac:dyDescent="0.25">
      <c r="A43" s="795"/>
      <c r="B43" s="1326"/>
      <c r="C43" s="779" t="s">
        <v>925</v>
      </c>
      <c r="D43" s="785"/>
      <c r="E43" s="785">
        <f>POAI!R143</f>
        <v>492850400</v>
      </c>
      <c r="F43" s="799"/>
    </row>
    <row r="44" spans="1:8" ht="31.5" x14ac:dyDescent="0.25">
      <c r="A44" s="775">
        <v>33</v>
      </c>
      <c r="B44" s="776" t="s">
        <v>310</v>
      </c>
      <c r="C44" s="777" t="s">
        <v>847</v>
      </c>
      <c r="D44" s="778"/>
      <c r="E44" s="778"/>
      <c r="F44" s="797"/>
    </row>
    <row r="45" spans="1:8" ht="31.5" x14ac:dyDescent="0.25">
      <c r="A45" s="775">
        <v>34</v>
      </c>
      <c r="B45" s="776" t="s">
        <v>311</v>
      </c>
      <c r="C45" s="779" t="s">
        <v>868</v>
      </c>
      <c r="D45" s="785" t="e">
        <f>'[2]SALDOS DISPONIBLES 2022'!B37+'[2]SALDOS DISPONIBLES 2022'!B30</f>
        <v>#REF!</v>
      </c>
      <c r="E45" s="785"/>
      <c r="F45" s="797"/>
      <c r="H45" s="780">
        <v>41049709.630000003</v>
      </c>
    </row>
    <row r="46" spans="1:8" x14ac:dyDescent="0.25">
      <c r="A46" s="775">
        <v>35</v>
      </c>
      <c r="B46" s="776" t="s">
        <v>312</v>
      </c>
      <c r="C46" s="777" t="s">
        <v>847</v>
      </c>
      <c r="D46" s="778"/>
      <c r="E46" s="778"/>
      <c r="F46" s="797"/>
    </row>
    <row r="47" spans="1:8" x14ac:dyDescent="0.25">
      <c r="A47" s="775">
        <v>36</v>
      </c>
      <c r="B47" s="776" t="s">
        <v>313</v>
      </c>
      <c r="C47" s="779" t="s">
        <v>434</v>
      </c>
      <c r="D47" s="785" t="e">
        <f>'[2]SALDOS DISPONIBLES 2022'!B176+'[2]SALDOS DISPONIBLES 2022'!B158</f>
        <v>#REF!</v>
      </c>
      <c r="E47" s="785"/>
      <c r="F47" s="797"/>
    </row>
    <row r="48" spans="1:8" x14ac:dyDescent="0.25">
      <c r="A48" s="775">
        <v>37</v>
      </c>
      <c r="B48" s="1324" t="s">
        <v>314</v>
      </c>
      <c r="C48" s="779" t="s">
        <v>869</v>
      </c>
      <c r="D48" s="785" t="e">
        <f>'[2]SALDOS DISPONIBLES 2022'!B62+'[2]SALDOS DISPONIBLES 2022'!B68+'[2]SALDOS DISPONIBLES 2022'!B74+'[2]SALDOS DISPONIBLES 2022'!B79+'[2]SALDOS DISPONIBLES 2022'!B85+'[2]SALDOS DISPONIBLES 2022'!B90+'[2]SALDOS DISPONIBLES 2022'!B95+'[2]SALDOS DISPONIBLES 2022'!B100+'[2]SALDOS DISPONIBLES 2022'!B105+'[2]SALDOS DISPONIBLES 2022'!B111+'[2]SALDOS DISPONIBLES 2022'!B117+'[2]SALDOS DISPONIBLES 2022'!B123+'[2]SALDOS DISPONIBLES 2022'!B129+'[2]SALDOS DISPONIBLES 2022'!B134+'[2]SALDOS DISPONIBLES 2022'!B139+'[2]SALDOS DISPONIBLES 2022'!B144+'[2]SALDOS DISPONIBLES 2022'!B148</f>
        <v>#REF!</v>
      </c>
      <c r="E48" s="785"/>
      <c r="F48" s="798"/>
      <c r="H48" s="680">
        <v>482252700</v>
      </c>
    </row>
    <row r="49" spans="1:6" x14ac:dyDescent="0.25">
      <c r="A49" s="816"/>
      <c r="B49" s="1325"/>
      <c r="C49" s="779" t="s">
        <v>938</v>
      </c>
      <c r="D49" s="785"/>
      <c r="E49" s="785">
        <f>POAI!R71</f>
        <v>214735000</v>
      </c>
      <c r="F49" s="798"/>
    </row>
    <row r="50" spans="1:6" x14ac:dyDescent="0.25">
      <c r="A50" s="795"/>
      <c r="B50" s="1326"/>
      <c r="C50" s="779" t="s">
        <v>924</v>
      </c>
      <c r="D50" s="785"/>
      <c r="E50" s="785">
        <f>POAI!R73</f>
        <v>60000000</v>
      </c>
      <c r="F50" s="798"/>
    </row>
    <row r="51" spans="1:6" x14ac:dyDescent="0.25">
      <c r="A51" s="781"/>
      <c r="B51" s="782" t="s">
        <v>653</v>
      </c>
      <c r="C51" s="781"/>
      <c r="D51" s="783" t="e">
        <f>SUBTOTAL(9,D7:D50)</f>
        <v>#REF!</v>
      </c>
      <c r="E51" s="783">
        <f>SUBTOTAL(9,E7:E50)</f>
        <v>9615418116.4099998</v>
      </c>
      <c r="F51" s="805">
        <f>SUBTOTAL(9,F7:F50)</f>
        <v>0</v>
      </c>
    </row>
    <row r="52" spans="1:6" x14ac:dyDescent="0.25">
      <c r="D52" s="771" t="e">
        <f>D51-D22</f>
        <v>#REF!</v>
      </c>
      <c r="E52" s="771"/>
    </row>
    <row r="53" spans="1:6" x14ac:dyDescent="0.25">
      <c r="D53" s="771"/>
      <c r="E53" s="771"/>
    </row>
    <row r="54" spans="1:6" ht="31.5" customHeight="1" x14ac:dyDescent="0.25">
      <c r="A54" s="680"/>
      <c r="B54" s="1318"/>
      <c r="C54" s="1318"/>
      <c r="D54" s="1318"/>
      <c r="E54" s="1318"/>
      <c r="F54" s="1318"/>
    </row>
    <row r="55" spans="1:6" x14ac:dyDescent="0.25">
      <c r="D55" s="771"/>
      <c r="E55" s="771"/>
    </row>
    <row r="56" spans="1:6" x14ac:dyDescent="0.25">
      <c r="D56" s="771"/>
      <c r="E56" s="771"/>
    </row>
    <row r="57" spans="1:6" x14ac:dyDescent="0.25">
      <c r="D57" s="771"/>
      <c r="E57" s="771"/>
    </row>
    <row r="58" spans="1:6" x14ac:dyDescent="0.25">
      <c r="D58" s="771"/>
      <c r="E58" s="771"/>
    </row>
    <row r="59" spans="1:6" x14ac:dyDescent="0.25">
      <c r="D59" s="771"/>
      <c r="E59" s="771"/>
    </row>
    <row r="60" spans="1:6" x14ac:dyDescent="0.25">
      <c r="D60" s="771"/>
      <c r="E60" s="771"/>
    </row>
    <row r="61" spans="1:6" x14ac:dyDescent="0.25">
      <c r="D61" s="771"/>
      <c r="E61" s="771"/>
    </row>
    <row r="62" spans="1:6" x14ac:dyDescent="0.25">
      <c r="D62" s="771"/>
      <c r="E62" s="771"/>
    </row>
    <row r="63" spans="1:6" x14ac:dyDescent="0.25">
      <c r="D63" s="771"/>
      <c r="E63" s="771"/>
    </row>
    <row r="64" spans="1:6" x14ac:dyDescent="0.25">
      <c r="D64" s="771"/>
      <c r="E64" s="771"/>
    </row>
    <row r="65" spans="4:5" x14ac:dyDescent="0.25">
      <c r="D65" s="771"/>
      <c r="E65" s="771"/>
    </row>
    <row r="66" spans="4:5" x14ac:dyDescent="0.25">
      <c r="D66" s="771"/>
      <c r="E66" s="771"/>
    </row>
    <row r="67" spans="4:5" x14ac:dyDescent="0.25">
      <c r="D67" s="771"/>
      <c r="E67" s="771"/>
    </row>
    <row r="68" spans="4:5" x14ac:dyDescent="0.25">
      <c r="D68" s="771"/>
      <c r="E68" s="771"/>
    </row>
    <row r="69" spans="4:5" x14ac:dyDescent="0.25">
      <c r="D69" s="771"/>
      <c r="E69" s="771"/>
    </row>
    <row r="70" spans="4:5" x14ac:dyDescent="0.25">
      <c r="D70" s="771"/>
      <c r="E70" s="771"/>
    </row>
    <row r="71" spans="4:5" x14ac:dyDescent="0.25">
      <c r="D71" s="771"/>
      <c r="E71" s="771"/>
    </row>
    <row r="72" spans="4:5" x14ac:dyDescent="0.25">
      <c r="D72" s="771"/>
      <c r="E72" s="771"/>
    </row>
    <row r="73" spans="4:5" x14ac:dyDescent="0.25">
      <c r="D73" s="771"/>
      <c r="E73" s="771"/>
    </row>
    <row r="74" spans="4:5" x14ac:dyDescent="0.25">
      <c r="D74" s="771"/>
      <c r="E74" s="771"/>
    </row>
    <row r="75" spans="4:5" x14ac:dyDescent="0.25">
      <c r="D75" s="771"/>
      <c r="E75" s="771"/>
    </row>
    <row r="76" spans="4:5" x14ac:dyDescent="0.25">
      <c r="D76" s="771"/>
      <c r="E76" s="771"/>
    </row>
    <row r="77" spans="4:5" x14ac:dyDescent="0.25">
      <c r="D77" s="771"/>
      <c r="E77" s="771"/>
    </row>
    <row r="78" spans="4:5" x14ac:dyDescent="0.25">
      <c r="D78" s="771"/>
      <c r="E78" s="771"/>
    </row>
    <row r="79" spans="4:5" x14ac:dyDescent="0.25">
      <c r="D79" s="771"/>
      <c r="E79" s="771"/>
    </row>
    <row r="80" spans="4:5" x14ac:dyDescent="0.25">
      <c r="D80" s="771"/>
      <c r="E80" s="771"/>
    </row>
    <row r="81" spans="4:5" x14ac:dyDescent="0.25">
      <c r="D81" s="771"/>
      <c r="E81" s="771"/>
    </row>
    <row r="82" spans="4:5" x14ac:dyDescent="0.25">
      <c r="D82" s="771"/>
      <c r="E82" s="771"/>
    </row>
    <row r="83" spans="4:5" x14ac:dyDescent="0.25">
      <c r="D83" s="771"/>
      <c r="E83" s="771"/>
    </row>
    <row r="84" spans="4:5" x14ac:dyDescent="0.25">
      <c r="D84" s="771"/>
      <c r="E84" s="771"/>
    </row>
    <row r="85" spans="4:5" x14ac:dyDescent="0.25">
      <c r="D85" s="771"/>
      <c r="E85" s="771"/>
    </row>
    <row r="86" spans="4:5" x14ac:dyDescent="0.25">
      <c r="D86" s="771"/>
      <c r="E86" s="771"/>
    </row>
    <row r="87" spans="4:5" x14ac:dyDescent="0.25">
      <c r="D87" s="771"/>
      <c r="E87" s="771"/>
    </row>
    <row r="88" spans="4:5" x14ac:dyDescent="0.25">
      <c r="D88" s="771"/>
      <c r="E88" s="771"/>
    </row>
    <row r="89" spans="4:5" x14ac:dyDescent="0.25">
      <c r="D89" s="771"/>
      <c r="E89" s="771"/>
    </row>
    <row r="90" spans="4:5" x14ac:dyDescent="0.25">
      <c r="D90" s="771"/>
      <c r="E90" s="771"/>
    </row>
    <row r="91" spans="4:5" x14ac:dyDescent="0.25">
      <c r="D91" s="771"/>
      <c r="E91" s="771"/>
    </row>
    <row r="92" spans="4:5" x14ac:dyDescent="0.25">
      <c r="D92" s="771"/>
      <c r="E92" s="771"/>
    </row>
    <row r="93" spans="4:5" x14ac:dyDescent="0.25">
      <c r="D93" s="771"/>
      <c r="E93" s="771"/>
    </row>
    <row r="94" spans="4:5" x14ac:dyDescent="0.25">
      <c r="D94" s="771"/>
      <c r="E94" s="771"/>
    </row>
    <row r="95" spans="4:5" x14ac:dyDescent="0.25">
      <c r="D95" s="771"/>
      <c r="E95" s="771"/>
    </row>
    <row r="96" spans="4:5" x14ac:dyDescent="0.25">
      <c r="D96" s="771"/>
      <c r="E96" s="771"/>
    </row>
    <row r="97" spans="4:5" x14ac:dyDescent="0.25">
      <c r="D97" s="771"/>
      <c r="E97" s="771"/>
    </row>
    <row r="98" spans="4:5" x14ac:dyDescent="0.25">
      <c r="D98" s="771"/>
      <c r="E98" s="771"/>
    </row>
    <row r="99" spans="4:5" x14ac:dyDescent="0.25">
      <c r="D99" s="771"/>
      <c r="E99" s="771"/>
    </row>
    <row r="100" spans="4:5" x14ac:dyDescent="0.25">
      <c r="D100" s="771"/>
      <c r="E100" s="771"/>
    </row>
    <row r="101" spans="4:5" x14ac:dyDescent="0.25">
      <c r="D101" s="771"/>
      <c r="E101" s="771"/>
    </row>
    <row r="102" spans="4:5" x14ac:dyDescent="0.25">
      <c r="D102" s="771"/>
      <c r="E102" s="771"/>
    </row>
    <row r="103" spans="4:5" x14ac:dyDescent="0.25">
      <c r="D103" s="771"/>
      <c r="E103" s="771"/>
    </row>
    <row r="104" spans="4:5" x14ac:dyDescent="0.25">
      <c r="D104" s="771"/>
      <c r="E104" s="771"/>
    </row>
    <row r="105" spans="4:5" x14ac:dyDescent="0.25">
      <c r="D105" s="771"/>
      <c r="E105" s="771"/>
    </row>
    <row r="106" spans="4:5" x14ac:dyDescent="0.25">
      <c r="D106" s="771"/>
      <c r="E106" s="771"/>
    </row>
    <row r="107" spans="4:5" x14ac:dyDescent="0.25">
      <c r="D107" s="771"/>
      <c r="E107" s="771"/>
    </row>
    <row r="108" spans="4:5" x14ac:dyDescent="0.25">
      <c r="D108" s="771"/>
      <c r="E108" s="771"/>
    </row>
    <row r="109" spans="4:5" x14ac:dyDescent="0.25">
      <c r="D109" s="771"/>
      <c r="E109" s="771"/>
    </row>
    <row r="110" spans="4:5" x14ac:dyDescent="0.25">
      <c r="D110" s="771"/>
      <c r="E110" s="771"/>
    </row>
    <row r="111" spans="4:5" x14ac:dyDescent="0.25">
      <c r="D111" s="771"/>
      <c r="E111" s="771"/>
    </row>
    <row r="112" spans="4:5" x14ac:dyDescent="0.25">
      <c r="D112" s="771"/>
      <c r="E112" s="771"/>
    </row>
    <row r="113" spans="4:5" x14ac:dyDescent="0.25">
      <c r="D113" s="771"/>
      <c r="E113" s="771"/>
    </row>
    <row r="114" spans="4:5" x14ac:dyDescent="0.25">
      <c r="D114" s="771"/>
      <c r="E114" s="771"/>
    </row>
    <row r="115" spans="4:5" x14ac:dyDescent="0.25">
      <c r="D115" s="771"/>
      <c r="E115" s="771"/>
    </row>
    <row r="116" spans="4:5" x14ac:dyDescent="0.25">
      <c r="D116" s="771"/>
      <c r="E116" s="771"/>
    </row>
    <row r="117" spans="4:5" x14ac:dyDescent="0.25">
      <c r="D117" s="771"/>
      <c r="E117" s="771"/>
    </row>
    <row r="118" spans="4:5" x14ac:dyDescent="0.25">
      <c r="D118" s="771"/>
      <c r="E118" s="771"/>
    </row>
    <row r="119" spans="4:5" x14ac:dyDescent="0.25">
      <c r="D119" s="771"/>
      <c r="E119" s="771"/>
    </row>
    <row r="120" spans="4:5" x14ac:dyDescent="0.25">
      <c r="D120" s="771"/>
      <c r="E120" s="771"/>
    </row>
    <row r="121" spans="4:5" x14ac:dyDescent="0.25">
      <c r="D121" s="771"/>
      <c r="E121" s="771"/>
    </row>
    <row r="122" spans="4:5" x14ac:dyDescent="0.25">
      <c r="D122" s="771"/>
      <c r="E122" s="771"/>
    </row>
    <row r="123" spans="4:5" x14ac:dyDescent="0.25">
      <c r="D123" s="771"/>
      <c r="E123" s="771"/>
    </row>
    <row r="124" spans="4:5" x14ac:dyDescent="0.25">
      <c r="D124" s="771"/>
      <c r="E124" s="771"/>
    </row>
    <row r="125" spans="4:5" x14ac:dyDescent="0.25">
      <c r="D125" s="771"/>
      <c r="E125" s="771"/>
    </row>
    <row r="126" spans="4:5" x14ac:dyDescent="0.25">
      <c r="D126" s="771"/>
      <c r="E126" s="771"/>
    </row>
    <row r="127" spans="4:5" x14ac:dyDescent="0.25">
      <c r="D127" s="771"/>
      <c r="E127" s="771"/>
    </row>
    <row r="128" spans="4:5" x14ac:dyDescent="0.25">
      <c r="D128" s="771"/>
      <c r="E128" s="771"/>
    </row>
    <row r="129" spans="4:5" x14ac:dyDescent="0.25">
      <c r="D129" s="771"/>
      <c r="E129" s="771"/>
    </row>
    <row r="130" spans="4:5" x14ac:dyDescent="0.25">
      <c r="D130" s="771"/>
      <c r="E130" s="771"/>
    </row>
    <row r="131" spans="4:5" x14ac:dyDescent="0.25">
      <c r="D131" s="771"/>
      <c r="E131" s="771"/>
    </row>
    <row r="132" spans="4:5" x14ac:dyDescent="0.25">
      <c r="D132" s="771"/>
      <c r="E132" s="771"/>
    </row>
    <row r="133" spans="4:5" x14ac:dyDescent="0.25">
      <c r="D133" s="771"/>
      <c r="E133" s="771"/>
    </row>
    <row r="134" spans="4:5" x14ac:dyDescent="0.25">
      <c r="D134" s="771"/>
      <c r="E134" s="771"/>
    </row>
    <row r="135" spans="4:5" x14ac:dyDescent="0.25">
      <c r="D135" s="771"/>
      <c r="E135" s="771"/>
    </row>
    <row r="136" spans="4:5" x14ac:dyDescent="0.25">
      <c r="D136" s="771"/>
      <c r="E136" s="771"/>
    </row>
    <row r="137" spans="4:5" x14ac:dyDescent="0.25">
      <c r="D137" s="771"/>
      <c r="E137" s="771"/>
    </row>
    <row r="138" spans="4:5" x14ac:dyDescent="0.25">
      <c r="D138" s="771"/>
      <c r="E138" s="771"/>
    </row>
    <row r="139" spans="4:5" x14ac:dyDescent="0.25">
      <c r="D139" s="771"/>
      <c r="E139" s="771"/>
    </row>
    <row r="140" spans="4:5" x14ac:dyDescent="0.25">
      <c r="D140" s="771"/>
      <c r="E140" s="771"/>
    </row>
    <row r="141" spans="4:5" x14ac:dyDescent="0.25">
      <c r="D141" s="771"/>
      <c r="E141" s="771"/>
    </row>
    <row r="142" spans="4:5" x14ac:dyDescent="0.25">
      <c r="D142" s="771"/>
      <c r="E142" s="771"/>
    </row>
    <row r="143" spans="4:5" x14ac:dyDescent="0.25">
      <c r="D143" s="771"/>
      <c r="E143" s="771"/>
    </row>
    <row r="144" spans="4:5" x14ac:dyDescent="0.25">
      <c r="D144" s="771"/>
      <c r="E144" s="771"/>
    </row>
    <row r="145" spans="4:5" x14ac:dyDescent="0.25">
      <c r="D145" s="771"/>
      <c r="E145" s="771"/>
    </row>
    <row r="146" spans="4:5" x14ac:dyDescent="0.25">
      <c r="D146" s="771"/>
      <c r="E146" s="771"/>
    </row>
    <row r="147" spans="4:5" x14ac:dyDescent="0.25">
      <c r="D147" s="771"/>
      <c r="E147" s="771"/>
    </row>
    <row r="148" spans="4:5" x14ac:dyDescent="0.25">
      <c r="D148" s="771"/>
      <c r="E148" s="771"/>
    </row>
    <row r="149" spans="4:5" x14ac:dyDescent="0.25">
      <c r="D149" s="771"/>
      <c r="E149" s="771"/>
    </row>
    <row r="150" spans="4:5" x14ac:dyDescent="0.25">
      <c r="D150" s="771"/>
      <c r="E150" s="771"/>
    </row>
    <row r="151" spans="4:5" x14ac:dyDescent="0.25">
      <c r="D151" s="771"/>
      <c r="E151" s="771"/>
    </row>
    <row r="152" spans="4:5" x14ac:dyDescent="0.25">
      <c r="D152" s="771"/>
      <c r="E152" s="771"/>
    </row>
    <row r="153" spans="4:5" x14ac:dyDescent="0.25">
      <c r="D153" s="771"/>
      <c r="E153" s="771"/>
    </row>
    <row r="154" spans="4:5" x14ac:dyDescent="0.25">
      <c r="D154" s="771"/>
      <c r="E154" s="771"/>
    </row>
    <row r="155" spans="4:5" x14ac:dyDescent="0.25">
      <c r="D155" s="771"/>
      <c r="E155" s="771"/>
    </row>
    <row r="156" spans="4:5" x14ac:dyDescent="0.25">
      <c r="D156" s="771"/>
      <c r="E156" s="771"/>
    </row>
    <row r="157" spans="4:5" x14ac:dyDescent="0.25">
      <c r="D157" s="771"/>
      <c r="E157" s="771"/>
    </row>
    <row r="158" spans="4:5" x14ac:dyDescent="0.25">
      <c r="D158" s="771"/>
      <c r="E158" s="771"/>
    </row>
    <row r="159" spans="4:5" x14ac:dyDescent="0.25">
      <c r="D159" s="771"/>
      <c r="E159" s="771"/>
    </row>
    <row r="160" spans="4:5" x14ac:dyDescent="0.25">
      <c r="D160" s="771"/>
      <c r="E160" s="771"/>
    </row>
    <row r="161" spans="4:5" x14ac:dyDescent="0.25">
      <c r="D161" s="771"/>
      <c r="E161" s="771"/>
    </row>
    <row r="162" spans="4:5" x14ac:dyDescent="0.25">
      <c r="D162" s="771"/>
      <c r="E162" s="771"/>
    </row>
    <row r="163" spans="4:5" x14ac:dyDescent="0.25">
      <c r="D163" s="771"/>
      <c r="E163" s="771"/>
    </row>
    <row r="164" spans="4:5" x14ac:dyDescent="0.25">
      <c r="D164" s="771"/>
      <c r="E164" s="771"/>
    </row>
    <row r="165" spans="4:5" x14ac:dyDescent="0.25">
      <c r="D165" s="771"/>
      <c r="E165" s="771"/>
    </row>
    <row r="166" spans="4:5" x14ac:dyDescent="0.25">
      <c r="D166" s="771"/>
      <c r="E166" s="771"/>
    </row>
    <row r="167" spans="4:5" x14ac:dyDescent="0.25">
      <c r="D167" s="771"/>
      <c r="E167" s="771"/>
    </row>
    <row r="168" spans="4:5" x14ac:dyDescent="0.25">
      <c r="D168" s="771"/>
      <c r="E168" s="771"/>
    </row>
    <row r="169" spans="4:5" x14ac:dyDescent="0.25">
      <c r="D169" s="771"/>
      <c r="E169" s="771"/>
    </row>
    <row r="170" spans="4:5" x14ac:dyDescent="0.25">
      <c r="D170" s="771"/>
      <c r="E170" s="771"/>
    </row>
    <row r="171" spans="4:5" x14ac:dyDescent="0.25">
      <c r="D171" s="771"/>
      <c r="E171" s="771"/>
    </row>
    <row r="172" spans="4:5" x14ac:dyDescent="0.25">
      <c r="D172" s="771"/>
      <c r="E172" s="771"/>
    </row>
    <row r="173" spans="4:5" x14ac:dyDescent="0.25">
      <c r="D173" s="771"/>
      <c r="E173" s="771"/>
    </row>
    <row r="174" spans="4:5" x14ac:dyDescent="0.25">
      <c r="D174" s="771"/>
      <c r="E174" s="771"/>
    </row>
    <row r="175" spans="4:5" x14ac:dyDescent="0.25">
      <c r="D175" s="771"/>
      <c r="E175" s="771"/>
    </row>
    <row r="176" spans="4:5" x14ac:dyDescent="0.25">
      <c r="D176" s="771"/>
      <c r="E176" s="771"/>
    </row>
    <row r="177" spans="4:5" x14ac:dyDescent="0.25">
      <c r="D177" s="771"/>
      <c r="E177" s="771"/>
    </row>
    <row r="178" spans="4:5" x14ac:dyDescent="0.25">
      <c r="D178" s="771"/>
      <c r="E178" s="771"/>
    </row>
    <row r="179" spans="4:5" x14ac:dyDescent="0.25">
      <c r="D179" s="771"/>
      <c r="E179" s="771"/>
    </row>
    <row r="180" spans="4:5" x14ac:dyDescent="0.25">
      <c r="D180" s="771"/>
      <c r="E180" s="771"/>
    </row>
    <row r="181" spans="4:5" x14ac:dyDescent="0.25">
      <c r="D181" s="771"/>
      <c r="E181" s="771"/>
    </row>
    <row r="182" spans="4:5" x14ac:dyDescent="0.25">
      <c r="D182" s="771"/>
      <c r="E182" s="771"/>
    </row>
    <row r="183" spans="4:5" x14ac:dyDescent="0.25">
      <c r="D183" s="771"/>
      <c r="E183" s="771"/>
    </row>
    <row r="184" spans="4:5" x14ac:dyDescent="0.25">
      <c r="D184" s="771"/>
      <c r="E184" s="771"/>
    </row>
    <row r="185" spans="4:5" x14ac:dyDescent="0.25">
      <c r="D185" s="771"/>
      <c r="E185" s="771"/>
    </row>
    <row r="186" spans="4:5" x14ac:dyDescent="0.25">
      <c r="D186" s="771"/>
      <c r="E186" s="771"/>
    </row>
    <row r="187" spans="4:5" x14ac:dyDescent="0.25">
      <c r="D187" s="771"/>
      <c r="E187" s="771"/>
    </row>
    <row r="188" spans="4:5" x14ac:dyDescent="0.25">
      <c r="D188" s="771"/>
      <c r="E188" s="771"/>
    </row>
    <row r="189" spans="4:5" x14ac:dyDescent="0.25">
      <c r="D189" s="771"/>
      <c r="E189" s="771"/>
    </row>
    <row r="190" spans="4:5" x14ac:dyDescent="0.25">
      <c r="D190" s="771"/>
      <c r="E190" s="771"/>
    </row>
    <row r="191" spans="4:5" x14ac:dyDescent="0.25">
      <c r="D191" s="771"/>
      <c r="E191" s="771"/>
    </row>
    <row r="192" spans="4:5" x14ac:dyDescent="0.25">
      <c r="D192" s="771"/>
      <c r="E192" s="771"/>
    </row>
    <row r="193" spans="4:5" x14ac:dyDescent="0.25">
      <c r="D193" s="771"/>
      <c r="E193" s="771"/>
    </row>
    <row r="194" spans="4:5" x14ac:dyDescent="0.25">
      <c r="D194" s="771"/>
      <c r="E194" s="771"/>
    </row>
    <row r="195" spans="4:5" x14ac:dyDescent="0.25">
      <c r="D195" s="771"/>
      <c r="E195" s="771"/>
    </row>
    <row r="196" spans="4:5" x14ac:dyDescent="0.25">
      <c r="D196" s="771"/>
      <c r="E196" s="771"/>
    </row>
    <row r="197" spans="4:5" x14ac:dyDescent="0.25">
      <c r="D197" s="771"/>
      <c r="E197" s="771"/>
    </row>
    <row r="198" spans="4:5" x14ac:dyDescent="0.25">
      <c r="D198" s="771"/>
      <c r="E198" s="771"/>
    </row>
    <row r="199" spans="4:5" x14ac:dyDescent="0.25">
      <c r="D199" s="771"/>
      <c r="E199" s="771"/>
    </row>
    <row r="200" spans="4:5" x14ac:dyDescent="0.25">
      <c r="D200" s="771"/>
      <c r="E200" s="771"/>
    </row>
    <row r="201" spans="4:5" x14ac:dyDescent="0.25">
      <c r="D201" s="771"/>
      <c r="E201" s="771"/>
    </row>
    <row r="202" spans="4:5" x14ac:dyDescent="0.25">
      <c r="D202" s="771"/>
      <c r="E202" s="771"/>
    </row>
    <row r="203" spans="4:5" x14ac:dyDescent="0.25">
      <c r="D203" s="771"/>
      <c r="E203" s="771"/>
    </row>
    <row r="204" spans="4:5" x14ac:dyDescent="0.25">
      <c r="D204" s="771"/>
      <c r="E204" s="771"/>
    </row>
    <row r="205" spans="4:5" x14ac:dyDescent="0.25">
      <c r="D205" s="771"/>
      <c r="E205" s="771"/>
    </row>
    <row r="206" spans="4:5" x14ac:dyDescent="0.25">
      <c r="D206" s="771"/>
      <c r="E206" s="771"/>
    </row>
    <row r="207" spans="4:5" x14ac:dyDescent="0.25">
      <c r="D207" s="771"/>
      <c r="E207" s="771"/>
    </row>
    <row r="208" spans="4:5" x14ac:dyDescent="0.25">
      <c r="D208" s="771"/>
      <c r="E208" s="771"/>
    </row>
    <row r="209" spans="4:5" x14ac:dyDescent="0.25">
      <c r="D209" s="771"/>
      <c r="E209" s="771"/>
    </row>
    <row r="210" spans="4:5" x14ac:dyDescent="0.25">
      <c r="D210" s="771"/>
      <c r="E210" s="771"/>
    </row>
    <row r="211" spans="4:5" x14ac:dyDescent="0.25">
      <c r="D211" s="771"/>
      <c r="E211" s="771"/>
    </row>
    <row r="212" spans="4:5" x14ac:dyDescent="0.25">
      <c r="D212" s="771"/>
      <c r="E212" s="771"/>
    </row>
    <row r="213" spans="4:5" x14ac:dyDescent="0.25">
      <c r="D213" s="771"/>
      <c r="E213" s="771"/>
    </row>
    <row r="214" spans="4:5" x14ac:dyDescent="0.25">
      <c r="D214" s="771"/>
      <c r="E214" s="771"/>
    </row>
    <row r="215" spans="4:5" x14ac:dyDescent="0.25">
      <c r="D215" s="771"/>
      <c r="E215" s="771"/>
    </row>
    <row r="216" spans="4:5" x14ac:dyDescent="0.25">
      <c r="D216" s="771"/>
      <c r="E216" s="771"/>
    </row>
    <row r="217" spans="4:5" x14ac:dyDescent="0.25">
      <c r="D217" s="771"/>
      <c r="E217" s="771"/>
    </row>
    <row r="218" spans="4:5" x14ac:dyDescent="0.25">
      <c r="D218" s="771"/>
      <c r="E218" s="771"/>
    </row>
    <row r="219" spans="4:5" x14ac:dyDescent="0.25">
      <c r="D219" s="771"/>
      <c r="E219" s="771"/>
    </row>
    <row r="220" spans="4:5" x14ac:dyDescent="0.25">
      <c r="D220" s="771"/>
      <c r="E220" s="771"/>
    </row>
    <row r="221" spans="4:5" x14ac:dyDescent="0.25">
      <c r="D221" s="771"/>
      <c r="E221" s="771"/>
    </row>
    <row r="222" spans="4:5" x14ac:dyDescent="0.25">
      <c r="D222" s="771"/>
      <c r="E222" s="771"/>
    </row>
    <row r="223" spans="4:5" x14ac:dyDescent="0.25">
      <c r="D223" s="771"/>
      <c r="E223" s="771"/>
    </row>
    <row r="224" spans="4:5" x14ac:dyDescent="0.25">
      <c r="D224" s="771"/>
      <c r="E224" s="771"/>
    </row>
    <row r="225" spans="4:5" x14ac:dyDescent="0.25">
      <c r="D225" s="771"/>
      <c r="E225" s="771"/>
    </row>
    <row r="226" spans="4:5" x14ac:dyDescent="0.25">
      <c r="D226" s="771"/>
      <c r="E226" s="771"/>
    </row>
    <row r="227" spans="4:5" x14ac:dyDescent="0.25">
      <c r="D227" s="771"/>
      <c r="E227" s="771"/>
    </row>
    <row r="228" spans="4:5" x14ac:dyDescent="0.25">
      <c r="D228" s="771"/>
      <c r="E228" s="771"/>
    </row>
    <row r="229" spans="4:5" x14ac:dyDescent="0.25">
      <c r="D229" s="771"/>
      <c r="E229" s="771"/>
    </row>
    <row r="230" spans="4:5" x14ac:dyDescent="0.25">
      <c r="D230" s="771"/>
      <c r="E230" s="771"/>
    </row>
    <row r="231" spans="4:5" x14ac:dyDescent="0.25">
      <c r="D231" s="771"/>
      <c r="E231" s="771"/>
    </row>
    <row r="232" spans="4:5" x14ac:dyDescent="0.25">
      <c r="D232" s="771"/>
      <c r="E232" s="771"/>
    </row>
    <row r="233" spans="4:5" x14ac:dyDescent="0.25">
      <c r="D233" s="771"/>
      <c r="E233" s="771"/>
    </row>
    <row r="234" spans="4:5" x14ac:dyDescent="0.25">
      <c r="D234" s="771"/>
      <c r="E234" s="771"/>
    </row>
    <row r="235" spans="4:5" x14ac:dyDescent="0.25">
      <c r="D235" s="771"/>
      <c r="E235" s="771"/>
    </row>
    <row r="236" spans="4:5" x14ac:dyDescent="0.25">
      <c r="D236" s="771"/>
      <c r="E236" s="771"/>
    </row>
    <row r="237" spans="4:5" x14ac:dyDescent="0.25">
      <c r="D237" s="771"/>
      <c r="E237" s="771"/>
    </row>
    <row r="238" spans="4:5" x14ac:dyDescent="0.25">
      <c r="D238" s="771"/>
      <c r="E238" s="771"/>
    </row>
    <row r="239" spans="4:5" x14ac:dyDescent="0.25">
      <c r="D239" s="771"/>
      <c r="E239" s="771"/>
    </row>
    <row r="240" spans="4:5" x14ac:dyDescent="0.25">
      <c r="D240" s="771"/>
      <c r="E240" s="771"/>
    </row>
    <row r="241" spans="4:5" x14ac:dyDescent="0.25">
      <c r="D241" s="771"/>
      <c r="E241" s="771"/>
    </row>
    <row r="242" spans="4:5" x14ac:dyDescent="0.25">
      <c r="D242" s="771"/>
      <c r="E242" s="771"/>
    </row>
    <row r="243" spans="4:5" x14ac:dyDescent="0.25">
      <c r="D243" s="771"/>
      <c r="E243" s="771"/>
    </row>
    <row r="244" spans="4:5" x14ac:dyDescent="0.25">
      <c r="D244" s="771"/>
      <c r="E244" s="771"/>
    </row>
    <row r="245" spans="4:5" x14ac:dyDescent="0.25">
      <c r="D245" s="771"/>
      <c r="E245" s="771"/>
    </row>
    <row r="246" spans="4:5" x14ac:dyDescent="0.25">
      <c r="D246" s="771"/>
      <c r="E246" s="771"/>
    </row>
    <row r="247" spans="4:5" x14ac:dyDescent="0.25">
      <c r="D247" s="771"/>
      <c r="E247" s="771"/>
    </row>
    <row r="248" spans="4:5" x14ac:dyDescent="0.25">
      <c r="D248" s="771"/>
      <c r="E248" s="771"/>
    </row>
    <row r="249" spans="4:5" x14ac:dyDescent="0.25">
      <c r="D249" s="771"/>
      <c r="E249" s="771"/>
    </row>
    <row r="250" spans="4:5" x14ac:dyDescent="0.25">
      <c r="D250" s="771"/>
      <c r="E250" s="771"/>
    </row>
    <row r="251" spans="4:5" x14ac:dyDescent="0.25">
      <c r="D251" s="771"/>
      <c r="E251" s="771"/>
    </row>
    <row r="252" spans="4:5" x14ac:dyDescent="0.25">
      <c r="D252" s="771"/>
      <c r="E252" s="771"/>
    </row>
    <row r="253" spans="4:5" x14ac:dyDescent="0.25">
      <c r="D253" s="771"/>
      <c r="E253" s="771"/>
    </row>
    <row r="254" spans="4:5" x14ac:dyDescent="0.25">
      <c r="D254" s="771"/>
      <c r="E254" s="771"/>
    </row>
    <row r="255" spans="4:5" x14ac:dyDescent="0.25">
      <c r="D255" s="771"/>
      <c r="E255" s="771"/>
    </row>
    <row r="256" spans="4:5" x14ac:dyDescent="0.25">
      <c r="D256" s="771"/>
      <c r="E256" s="771"/>
    </row>
    <row r="257" spans="4:5" x14ac:dyDescent="0.25">
      <c r="D257" s="771"/>
      <c r="E257" s="771"/>
    </row>
    <row r="258" spans="4:5" x14ac:dyDescent="0.25">
      <c r="D258" s="771"/>
      <c r="E258" s="771"/>
    </row>
    <row r="259" spans="4:5" x14ac:dyDescent="0.25">
      <c r="D259" s="771"/>
      <c r="E259" s="771"/>
    </row>
    <row r="260" spans="4:5" x14ac:dyDescent="0.25">
      <c r="D260" s="771"/>
      <c r="E260" s="771"/>
    </row>
    <row r="261" spans="4:5" x14ac:dyDescent="0.25">
      <c r="D261" s="771"/>
      <c r="E261" s="771"/>
    </row>
    <row r="262" spans="4:5" x14ac:dyDescent="0.25">
      <c r="D262" s="771"/>
      <c r="E262" s="771"/>
    </row>
    <row r="263" spans="4:5" x14ac:dyDescent="0.25">
      <c r="D263" s="771"/>
      <c r="E263" s="771"/>
    </row>
    <row r="264" spans="4:5" x14ac:dyDescent="0.25">
      <c r="D264" s="771"/>
      <c r="E264" s="771"/>
    </row>
    <row r="265" spans="4:5" x14ac:dyDescent="0.25">
      <c r="D265" s="771"/>
      <c r="E265" s="771"/>
    </row>
    <row r="266" spans="4:5" x14ac:dyDescent="0.25">
      <c r="D266" s="771"/>
      <c r="E266" s="771"/>
    </row>
    <row r="267" spans="4:5" x14ac:dyDescent="0.25">
      <c r="D267" s="771"/>
      <c r="E267" s="771"/>
    </row>
    <row r="268" spans="4:5" x14ac:dyDescent="0.25">
      <c r="D268" s="771"/>
      <c r="E268" s="771"/>
    </row>
    <row r="269" spans="4:5" x14ac:dyDescent="0.25">
      <c r="D269" s="771"/>
      <c r="E269" s="771"/>
    </row>
    <row r="270" spans="4:5" x14ac:dyDescent="0.25">
      <c r="D270" s="771"/>
      <c r="E270" s="771"/>
    </row>
    <row r="271" spans="4:5" x14ac:dyDescent="0.25">
      <c r="D271" s="771"/>
      <c r="E271" s="771"/>
    </row>
    <row r="272" spans="4:5" x14ac:dyDescent="0.25">
      <c r="D272" s="771"/>
      <c r="E272" s="771"/>
    </row>
    <row r="273" spans="4:5" x14ac:dyDescent="0.25">
      <c r="D273" s="771"/>
      <c r="E273" s="771"/>
    </row>
    <row r="274" spans="4:5" x14ac:dyDescent="0.25">
      <c r="D274" s="771"/>
      <c r="E274" s="771"/>
    </row>
    <row r="275" spans="4:5" x14ac:dyDescent="0.25">
      <c r="D275" s="771"/>
      <c r="E275" s="771"/>
    </row>
    <row r="276" spans="4:5" x14ac:dyDescent="0.25">
      <c r="D276" s="771"/>
      <c r="E276" s="771"/>
    </row>
    <row r="277" spans="4:5" x14ac:dyDescent="0.25">
      <c r="D277" s="771"/>
      <c r="E277" s="771"/>
    </row>
    <row r="278" spans="4:5" x14ac:dyDescent="0.25">
      <c r="D278" s="771"/>
      <c r="E278" s="771"/>
    </row>
    <row r="279" spans="4:5" x14ac:dyDescent="0.25">
      <c r="D279" s="771"/>
      <c r="E279" s="771"/>
    </row>
    <row r="280" spans="4:5" x14ac:dyDescent="0.25">
      <c r="D280" s="771"/>
      <c r="E280" s="771"/>
    </row>
    <row r="281" spans="4:5" x14ac:dyDescent="0.25">
      <c r="D281" s="771"/>
      <c r="E281" s="771"/>
    </row>
    <row r="282" spans="4:5" x14ac:dyDescent="0.25">
      <c r="D282" s="771"/>
      <c r="E282" s="771"/>
    </row>
    <row r="283" spans="4:5" x14ac:dyDescent="0.25">
      <c r="D283" s="771"/>
      <c r="E283" s="771"/>
    </row>
    <row r="284" spans="4:5" x14ac:dyDescent="0.25">
      <c r="D284" s="771"/>
      <c r="E284" s="771"/>
    </row>
    <row r="285" spans="4:5" x14ac:dyDescent="0.25">
      <c r="D285" s="771"/>
      <c r="E285" s="771"/>
    </row>
    <row r="286" spans="4:5" x14ac:dyDescent="0.25">
      <c r="D286" s="771"/>
      <c r="E286" s="771"/>
    </row>
    <row r="287" spans="4:5" x14ac:dyDescent="0.25">
      <c r="D287" s="771"/>
      <c r="E287" s="771"/>
    </row>
    <row r="288" spans="4:5" x14ac:dyDescent="0.25">
      <c r="D288" s="771"/>
      <c r="E288" s="771"/>
    </row>
    <row r="289" spans="4:5" x14ac:dyDescent="0.25">
      <c r="D289" s="771"/>
      <c r="E289" s="771"/>
    </row>
    <row r="290" spans="4:5" x14ac:dyDescent="0.25">
      <c r="D290" s="771"/>
      <c r="E290" s="771"/>
    </row>
    <row r="291" spans="4:5" x14ac:dyDescent="0.25">
      <c r="D291" s="771"/>
      <c r="E291" s="771"/>
    </row>
    <row r="292" spans="4:5" x14ac:dyDescent="0.25">
      <c r="D292" s="771"/>
      <c r="E292" s="771"/>
    </row>
    <row r="293" spans="4:5" x14ac:dyDescent="0.25">
      <c r="D293" s="771"/>
      <c r="E293" s="771"/>
    </row>
    <row r="294" spans="4:5" x14ac:dyDescent="0.25">
      <c r="D294" s="771"/>
      <c r="E294" s="771"/>
    </row>
    <row r="295" spans="4:5" x14ac:dyDescent="0.25">
      <c r="D295" s="771"/>
      <c r="E295" s="771"/>
    </row>
    <row r="296" spans="4:5" x14ac:dyDescent="0.25">
      <c r="D296" s="771"/>
      <c r="E296" s="771"/>
    </row>
    <row r="297" spans="4:5" x14ac:dyDescent="0.25">
      <c r="D297" s="771"/>
      <c r="E297" s="771"/>
    </row>
    <row r="298" spans="4:5" x14ac:dyDescent="0.25">
      <c r="D298" s="771"/>
      <c r="E298" s="771"/>
    </row>
    <row r="299" spans="4:5" x14ac:dyDescent="0.25">
      <c r="D299" s="771"/>
      <c r="E299" s="771"/>
    </row>
    <row r="300" spans="4:5" x14ac:dyDescent="0.25">
      <c r="D300" s="771"/>
      <c r="E300" s="771"/>
    </row>
    <row r="301" spans="4:5" x14ac:dyDescent="0.25">
      <c r="D301" s="771"/>
      <c r="E301" s="771"/>
    </row>
    <row r="302" spans="4:5" x14ac:dyDescent="0.25">
      <c r="D302" s="771"/>
      <c r="E302" s="771"/>
    </row>
    <row r="303" spans="4:5" x14ac:dyDescent="0.25">
      <c r="D303" s="771"/>
      <c r="E303" s="771"/>
    </row>
    <row r="304" spans="4:5" x14ac:dyDescent="0.25">
      <c r="D304" s="771"/>
      <c r="E304" s="771"/>
    </row>
    <row r="305" spans="4:5" x14ac:dyDescent="0.25">
      <c r="D305" s="771"/>
      <c r="E305" s="771"/>
    </row>
    <row r="306" spans="4:5" x14ac:dyDescent="0.25">
      <c r="D306" s="771"/>
      <c r="E306" s="771"/>
    </row>
    <row r="307" spans="4:5" x14ac:dyDescent="0.25">
      <c r="D307" s="771"/>
      <c r="E307" s="771"/>
    </row>
    <row r="308" spans="4:5" x14ac:dyDescent="0.25">
      <c r="D308" s="771"/>
      <c r="E308" s="771"/>
    </row>
    <row r="309" spans="4:5" x14ac:dyDescent="0.25">
      <c r="D309" s="771"/>
      <c r="E309" s="771"/>
    </row>
    <row r="310" spans="4:5" x14ac:dyDescent="0.25">
      <c r="D310" s="771"/>
      <c r="E310" s="771"/>
    </row>
    <row r="311" spans="4:5" x14ac:dyDescent="0.25">
      <c r="D311" s="771"/>
      <c r="E311" s="771"/>
    </row>
    <row r="312" spans="4:5" x14ac:dyDescent="0.25">
      <c r="D312" s="771"/>
      <c r="E312" s="771"/>
    </row>
    <row r="313" spans="4:5" x14ac:dyDescent="0.25">
      <c r="D313" s="771"/>
      <c r="E313" s="771"/>
    </row>
    <row r="314" spans="4:5" x14ac:dyDescent="0.25">
      <c r="D314" s="771"/>
      <c r="E314" s="771"/>
    </row>
    <row r="315" spans="4:5" x14ac:dyDescent="0.25">
      <c r="D315" s="771"/>
      <c r="E315" s="771"/>
    </row>
    <row r="316" spans="4:5" x14ac:dyDescent="0.25">
      <c r="D316" s="771"/>
      <c r="E316" s="771"/>
    </row>
    <row r="317" spans="4:5" x14ac:dyDescent="0.25">
      <c r="D317" s="771"/>
      <c r="E317" s="771"/>
    </row>
    <row r="318" spans="4:5" x14ac:dyDescent="0.25">
      <c r="D318" s="771"/>
      <c r="E318" s="771"/>
    </row>
    <row r="319" spans="4:5" x14ac:dyDescent="0.25">
      <c r="D319" s="771"/>
      <c r="E319" s="771"/>
    </row>
    <row r="320" spans="4:5" x14ac:dyDescent="0.25">
      <c r="D320" s="771"/>
      <c r="E320" s="771"/>
    </row>
    <row r="321" spans="4:5" x14ac:dyDescent="0.25">
      <c r="D321" s="771"/>
      <c r="E321" s="771"/>
    </row>
    <row r="322" spans="4:5" x14ac:dyDescent="0.25">
      <c r="D322" s="771"/>
      <c r="E322" s="771"/>
    </row>
    <row r="323" spans="4:5" x14ac:dyDescent="0.25">
      <c r="D323" s="771"/>
      <c r="E323" s="771"/>
    </row>
    <row r="324" spans="4:5" x14ac:dyDescent="0.25">
      <c r="D324" s="771"/>
      <c r="E324" s="771"/>
    </row>
    <row r="325" spans="4:5" x14ac:dyDescent="0.25">
      <c r="D325" s="771"/>
      <c r="E325" s="771"/>
    </row>
    <row r="326" spans="4:5" x14ac:dyDescent="0.25">
      <c r="D326" s="771"/>
      <c r="E326" s="771"/>
    </row>
    <row r="327" spans="4:5" x14ac:dyDescent="0.25">
      <c r="D327" s="771"/>
      <c r="E327" s="771"/>
    </row>
    <row r="328" spans="4:5" x14ac:dyDescent="0.25">
      <c r="D328" s="771"/>
      <c r="E328" s="771"/>
    </row>
    <row r="329" spans="4:5" x14ac:dyDescent="0.25">
      <c r="D329" s="771"/>
      <c r="E329" s="771"/>
    </row>
    <row r="330" spans="4:5" x14ac:dyDescent="0.25">
      <c r="D330" s="771"/>
      <c r="E330" s="771"/>
    </row>
    <row r="331" spans="4:5" x14ac:dyDescent="0.25">
      <c r="D331" s="771"/>
      <c r="E331" s="771"/>
    </row>
    <row r="332" spans="4:5" x14ac:dyDescent="0.25">
      <c r="D332" s="771"/>
      <c r="E332" s="771"/>
    </row>
    <row r="333" spans="4:5" x14ac:dyDescent="0.25">
      <c r="D333" s="771"/>
      <c r="E333" s="771"/>
    </row>
    <row r="334" spans="4:5" x14ac:dyDescent="0.25">
      <c r="D334" s="771"/>
      <c r="E334" s="771"/>
    </row>
    <row r="335" spans="4:5" x14ac:dyDescent="0.25">
      <c r="D335" s="771"/>
      <c r="E335" s="771"/>
    </row>
    <row r="336" spans="4:5" x14ac:dyDescent="0.25">
      <c r="D336" s="771"/>
      <c r="E336" s="771"/>
    </row>
    <row r="337" spans="4:5" x14ac:dyDescent="0.25">
      <c r="D337" s="771"/>
      <c r="E337" s="771"/>
    </row>
    <row r="338" spans="4:5" x14ac:dyDescent="0.25">
      <c r="D338" s="771"/>
      <c r="E338" s="771"/>
    </row>
    <row r="339" spans="4:5" x14ac:dyDescent="0.25">
      <c r="D339" s="771"/>
      <c r="E339" s="771"/>
    </row>
    <row r="340" spans="4:5" x14ac:dyDescent="0.25">
      <c r="D340" s="771"/>
      <c r="E340" s="771"/>
    </row>
    <row r="341" spans="4:5" x14ac:dyDescent="0.25">
      <c r="D341" s="771"/>
      <c r="E341" s="771"/>
    </row>
    <row r="342" spans="4:5" x14ac:dyDescent="0.25">
      <c r="D342" s="771"/>
      <c r="E342" s="771"/>
    </row>
    <row r="343" spans="4:5" x14ac:dyDescent="0.25">
      <c r="D343" s="771"/>
      <c r="E343" s="771"/>
    </row>
    <row r="344" spans="4:5" x14ac:dyDescent="0.25">
      <c r="D344" s="771"/>
      <c r="E344" s="771"/>
    </row>
    <row r="345" spans="4:5" x14ac:dyDescent="0.25">
      <c r="D345" s="771"/>
      <c r="E345" s="771"/>
    </row>
    <row r="346" spans="4:5" x14ac:dyDescent="0.25">
      <c r="D346" s="771"/>
      <c r="E346" s="771"/>
    </row>
    <row r="347" spans="4:5" x14ac:dyDescent="0.25">
      <c r="D347" s="771"/>
      <c r="E347" s="771"/>
    </row>
    <row r="348" spans="4:5" x14ac:dyDescent="0.25">
      <c r="D348" s="771"/>
      <c r="E348" s="771"/>
    </row>
    <row r="349" spans="4:5" x14ac:dyDescent="0.25">
      <c r="D349" s="771"/>
      <c r="E349" s="771"/>
    </row>
    <row r="350" spans="4:5" x14ac:dyDescent="0.25">
      <c r="D350" s="771"/>
      <c r="E350" s="771"/>
    </row>
    <row r="351" spans="4:5" x14ac:dyDescent="0.25">
      <c r="D351" s="771"/>
      <c r="E351" s="771"/>
    </row>
    <row r="352" spans="4:5" x14ac:dyDescent="0.25">
      <c r="D352" s="771"/>
      <c r="E352" s="771"/>
    </row>
    <row r="353" spans="4:5" x14ac:dyDescent="0.25">
      <c r="D353" s="771"/>
      <c r="E353" s="771"/>
    </row>
    <row r="354" spans="4:5" x14ac:dyDescent="0.25">
      <c r="D354" s="771"/>
      <c r="E354" s="771"/>
    </row>
    <row r="355" spans="4:5" x14ac:dyDescent="0.25">
      <c r="D355" s="771"/>
      <c r="E355" s="771"/>
    </row>
    <row r="356" spans="4:5" x14ac:dyDescent="0.25">
      <c r="D356" s="771"/>
      <c r="E356" s="771"/>
    </row>
    <row r="357" spans="4:5" x14ac:dyDescent="0.25">
      <c r="D357" s="771"/>
      <c r="E357" s="771"/>
    </row>
    <row r="358" spans="4:5" x14ac:dyDescent="0.25">
      <c r="D358" s="771"/>
      <c r="E358" s="771"/>
    </row>
    <row r="359" spans="4:5" x14ac:dyDescent="0.25">
      <c r="D359" s="771"/>
      <c r="E359" s="771"/>
    </row>
    <row r="360" spans="4:5" x14ac:dyDescent="0.25">
      <c r="D360" s="771"/>
      <c r="E360" s="771"/>
    </row>
    <row r="361" spans="4:5" x14ac:dyDescent="0.25">
      <c r="D361" s="771"/>
      <c r="E361" s="771"/>
    </row>
    <row r="362" spans="4:5" x14ac:dyDescent="0.25">
      <c r="D362" s="771"/>
      <c r="E362" s="771"/>
    </row>
    <row r="363" spans="4:5" x14ac:dyDescent="0.25">
      <c r="D363" s="771"/>
      <c r="E363" s="771"/>
    </row>
    <row r="364" spans="4:5" x14ac:dyDescent="0.25">
      <c r="D364" s="771"/>
      <c r="E364" s="771"/>
    </row>
    <row r="365" spans="4:5" x14ac:dyDescent="0.25">
      <c r="D365" s="771"/>
      <c r="E365" s="771"/>
    </row>
    <row r="366" spans="4:5" x14ac:dyDescent="0.25">
      <c r="D366" s="771"/>
      <c r="E366" s="771"/>
    </row>
    <row r="367" spans="4:5" x14ac:dyDescent="0.25">
      <c r="D367" s="771"/>
      <c r="E367" s="771"/>
    </row>
    <row r="368" spans="4:5" x14ac:dyDescent="0.25">
      <c r="D368" s="771"/>
      <c r="E368" s="771"/>
    </row>
    <row r="369" spans="4:5" x14ac:dyDescent="0.25">
      <c r="D369" s="771"/>
      <c r="E369" s="771"/>
    </row>
    <row r="370" spans="4:5" x14ac:dyDescent="0.25">
      <c r="D370" s="771"/>
      <c r="E370" s="771"/>
    </row>
    <row r="371" spans="4:5" x14ac:dyDescent="0.25">
      <c r="D371" s="771"/>
      <c r="E371" s="771"/>
    </row>
    <row r="372" spans="4:5" x14ac:dyDescent="0.25">
      <c r="D372" s="771"/>
      <c r="E372" s="771"/>
    </row>
    <row r="373" spans="4:5" x14ac:dyDescent="0.25">
      <c r="D373" s="771"/>
      <c r="E373" s="771"/>
    </row>
    <row r="374" spans="4:5" x14ac:dyDescent="0.25">
      <c r="D374" s="771"/>
      <c r="E374" s="771"/>
    </row>
    <row r="375" spans="4:5" x14ac:dyDescent="0.25">
      <c r="D375" s="771"/>
      <c r="E375" s="771"/>
    </row>
    <row r="376" spans="4:5" x14ac:dyDescent="0.25">
      <c r="D376" s="771"/>
      <c r="E376" s="771"/>
    </row>
    <row r="377" spans="4:5" x14ac:dyDescent="0.25">
      <c r="D377" s="771"/>
      <c r="E377" s="771"/>
    </row>
    <row r="378" spans="4:5" x14ac:dyDescent="0.25">
      <c r="D378" s="771"/>
      <c r="E378" s="771"/>
    </row>
    <row r="379" spans="4:5" x14ac:dyDescent="0.25">
      <c r="D379" s="771"/>
      <c r="E379" s="771"/>
    </row>
    <row r="380" spans="4:5" x14ac:dyDescent="0.25">
      <c r="D380" s="771"/>
      <c r="E380" s="771"/>
    </row>
    <row r="381" spans="4:5" x14ac:dyDescent="0.25">
      <c r="D381" s="771"/>
      <c r="E381" s="771"/>
    </row>
    <row r="382" spans="4:5" x14ac:dyDescent="0.25">
      <c r="D382" s="771"/>
      <c r="E382" s="771"/>
    </row>
    <row r="383" spans="4:5" x14ac:dyDescent="0.25">
      <c r="D383" s="771"/>
      <c r="E383" s="771"/>
    </row>
    <row r="384" spans="4:5" x14ac:dyDescent="0.25">
      <c r="D384" s="771"/>
      <c r="E384" s="771"/>
    </row>
    <row r="385" spans="4:5" x14ac:dyDescent="0.25">
      <c r="D385" s="771"/>
      <c r="E385" s="771"/>
    </row>
    <row r="386" spans="4:5" x14ac:dyDescent="0.25">
      <c r="D386" s="771"/>
      <c r="E386" s="771"/>
    </row>
    <row r="387" spans="4:5" x14ac:dyDescent="0.25">
      <c r="D387" s="771"/>
      <c r="E387" s="771"/>
    </row>
    <row r="388" spans="4:5" x14ac:dyDescent="0.25">
      <c r="D388" s="771"/>
      <c r="E388" s="771"/>
    </row>
    <row r="389" spans="4:5" x14ac:dyDescent="0.25">
      <c r="D389" s="771"/>
      <c r="E389" s="771"/>
    </row>
    <row r="390" spans="4:5" x14ac:dyDescent="0.25">
      <c r="D390" s="771"/>
      <c r="E390" s="771"/>
    </row>
    <row r="391" spans="4:5" x14ac:dyDescent="0.25">
      <c r="D391" s="771"/>
      <c r="E391" s="771"/>
    </row>
    <row r="392" spans="4:5" x14ac:dyDescent="0.25">
      <c r="D392" s="771"/>
      <c r="E392" s="771"/>
    </row>
    <row r="393" spans="4:5" x14ac:dyDescent="0.25">
      <c r="D393" s="771"/>
      <c r="E393" s="771"/>
    </row>
    <row r="394" spans="4:5" x14ac:dyDescent="0.25">
      <c r="D394" s="771"/>
      <c r="E394" s="771"/>
    </row>
    <row r="395" spans="4:5" x14ac:dyDescent="0.25">
      <c r="D395" s="771"/>
      <c r="E395" s="771"/>
    </row>
    <row r="396" spans="4:5" x14ac:dyDescent="0.25">
      <c r="D396" s="771"/>
      <c r="E396" s="771"/>
    </row>
    <row r="397" spans="4:5" x14ac:dyDescent="0.25">
      <c r="D397" s="771"/>
      <c r="E397" s="771"/>
    </row>
    <row r="398" spans="4:5" x14ac:dyDescent="0.25">
      <c r="D398" s="771"/>
      <c r="E398" s="771"/>
    </row>
    <row r="399" spans="4:5" x14ac:dyDescent="0.25">
      <c r="D399" s="771"/>
      <c r="E399" s="771"/>
    </row>
    <row r="400" spans="4:5" x14ac:dyDescent="0.25">
      <c r="D400" s="771"/>
      <c r="E400" s="771"/>
    </row>
    <row r="401" spans="4:5" x14ac:dyDescent="0.25">
      <c r="D401" s="771"/>
      <c r="E401" s="771"/>
    </row>
    <row r="402" spans="4:5" x14ac:dyDescent="0.25">
      <c r="D402" s="771"/>
      <c r="E402" s="771"/>
    </row>
    <row r="403" spans="4:5" x14ac:dyDescent="0.25">
      <c r="D403" s="771"/>
      <c r="E403" s="771"/>
    </row>
    <row r="404" spans="4:5" x14ac:dyDescent="0.25">
      <c r="D404" s="771"/>
      <c r="E404" s="771"/>
    </row>
    <row r="405" spans="4:5" x14ac:dyDescent="0.25">
      <c r="D405" s="771"/>
      <c r="E405" s="771"/>
    </row>
    <row r="406" spans="4:5" x14ac:dyDescent="0.25">
      <c r="D406" s="771"/>
      <c r="E406" s="771"/>
    </row>
    <row r="407" spans="4:5" x14ac:dyDescent="0.25">
      <c r="D407" s="771"/>
      <c r="E407" s="771"/>
    </row>
    <row r="408" spans="4:5" x14ac:dyDescent="0.25">
      <c r="D408" s="771"/>
      <c r="E408" s="771"/>
    </row>
    <row r="409" spans="4:5" x14ac:dyDescent="0.25">
      <c r="D409" s="771"/>
      <c r="E409" s="771"/>
    </row>
    <row r="410" spans="4:5" x14ac:dyDescent="0.25">
      <c r="D410" s="771"/>
      <c r="E410" s="771"/>
    </row>
    <row r="411" spans="4:5" x14ac:dyDescent="0.25">
      <c r="D411" s="771"/>
      <c r="E411" s="771"/>
    </row>
    <row r="412" spans="4:5" x14ac:dyDescent="0.25">
      <c r="D412" s="771"/>
      <c r="E412" s="771"/>
    </row>
    <row r="413" spans="4:5" x14ac:dyDescent="0.25">
      <c r="D413" s="771"/>
      <c r="E413" s="771"/>
    </row>
    <row r="414" spans="4:5" x14ac:dyDescent="0.25">
      <c r="D414" s="771"/>
      <c r="E414" s="771"/>
    </row>
    <row r="415" spans="4:5" x14ac:dyDescent="0.25">
      <c r="D415" s="771"/>
      <c r="E415" s="771"/>
    </row>
    <row r="416" spans="4:5" x14ac:dyDescent="0.25">
      <c r="D416" s="771"/>
      <c r="E416" s="771"/>
    </row>
    <row r="417" spans="4:5" x14ac:dyDescent="0.25">
      <c r="D417" s="771"/>
      <c r="E417" s="771"/>
    </row>
    <row r="418" spans="4:5" x14ac:dyDescent="0.25">
      <c r="D418" s="771"/>
      <c r="E418" s="771"/>
    </row>
    <row r="419" spans="4:5" x14ac:dyDescent="0.25">
      <c r="D419" s="771"/>
      <c r="E419" s="771"/>
    </row>
    <row r="420" spans="4:5" x14ac:dyDescent="0.25">
      <c r="D420" s="771"/>
      <c r="E420" s="771"/>
    </row>
    <row r="421" spans="4:5" x14ac:dyDescent="0.25">
      <c r="D421" s="771"/>
      <c r="E421" s="771"/>
    </row>
    <row r="422" spans="4:5" x14ac:dyDescent="0.25">
      <c r="D422" s="771"/>
      <c r="E422" s="771"/>
    </row>
    <row r="423" spans="4:5" x14ac:dyDescent="0.25">
      <c r="D423" s="771"/>
      <c r="E423" s="771"/>
    </row>
    <row r="424" spans="4:5" x14ac:dyDescent="0.25">
      <c r="D424" s="771"/>
      <c r="E424" s="771"/>
    </row>
    <row r="425" spans="4:5" x14ac:dyDescent="0.25">
      <c r="D425" s="771"/>
      <c r="E425" s="771"/>
    </row>
    <row r="426" spans="4:5" x14ac:dyDescent="0.25">
      <c r="D426" s="771"/>
      <c r="E426" s="771"/>
    </row>
    <row r="427" spans="4:5" x14ac:dyDescent="0.25">
      <c r="D427" s="771"/>
      <c r="E427" s="771"/>
    </row>
    <row r="428" spans="4:5" x14ac:dyDescent="0.25">
      <c r="D428" s="771"/>
      <c r="E428" s="771"/>
    </row>
    <row r="429" spans="4:5" x14ac:dyDescent="0.25">
      <c r="D429" s="771"/>
      <c r="E429" s="771"/>
    </row>
    <row r="430" spans="4:5" x14ac:dyDescent="0.25">
      <c r="D430" s="771"/>
      <c r="E430" s="771"/>
    </row>
    <row r="431" spans="4:5" x14ac:dyDescent="0.25">
      <c r="D431" s="771"/>
      <c r="E431" s="771"/>
    </row>
    <row r="432" spans="4:5" x14ac:dyDescent="0.25">
      <c r="D432" s="771"/>
      <c r="E432" s="771"/>
    </row>
    <row r="433" spans="4:5" x14ac:dyDescent="0.25">
      <c r="D433" s="771"/>
      <c r="E433" s="771"/>
    </row>
    <row r="434" spans="4:5" x14ac:dyDescent="0.25">
      <c r="D434" s="771"/>
      <c r="E434" s="771"/>
    </row>
    <row r="435" spans="4:5" x14ac:dyDescent="0.25">
      <c r="D435" s="771"/>
      <c r="E435" s="771"/>
    </row>
    <row r="436" spans="4:5" x14ac:dyDescent="0.25">
      <c r="D436" s="771"/>
      <c r="E436" s="771"/>
    </row>
    <row r="437" spans="4:5" x14ac:dyDescent="0.25">
      <c r="D437" s="771"/>
      <c r="E437" s="771"/>
    </row>
    <row r="438" spans="4:5" x14ac:dyDescent="0.25">
      <c r="D438" s="771"/>
      <c r="E438" s="771"/>
    </row>
    <row r="439" spans="4:5" x14ac:dyDescent="0.25">
      <c r="D439" s="771"/>
      <c r="E439" s="771"/>
    </row>
    <row r="440" spans="4:5" x14ac:dyDescent="0.25">
      <c r="D440" s="771"/>
      <c r="E440" s="771"/>
    </row>
    <row r="441" spans="4:5" x14ac:dyDescent="0.25">
      <c r="D441" s="771"/>
      <c r="E441" s="771"/>
    </row>
    <row r="442" spans="4:5" x14ac:dyDescent="0.25">
      <c r="D442" s="771"/>
      <c r="E442" s="771"/>
    </row>
    <row r="443" spans="4:5" x14ac:dyDescent="0.25">
      <c r="D443" s="771"/>
      <c r="E443" s="771"/>
    </row>
    <row r="444" spans="4:5" x14ac:dyDescent="0.25">
      <c r="D444" s="771"/>
      <c r="E444" s="771"/>
    </row>
    <row r="445" spans="4:5" x14ac:dyDescent="0.25">
      <c r="D445" s="771"/>
      <c r="E445" s="771"/>
    </row>
    <row r="446" spans="4:5" x14ac:dyDescent="0.25">
      <c r="D446" s="771"/>
      <c r="E446" s="771"/>
    </row>
    <row r="447" spans="4:5" x14ac:dyDescent="0.25">
      <c r="D447" s="771"/>
      <c r="E447" s="771"/>
    </row>
    <row r="448" spans="4:5" x14ac:dyDescent="0.25">
      <c r="D448" s="771"/>
      <c r="E448" s="771"/>
    </row>
    <row r="449" spans="4:5" x14ac:dyDescent="0.25">
      <c r="D449" s="771"/>
      <c r="E449" s="771"/>
    </row>
    <row r="450" spans="4:5" x14ac:dyDescent="0.25">
      <c r="D450" s="771"/>
      <c r="E450" s="771"/>
    </row>
    <row r="451" spans="4:5" x14ac:dyDescent="0.25">
      <c r="D451" s="771"/>
      <c r="E451" s="771"/>
    </row>
    <row r="452" spans="4:5" x14ac:dyDescent="0.25">
      <c r="D452" s="771"/>
      <c r="E452" s="771"/>
    </row>
    <row r="453" spans="4:5" x14ac:dyDescent="0.25">
      <c r="D453" s="771"/>
      <c r="E453" s="771"/>
    </row>
    <row r="454" spans="4:5" x14ac:dyDescent="0.25">
      <c r="D454" s="771"/>
      <c r="E454" s="771"/>
    </row>
    <row r="455" spans="4:5" x14ac:dyDescent="0.25">
      <c r="D455" s="771"/>
      <c r="E455" s="771"/>
    </row>
    <row r="456" spans="4:5" x14ac:dyDescent="0.25">
      <c r="D456" s="771"/>
      <c r="E456" s="771"/>
    </row>
    <row r="457" spans="4:5" x14ac:dyDescent="0.25">
      <c r="D457" s="771"/>
      <c r="E457" s="771"/>
    </row>
    <row r="458" spans="4:5" x14ac:dyDescent="0.25">
      <c r="D458" s="771"/>
      <c r="E458" s="771"/>
    </row>
    <row r="459" spans="4:5" x14ac:dyDescent="0.25">
      <c r="D459" s="771"/>
      <c r="E459" s="771"/>
    </row>
    <row r="460" spans="4:5" x14ac:dyDescent="0.25">
      <c r="D460" s="771"/>
      <c r="E460" s="771"/>
    </row>
    <row r="461" spans="4:5" x14ac:dyDescent="0.25">
      <c r="D461" s="771"/>
      <c r="E461" s="771"/>
    </row>
    <row r="462" spans="4:5" x14ac:dyDescent="0.25">
      <c r="D462" s="771"/>
      <c r="E462" s="771"/>
    </row>
    <row r="463" spans="4:5" x14ac:dyDescent="0.25">
      <c r="D463" s="771"/>
      <c r="E463" s="771"/>
    </row>
    <row r="464" spans="4:5" x14ac:dyDescent="0.25">
      <c r="D464" s="771"/>
      <c r="E464" s="771"/>
    </row>
    <row r="465" spans="4:5" x14ac:dyDescent="0.25">
      <c r="D465" s="771"/>
      <c r="E465" s="771"/>
    </row>
    <row r="466" spans="4:5" x14ac:dyDescent="0.25">
      <c r="D466" s="771"/>
      <c r="E466" s="771"/>
    </row>
    <row r="467" spans="4:5" x14ac:dyDescent="0.25">
      <c r="D467" s="771"/>
      <c r="E467" s="771"/>
    </row>
    <row r="468" spans="4:5" x14ac:dyDescent="0.25">
      <c r="D468" s="771"/>
      <c r="E468" s="771"/>
    </row>
    <row r="469" spans="4:5" x14ac:dyDescent="0.25">
      <c r="D469" s="771"/>
      <c r="E469" s="771"/>
    </row>
    <row r="470" spans="4:5" x14ac:dyDescent="0.25">
      <c r="D470" s="771"/>
      <c r="E470" s="771"/>
    </row>
    <row r="471" spans="4:5" x14ac:dyDescent="0.25">
      <c r="D471" s="771"/>
      <c r="E471" s="771"/>
    </row>
    <row r="472" spans="4:5" x14ac:dyDescent="0.25">
      <c r="D472" s="771"/>
      <c r="E472" s="771"/>
    </row>
    <row r="473" spans="4:5" x14ac:dyDescent="0.25">
      <c r="D473" s="771"/>
      <c r="E473" s="771"/>
    </row>
    <row r="474" spans="4:5" x14ac:dyDescent="0.25">
      <c r="D474" s="771"/>
      <c r="E474" s="771"/>
    </row>
    <row r="475" spans="4:5" x14ac:dyDescent="0.25">
      <c r="D475" s="771"/>
      <c r="E475" s="771"/>
    </row>
    <row r="476" spans="4:5" x14ac:dyDescent="0.25">
      <c r="D476" s="771"/>
      <c r="E476" s="771"/>
    </row>
    <row r="477" spans="4:5" x14ac:dyDescent="0.25">
      <c r="D477" s="771"/>
      <c r="E477" s="771"/>
    </row>
    <row r="478" spans="4:5" x14ac:dyDescent="0.25">
      <c r="D478" s="771"/>
      <c r="E478" s="771"/>
    </row>
    <row r="479" spans="4:5" x14ac:dyDescent="0.25">
      <c r="D479" s="771"/>
      <c r="E479" s="771"/>
    </row>
    <row r="480" spans="4:5" x14ac:dyDescent="0.25">
      <c r="D480" s="771"/>
      <c r="E480" s="771"/>
    </row>
    <row r="481" spans="4:5" x14ac:dyDescent="0.25">
      <c r="D481" s="771"/>
      <c r="E481" s="771"/>
    </row>
    <row r="482" spans="4:5" x14ac:dyDescent="0.25">
      <c r="D482" s="771"/>
      <c r="E482" s="771"/>
    </row>
    <row r="483" spans="4:5" x14ac:dyDescent="0.25">
      <c r="D483" s="771"/>
      <c r="E483" s="771"/>
    </row>
    <row r="484" spans="4:5" x14ac:dyDescent="0.25">
      <c r="D484" s="771"/>
      <c r="E484" s="771"/>
    </row>
    <row r="485" spans="4:5" x14ac:dyDescent="0.25">
      <c r="D485" s="771"/>
      <c r="E485" s="771"/>
    </row>
    <row r="486" spans="4:5" x14ac:dyDescent="0.25">
      <c r="D486" s="771"/>
      <c r="E486" s="771"/>
    </row>
    <row r="487" spans="4:5" x14ac:dyDescent="0.25">
      <c r="D487" s="771"/>
      <c r="E487" s="771"/>
    </row>
    <row r="488" spans="4:5" x14ac:dyDescent="0.25">
      <c r="D488" s="771"/>
      <c r="E488" s="771"/>
    </row>
    <row r="489" spans="4:5" x14ac:dyDescent="0.25">
      <c r="D489" s="771"/>
      <c r="E489" s="771"/>
    </row>
    <row r="490" spans="4:5" x14ac:dyDescent="0.25">
      <c r="D490" s="771"/>
      <c r="E490" s="771"/>
    </row>
    <row r="491" spans="4:5" x14ac:dyDescent="0.25">
      <c r="D491" s="771"/>
      <c r="E491" s="771"/>
    </row>
    <row r="492" spans="4:5" x14ac:dyDescent="0.25">
      <c r="D492" s="771"/>
      <c r="E492" s="771"/>
    </row>
    <row r="493" spans="4:5" x14ac:dyDescent="0.25">
      <c r="D493" s="771"/>
      <c r="E493" s="771"/>
    </row>
    <row r="494" spans="4:5" x14ac:dyDescent="0.25">
      <c r="D494" s="771"/>
      <c r="E494" s="771"/>
    </row>
    <row r="495" spans="4:5" x14ac:dyDescent="0.25">
      <c r="D495" s="771"/>
      <c r="E495" s="771"/>
    </row>
    <row r="496" spans="4:5" x14ac:dyDescent="0.25">
      <c r="D496" s="771"/>
      <c r="E496" s="771"/>
    </row>
    <row r="497" spans="4:5" x14ac:dyDescent="0.25">
      <c r="D497" s="771"/>
      <c r="E497" s="771"/>
    </row>
    <row r="498" spans="4:5" x14ac:dyDescent="0.25">
      <c r="D498" s="771"/>
      <c r="E498" s="771"/>
    </row>
    <row r="499" spans="4:5" x14ac:dyDescent="0.25">
      <c r="D499" s="771"/>
      <c r="E499" s="771"/>
    </row>
    <row r="500" spans="4:5" x14ac:dyDescent="0.25">
      <c r="D500" s="771"/>
      <c r="E500" s="771"/>
    </row>
    <row r="501" spans="4:5" x14ac:dyDescent="0.25">
      <c r="D501" s="771"/>
      <c r="E501" s="771"/>
    </row>
    <row r="502" spans="4:5" x14ac:dyDescent="0.25">
      <c r="D502" s="771"/>
      <c r="E502" s="771"/>
    </row>
    <row r="503" spans="4:5" x14ac:dyDescent="0.25">
      <c r="D503" s="771"/>
      <c r="E503" s="771"/>
    </row>
    <row r="504" spans="4:5" x14ac:dyDescent="0.25">
      <c r="D504" s="771"/>
      <c r="E504" s="771"/>
    </row>
    <row r="505" spans="4:5" x14ac:dyDescent="0.25">
      <c r="D505" s="771"/>
      <c r="E505" s="771"/>
    </row>
    <row r="506" spans="4:5" x14ac:dyDescent="0.25">
      <c r="D506" s="771"/>
      <c r="E506" s="771"/>
    </row>
    <row r="507" spans="4:5" x14ac:dyDescent="0.25">
      <c r="D507" s="771"/>
      <c r="E507" s="771"/>
    </row>
    <row r="508" spans="4:5" x14ac:dyDescent="0.25">
      <c r="D508" s="771"/>
      <c r="E508" s="771"/>
    </row>
    <row r="509" spans="4:5" x14ac:dyDescent="0.25">
      <c r="D509" s="771"/>
      <c r="E509" s="771"/>
    </row>
    <row r="510" spans="4:5" x14ac:dyDescent="0.25">
      <c r="D510" s="771"/>
      <c r="E510" s="771"/>
    </row>
    <row r="511" spans="4:5" x14ac:dyDescent="0.25">
      <c r="D511" s="771"/>
      <c r="E511" s="771"/>
    </row>
    <row r="512" spans="4:5" x14ac:dyDescent="0.25">
      <c r="D512" s="771"/>
      <c r="E512" s="771"/>
    </row>
    <row r="513" spans="4:5" x14ac:dyDescent="0.25">
      <c r="D513" s="771"/>
      <c r="E513" s="771"/>
    </row>
    <row r="514" spans="4:5" x14ac:dyDescent="0.25">
      <c r="D514" s="771"/>
      <c r="E514" s="771"/>
    </row>
    <row r="515" spans="4:5" x14ac:dyDescent="0.25">
      <c r="D515" s="771"/>
      <c r="E515" s="771"/>
    </row>
    <row r="516" spans="4:5" x14ac:dyDescent="0.25">
      <c r="D516" s="771"/>
      <c r="E516" s="771"/>
    </row>
    <row r="517" spans="4:5" x14ac:dyDescent="0.25">
      <c r="D517" s="771"/>
      <c r="E517" s="771"/>
    </row>
    <row r="518" spans="4:5" x14ac:dyDescent="0.25">
      <c r="D518" s="771"/>
      <c r="E518" s="771"/>
    </row>
    <row r="519" spans="4:5" x14ac:dyDescent="0.25">
      <c r="D519" s="771"/>
      <c r="E519" s="771"/>
    </row>
    <row r="520" spans="4:5" x14ac:dyDescent="0.25">
      <c r="D520" s="771"/>
      <c r="E520" s="771"/>
    </row>
    <row r="521" spans="4:5" x14ac:dyDescent="0.25">
      <c r="D521" s="771"/>
      <c r="E521" s="771"/>
    </row>
    <row r="522" spans="4:5" x14ac:dyDescent="0.25">
      <c r="D522" s="771"/>
      <c r="E522" s="771"/>
    </row>
    <row r="523" spans="4:5" x14ac:dyDescent="0.25">
      <c r="D523" s="771"/>
      <c r="E523" s="771"/>
    </row>
    <row r="524" spans="4:5" x14ac:dyDescent="0.25">
      <c r="D524" s="771"/>
      <c r="E524" s="771"/>
    </row>
    <row r="525" spans="4:5" x14ac:dyDescent="0.25">
      <c r="D525" s="771"/>
      <c r="E525" s="771"/>
    </row>
    <row r="526" spans="4:5" x14ac:dyDescent="0.25">
      <c r="D526" s="771"/>
      <c r="E526" s="771"/>
    </row>
    <row r="527" spans="4:5" x14ac:dyDescent="0.25">
      <c r="D527" s="771"/>
      <c r="E527" s="771"/>
    </row>
    <row r="528" spans="4:5" x14ac:dyDescent="0.25">
      <c r="D528" s="771"/>
      <c r="E528" s="771"/>
    </row>
    <row r="529" spans="4:5" x14ac:dyDescent="0.25">
      <c r="D529" s="771"/>
      <c r="E529" s="771"/>
    </row>
    <row r="530" spans="4:5" x14ac:dyDescent="0.25">
      <c r="D530" s="771"/>
      <c r="E530" s="771"/>
    </row>
    <row r="531" spans="4:5" x14ac:dyDescent="0.25">
      <c r="D531" s="771"/>
      <c r="E531" s="771"/>
    </row>
    <row r="532" spans="4:5" x14ac:dyDescent="0.25">
      <c r="D532" s="771"/>
      <c r="E532" s="771"/>
    </row>
    <row r="533" spans="4:5" x14ac:dyDescent="0.25">
      <c r="D533" s="771"/>
      <c r="E533" s="771"/>
    </row>
    <row r="534" spans="4:5" x14ac:dyDescent="0.25">
      <c r="D534" s="771"/>
      <c r="E534" s="771"/>
    </row>
    <row r="535" spans="4:5" x14ac:dyDescent="0.25">
      <c r="D535" s="771"/>
      <c r="E535" s="771"/>
    </row>
    <row r="536" spans="4:5" x14ac:dyDescent="0.25">
      <c r="D536" s="771"/>
      <c r="E536" s="771"/>
    </row>
    <row r="537" spans="4:5" x14ac:dyDescent="0.25">
      <c r="D537" s="771"/>
      <c r="E537" s="771"/>
    </row>
    <row r="538" spans="4:5" x14ac:dyDescent="0.25">
      <c r="D538" s="771"/>
      <c r="E538" s="771"/>
    </row>
    <row r="539" spans="4:5" x14ac:dyDescent="0.25">
      <c r="D539" s="771"/>
      <c r="E539" s="771"/>
    </row>
    <row r="540" spans="4:5" x14ac:dyDescent="0.25">
      <c r="D540" s="771"/>
      <c r="E540" s="771"/>
    </row>
    <row r="541" spans="4:5" x14ac:dyDescent="0.25">
      <c r="D541" s="771"/>
      <c r="E541" s="771"/>
    </row>
    <row r="542" spans="4:5" x14ac:dyDescent="0.25">
      <c r="D542" s="771"/>
      <c r="E542" s="771"/>
    </row>
    <row r="543" spans="4:5" x14ac:dyDescent="0.25">
      <c r="D543" s="771"/>
      <c r="E543" s="771"/>
    </row>
    <row r="544" spans="4:5" x14ac:dyDescent="0.25">
      <c r="D544" s="771"/>
      <c r="E544" s="771"/>
    </row>
    <row r="545" spans="4:5" x14ac:dyDescent="0.25">
      <c r="D545" s="771"/>
      <c r="E545" s="771"/>
    </row>
    <row r="546" spans="4:5" x14ac:dyDescent="0.25">
      <c r="D546" s="771"/>
      <c r="E546" s="771"/>
    </row>
    <row r="547" spans="4:5" x14ac:dyDescent="0.25">
      <c r="D547" s="771"/>
      <c r="E547" s="771"/>
    </row>
    <row r="548" spans="4:5" x14ac:dyDescent="0.25">
      <c r="D548" s="771"/>
      <c r="E548" s="771"/>
    </row>
    <row r="549" spans="4:5" x14ac:dyDescent="0.25">
      <c r="D549" s="771"/>
      <c r="E549" s="771"/>
    </row>
    <row r="550" spans="4:5" x14ac:dyDescent="0.25">
      <c r="D550" s="771"/>
      <c r="E550" s="771"/>
    </row>
    <row r="551" spans="4:5" x14ac:dyDescent="0.25">
      <c r="D551" s="771"/>
      <c r="E551" s="771"/>
    </row>
    <row r="552" spans="4:5" x14ac:dyDescent="0.25">
      <c r="D552" s="771"/>
      <c r="E552" s="771"/>
    </row>
    <row r="553" spans="4:5" x14ac:dyDescent="0.25">
      <c r="D553" s="771"/>
      <c r="E553" s="771"/>
    </row>
    <row r="554" spans="4:5" x14ac:dyDescent="0.25">
      <c r="D554" s="771"/>
      <c r="E554" s="771"/>
    </row>
    <row r="555" spans="4:5" x14ac:dyDescent="0.25">
      <c r="D555" s="771"/>
      <c r="E555" s="771"/>
    </row>
    <row r="556" spans="4:5" x14ac:dyDescent="0.25">
      <c r="D556" s="771"/>
      <c r="E556" s="771"/>
    </row>
    <row r="557" spans="4:5" x14ac:dyDescent="0.25">
      <c r="D557" s="771"/>
      <c r="E557" s="771"/>
    </row>
    <row r="558" spans="4:5" x14ac:dyDescent="0.25">
      <c r="D558" s="771"/>
      <c r="E558" s="771"/>
    </row>
    <row r="559" spans="4:5" x14ac:dyDescent="0.25">
      <c r="D559" s="771"/>
      <c r="E559" s="771"/>
    </row>
    <row r="560" spans="4:5" x14ac:dyDescent="0.25">
      <c r="D560" s="771"/>
      <c r="E560" s="771"/>
    </row>
    <row r="561" spans="4:5" x14ac:dyDescent="0.25">
      <c r="D561" s="771"/>
      <c r="E561" s="771"/>
    </row>
    <row r="562" spans="4:5" x14ac:dyDescent="0.25">
      <c r="D562" s="771"/>
      <c r="E562" s="771"/>
    </row>
    <row r="563" spans="4:5" x14ac:dyDescent="0.25">
      <c r="D563" s="771"/>
      <c r="E563" s="771"/>
    </row>
    <row r="564" spans="4:5" x14ac:dyDescent="0.25">
      <c r="D564" s="771"/>
      <c r="E564" s="771"/>
    </row>
    <row r="565" spans="4:5" x14ac:dyDescent="0.25">
      <c r="D565" s="771"/>
      <c r="E565" s="771"/>
    </row>
    <row r="566" spans="4:5" x14ac:dyDescent="0.25">
      <c r="D566" s="771"/>
      <c r="E566" s="771"/>
    </row>
    <row r="567" spans="4:5" x14ac:dyDescent="0.25">
      <c r="D567" s="771"/>
      <c r="E567" s="771"/>
    </row>
    <row r="568" spans="4:5" x14ac:dyDescent="0.25">
      <c r="D568" s="771"/>
      <c r="E568" s="771"/>
    </row>
    <row r="569" spans="4:5" x14ac:dyDescent="0.25">
      <c r="D569" s="771"/>
      <c r="E569" s="771"/>
    </row>
    <row r="570" spans="4:5" x14ac:dyDescent="0.25">
      <c r="D570" s="771"/>
      <c r="E570" s="771"/>
    </row>
    <row r="571" spans="4:5" x14ac:dyDescent="0.25">
      <c r="D571" s="771"/>
      <c r="E571" s="771"/>
    </row>
    <row r="572" spans="4:5" x14ac:dyDescent="0.25">
      <c r="D572" s="771"/>
      <c r="E572" s="771"/>
    </row>
    <row r="573" spans="4:5" x14ac:dyDescent="0.25">
      <c r="D573" s="771"/>
      <c r="E573" s="771"/>
    </row>
    <row r="574" spans="4:5" x14ac:dyDescent="0.25">
      <c r="D574" s="771"/>
      <c r="E574" s="771"/>
    </row>
    <row r="575" spans="4:5" x14ac:dyDescent="0.25">
      <c r="D575" s="771"/>
      <c r="E575" s="771"/>
    </row>
    <row r="576" spans="4:5" x14ac:dyDescent="0.25">
      <c r="D576" s="771"/>
      <c r="E576" s="771"/>
    </row>
    <row r="577" spans="4:5" x14ac:dyDescent="0.25">
      <c r="D577" s="771"/>
      <c r="E577" s="771"/>
    </row>
    <row r="578" spans="4:5" x14ac:dyDescent="0.25">
      <c r="D578" s="771"/>
      <c r="E578" s="771"/>
    </row>
    <row r="579" spans="4:5" x14ac:dyDescent="0.25">
      <c r="D579" s="771"/>
      <c r="E579" s="771"/>
    </row>
    <row r="580" spans="4:5" x14ac:dyDescent="0.25">
      <c r="D580" s="771"/>
      <c r="E580" s="771"/>
    </row>
    <row r="581" spans="4:5" x14ac:dyDescent="0.25">
      <c r="D581" s="771"/>
      <c r="E581" s="771"/>
    </row>
    <row r="582" spans="4:5" x14ac:dyDescent="0.25">
      <c r="D582" s="771"/>
      <c r="E582" s="771"/>
    </row>
    <row r="583" spans="4:5" x14ac:dyDescent="0.25">
      <c r="D583" s="771"/>
      <c r="E583" s="771"/>
    </row>
    <row r="584" spans="4:5" x14ac:dyDescent="0.25">
      <c r="D584" s="771"/>
      <c r="E584" s="771"/>
    </row>
    <row r="585" spans="4:5" x14ac:dyDescent="0.25">
      <c r="D585" s="771"/>
      <c r="E585" s="771"/>
    </row>
    <row r="586" spans="4:5" x14ac:dyDescent="0.25">
      <c r="D586" s="771"/>
      <c r="E586" s="771"/>
    </row>
    <row r="587" spans="4:5" x14ac:dyDescent="0.25">
      <c r="D587" s="771"/>
      <c r="E587" s="771"/>
    </row>
    <row r="588" spans="4:5" x14ac:dyDescent="0.25">
      <c r="D588" s="771"/>
      <c r="E588" s="771"/>
    </row>
    <row r="589" spans="4:5" x14ac:dyDescent="0.25">
      <c r="D589" s="771"/>
      <c r="E589" s="771"/>
    </row>
    <row r="590" spans="4:5" x14ac:dyDescent="0.25">
      <c r="D590" s="771"/>
      <c r="E590" s="771"/>
    </row>
    <row r="591" spans="4:5" x14ac:dyDescent="0.25">
      <c r="D591" s="771"/>
      <c r="E591" s="771"/>
    </row>
    <row r="592" spans="4:5" x14ac:dyDescent="0.25">
      <c r="D592" s="771"/>
      <c r="E592" s="771"/>
    </row>
    <row r="593" spans="4:5" x14ac:dyDescent="0.25">
      <c r="D593" s="771"/>
      <c r="E593" s="771"/>
    </row>
    <row r="594" spans="4:5" x14ac:dyDescent="0.25">
      <c r="D594" s="771"/>
      <c r="E594" s="771"/>
    </row>
    <row r="595" spans="4:5" x14ac:dyDescent="0.25">
      <c r="D595" s="771"/>
      <c r="E595" s="771"/>
    </row>
    <row r="596" spans="4:5" x14ac:dyDescent="0.25">
      <c r="D596" s="771"/>
      <c r="E596" s="771"/>
    </row>
    <row r="597" spans="4:5" x14ac:dyDescent="0.25">
      <c r="D597" s="771"/>
      <c r="E597" s="771"/>
    </row>
    <row r="598" spans="4:5" x14ac:dyDescent="0.25">
      <c r="D598" s="771"/>
      <c r="E598" s="771"/>
    </row>
    <row r="599" spans="4:5" x14ac:dyDescent="0.25">
      <c r="D599" s="771"/>
      <c r="E599" s="771"/>
    </row>
    <row r="600" spans="4:5" x14ac:dyDescent="0.25">
      <c r="D600" s="771"/>
      <c r="E600" s="771"/>
    </row>
    <row r="601" spans="4:5" x14ac:dyDescent="0.25">
      <c r="D601" s="771"/>
      <c r="E601" s="771"/>
    </row>
    <row r="602" spans="4:5" x14ac:dyDescent="0.25">
      <c r="D602" s="771"/>
      <c r="E602" s="771"/>
    </row>
    <row r="603" spans="4:5" x14ac:dyDescent="0.25">
      <c r="D603" s="771"/>
      <c r="E603" s="771"/>
    </row>
    <row r="604" spans="4:5" x14ac:dyDescent="0.25">
      <c r="D604" s="771"/>
      <c r="E604" s="771"/>
    </row>
    <row r="605" spans="4:5" x14ac:dyDescent="0.25">
      <c r="D605" s="771"/>
      <c r="E605" s="771"/>
    </row>
    <row r="606" spans="4:5" x14ac:dyDescent="0.25">
      <c r="D606" s="771"/>
      <c r="E606" s="771"/>
    </row>
    <row r="607" spans="4:5" x14ac:dyDescent="0.25">
      <c r="D607" s="771"/>
      <c r="E607" s="771"/>
    </row>
    <row r="608" spans="4:5" x14ac:dyDescent="0.25">
      <c r="D608" s="771"/>
      <c r="E608" s="771"/>
    </row>
    <row r="609" spans="4:5" x14ac:dyDescent="0.25">
      <c r="D609" s="771"/>
      <c r="E609" s="771"/>
    </row>
    <row r="610" spans="4:5" x14ac:dyDescent="0.25">
      <c r="D610" s="771"/>
      <c r="E610" s="771"/>
    </row>
    <row r="611" spans="4:5" x14ac:dyDescent="0.25">
      <c r="D611" s="771"/>
      <c r="E611" s="771"/>
    </row>
    <row r="612" spans="4:5" x14ac:dyDescent="0.25">
      <c r="D612" s="771"/>
      <c r="E612" s="771"/>
    </row>
    <row r="613" spans="4:5" x14ac:dyDescent="0.25">
      <c r="D613" s="771"/>
      <c r="E613" s="771"/>
    </row>
    <row r="614" spans="4:5" x14ac:dyDescent="0.25">
      <c r="D614" s="771"/>
      <c r="E614" s="771"/>
    </row>
    <row r="615" spans="4:5" x14ac:dyDescent="0.25">
      <c r="D615" s="771"/>
      <c r="E615" s="771"/>
    </row>
    <row r="616" spans="4:5" x14ac:dyDescent="0.25">
      <c r="D616" s="771"/>
      <c r="E616" s="771"/>
    </row>
    <row r="617" spans="4:5" x14ac:dyDescent="0.25">
      <c r="D617" s="771"/>
      <c r="E617" s="771"/>
    </row>
    <row r="618" spans="4:5" x14ac:dyDescent="0.25">
      <c r="D618" s="771"/>
      <c r="E618" s="771"/>
    </row>
    <row r="619" spans="4:5" x14ac:dyDescent="0.25">
      <c r="D619" s="771"/>
      <c r="E619" s="771"/>
    </row>
    <row r="620" spans="4:5" x14ac:dyDescent="0.25">
      <c r="D620" s="771"/>
      <c r="E620" s="771"/>
    </row>
    <row r="621" spans="4:5" x14ac:dyDescent="0.25">
      <c r="D621" s="771"/>
      <c r="E621" s="771"/>
    </row>
    <row r="622" spans="4:5" x14ac:dyDescent="0.25">
      <c r="D622" s="771"/>
      <c r="E622" s="771"/>
    </row>
    <row r="623" spans="4:5" x14ac:dyDescent="0.25">
      <c r="D623" s="771"/>
      <c r="E623" s="771"/>
    </row>
    <row r="624" spans="4:5" x14ac:dyDescent="0.25">
      <c r="D624" s="771"/>
      <c r="E624" s="771"/>
    </row>
    <row r="625" spans="4:5" x14ac:dyDescent="0.25">
      <c r="D625" s="771"/>
      <c r="E625" s="771"/>
    </row>
    <row r="626" spans="4:5" x14ac:dyDescent="0.25">
      <c r="D626" s="771"/>
      <c r="E626" s="771"/>
    </row>
    <row r="627" spans="4:5" x14ac:dyDescent="0.25">
      <c r="D627" s="771"/>
      <c r="E627" s="771"/>
    </row>
    <row r="628" spans="4:5" x14ac:dyDescent="0.25">
      <c r="D628" s="771"/>
      <c r="E628" s="771"/>
    </row>
    <row r="629" spans="4:5" x14ac:dyDescent="0.25">
      <c r="D629" s="771"/>
      <c r="E629" s="771"/>
    </row>
    <row r="630" spans="4:5" x14ac:dyDescent="0.25">
      <c r="D630" s="771"/>
      <c r="E630" s="771"/>
    </row>
    <row r="631" spans="4:5" x14ac:dyDescent="0.25">
      <c r="D631" s="771"/>
      <c r="E631" s="771"/>
    </row>
    <row r="632" spans="4:5" x14ac:dyDescent="0.25">
      <c r="D632" s="771"/>
      <c r="E632" s="771"/>
    </row>
    <row r="633" spans="4:5" x14ac:dyDescent="0.25">
      <c r="D633" s="771"/>
      <c r="E633" s="771"/>
    </row>
    <row r="634" spans="4:5" x14ac:dyDescent="0.25">
      <c r="D634" s="771"/>
      <c r="E634" s="771"/>
    </row>
    <row r="635" spans="4:5" x14ac:dyDescent="0.25">
      <c r="D635" s="771"/>
      <c r="E635" s="771"/>
    </row>
    <row r="636" spans="4:5" x14ac:dyDescent="0.25">
      <c r="D636" s="771"/>
      <c r="E636" s="771"/>
    </row>
    <row r="637" spans="4:5" x14ac:dyDescent="0.25">
      <c r="D637" s="771"/>
      <c r="E637" s="771"/>
    </row>
    <row r="638" spans="4:5" x14ac:dyDescent="0.25">
      <c r="D638" s="771"/>
      <c r="E638" s="771"/>
    </row>
    <row r="639" spans="4:5" x14ac:dyDescent="0.25">
      <c r="D639" s="771"/>
      <c r="E639" s="771"/>
    </row>
    <row r="640" spans="4:5" x14ac:dyDescent="0.25">
      <c r="D640" s="771"/>
      <c r="E640" s="771"/>
    </row>
    <row r="641" spans="4:5" x14ac:dyDescent="0.25">
      <c r="D641" s="771"/>
      <c r="E641" s="771"/>
    </row>
    <row r="642" spans="4:5" x14ac:dyDescent="0.25">
      <c r="D642" s="771"/>
      <c r="E642" s="771"/>
    </row>
    <row r="643" spans="4:5" x14ac:dyDescent="0.25">
      <c r="D643" s="771"/>
      <c r="E643" s="771"/>
    </row>
    <row r="644" spans="4:5" x14ac:dyDescent="0.25">
      <c r="D644" s="771"/>
      <c r="E644" s="771"/>
    </row>
    <row r="645" spans="4:5" x14ac:dyDescent="0.25">
      <c r="D645" s="771"/>
      <c r="E645" s="771"/>
    </row>
    <row r="646" spans="4:5" x14ac:dyDescent="0.25">
      <c r="D646" s="771"/>
      <c r="E646" s="771"/>
    </row>
    <row r="647" spans="4:5" x14ac:dyDescent="0.25">
      <c r="D647" s="771"/>
      <c r="E647" s="771"/>
    </row>
    <row r="648" spans="4:5" x14ac:dyDescent="0.25">
      <c r="D648" s="771"/>
      <c r="E648" s="771"/>
    </row>
    <row r="649" spans="4:5" x14ac:dyDescent="0.25">
      <c r="D649" s="771"/>
      <c r="E649" s="771"/>
    </row>
    <row r="650" spans="4:5" x14ac:dyDescent="0.25">
      <c r="D650" s="771"/>
      <c r="E650" s="771"/>
    </row>
    <row r="651" spans="4:5" x14ac:dyDescent="0.25">
      <c r="D651" s="771"/>
      <c r="E651" s="771"/>
    </row>
    <row r="652" spans="4:5" x14ac:dyDescent="0.25">
      <c r="D652" s="771"/>
      <c r="E652" s="771"/>
    </row>
    <row r="653" spans="4:5" x14ac:dyDescent="0.25">
      <c r="D653" s="771"/>
      <c r="E653" s="771"/>
    </row>
    <row r="654" spans="4:5" x14ac:dyDescent="0.25">
      <c r="D654" s="771"/>
      <c r="E654" s="771"/>
    </row>
    <row r="655" spans="4:5" x14ac:dyDescent="0.25">
      <c r="D655" s="771"/>
      <c r="E655" s="771"/>
    </row>
    <row r="656" spans="4:5" x14ac:dyDescent="0.25">
      <c r="D656" s="771"/>
      <c r="E656" s="771"/>
    </row>
    <row r="657" spans="4:5" x14ac:dyDescent="0.25">
      <c r="D657" s="771"/>
      <c r="E657" s="771"/>
    </row>
    <row r="658" spans="4:5" x14ac:dyDescent="0.25">
      <c r="D658" s="771"/>
      <c r="E658" s="771"/>
    </row>
    <row r="659" spans="4:5" x14ac:dyDescent="0.25">
      <c r="D659" s="771"/>
      <c r="E659" s="771"/>
    </row>
    <row r="660" spans="4:5" x14ac:dyDescent="0.25">
      <c r="D660" s="771"/>
      <c r="E660" s="771"/>
    </row>
    <row r="661" spans="4:5" x14ac:dyDescent="0.25">
      <c r="D661" s="771"/>
      <c r="E661" s="771"/>
    </row>
    <row r="662" spans="4:5" x14ac:dyDescent="0.25">
      <c r="D662" s="771"/>
      <c r="E662" s="771"/>
    </row>
    <row r="663" spans="4:5" x14ac:dyDescent="0.25">
      <c r="D663" s="771"/>
      <c r="E663" s="771"/>
    </row>
    <row r="664" spans="4:5" x14ac:dyDescent="0.25">
      <c r="D664" s="771"/>
      <c r="E664" s="771"/>
    </row>
    <row r="665" spans="4:5" x14ac:dyDescent="0.25">
      <c r="D665" s="771"/>
      <c r="E665" s="771"/>
    </row>
    <row r="666" spans="4:5" x14ac:dyDescent="0.25">
      <c r="D666" s="771"/>
      <c r="E666" s="771"/>
    </row>
    <row r="667" spans="4:5" x14ac:dyDescent="0.25">
      <c r="D667" s="771"/>
      <c r="E667" s="771"/>
    </row>
    <row r="668" spans="4:5" x14ac:dyDescent="0.25">
      <c r="D668" s="771"/>
      <c r="E668" s="771"/>
    </row>
    <row r="669" spans="4:5" x14ac:dyDescent="0.25">
      <c r="D669" s="771"/>
      <c r="E669" s="771"/>
    </row>
    <row r="670" spans="4:5" x14ac:dyDescent="0.25">
      <c r="D670" s="771"/>
      <c r="E670" s="771"/>
    </row>
    <row r="671" spans="4:5" x14ac:dyDescent="0.25">
      <c r="D671" s="771"/>
      <c r="E671" s="771"/>
    </row>
    <row r="672" spans="4:5" x14ac:dyDescent="0.25">
      <c r="D672" s="771"/>
      <c r="E672" s="771"/>
    </row>
    <row r="673" spans="4:5" x14ac:dyDescent="0.25">
      <c r="D673" s="771"/>
      <c r="E673" s="771"/>
    </row>
    <row r="674" spans="4:5" x14ac:dyDescent="0.25">
      <c r="D674" s="771"/>
      <c r="E674" s="771"/>
    </row>
    <row r="675" spans="4:5" x14ac:dyDescent="0.25">
      <c r="D675" s="771"/>
      <c r="E675" s="771"/>
    </row>
    <row r="676" spans="4:5" x14ac:dyDescent="0.25">
      <c r="D676" s="771"/>
      <c r="E676" s="771"/>
    </row>
    <row r="677" spans="4:5" x14ac:dyDescent="0.25">
      <c r="D677" s="771"/>
      <c r="E677" s="771"/>
    </row>
    <row r="678" spans="4:5" x14ac:dyDescent="0.25">
      <c r="D678" s="771"/>
      <c r="E678" s="771"/>
    </row>
    <row r="679" spans="4:5" x14ac:dyDescent="0.25">
      <c r="D679" s="771"/>
      <c r="E679" s="771"/>
    </row>
    <row r="680" spans="4:5" x14ac:dyDescent="0.25">
      <c r="D680" s="771"/>
      <c r="E680" s="771"/>
    </row>
    <row r="681" spans="4:5" x14ac:dyDescent="0.25">
      <c r="D681" s="771"/>
      <c r="E681" s="771"/>
    </row>
    <row r="682" spans="4:5" x14ac:dyDescent="0.25">
      <c r="D682" s="771"/>
      <c r="E682" s="771"/>
    </row>
    <row r="683" spans="4:5" x14ac:dyDescent="0.25">
      <c r="D683" s="771"/>
      <c r="E683" s="771"/>
    </row>
    <row r="684" spans="4:5" x14ac:dyDescent="0.25">
      <c r="D684" s="771"/>
      <c r="E684" s="771"/>
    </row>
    <row r="685" spans="4:5" x14ac:dyDescent="0.25">
      <c r="D685" s="771"/>
      <c r="E685" s="771"/>
    </row>
    <row r="686" spans="4:5" x14ac:dyDescent="0.25">
      <c r="D686" s="771"/>
      <c r="E686" s="771"/>
    </row>
    <row r="687" spans="4:5" x14ac:dyDescent="0.25">
      <c r="D687" s="771"/>
      <c r="E687" s="771"/>
    </row>
    <row r="688" spans="4:5" x14ac:dyDescent="0.25">
      <c r="D688" s="771"/>
      <c r="E688" s="771"/>
    </row>
    <row r="689" spans="4:5" x14ac:dyDescent="0.25">
      <c r="D689" s="771"/>
      <c r="E689" s="771"/>
    </row>
    <row r="690" spans="4:5" x14ac:dyDescent="0.25">
      <c r="D690" s="771"/>
      <c r="E690" s="771"/>
    </row>
    <row r="691" spans="4:5" x14ac:dyDescent="0.25">
      <c r="D691" s="771"/>
      <c r="E691" s="771"/>
    </row>
    <row r="692" spans="4:5" x14ac:dyDescent="0.25">
      <c r="D692" s="771"/>
      <c r="E692" s="771"/>
    </row>
    <row r="693" spans="4:5" x14ac:dyDescent="0.25">
      <c r="D693" s="771"/>
      <c r="E693" s="771"/>
    </row>
    <row r="694" spans="4:5" x14ac:dyDescent="0.25">
      <c r="D694" s="771"/>
      <c r="E694" s="771"/>
    </row>
    <row r="695" spans="4:5" x14ac:dyDescent="0.25">
      <c r="D695" s="771"/>
      <c r="E695" s="771"/>
    </row>
    <row r="696" spans="4:5" x14ac:dyDescent="0.25">
      <c r="D696" s="771"/>
      <c r="E696" s="771"/>
    </row>
    <row r="697" spans="4:5" x14ac:dyDescent="0.25">
      <c r="D697" s="771"/>
      <c r="E697" s="771"/>
    </row>
    <row r="698" spans="4:5" x14ac:dyDescent="0.25">
      <c r="D698" s="771"/>
      <c r="E698" s="771"/>
    </row>
    <row r="699" spans="4:5" x14ac:dyDescent="0.25">
      <c r="D699" s="771"/>
      <c r="E699" s="771"/>
    </row>
    <row r="700" spans="4:5" x14ac:dyDescent="0.25">
      <c r="D700" s="771"/>
      <c r="E700" s="771"/>
    </row>
    <row r="701" spans="4:5" x14ac:dyDescent="0.25">
      <c r="D701" s="771"/>
      <c r="E701" s="771"/>
    </row>
    <row r="702" spans="4:5" x14ac:dyDescent="0.25">
      <c r="D702" s="771"/>
      <c r="E702" s="771"/>
    </row>
    <row r="703" spans="4:5" x14ac:dyDescent="0.25">
      <c r="D703" s="771"/>
      <c r="E703" s="771"/>
    </row>
    <row r="704" spans="4:5" x14ac:dyDescent="0.25">
      <c r="D704" s="771"/>
      <c r="E704" s="771"/>
    </row>
    <row r="705" spans="4:5" x14ac:dyDescent="0.25">
      <c r="D705" s="771"/>
      <c r="E705" s="771"/>
    </row>
    <row r="706" spans="4:5" x14ac:dyDescent="0.25">
      <c r="D706" s="771"/>
      <c r="E706" s="771"/>
    </row>
    <row r="707" spans="4:5" x14ac:dyDescent="0.25">
      <c r="D707" s="771"/>
      <c r="E707" s="771"/>
    </row>
    <row r="708" spans="4:5" x14ac:dyDescent="0.25">
      <c r="D708" s="771"/>
      <c r="E708" s="771"/>
    </row>
    <row r="709" spans="4:5" x14ac:dyDescent="0.25">
      <c r="D709" s="771"/>
      <c r="E709" s="771"/>
    </row>
    <row r="710" spans="4:5" x14ac:dyDescent="0.25">
      <c r="D710" s="771"/>
      <c r="E710" s="771"/>
    </row>
    <row r="711" spans="4:5" x14ac:dyDescent="0.25">
      <c r="D711" s="771"/>
      <c r="E711" s="771"/>
    </row>
    <row r="712" spans="4:5" x14ac:dyDescent="0.25">
      <c r="D712" s="771"/>
      <c r="E712" s="771"/>
    </row>
    <row r="713" spans="4:5" x14ac:dyDescent="0.25">
      <c r="D713" s="771"/>
      <c r="E713" s="771"/>
    </row>
    <row r="714" spans="4:5" x14ac:dyDescent="0.25">
      <c r="D714" s="771"/>
      <c r="E714" s="771"/>
    </row>
    <row r="715" spans="4:5" x14ac:dyDescent="0.25">
      <c r="D715" s="771"/>
      <c r="E715" s="771"/>
    </row>
    <row r="716" spans="4:5" x14ac:dyDescent="0.25">
      <c r="D716" s="771"/>
      <c r="E716" s="771"/>
    </row>
    <row r="717" spans="4:5" x14ac:dyDescent="0.25">
      <c r="D717" s="771"/>
      <c r="E717" s="771"/>
    </row>
    <row r="718" spans="4:5" x14ac:dyDescent="0.25">
      <c r="D718" s="771"/>
      <c r="E718" s="771"/>
    </row>
    <row r="719" spans="4:5" x14ac:dyDescent="0.25">
      <c r="D719" s="771"/>
      <c r="E719" s="771"/>
    </row>
    <row r="720" spans="4:5" x14ac:dyDescent="0.25">
      <c r="D720" s="771"/>
      <c r="E720" s="771"/>
    </row>
    <row r="721" spans="4:5" x14ac:dyDescent="0.25">
      <c r="D721" s="771"/>
      <c r="E721" s="771"/>
    </row>
    <row r="722" spans="4:5" x14ac:dyDescent="0.25">
      <c r="D722" s="771"/>
      <c r="E722" s="771"/>
    </row>
    <row r="723" spans="4:5" x14ac:dyDescent="0.25">
      <c r="D723" s="771"/>
      <c r="E723" s="771"/>
    </row>
    <row r="724" spans="4:5" x14ac:dyDescent="0.25">
      <c r="D724" s="771"/>
      <c r="E724" s="771"/>
    </row>
    <row r="725" spans="4:5" x14ac:dyDescent="0.25">
      <c r="D725" s="771"/>
      <c r="E725" s="771"/>
    </row>
    <row r="726" spans="4:5" x14ac:dyDescent="0.25">
      <c r="D726" s="771"/>
      <c r="E726" s="771"/>
    </row>
    <row r="727" spans="4:5" x14ac:dyDescent="0.25">
      <c r="D727" s="771"/>
      <c r="E727" s="771"/>
    </row>
    <row r="728" spans="4:5" x14ac:dyDescent="0.25">
      <c r="D728" s="771"/>
      <c r="E728" s="771"/>
    </row>
    <row r="729" spans="4:5" x14ac:dyDescent="0.25">
      <c r="D729" s="771"/>
      <c r="E729" s="771"/>
    </row>
    <row r="730" spans="4:5" x14ac:dyDescent="0.25">
      <c r="D730" s="771"/>
      <c r="E730" s="771"/>
    </row>
    <row r="731" spans="4:5" x14ac:dyDescent="0.25">
      <c r="D731" s="771"/>
      <c r="E731" s="771"/>
    </row>
    <row r="732" spans="4:5" x14ac:dyDescent="0.25">
      <c r="D732" s="771"/>
      <c r="E732" s="771"/>
    </row>
    <row r="733" spans="4:5" x14ac:dyDescent="0.25">
      <c r="D733" s="771"/>
      <c r="E733" s="771"/>
    </row>
    <row r="734" spans="4:5" x14ac:dyDescent="0.25">
      <c r="D734" s="771"/>
      <c r="E734" s="771"/>
    </row>
    <row r="735" spans="4:5" x14ac:dyDescent="0.25">
      <c r="D735" s="771"/>
      <c r="E735" s="771"/>
    </row>
    <row r="736" spans="4:5" x14ac:dyDescent="0.25">
      <c r="D736" s="771"/>
      <c r="E736" s="771"/>
    </row>
    <row r="737" spans="4:5" x14ac:dyDescent="0.25">
      <c r="D737" s="771"/>
      <c r="E737" s="771"/>
    </row>
    <row r="738" spans="4:5" x14ac:dyDescent="0.25">
      <c r="D738" s="771"/>
      <c r="E738" s="771"/>
    </row>
    <row r="739" spans="4:5" x14ac:dyDescent="0.25">
      <c r="D739" s="771"/>
      <c r="E739" s="771"/>
    </row>
    <row r="740" spans="4:5" x14ac:dyDescent="0.25">
      <c r="D740" s="771"/>
      <c r="E740" s="771"/>
    </row>
    <row r="741" spans="4:5" x14ac:dyDescent="0.25">
      <c r="D741" s="771"/>
      <c r="E741" s="771"/>
    </row>
    <row r="742" spans="4:5" x14ac:dyDescent="0.25">
      <c r="D742" s="771"/>
      <c r="E742" s="771"/>
    </row>
    <row r="743" spans="4:5" x14ac:dyDescent="0.25">
      <c r="D743" s="771"/>
      <c r="E743" s="771"/>
    </row>
    <row r="744" spans="4:5" x14ac:dyDescent="0.25">
      <c r="D744" s="771"/>
      <c r="E744" s="771"/>
    </row>
    <row r="745" spans="4:5" x14ac:dyDescent="0.25">
      <c r="D745" s="771"/>
      <c r="E745" s="771"/>
    </row>
    <row r="746" spans="4:5" x14ac:dyDescent="0.25">
      <c r="D746" s="771"/>
      <c r="E746" s="771"/>
    </row>
    <row r="747" spans="4:5" x14ac:dyDescent="0.25">
      <c r="D747" s="771"/>
      <c r="E747" s="771"/>
    </row>
    <row r="748" spans="4:5" x14ac:dyDescent="0.25">
      <c r="D748" s="771"/>
      <c r="E748" s="771"/>
    </row>
    <row r="749" spans="4:5" x14ac:dyDescent="0.25">
      <c r="D749" s="771"/>
      <c r="E749" s="771"/>
    </row>
    <row r="750" spans="4:5" x14ac:dyDescent="0.25">
      <c r="D750" s="771"/>
      <c r="E750" s="771"/>
    </row>
    <row r="751" spans="4:5" x14ac:dyDescent="0.25">
      <c r="D751" s="771"/>
      <c r="E751" s="771"/>
    </row>
    <row r="752" spans="4:5" x14ac:dyDescent="0.25">
      <c r="D752" s="771"/>
      <c r="E752" s="771"/>
    </row>
    <row r="753" spans="4:5" x14ac:dyDescent="0.25">
      <c r="D753" s="771"/>
      <c r="E753" s="771"/>
    </row>
    <row r="754" spans="4:5" x14ac:dyDescent="0.25">
      <c r="D754" s="771"/>
      <c r="E754" s="771"/>
    </row>
    <row r="755" spans="4:5" x14ac:dyDescent="0.25">
      <c r="D755" s="771"/>
      <c r="E755" s="771"/>
    </row>
    <row r="756" spans="4:5" x14ac:dyDescent="0.25">
      <c r="D756" s="771"/>
      <c r="E756" s="771"/>
    </row>
    <row r="757" spans="4:5" x14ac:dyDescent="0.25">
      <c r="D757" s="771"/>
      <c r="E757" s="771"/>
    </row>
    <row r="758" spans="4:5" x14ac:dyDescent="0.25">
      <c r="D758" s="771"/>
      <c r="E758" s="771"/>
    </row>
    <row r="759" spans="4:5" x14ac:dyDescent="0.25">
      <c r="D759" s="771"/>
      <c r="E759" s="771"/>
    </row>
    <row r="760" spans="4:5" x14ac:dyDescent="0.25">
      <c r="D760" s="771"/>
      <c r="E760" s="771"/>
    </row>
    <row r="761" spans="4:5" x14ac:dyDescent="0.25">
      <c r="D761" s="771"/>
      <c r="E761" s="771"/>
    </row>
    <row r="762" spans="4:5" x14ac:dyDescent="0.25">
      <c r="D762" s="771"/>
      <c r="E762" s="771"/>
    </row>
    <row r="763" spans="4:5" x14ac:dyDescent="0.25">
      <c r="D763" s="771"/>
      <c r="E763" s="771"/>
    </row>
    <row r="764" spans="4:5" x14ac:dyDescent="0.25">
      <c r="D764" s="771"/>
      <c r="E764" s="771"/>
    </row>
    <row r="765" spans="4:5" x14ac:dyDescent="0.25">
      <c r="D765" s="771"/>
      <c r="E765" s="771"/>
    </row>
    <row r="766" spans="4:5" x14ac:dyDescent="0.25">
      <c r="D766" s="771"/>
      <c r="E766" s="771"/>
    </row>
    <row r="767" spans="4:5" x14ac:dyDescent="0.25">
      <c r="D767" s="771"/>
      <c r="E767" s="771"/>
    </row>
    <row r="768" spans="4:5" x14ac:dyDescent="0.25">
      <c r="D768" s="771"/>
      <c r="E768" s="771"/>
    </row>
    <row r="769" spans="4:5" x14ac:dyDescent="0.25">
      <c r="D769" s="771"/>
      <c r="E769" s="771"/>
    </row>
    <row r="770" spans="4:5" x14ac:dyDescent="0.25">
      <c r="D770" s="771"/>
      <c r="E770" s="771"/>
    </row>
    <row r="771" spans="4:5" x14ac:dyDescent="0.25">
      <c r="D771" s="771"/>
      <c r="E771" s="771"/>
    </row>
    <row r="772" spans="4:5" x14ac:dyDescent="0.25">
      <c r="D772" s="771"/>
      <c r="E772" s="771"/>
    </row>
    <row r="773" spans="4:5" x14ac:dyDescent="0.25">
      <c r="D773" s="771"/>
      <c r="E773" s="771"/>
    </row>
    <row r="774" spans="4:5" x14ac:dyDescent="0.25">
      <c r="D774" s="771"/>
      <c r="E774" s="771"/>
    </row>
    <row r="775" spans="4:5" x14ac:dyDescent="0.25">
      <c r="D775" s="771"/>
      <c r="E775" s="771"/>
    </row>
    <row r="776" spans="4:5" x14ac:dyDescent="0.25">
      <c r="D776" s="771"/>
      <c r="E776" s="771"/>
    </row>
    <row r="777" spans="4:5" x14ac:dyDescent="0.25">
      <c r="D777" s="771"/>
      <c r="E777" s="771"/>
    </row>
    <row r="778" spans="4:5" x14ac:dyDescent="0.25">
      <c r="D778" s="771"/>
      <c r="E778" s="771"/>
    </row>
    <row r="779" spans="4:5" x14ac:dyDescent="0.25">
      <c r="D779" s="771"/>
      <c r="E779" s="771"/>
    </row>
    <row r="780" spans="4:5" x14ac:dyDescent="0.25">
      <c r="D780" s="771"/>
      <c r="E780" s="771"/>
    </row>
    <row r="781" spans="4:5" x14ac:dyDescent="0.25">
      <c r="D781" s="771"/>
      <c r="E781" s="771"/>
    </row>
    <row r="782" spans="4:5" x14ac:dyDescent="0.25">
      <c r="D782" s="771"/>
      <c r="E782" s="771"/>
    </row>
    <row r="783" spans="4:5" x14ac:dyDescent="0.25">
      <c r="D783" s="771"/>
      <c r="E783" s="771"/>
    </row>
    <row r="784" spans="4:5" x14ac:dyDescent="0.25">
      <c r="D784" s="771"/>
      <c r="E784" s="771"/>
    </row>
    <row r="785" spans="4:5" x14ac:dyDescent="0.25">
      <c r="D785" s="771"/>
      <c r="E785" s="771"/>
    </row>
    <row r="786" spans="4:5" x14ac:dyDescent="0.25">
      <c r="D786" s="771"/>
      <c r="E786" s="771"/>
    </row>
    <row r="787" spans="4:5" x14ac:dyDescent="0.25">
      <c r="D787" s="771"/>
      <c r="E787" s="771"/>
    </row>
    <row r="788" spans="4:5" x14ac:dyDescent="0.25">
      <c r="D788" s="771"/>
      <c r="E788" s="771"/>
    </row>
    <row r="789" spans="4:5" x14ac:dyDescent="0.25">
      <c r="D789" s="771"/>
      <c r="E789" s="771"/>
    </row>
    <row r="790" spans="4:5" x14ac:dyDescent="0.25">
      <c r="D790" s="771"/>
      <c r="E790" s="771"/>
    </row>
    <row r="791" spans="4:5" x14ac:dyDescent="0.25">
      <c r="D791" s="771"/>
      <c r="E791" s="771"/>
    </row>
    <row r="792" spans="4:5" x14ac:dyDescent="0.25">
      <c r="D792" s="771"/>
      <c r="E792" s="771"/>
    </row>
    <row r="793" spans="4:5" x14ac:dyDescent="0.25">
      <c r="D793" s="771"/>
      <c r="E793" s="771"/>
    </row>
    <row r="794" spans="4:5" x14ac:dyDescent="0.25">
      <c r="D794" s="771"/>
      <c r="E794" s="771"/>
    </row>
    <row r="795" spans="4:5" x14ac:dyDescent="0.25">
      <c r="D795" s="771"/>
      <c r="E795" s="771"/>
    </row>
    <row r="796" spans="4:5" x14ac:dyDescent="0.25">
      <c r="D796" s="771"/>
      <c r="E796" s="771"/>
    </row>
    <row r="797" spans="4:5" x14ac:dyDescent="0.25">
      <c r="D797" s="771"/>
      <c r="E797" s="771"/>
    </row>
    <row r="798" spans="4:5" x14ac:dyDescent="0.25">
      <c r="D798" s="771"/>
      <c r="E798" s="771"/>
    </row>
    <row r="799" spans="4:5" x14ac:dyDescent="0.25">
      <c r="D799" s="771"/>
      <c r="E799" s="771"/>
    </row>
    <row r="800" spans="4:5" x14ac:dyDescent="0.25">
      <c r="D800" s="771"/>
      <c r="E800" s="771"/>
    </row>
    <row r="801" spans="4:5" x14ac:dyDescent="0.25">
      <c r="D801" s="771"/>
      <c r="E801" s="771"/>
    </row>
    <row r="802" spans="4:5" x14ac:dyDescent="0.25">
      <c r="D802" s="771"/>
      <c r="E802" s="771"/>
    </row>
    <row r="803" spans="4:5" x14ac:dyDescent="0.25">
      <c r="D803" s="771"/>
      <c r="E803" s="771"/>
    </row>
    <row r="804" spans="4:5" x14ac:dyDescent="0.25">
      <c r="D804" s="771"/>
      <c r="E804" s="771"/>
    </row>
    <row r="805" spans="4:5" x14ac:dyDescent="0.25">
      <c r="D805" s="771"/>
      <c r="E805" s="771"/>
    </row>
    <row r="806" spans="4:5" x14ac:dyDescent="0.25">
      <c r="D806" s="771"/>
      <c r="E806" s="771"/>
    </row>
    <row r="807" spans="4:5" x14ac:dyDescent="0.25">
      <c r="D807" s="771"/>
      <c r="E807" s="771"/>
    </row>
    <row r="808" spans="4:5" x14ac:dyDescent="0.25">
      <c r="D808" s="771"/>
      <c r="E808" s="771"/>
    </row>
    <row r="809" spans="4:5" x14ac:dyDescent="0.25">
      <c r="D809" s="771"/>
      <c r="E809" s="771"/>
    </row>
    <row r="810" spans="4:5" x14ac:dyDescent="0.25">
      <c r="D810" s="771"/>
      <c r="E810" s="771"/>
    </row>
    <row r="811" spans="4:5" x14ac:dyDescent="0.25">
      <c r="D811" s="771"/>
      <c r="E811" s="771"/>
    </row>
    <row r="812" spans="4:5" x14ac:dyDescent="0.25">
      <c r="D812" s="771"/>
      <c r="E812" s="771"/>
    </row>
    <row r="813" spans="4:5" x14ac:dyDescent="0.25">
      <c r="D813" s="771"/>
      <c r="E813" s="771"/>
    </row>
    <row r="814" spans="4:5" x14ac:dyDescent="0.25">
      <c r="D814" s="771"/>
      <c r="E814" s="771"/>
    </row>
    <row r="815" spans="4:5" x14ac:dyDescent="0.25">
      <c r="D815" s="771"/>
      <c r="E815" s="771"/>
    </row>
    <row r="816" spans="4:5" x14ac:dyDescent="0.25">
      <c r="D816" s="771"/>
      <c r="E816" s="771"/>
    </row>
    <row r="817" spans="4:5" x14ac:dyDescent="0.25">
      <c r="D817" s="771"/>
      <c r="E817" s="771"/>
    </row>
    <row r="818" spans="4:5" x14ac:dyDescent="0.25">
      <c r="D818" s="771"/>
      <c r="E818" s="771"/>
    </row>
    <row r="819" spans="4:5" x14ac:dyDescent="0.25">
      <c r="D819" s="771"/>
      <c r="E819" s="771"/>
    </row>
    <row r="820" spans="4:5" x14ac:dyDescent="0.25">
      <c r="D820" s="771"/>
      <c r="E820" s="771"/>
    </row>
    <row r="821" spans="4:5" x14ac:dyDescent="0.25">
      <c r="D821" s="771"/>
      <c r="E821" s="771"/>
    </row>
    <row r="822" spans="4:5" x14ac:dyDescent="0.25">
      <c r="D822" s="771"/>
      <c r="E822" s="771"/>
    </row>
    <row r="823" spans="4:5" x14ac:dyDescent="0.25">
      <c r="D823" s="771"/>
      <c r="E823" s="771"/>
    </row>
    <row r="824" spans="4:5" x14ac:dyDescent="0.25">
      <c r="D824" s="771"/>
      <c r="E824" s="771"/>
    </row>
    <row r="825" spans="4:5" x14ac:dyDescent="0.25">
      <c r="D825" s="771"/>
      <c r="E825" s="771"/>
    </row>
    <row r="826" spans="4:5" x14ac:dyDescent="0.25">
      <c r="D826" s="771"/>
      <c r="E826" s="771"/>
    </row>
    <row r="827" spans="4:5" x14ac:dyDescent="0.25">
      <c r="D827" s="771"/>
      <c r="E827" s="771"/>
    </row>
    <row r="828" spans="4:5" x14ac:dyDescent="0.25">
      <c r="D828" s="771"/>
      <c r="E828" s="771"/>
    </row>
    <row r="829" spans="4:5" x14ac:dyDescent="0.25">
      <c r="D829" s="771"/>
      <c r="E829" s="771"/>
    </row>
    <row r="830" spans="4:5" x14ac:dyDescent="0.25">
      <c r="D830" s="771"/>
      <c r="E830" s="771"/>
    </row>
    <row r="831" spans="4:5" x14ac:dyDescent="0.25">
      <c r="D831" s="771"/>
      <c r="E831" s="771"/>
    </row>
    <row r="832" spans="4:5" x14ac:dyDescent="0.25">
      <c r="D832" s="771"/>
      <c r="E832" s="771"/>
    </row>
    <row r="833" spans="4:5" x14ac:dyDescent="0.25">
      <c r="D833" s="771"/>
      <c r="E833" s="771"/>
    </row>
    <row r="834" spans="4:5" x14ac:dyDescent="0.25">
      <c r="D834" s="771"/>
      <c r="E834" s="771"/>
    </row>
    <row r="835" spans="4:5" x14ac:dyDescent="0.25">
      <c r="D835" s="771"/>
      <c r="E835" s="771"/>
    </row>
    <row r="836" spans="4:5" x14ac:dyDescent="0.25">
      <c r="D836" s="771"/>
      <c r="E836" s="771"/>
    </row>
    <row r="837" spans="4:5" x14ac:dyDescent="0.25">
      <c r="D837" s="771"/>
      <c r="E837" s="771"/>
    </row>
    <row r="838" spans="4:5" x14ac:dyDescent="0.25">
      <c r="D838" s="771"/>
      <c r="E838" s="771"/>
    </row>
    <row r="839" spans="4:5" x14ac:dyDescent="0.25">
      <c r="D839" s="771"/>
      <c r="E839" s="771"/>
    </row>
    <row r="840" spans="4:5" x14ac:dyDescent="0.25">
      <c r="D840" s="771"/>
      <c r="E840" s="771"/>
    </row>
    <row r="841" spans="4:5" x14ac:dyDescent="0.25">
      <c r="D841" s="771"/>
      <c r="E841" s="771"/>
    </row>
    <row r="842" spans="4:5" x14ac:dyDescent="0.25">
      <c r="D842" s="771"/>
      <c r="E842" s="771"/>
    </row>
    <row r="843" spans="4:5" x14ac:dyDescent="0.25">
      <c r="D843" s="771"/>
      <c r="E843" s="771"/>
    </row>
    <row r="844" spans="4:5" x14ac:dyDescent="0.25">
      <c r="D844" s="771"/>
      <c r="E844" s="771"/>
    </row>
    <row r="845" spans="4:5" x14ac:dyDescent="0.25">
      <c r="D845" s="771"/>
      <c r="E845" s="771"/>
    </row>
    <row r="846" spans="4:5" x14ac:dyDescent="0.25">
      <c r="D846" s="771"/>
      <c r="E846" s="771"/>
    </row>
    <row r="847" spans="4:5" x14ac:dyDescent="0.25">
      <c r="D847" s="771"/>
      <c r="E847" s="771"/>
    </row>
    <row r="848" spans="4:5" x14ac:dyDescent="0.25">
      <c r="D848" s="771"/>
      <c r="E848" s="771"/>
    </row>
    <row r="849" spans="4:5" x14ac:dyDescent="0.25">
      <c r="D849" s="771"/>
      <c r="E849" s="771"/>
    </row>
    <row r="850" spans="4:5" x14ac:dyDescent="0.25">
      <c r="D850" s="771"/>
      <c r="E850" s="771"/>
    </row>
    <row r="851" spans="4:5" x14ac:dyDescent="0.25">
      <c r="D851" s="771"/>
      <c r="E851" s="771"/>
    </row>
    <row r="852" spans="4:5" x14ac:dyDescent="0.25">
      <c r="D852" s="771"/>
      <c r="E852" s="771"/>
    </row>
    <row r="853" spans="4:5" x14ac:dyDescent="0.25">
      <c r="D853" s="771"/>
      <c r="E853" s="771"/>
    </row>
    <row r="854" spans="4:5" x14ac:dyDescent="0.25">
      <c r="D854" s="771"/>
      <c r="E854" s="771"/>
    </row>
    <row r="855" spans="4:5" x14ac:dyDescent="0.25">
      <c r="D855" s="771"/>
      <c r="E855" s="771"/>
    </row>
    <row r="856" spans="4:5" x14ac:dyDescent="0.25">
      <c r="D856" s="771"/>
      <c r="E856" s="771"/>
    </row>
  </sheetData>
  <autoFilter ref="B4:X54" xr:uid="{00000000-0009-0000-0000-000005000000}"/>
  <mergeCells count="17">
    <mergeCell ref="D3:F3"/>
    <mergeCell ref="A8:A10"/>
    <mergeCell ref="B8:B10"/>
    <mergeCell ref="B13:B14"/>
    <mergeCell ref="F13:F15"/>
    <mergeCell ref="A15:A16"/>
    <mergeCell ref="B15:B16"/>
    <mergeCell ref="B54:F54"/>
    <mergeCell ref="A19:A22"/>
    <mergeCell ref="B19:B22"/>
    <mergeCell ref="B23:B25"/>
    <mergeCell ref="A31:A32"/>
    <mergeCell ref="B31:B32"/>
    <mergeCell ref="A38:A40"/>
    <mergeCell ref="B38:B40"/>
    <mergeCell ref="B48:B50"/>
    <mergeCell ref="B41:B43"/>
  </mergeCells>
  <printOptions horizontalCentered="1"/>
  <pageMargins left="0.25" right="0.25" top="0.75" bottom="0.75" header="0.3" footer="0.3"/>
  <pageSetup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E838"/>
  <sheetViews>
    <sheetView view="pageBreakPreview" zoomScaleSheetLayoutView="100" workbookViewId="0">
      <pane xSplit="1" ySplit="4" topLeftCell="B32" activePane="bottomRight" state="frozen"/>
      <selection pane="topRight" activeCell="B1" sqref="B1"/>
      <selection pane="bottomLeft" activeCell="A5" sqref="A5"/>
      <selection pane="bottomRight" activeCell="B32" sqref="B32"/>
    </sheetView>
  </sheetViews>
  <sheetFormatPr baseColWidth="10" defaultColWidth="12.28515625" defaultRowHeight="15.75" x14ac:dyDescent="0.25"/>
  <cols>
    <col min="1" max="1" width="43.42578125" style="422" customWidth="1"/>
    <col min="2" max="2" width="34.140625" style="530" customWidth="1"/>
    <col min="3" max="4" width="27.28515625" style="530" customWidth="1"/>
    <col min="5" max="5" width="34.140625" style="530" customWidth="1"/>
    <col min="6" max="10" width="27.28515625" style="530" customWidth="1"/>
    <col min="11" max="11" width="20.85546875" style="536" customWidth="1"/>
    <col min="12" max="13" width="17.42578125" style="536" customWidth="1"/>
    <col min="14" max="14" width="17.85546875" style="496" customWidth="1"/>
    <col min="15" max="15" width="55.85546875" style="507" customWidth="1"/>
    <col min="16" max="16" width="31.42578125" style="1" customWidth="1"/>
    <col min="17" max="22" width="11.7109375" style="1" customWidth="1"/>
    <col min="23" max="16384" width="12.28515625" style="1"/>
  </cols>
  <sheetData>
    <row r="1" spans="1:31" ht="31.5" x14ac:dyDescent="0.5">
      <c r="A1" s="491" t="s">
        <v>347</v>
      </c>
      <c r="B1" s="520"/>
      <c r="C1" s="520"/>
      <c r="D1" s="520"/>
      <c r="E1" s="520"/>
      <c r="F1" s="520"/>
      <c r="G1" s="520"/>
      <c r="H1" s="520"/>
      <c r="I1" s="520"/>
      <c r="J1" s="520"/>
      <c r="K1" s="531"/>
      <c r="L1" s="532"/>
      <c r="M1" s="532"/>
      <c r="N1" s="492"/>
      <c r="O1" s="506"/>
      <c r="P1" s="2"/>
      <c r="Q1" s="2"/>
      <c r="R1" s="2"/>
      <c r="S1" s="2"/>
      <c r="T1" s="2"/>
      <c r="U1" s="2"/>
      <c r="V1" s="2"/>
      <c r="W1" s="2"/>
      <c r="X1" s="2"/>
      <c r="Y1" s="2"/>
      <c r="Z1" s="2"/>
      <c r="AA1" s="2"/>
      <c r="AB1" s="2"/>
      <c r="AC1" s="2"/>
      <c r="AD1" s="2"/>
      <c r="AE1" s="2"/>
    </row>
    <row r="2" spans="1:31" x14ac:dyDescent="0.25">
      <c r="B2" s="517"/>
      <c r="C2" s="517"/>
      <c r="D2" s="517"/>
      <c r="E2" s="517"/>
      <c r="F2" s="517"/>
      <c r="G2" s="517"/>
      <c r="H2" s="517"/>
      <c r="I2" s="517"/>
      <c r="J2" s="517"/>
      <c r="K2" s="533"/>
      <c r="L2" s="533"/>
      <c r="M2" s="533"/>
      <c r="N2" s="493"/>
      <c r="P2" s="2"/>
      <c r="Q2" s="2"/>
      <c r="R2" s="2"/>
      <c r="S2" s="2"/>
      <c r="T2" s="2"/>
      <c r="U2" s="2"/>
      <c r="V2" s="2"/>
      <c r="W2" s="2"/>
      <c r="X2" s="2"/>
      <c r="Y2" s="2"/>
      <c r="Z2" s="2"/>
      <c r="AA2" s="2"/>
      <c r="AB2" s="2"/>
      <c r="AC2" s="2"/>
      <c r="AD2" s="2"/>
      <c r="AE2" s="2"/>
    </row>
    <row r="3" spans="1:31" x14ac:dyDescent="0.25">
      <c r="B3" s="1330" t="s">
        <v>685</v>
      </c>
      <c r="C3" s="1330"/>
      <c r="D3" s="1330"/>
      <c r="E3" s="1330" t="s">
        <v>686</v>
      </c>
      <c r="F3" s="1330"/>
      <c r="G3" s="1330"/>
      <c r="H3" s="1329" t="s">
        <v>658</v>
      </c>
      <c r="I3" s="1329"/>
      <c r="J3" s="1329"/>
      <c r="K3" s="533"/>
      <c r="L3" s="533"/>
      <c r="M3" s="533"/>
      <c r="N3" s="493"/>
      <c r="P3" s="2"/>
      <c r="Q3" s="2"/>
      <c r="R3" s="2"/>
      <c r="S3" s="2"/>
      <c r="T3" s="2"/>
      <c r="U3" s="2"/>
      <c r="V3" s="2"/>
      <c r="W3" s="2"/>
      <c r="X3" s="2"/>
      <c r="Y3" s="2"/>
      <c r="Z3" s="2"/>
      <c r="AA3" s="2"/>
      <c r="AB3" s="2"/>
      <c r="AC3" s="2"/>
      <c r="AD3" s="2"/>
      <c r="AE3" s="2"/>
    </row>
    <row r="4" spans="1:31" ht="38.25" x14ac:dyDescent="0.25">
      <c r="A4" s="476" t="s">
        <v>345</v>
      </c>
      <c r="B4" s="550" t="s">
        <v>346</v>
      </c>
      <c r="C4" s="550" t="s">
        <v>318</v>
      </c>
      <c r="D4" s="551" t="s">
        <v>112</v>
      </c>
      <c r="E4" s="521" t="s">
        <v>346</v>
      </c>
      <c r="F4" s="521" t="s">
        <v>318</v>
      </c>
      <c r="G4" s="522" t="s">
        <v>112</v>
      </c>
      <c r="H4" s="521" t="s">
        <v>656</v>
      </c>
      <c r="I4" s="521" t="s">
        <v>657</v>
      </c>
      <c r="J4" s="523" t="s">
        <v>112</v>
      </c>
      <c r="K4" s="534" t="s">
        <v>659</v>
      </c>
      <c r="L4" s="534" t="s">
        <v>660</v>
      </c>
      <c r="M4" s="534" t="s">
        <v>661</v>
      </c>
      <c r="N4" s="494" t="s">
        <v>655</v>
      </c>
      <c r="O4" s="494" t="s">
        <v>221</v>
      </c>
      <c r="P4" s="2"/>
      <c r="Q4" s="2"/>
      <c r="R4" s="2"/>
      <c r="S4" s="2"/>
      <c r="T4" s="2"/>
      <c r="U4" s="2"/>
      <c r="V4" s="2"/>
      <c r="W4" s="2"/>
      <c r="X4" s="2"/>
      <c r="Y4" s="2"/>
      <c r="Z4" s="2"/>
      <c r="AA4" s="2"/>
      <c r="AB4" s="2"/>
      <c r="AC4" s="2"/>
      <c r="AD4" s="2"/>
      <c r="AE4" s="2"/>
    </row>
    <row r="5" spans="1:31" x14ac:dyDescent="0.25">
      <c r="A5" s="443" t="s">
        <v>288</v>
      </c>
      <c r="B5" s="518">
        <v>0</v>
      </c>
      <c r="C5" s="518">
        <v>200000000</v>
      </c>
      <c r="D5" s="518">
        <f t="shared" ref="D5:D32" si="0">B5+C5</f>
        <v>200000000</v>
      </c>
      <c r="E5" s="524">
        <v>0</v>
      </c>
      <c r="F5" s="524">
        <v>200000000</v>
      </c>
      <c r="G5" s="524">
        <f t="shared" ref="G5:G32" si="1">E5+F5</f>
        <v>200000000</v>
      </c>
      <c r="H5" s="524">
        <v>0</v>
      </c>
      <c r="I5" s="524">
        <v>351799695.3484</v>
      </c>
      <c r="J5" s="524">
        <f t="shared" ref="J5:J32" si="2">I5+H5</f>
        <v>351799695.3484</v>
      </c>
      <c r="K5" s="498">
        <v>0</v>
      </c>
      <c r="L5" s="498">
        <f>((F5-I5)/F5)</f>
        <v>-0.75899847674199994</v>
      </c>
      <c r="M5" s="498">
        <f>((G5-J5)/G5)</f>
        <v>-0.75899847674199994</v>
      </c>
      <c r="N5" s="495">
        <v>2</v>
      </c>
      <c r="O5" s="505"/>
      <c r="P5" s="2"/>
      <c r="Q5" s="2"/>
      <c r="R5" s="2"/>
      <c r="S5" s="2"/>
      <c r="T5" s="2"/>
      <c r="U5" s="2"/>
      <c r="V5" s="2"/>
      <c r="W5" s="2"/>
      <c r="X5" s="2"/>
      <c r="Y5" s="2"/>
      <c r="Z5" s="2"/>
      <c r="AA5" s="2"/>
      <c r="AB5" s="2"/>
      <c r="AC5" s="2"/>
      <c r="AD5" s="2"/>
      <c r="AE5" s="2"/>
    </row>
    <row r="6" spans="1:31" x14ac:dyDescent="0.25">
      <c r="A6" s="443" t="s">
        <v>289</v>
      </c>
      <c r="B6" s="518">
        <v>3430000000</v>
      </c>
      <c r="C6" s="518"/>
      <c r="D6" s="518">
        <f t="shared" si="0"/>
        <v>3430000000</v>
      </c>
      <c r="E6" s="524">
        <v>3430000000</v>
      </c>
      <c r="F6" s="524"/>
      <c r="G6" s="524">
        <f t="shared" si="1"/>
        <v>3430000000</v>
      </c>
      <c r="H6" s="524">
        <v>3187100000</v>
      </c>
      <c r="I6" s="524">
        <v>0</v>
      </c>
      <c r="J6" s="524">
        <f t="shared" si="2"/>
        <v>3187100000</v>
      </c>
      <c r="K6" s="498">
        <f>((E6-H6)/E6)</f>
        <v>7.0816326530612247E-2</v>
      </c>
      <c r="L6" s="498">
        <v>0</v>
      </c>
      <c r="M6" s="498">
        <f>((G6-J6)/G6)</f>
        <v>7.0816326530612247E-2</v>
      </c>
      <c r="N6" s="495">
        <v>9</v>
      </c>
      <c r="O6" s="505"/>
      <c r="P6" s="2"/>
      <c r="Q6" s="2"/>
      <c r="R6" s="2"/>
      <c r="S6" s="2"/>
      <c r="T6" s="2"/>
      <c r="U6" s="2"/>
      <c r="V6" s="2"/>
      <c r="W6" s="2"/>
      <c r="X6" s="2"/>
      <c r="Y6" s="2"/>
      <c r="Z6" s="2"/>
      <c r="AA6" s="2"/>
      <c r="AB6" s="2"/>
      <c r="AC6" s="2"/>
      <c r="AD6" s="2"/>
      <c r="AE6" s="2"/>
    </row>
    <row r="7" spans="1:31" x14ac:dyDescent="0.25">
      <c r="A7" s="443" t="s">
        <v>290</v>
      </c>
      <c r="B7" s="518"/>
      <c r="C7" s="518">
        <v>200000000</v>
      </c>
      <c r="D7" s="518">
        <f t="shared" si="0"/>
        <v>200000000</v>
      </c>
      <c r="E7" s="524"/>
      <c r="F7" s="524">
        <v>200000000</v>
      </c>
      <c r="G7" s="524">
        <f t="shared" si="1"/>
        <v>200000000</v>
      </c>
      <c r="H7" s="524"/>
      <c r="I7" s="524">
        <v>263849771.5113</v>
      </c>
      <c r="J7" s="524">
        <f t="shared" si="2"/>
        <v>263849771.5113</v>
      </c>
      <c r="K7" s="498">
        <v>0</v>
      </c>
      <c r="L7" s="498">
        <f>((F7-I7)/F7)</f>
        <v>-0.31924885755650001</v>
      </c>
      <c r="M7" s="498">
        <f>((G7-J7)/G7)</f>
        <v>-0.31924885755650001</v>
      </c>
      <c r="N7" s="495">
        <v>1</v>
      </c>
      <c r="O7" s="505"/>
      <c r="P7" s="2"/>
      <c r="Q7" s="2"/>
      <c r="R7" s="2"/>
      <c r="S7" s="2"/>
      <c r="T7" s="2"/>
      <c r="U7" s="2"/>
      <c r="V7" s="2"/>
      <c r="W7" s="2"/>
      <c r="X7" s="2"/>
      <c r="Y7" s="2"/>
      <c r="Z7" s="2"/>
      <c r="AA7" s="2"/>
      <c r="AB7" s="2"/>
      <c r="AC7" s="2"/>
      <c r="AD7" s="2"/>
      <c r="AE7" s="2"/>
    </row>
    <row r="8" spans="1:31" ht="47.25" x14ac:dyDescent="0.25">
      <c r="A8" s="443" t="s">
        <v>291</v>
      </c>
      <c r="B8" s="518"/>
      <c r="C8" s="518"/>
      <c r="D8" s="518">
        <f t="shared" si="0"/>
        <v>0</v>
      </c>
      <c r="E8" s="524"/>
      <c r="F8" s="524"/>
      <c r="G8" s="524">
        <f t="shared" si="1"/>
        <v>0</v>
      </c>
      <c r="H8" s="524"/>
      <c r="I8" s="524">
        <v>175899847.6742</v>
      </c>
      <c r="J8" s="524">
        <f t="shared" si="2"/>
        <v>175899847.6742</v>
      </c>
      <c r="K8" s="498">
        <v>0</v>
      </c>
      <c r="L8" s="498">
        <v>0</v>
      </c>
      <c r="M8" s="498">
        <v>0</v>
      </c>
      <c r="N8" s="495">
        <v>0</v>
      </c>
      <c r="O8" s="505" t="s">
        <v>676</v>
      </c>
      <c r="P8" s="2"/>
      <c r="Q8" s="2"/>
      <c r="R8" s="2"/>
      <c r="S8" s="2"/>
      <c r="T8" s="2"/>
      <c r="U8" s="2"/>
      <c r="V8" s="2"/>
      <c r="W8" s="2"/>
      <c r="X8" s="2"/>
      <c r="Y8" s="2"/>
      <c r="Z8" s="2"/>
      <c r="AA8" s="2"/>
      <c r="AB8" s="2"/>
      <c r="AC8" s="2"/>
      <c r="AD8" s="2"/>
      <c r="AE8" s="2"/>
    </row>
    <row r="9" spans="1:31" x14ac:dyDescent="0.25">
      <c r="A9" s="443" t="s">
        <v>292</v>
      </c>
      <c r="B9" s="555">
        <v>184237000</v>
      </c>
      <c r="C9" s="559">
        <f>400000000-121510000</f>
        <v>278490000</v>
      </c>
      <c r="D9" s="563">
        <f t="shared" si="0"/>
        <v>462727000</v>
      </c>
      <c r="E9" s="558">
        <v>150637000</v>
      </c>
      <c r="F9" s="525">
        <f>400000000-121510000</f>
        <v>278490000</v>
      </c>
      <c r="G9" s="554">
        <f t="shared" si="1"/>
        <v>429127000</v>
      </c>
      <c r="H9" s="524">
        <v>147455300</v>
      </c>
      <c r="I9" s="524">
        <v>439749619.18550003</v>
      </c>
      <c r="J9" s="524">
        <f t="shared" si="2"/>
        <v>587204919.18550003</v>
      </c>
      <c r="K9" s="498">
        <f t="shared" ref="K9:M14" si="3">((E9-H9)/E9)</f>
        <v>2.1121636782463805E-2</v>
      </c>
      <c r="L9" s="498">
        <f t="shared" si="3"/>
        <v>-0.57904994500879758</v>
      </c>
      <c r="M9" s="498">
        <f t="shared" si="3"/>
        <v>-0.36837094656243963</v>
      </c>
      <c r="N9" s="495">
        <v>10</v>
      </c>
      <c r="O9" s="505" t="s">
        <v>676</v>
      </c>
      <c r="P9" s="2"/>
      <c r="Q9" s="2"/>
      <c r="R9" s="2"/>
      <c r="S9" s="2"/>
      <c r="T9" s="2"/>
      <c r="U9" s="2"/>
      <c r="V9" s="2"/>
      <c r="W9" s="2"/>
      <c r="X9" s="2"/>
      <c r="Y9" s="2"/>
      <c r="Z9" s="2"/>
      <c r="AA9" s="2"/>
      <c r="AB9" s="2"/>
      <c r="AC9" s="2"/>
      <c r="AD9" s="2"/>
      <c r="AE9" s="2"/>
    </row>
    <row r="10" spans="1:31" x14ac:dyDescent="0.25">
      <c r="A10" s="443" t="s">
        <v>293</v>
      </c>
      <c r="B10" s="555">
        <v>495970000</v>
      </c>
      <c r="C10" s="560">
        <f>300000000-121500000-50000000</f>
        <v>128500000</v>
      </c>
      <c r="D10" s="563">
        <f t="shared" si="0"/>
        <v>624470000</v>
      </c>
      <c r="E10" s="558">
        <v>486780000</v>
      </c>
      <c r="F10" s="560">
        <f>300000000-121500000-50000000</f>
        <v>128500000</v>
      </c>
      <c r="G10" s="554">
        <f t="shared" si="1"/>
        <v>615280000</v>
      </c>
      <c r="H10" s="524">
        <v>511641100</v>
      </c>
      <c r="I10" s="524">
        <v>263849771.5113</v>
      </c>
      <c r="J10" s="524">
        <f t="shared" si="2"/>
        <v>775490871.51129997</v>
      </c>
      <c r="K10" s="498">
        <f t="shared" si="3"/>
        <v>-5.1072558445293563E-2</v>
      </c>
      <c r="L10" s="498">
        <f t="shared" si="3"/>
        <v>-1.0533056148739299</v>
      </c>
      <c r="M10" s="498">
        <f t="shared" si="3"/>
        <v>-0.2603869319842998</v>
      </c>
      <c r="N10" s="495">
        <v>5</v>
      </c>
      <c r="O10" s="505"/>
      <c r="P10" s="2"/>
      <c r="Q10" s="2"/>
      <c r="R10" s="2"/>
      <c r="S10" s="2"/>
      <c r="T10" s="2"/>
      <c r="U10" s="2"/>
      <c r="V10" s="2"/>
      <c r="W10" s="2"/>
      <c r="X10" s="2"/>
      <c r="Y10" s="2"/>
      <c r="Z10" s="2"/>
      <c r="AA10" s="2"/>
      <c r="AB10" s="2"/>
      <c r="AC10" s="2"/>
      <c r="AD10" s="2"/>
      <c r="AE10" s="2"/>
    </row>
    <row r="11" spans="1:31" x14ac:dyDescent="0.25">
      <c r="A11" s="443" t="s">
        <v>67</v>
      </c>
      <c r="B11" s="555">
        <v>748990000</v>
      </c>
      <c r="C11" s="518">
        <v>200000000</v>
      </c>
      <c r="D11" s="563">
        <f t="shared" si="0"/>
        <v>948990000</v>
      </c>
      <c r="E11" s="558">
        <v>797810000</v>
      </c>
      <c r="F11" s="524">
        <v>200000000</v>
      </c>
      <c r="G11" s="554">
        <f t="shared" si="1"/>
        <v>997810000</v>
      </c>
      <c r="H11" s="524">
        <v>848422200</v>
      </c>
      <c r="I11" s="524">
        <v>263849771.5113</v>
      </c>
      <c r="J11" s="524">
        <f t="shared" si="2"/>
        <v>1112271971.5113001</v>
      </c>
      <c r="K11" s="498">
        <f t="shared" si="3"/>
        <v>-6.3438914027149323E-2</v>
      </c>
      <c r="L11" s="498">
        <f t="shared" si="3"/>
        <v>-0.31924885755650001</v>
      </c>
      <c r="M11" s="498">
        <f t="shared" si="3"/>
        <v>-0.11471319340485672</v>
      </c>
      <c r="N11" s="495">
        <v>4</v>
      </c>
      <c r="O11" s="505"/>
      <c r="P11" s="2"/>
      <c r="Q11" s="2"/>
      <c r="R11" s="2"/>
      <c r="S11" s="2"/>
      <c r="T11" s="2"/>
      <c r="U11" s="2"/>
      <c r="V11" s="2"/>
      <c r="W11" s="2"/>
      <c r="X11" s="2"/>
      <c r="Y11" s="2"/>
      <c r="Z11" s="2"/>
      <c r="AA11" s="2"/>
      <c r="AB11" s="2"/>
      <c r="AC11" s="2"/>
      <c r="AD11" s="2"/>
      <c r="AE11" s="2"/>
    </row>
    <row r="12" spans="1:31" x14ac:dyDescent="0.25">
      <c r="A12" s="443" t="s">
        <v>294</v>
      </c>
      <c r="B12" s="555">
        <v>303750000</v>
      </c>
      <c r="C12" s="561">
        <f>1700000000-303750000-100000000-200000000</f>
        <v>1096250000</v>
      </c>
      <c r="D12" s="563">
        <f t="shared" si="0"/>
        <v>1400000000</v>
      </c>
      <c r="E12" s="558">
        <v>219750000</v>
      </c>
      <c r="F12" s="526">
        <f>1700000000-303750000-100000000-200000000</f>
        <v>1096250000</v>
      </c>
      <c r="G12" s="554">
        <f t="shared" si="1"/>
        <v>1316000000</v>
      </c>
      <c r="H12" s="524">
        <v>219862500</v>
      </c>
      <c r="I12" s="524">
        <v>1961283301.5669999</v>
      </c>
      <c r="J12" s="524">
        <f t="shared" si="2"/>
        <v>2181145801.5669999</v>
      </c>
      <c r="K12" s="498">
        <f t="shared" si="3"/>
        <v>-5.1194539249146758E-4</v>
      </c>
      <c r="L12" s="498">
        <f t="shared" si="3"/>
        <v>-0.78908396950239446</v>
      </c>
      <c r="M12" s="498">
        <f t="shared" si="3"/>
        <v>-0.65740562429103333</v>
      </c>
      <c r="N12" s="495">
        <v>11</v>
      </c>
      <c r="O12" s="505"/>
      <c r="P12" s="2"/>
      <c r="Q12" s="2"/>
      <c r="R12" s="2"/>
      <c r="S12" s="2"/>
      <c r="T12" s="2"/>
      <c r="U12" s="2"/>
      <c r="V12" s="2"/>
      <c r="W12" s="2"/>
      <c r="X12" s="2"/>
      <c r="Y12" s="2"/>
      <c r="Z12" s="2"/>
      <c r="AA12" s="2"/>
      <c r="AB12" s="2"/>
      <c r="AC12" s="2"/>
      <c r="AD12" s="2"/>
      <c r="AE12" s="2"/>
    </row>
    <row r="13" spans="1:31" ht="78.75" x14ac:dyDescent="0.25">
      <c r="A13" s="443" t="s">
        <v>662</v>
      </c>
      <c r="B13" s="555">
        <f>19847650000-26250000-3547226160</f>
        <v>16274173840</v>
      </c>
      <c r="C13" s="518">
        <v>500000000</v>
      </c>
      <c r="D13" s="563">
        <f t="shared" si="0"/>
        <v>16774173840</v>
      </c>
      <c r="E13" s="558">
        <v>19840300000</v>
      </c>
      <c r="F13" s="524">
        <v>500000000</v>
      </c>
      <c r="G13" s="554">
        <f t="shared" si="1"/>
        <v>20340300000</v>
      </c>
      <c r="H13" s="524">
        <v>13067611340</v>
      </c>
      <c r="I13" s="524">
        <v>703599390.69679999</v>
      </c>
      <c r="J13" s="524">
        <f t="shared" si="2"/>
        <v>13771210730.6968</v>
      </c>
      <c r="K13" s="498">
        <f t="shared" si="3"/>
        <v>0.34136019415029006</v>
      </c>
      <c r="L13" s="498">
        <f t="shared" si="3"/>
        <v>-0.4071987813936</v>
      </c>
      <c r="M13" s="498">
        <f t="shared" si="3"/>
        <v>0.32295931079203355</v>
      </c>
      <c r="N13" s="495">
        <v>29</v>
      </c>
      <c r="O13" s="505" t="s">
        <v>672</v>
      </c>
      <c r="P13" s="2"/>
      <c r="Q13" s="2"/>
      <c r="R13" s="2"/>
      <c r="S13" s="2"/>
      <c r="T13" s="2"/>
      <c r="U13" s="2"/>
      <c r="V13" s="2"/>
      <c r="W13" s="2"/>
      <c r="X13" s="2"/>
      <c r="Y13" s="2"/>
      <c r="Z13" s="2"/>
      <c r="AA13" s="2"/>
      <c r="AB13" s="2"/>
      <c r="AC13" s="2"/>
      <c r="AD13" s="2"/>
      <c r="AE13" s="2"/>
    </row>
    <row r="14" spans="1:31" x14ac:dyDescent="0.25">
      <c r="A14" s="443" t="s">
        <v>296</v>
      </c>
      <c r="B14" s="555">
        <v>618000000</v>
      </c>
      <c r="C14" s="518">
        <v>250000000</v>
      </c>
      <c r="D14" s="563">
        <f t="shared" si="0"/>
        <v>868000000</v>
      </c>
      <c r="E14" s="558">
        <v>679500000</v>
      </c>
      <c r="F14" s="524">
        <v>250000000</v>
      </c>
      <c r="G14" s="554">
        <f t="shared" si="1"/>
        <v>929500000</v>
      </c>
      <c r="H14" s="524">
        <v>628255000</v>
      </c>
      <c r="I14" s="524">
        <v>263849771.5113</v>
      </c>
      <c r="J14" s="524">
        <f t="shared" si="2"/>
        <v>892104771.51129997</v>
      </c>
      <c r="K14" s="498">
        <f t="shared" si="3"/>
        <v>7.5415746872700515E-2</v>
      </c>
      <c r="L14" s="498">
        <f t="shared" si="3"/>
        <v>-5.539908604519999E-2</v>
      </c>
      <c r="M14" s="498">
        <f t="shared" si="3"/>
        <v>4.0231552973319026E-2</v>
      </c>
      <c r="N14" s="495">
        <v>7</v>
      </c>
      <c r="O14" s="505"/>
      <c r="P14" s="2"/>
      <c r="Q14" s="2"/>
      <c r="R14" s="2"/>
      <c r="S14" s="2"/>
      <c r="T14" s="2"/>
      <c r="U14" s="2"/>
      <c r="V14" s="2"/>
      <c r="W14" s="2"/>
      <c r="X14" s="2"/>
      <c r="Y14" s="2"/>
      <c r="Z14" s="2"/>
      <c r="AA14" s="2"/>
      <c r="AB14" s="2"/>
      <c r="AC14" s="2"/>
      <c r="AD14" s="2"/>
      <c r="AE14" s="2"/>
    </row>
    <row r="15" spans="1:31" ht="31.5" x14ac:dyDescent="0.25">
      <c r="A15" s="443" t="s">
        <v>297</v>
      </c>
      <c r="B15" s="518"/>
      <c r="C15" s="518">
        <v>200000000</v>
      </c>
      <c r="D15" s="518">
        <f t="shared" si="0"/>
        <v>200000000</v>
      </c>
      <c r="E15" s="524"/>
      <c r="F15" s="524">
        <v>200000000</v>
      </c>
      <c r="G15" s="524">
        <f t="shared" si="1"/>
        <v>200000000</v>
      </c>
      <c r="H15" s="524"/>
      <c r="I15" s="524">
        <v>263849771.5113</v>
      </c>
      <c r="J15" s="524">
        <f t="shared" si="2"/>
        <v>263849771.5113</v>
      </c>
      <c r="K15" s="498">
        <v>0</v>
      </c>
      <c r="L15" s="498">
        <f t="shared" ref="L15:M19" si="4">((F15-I15)/F15)</f>
        <v>-0.31924885755650001</v>
      </c>
      <c r="M15" s="498">
        <f t="shared" si="4"/>
        <v>-0.31924885755650001</v>
      </c>
      <c r="N15" s="495">
        <v>1</v>
      </c>
      <c r="O15" s="505"/>
      <c r="P15" s="2"/>
      <c r="Q15" s="2"/>
      <c r="R15" s="2"/>
      <c r="S15" s="2"/>
      <c r="T15" s="2"/>
      <c r="U15" s="2"/>
      <c r="V15" s="2"/>
      <c r="W15" s="2"/>
      <c r="X15" s="2"/>
      <c r="Y15" s="2"/>
      <c r="Z15" s="2"/>
      <c r="AA15" s="2"/>
      <c r="AB15" s="2"/>
      <c r="AC15" s="2"/>
      <c r="AD15" s="2"/>
      <c r="AE15" s="2"/>
    </row>
    <row r="16" spans="1:31" x14ac:dyDescent="0.25">
      <c r="A16" s="443" t="s">
        <v>298</v>
      </c>
      <c r="B16" s="518"/>
      <c r="C16" s="518">
        <v>100000000</v>
      </c>
      <c r="D16" s="518">
        <f t="shared" si="0"/>
        <v>100000000</v>
      </c>
      <c r="E16" s="524"/>
      <c r="F16" s="524">
        <v>100000000</v>
      </c>
      <c r="G16" s="524">
        <f t="shared" si="1"/>
        <v>100000000</v>
      </c>
      <c r="H16" s="524"/>
      <c r="I16" s="524">
        <v>87949923.837099999</v>
      </c>
      <c r="J16" s="524">
        <f t="shared" si="2"/>
        <v>87949923.837099999</v>
      </c>
      <c r="K16" s="498">
        <v>0</v>
      </c>
      <c r="L16" s="498">
        <f t="shared" si="4"/>
        <v>0.120500761629</v>
      </c>
      <c r="M16" s="498">
        <f t="shared" si="4"/>
        <v>0.120500761629</v>
      </c>
      <c r="N16" s="495">
        <v>1</v>
      </c>
      <c r="O16" s="505"/>
      <c r="P16" s="2"/>
      <c r="Q16" s="2"/>
      <c r="R16" s="2"/>
      <c r="S16" s="2"/>
      <c r="T16" s="2"/>
      <c r="U16" s="2"/>
      <c r="V16" s="2"/>
      <c r="W16" s="2"/>
      <c r="X16" s="2"/>
      <c r="Y16" s="2"/>
      <c r="Z16" s="2"/>
      <c r="AA16" s="2"/>
      <c r="AB16" s="2"/>
      <c r="AC16" s="2"/>
      <c r="AD16" s="2"/>
      <c r="AE16" s="2"/>
    </row>
    <row r="17" spans="1:31" ht="63" x14ac:dyDescent="0.25">
      <c r="A17" s="443" t="s">
        <v>299</v>
      </c>
      <c r="B17" s="518"/>
      <c r="C17" s="518">
        <v>150000000</v>
      </c>
      <c r="D17" s="518">
        <f t="shared" si="0"/>
        <v>150000000</v>
      </c>
      <c r="E17" s="524"/>
      <c r="F17" s="524">
        <v>150000000</v>
      </c>
      <c r="G17" s="524">
        <f t="shared" si="1"/>
        <v>150000000</v>
      </c>
      <c r="H17" s="524"/>
      <c r="I17" s="524">
        <v>175899847.6742</v>
      </c>
      <c r="J17" s="524">
        <f t="shared" si="2"/>
        <v>175899847.6742</v>
      </c>
      <c r="K17" s="498">
        <v>0</v>
      </c>
      <c r="L17" s="498">
        <f t="shared" si="4"/>
        <v>-0.17266565116133331</v>
      </c>
      <c r="M17" s="498">
        <f t="shared" si="4"/>
        <v>-0.17266565116133331</v>
      </c>
      <c r="N17" s="495">
        <v>3</v>
      </c>
      <c r="O17" s="505" t="s">
        <v>669</v>
      </c>
      <c r="P17" s="2"/>
      <c r="Q17" s="2"/>
      <c r="R17" s="2"/>
      <c r="S17" s="2"/>
      <c r="T17" s="2"/>
      <c r="U17" s="2"/>
      <c r="V17" s="2"/>
      <c r="W17" s="2"/>
      <c r="X17" s="2"/>
      <c r="Y17" s="2"/>
      <c r="Z17" s="2"/>
      <c r="AA17" s="2"/>
      <c r="AB17" s="2"/>
      <c r="AC17" s="2"/>
      <c r="AD17" s="2"/>
      <c r="AE17" s="2"/>
    </row>
    <row r="18" spans="1:31" ht="126" x14ac:dyDescent="0.25">
      <c r="A18" s="443" t="s">
        <v>300</v>
      </c>
      <c r="B18" s="518"/>
      <c r="C18" s="518">
        <v>100000000</v>
      </c>
      <c r="D18" s="518">
        <f t="shared" si="0"/>
        <v>100000000</v>
      </c>
      <c r="E18" s="524"/>
      <c r="F18" s="524">
        <v>40000000</v>
      </c>
      <c r="G18" s="524">
        <f t="shared" si="1"/>
        <v>40000000</v>
      </c>
      <c r="H18" s="524"/>
      <c r="I18" s="524">
        <v>87949923.837099999</v>
      </c>
      <c r="J18" s="524">
        <f t="shared" si="2"/>
        <v>87949923.837099999</v>
      </c>
      <c r="K18" s="498">
        <v>0</v>
      </c>
      <c r="L18" s="498">
        <f t="shared" si="4"/>
        <v>-1.1987480959275001</v>
      </c>
      <c r="M18" s="498">
        <f t="shared" si="4"/>
        <v>-1.1987480959275001</v>
      </c>
      <c r="N18" s="495">
        <v>1</v>
      </c>
      <c r="O18" s="505" t="s">
        <v>687</v>
      </c>
      <c r="P18" s="2"/>
      <c r="Q18" s="2"/>
      <c r="R18" s="2"/>
      <c r="S18" s="2"/>
      <c r="T18" s="2"/>
      <c r="U18" s="2"/>
      <c r="V18" s="2"/>
      <c r="W18" s="2"/>
      <c r="X18" s="2"/>
      <c r="Y18" s="2"/>
      <c r="Z18" s="2"/>
      <c r="AA18" s="2"/>
      <c r="AB18" s="2"/>
      <c r="AC18" s="2"/>
      <c r="AD18" s="2"/>
      <c r="AE18" s="2"/>
    </row>
    <row r="19" spans="1:31" x14ac:dyDescent="0.25">
      <c r="A19" s="443" t="s">
        <v>301</v>
      </c>
      <c r="B19" s="518"/>
      <c r="C19" s="518">
        <v>130000000</v>
      </c>
      <c r="D19" s="518">
        <f t="shared" si="0"/>
        <v>130000000</v>
      </c>
      <c r="E19" s="524"/>
      <c r="F19" s="524">
        <v>130000000</v>
      </c>
      <c r="G19" s="524">
        <f t="shared" si="1"/>
        <v>130000000</v>
      </c>
      <c r="H19" s="524"/>
      <c r="I19" s="524">
        <v>175899847.6742</v>
      </c>
      <c r="J19" s="524">
        <f t="shared" si="2"/>
        <v>175899847.6742</v>
      </c>
      <c r="K19" s="498">
        <v>0</v>
      </c>
      <c r="L19" s="498">
        <f t="shared" si="4"/>
        <v>-0.35307575133999997</v>
      </c>
      <c r="M19" s="498">
        <f t="shared" si="4"/>
        <v>-0.35307575133999997</v>
      </c>
      <c r="N19" s="495">
        <v>1</v>
      </c>
      <c r="O19" s="505"/>
      <c r="P19" s="2"/>
      <c r="Q19" s="2"/>
      <c r="R19" s="2"/>
      <c r="S19" s="2"/>
      <c r="T19" s="2"/>
      <c r="U19" s="2"/>
      <c r="V19" s="2"/>
      <c r="W19" s="2"/>
      <c r="X19" s="2"/>
      <c r="Y19" s="2"/>
      <c r="Z19" s="2"/>
      <c r="AA19" s="2"/>
      <c r="AB19" s="2"/>
      <c r="AC19" s="2"/>
      <c r="AD19" s="2"/>
      <c r="AE19" s="2"/>
    </row>
    <row r="20" spans="1:31" x14ac:dyDescent="0.25">
      <c r="A20" s="443" t="s">
        <v>302</v>
      </c>
      <c r="B20" s="555">
        <v>2020000000</v>
      </c>
      <c r="C20" s="518"/>
      <c r="D20" s="563">
        <f t="shared" si="0"/>
        <v>2020000000</v>
      </c>
      <c r="E20" s="558">
        <v>1640000000</v>
      </c>
      <c r="F20" s="524"/>
      <c r="G20" s="554">
        <f t="shared" si="1"/>
        <v>1640000000</v>
      </c>
      <c r="H20" s="524">
        <v>1640600000</v>
      </c>
      <c r="I20" s="524">
        <v>87949923.837099999</v>
      </c>
      <c r="J20" s="524">
        <f t="shared" si="2"/>
        <v>1728549923.8371</v>
      </c>
      <c r="K20" s="498">
        <f>((E20-H20)/E20)</f>
        <v>-3.6585365853658537E-4</v>
      </c>
      <c r="L20" s="498">
        <v>0</v>
      </c>
      <c r="M20" s="498">
        <f t="shared" ref="M20:M33" si="5">((G20-J20)/G20)</f>
        <v>-5.3993855998231727E-2</v>
      </c>
      <c r="N20" s="495">
        <v>1</v>
      </c>
      <c r="O20" s="505"/>
      <c r="P20" s="2"/>
      <c r="Q20" s="2"/>
      <c r="R20" s="2"/>
      <c r="S20" s="2"/>
      <c r="T20" s="2"/>
      <c r="U20" s="2"/>
      <c r="V20" s="2"/>
      <c r="W20" s="2"/>
      <c r="X20" s="2"/>
      <c r="Y20" s="2"/>
      <c r="Z20" s="2"/>
      <c r="AA20" s="2"/>
      <c r="AB20" s="2"/>
      <c r="AC20" s="2"/>
      <c r="AD20" s="2"/>
      <c r="AE20" s="2"/>
    </row>
    <row r="21" spans="1:31" ht="47.25" x14ac:dyDescent="0.25">
      <c r="A21" s="443" t="s">
        <v>303</v>
      </c>
      <c r="B21" s="518"/>
      <c r="C21" s="518">
        <v>190000000</v>
      </c>
      <c r="D21" s="518">
        <f t="shared" si="0"/>
        <v>190000000</v>
      </c>
      <c r="E21" s="524"/>
      <c r="F21" s="524">
        <v>190000000</v>
      </c>
      <c r="G21" s="524">
        <f t="shared" si="1"/>
        <v>190000000</v>
      </c>
      <c r="H21" s="524">
        <v>100000000</v>
      </c>
      <c r="I21" s="524">
        <v>131924885.75565</v>
      </c>
      <c r="J21" s="524">
        <f t="shared" si="2"/>
        <v>231924885.75564998</v>
      </c>
      <c r="K21" s="498">
        <v>0</v>
      </c>
      <c r="L21" s="498">
        <f>((F21-I21)/F21)</f>
        <v>0.30565849602289474</v>
      </c>
      <c r="M21" s="498">
        <f t="shared" si="5"/>
        <v>-0.22065729345078938</v>
      </c>
      <c r="N21" s="495">
        <v>0</v>
      </c>
      <c r="O21" s="505" t="s">
        <v>670</v>
      </c>
      <c r="P21" s="2"/>
      <c r="Q21" s="2"/>
      <c r="R21" s="2"/>
      <c r="S21" s="2"/>
      <c r="T21" s="2"/>
      <c r="U21" s="2"/>
      <c r="V21" s="2"/>
      <c r="W21" s="2"/>
      <c r="X21" s="2"/>
      <c r="Y21" s="2"/>
      <c r="Z21" s="2"/>
      <c r="AA21" s="2"/>
      <c r="AB21" s="2"/>
      <c r="AC21" s="2"/>
      <c r="AD21" s="2"/>
      <c r="AE21" s="2"/>
    </row>
    <row r="22" spans="1:31" ht="63" x14ac:dyDescent="0.25">
      <c r="A22" s="443" t="s">
        <v>304</v>
      </c>
      <c r="B22" s="555">
        <v>3547226160</v>
      </c>
      <c r="C22" s="518">
        <v>265000000</v>
      </c>
      <c r="D22" s="563">
        <f t="shared" si="0"/>
        <v>3812226160</v>
      </c>
      <c r="E22" s="558"/>
      <c r="F22" s="524">
        <v>325000000</v>
      </c>
      <c r="G22" s="554">
        <f t="shared" si="1"/>
        <v>325000000</v>
      </c>
      <c r="H22" s="524">
        <v>3597226160</v>
      </c>
      <c r="I22" s="524">
        <v>175899847.6742</v>
      </c>
      <c r="J22" s="524">
        <f t="shared" si="2"/>
        <v>3773126007.6742001</v>
      </c>
      <c r="K22" s="498">
        <v>0</v>
      </c>
      <c r="L22" s="498">
        <f>((F22-I22)/F22)</f>
        <v>0.45876969946399998</v>
      </c>
      <c r="M22" s="498">
        <f t="shared" si="5"/>
        <v>-10.609618485151385</v>
      </c>
      <c r="N22" s="495">
        <v>0</v>
      </c>
      <c r="O22" s="505" t="s">
        <v>671</v>
      </c>
      <c r="P22" s="2"/>
      <c r="Q22" s="2"/>
      <c r="R22" s="2"/>
      <c r="S22" s="2"/>
      <c r="T22" s="2"/>
      <c r="U22" s="2"/>
      <c r="V22" s="2"/>
      <c r="W22" s="2"/>
      <c r="X22" s="2"/>
      <c r="Y22" s="2"/>
      <c r="Z22" s="2"/>
      <c r="AA22" s="2"/>
      <c r="AB22" s="2"/>
      <c r="AC22" s="2"/>
      <c r="AD22" s="2"/>
      <c r="AE22" s="2"/>
    </row>
    <row r="23" spans="1:31" x14ac:dyDescent="0.25">
      <c r="A23" s="443" t="s">
        <v>305</v>
      </c>
      <c r="B23" s="518"/>
      <c r="C23" s="518">
        <v>100000000</v>
      </c>
      <c r="D23" s="518">
        <f t="shared" si="0"/>
        <v>100000000</v>
      </c>
      <c r="E23" s="524"/>
      <c r="F23" s="524">
        <v>100000000</v>
      </c>
      <c r="G23" s="524">
        <f t="shared" si="1"/>
        <v>100000000</v>
      </c>
      <c r="H23" s="524">
        <v>0</v>
      </c>
      <c r="I23" s="524">
        <v>175899847.6742</v>
      </c>
      <c r="J23" s="524">
        <f t="shared" si="2"/>
        <v>175899847.6742</v>
      </c>
      <c r="K23" s="498">
        <v>0</v>
      </c>
      <c r="L23" s="498">
        <f>((F23-I23)/F23)</f>
        <v>-0.75899847674199994</v>
      </c>
      <c r="M23" s="498">
        <f t="shared" si="5"/>
        <v>-0.75899847674199994</v>
      </c>
      <c r="N23" s="495">
        <v>1</v>
      </c>
      <c r="O23" s="505" t="s">
        <v>676</v>
      </c>
      <c r="P23" s="2"/>
      <c r="Q23" s="2"/>
      <c r="R23" s="2"/>
      <c r="S23" s="2"/>
      <c r="T23" s="2"/>
      <c r="U23" s="2"/>
      <c r="V23" s="2"/>
      <c r="W23" s="2"/>
      <c r="X23" s="2"/>
      <c r="Y23" s="2"/>
      <c r="Z23" s="2"/>
      <c r="AA23" s="2"/>
      <c r="AB23" s="2"/>
      <c r="AC23" s="2"/>
      <c r="AD23" s="2"/>
      <c r="AE23" s="2"/>
    </row>
    <row r="24" spans="1:31" ht="157.5" x14ac:dyDescent="0.25">
      <c r="A24" s="443" t="s">
        <v>306</v>
      </c>
      <c r="B24" s="518"/>
      <c r="C24" s="518">
        <v>500000000</v>
      </c>
      <c r="D24" s="518">
        <f t="shared" si="0"/>
        <v>500000000</v>
      </c>
      <c r="E24" s="524"/>
      <c r="F24" s="524">
        <v>500000000</v>
      </c>
      <c r="G24" s="524">
        <f t="shared" si="1"/>
        <v>500000000</v>
      </c>
      <c r="H24" s="524">
        <v>0</v>
      </c>
      <c r="I24" s="524">
        <v>703599390.69679999</v>
      </c>
      <c r="J24" s="524">
        <f t="shared" si="2"/>
        <v>703599390.69679999</v>
      </c>
      <c r="K24" s="498">
        <v>0</v>
      </c>
      <c r="L24" s="498">
        <f>((F24-I24)/F24)</f>
        <v>-0.4071987813936</v>
      </c>
      <c r="M24" s="498">
        <f t="shared" si="5"/>
        <v>-0.4071987813936</v>
      </c>
      <c r="N24" s="495">
        <v>1</v>
      </c>
      <c r="O24" s="505" t="s">
        <v>673</v>
      </c>
      <c r="P24" s="2"/>
      <c r="Q24" s="2"/>
      <c r="R24" s="2"/>
      <c r="S24" s="2"/>
      <c r="T24" s="2"/>
      <c r="U24" s="2"/>
      <c r="V24" s="2"/>
      <c r="W24" s="2"/>
      <c r="X24" s="2"/>
      <c r="Y24" s="2"/>
      <c r="Z24" s="2"/>
      <c r="AA24" s="2"/>
      <c r="AB24" s="2"/>
      <c r="AC24" s="2"/>
      <c r="AD24" s="2"/>
      <c r="AE24" s="2"/>
    </row>
    <row r="25" spans="1:31" ht="47.25" x14ac:dyDescent="0.25">
      <c r="A25" s="443" t="s">
        <v>307</v>
      </c>
      <c r="B25" s="555">
        <v>1123750000</v>
      </c>
      <c r="C25" s="562">
        <v>500000000</v>
      </c>
      <c r="D25" s="563">
        <f t="shared" si="0"/>
        <v>1623750000</v>
      </c>
      <c r="E25" s="558">
        <v>239750000</v>
      </c>
      <c r="F25" s="564">
        <v>925819187.50999999</v>
      </c>
      <c r="G25" s="554">
        <f t="shared" si="1"/>
        <v>1165569187.51</v>
      </c>
      <c r="H25" s="524">
        <v>1070162500</v>
      </c>
      <c r="I25" s="524">
        <v>879499238.37100005</v>
      </c>
      <c r="J25" s="524">
        <f t="shared" si="2"/>
        <v>1949661738.3710001</v>
      </c>
      <c r="K25" s="498">
        <f>((E25-H25)/E25)</f>
        <v>-3.4636600625651721</v>
      </c>
      <c r="L25" s="498">
        <f>((F25-I25)/F25)</f>
        <v>5.0031312554212566E-2</v>
      </c>
      <c r="M25" s="498">
        <f t="shared" si="5"/>
        <v>-0.67271214721800709</v>
      </c>
      <c r="N25" s="495">
        <v>4</v>
      </c>
      <c r="O25" s="505" t="s">
        <v>684</v>
      </c>
      <c r="P25" s="2"/>
      <c r="Q25" s="2"/>
      <c r="R25" s="2"/>
      <c r="S25" s="2"/>
      <c r="T25" s="2"/>
      <c r="U25" s="2"/>
      <c r="V25" s="2"/>
      <c r="W25" s="2"/>
      <c r="X25" s="2"/>
      <c r="Y25" s="2"/>
      <c r="Z25" s="2"/>
      <c r="AA25" s="2"/>
      <c r="AB25" s="2"/>
      <c r="AC25" s="2"/>
      <c r="AD25" s="2"/>
      <c r="AE25" s="2"/>
    </row>
    <row r="26" spans="1:31" ht="78.75" x14ac:dyDescent="0.25">
      <c r="A26" s="443" t="s">
        <v>308</v>
      </c>
      <c r="B26" s="555">
        <f>3547500000+26250000</f>
        <v>3573750000</v>
      </c>
      <c r="C26" s="518"/>
      <c r="D26" s="563">
        <f t="shared" si="0"/>
        <v>3573750000</v>
      </c>
      <c r="E26" s="558">
        <v>3540150000</v>
      </c>
      <c r="F26" s="524"/>
      <c r="G26" s="554">
        <f t="shared" si="1"/>
        <v>3540150000</v>
      </c>
      <c r="H26" s="524">
        <f>361807500+2921000000</f>
        <v>3282807500</v>
      </c>
      <c r="I26" s="524"/>
      <c r="J26" s="524">
        <f t="shared" si="2"/>
        <v>3282807500</v>
      </c>
      <c r="K26" s="498">
        <f>((E26-H26)/E26)</f>
        <v>7.2692541276499587E-2</v>
      </c>
      <c r="L26" s="498">
        <v>0</v>
      </c>
      <c r="M26" s="498">
        <f t="shared" si="5"/>
        <v>7.2692541276499587E-2</v>
      </c>
      <c r="N26" s="495">
        <v>1</v>
      </c>
      <c r="O26" s="505" t="s">
        <v>675</v>
      </c>
      <c r="P26" s="2"/>
      <c r="Q26" s="2"/>
      <c r="R26" s="2"/>
      <c r="S26" s="2"/>
      <c r="T26" s="2"/>
      <c r="U26" s="2"/>
      <c r="V26" s="2"/>
      <c r="W26" s="2"/>
      <c r="X26" s="2"/>
      <c r="Y26" s="2"/>
      <c r="Z26" s="2"/>
      <c r="AA26" s="2"/>
      <c r="AB26" s="2"/>
      <c r="AC26" s="2"/>
      <c r="AD26" s="2"/>
      <c r="AE26" s="2"/>
    </row>
    <row r="27" spans="1:31" ht="63" x14ac:dyDescent="0.25">
      <c r="A27" s="443" t="s">
        <v>309</v>
      </c>
      <c r="B27" s="555">
        <v>412200000</v>
      </c>
      <c r="C27" s="559">
        <v>182567661</v>
      </c>
      <c r="D27" s="563">
        <f t="shared" si="0"/>
        <v>594767661</v>
      </c>
      <c r="E27" s="558">
        <v>228200000</v>
      </c>
      <c r="F27" s="525">
        <v>182567661</v>
      </c>
      <c r="G27" s="554">
        <f t="shared" si="1"/>
        <v>410767661</v>
      </c>
      <c r="H27" s="524">
        <v>228350000</v>
      </c>
      <c r="I27" s="524">
        <v>193489832.44161999</v>
      </c>
      <c r="J27" s="524">
        <f t="shared" si="2"/>
        <v>421839832.44161999</v>
      </c>
      <c r="K27" s="498">
        <f>((E27-H27)/E27)</f>
        <v>-6.5731814198071868E-4</v>
      </c>
      <c r="L27" s="498">
        <f>((F27-I27)/F27)</f>
        <v>-5.9825334792562149E-2</v>
      </c>
      <c r="M27" s="498">
        <f t="shared" si="5"/>
        <v>-2.695482749217688E-2</v>
      </c>
      <c r="N27" s="495">
        <v>5</v>
      </c>
      <c r="O27" s="505" t="s">
        <v>668</v>
      </c>
      <c r="P27" s="2"/>
      <c r="Q27" s="2"/>
      <c r="R27" s="2"/>
      <c r="S27" s="2"/>
      <c r="T27" s="2"/>
      <c r="U27" s="2"/>
      <c r="V27" s="2"/>
      <c r="W27" s="2"/>
      <c r="X27" s="2"/>
      <c r="Y27" s="2"/>
      <c r="Z27" s="2"/>
      <c r="AA27" s="2"/>
      <c r="AB27" s="2"/>
      <c r="AC27" s="2"/>
      <c r="AD27" s="2"/>
      <c r="AE27" s="2"/>
    </row>
    <row r="28" spans="1:31" ht="31.5" x14ac:dyDescent="0.25">
      <c r="A28" s="443" t="s">
        <v>310</v>
      </c>
      <c r="B28" s="518"/>
      <c r="C28" s="518">
        <v>200000000</v>
      </c>
      <c r="D28" s="518">
        <f t="shared" si="0"/>
        <v>200000000</v>
      </c>
      <c r="E28" s="524"/>
      <c r="F28" s="524">
        <v>200000000</v>
      </c>
      <c r="G28" s="524">
        <f t="shared" si="1"/>
        <v>200000000</v>
      </c>
      <c r="H28" s="524"/>
      <c r="I28" s="524">
        <v>263849771.5113</v>
      </c>
      <c r="J28" s="524">
        <f t="shared" si="2"/>
        <v>263849771.5113</v>
      </c>
      <c r="K28" s="498">
        <v>0</v>
      </c>
      <c r="L28" s="498">
        <f>((F28-I28)/F28)</f>
        <v>-0.31924885755650001</v>
      </c>
      <c r="M28" s="498">
        <f t="shared" si="5"/>
        <v>-0.31924885755650001</v>
      </c>
      <c r="N28" s="495">
        <v>2</v>
      </c>
      <c r="O28" s="505"/>
      <c r="P28" s="2"/>
      <c r="Q28" s="2"/>
      <c r="R28" s="2"/>
      <c r="S28" s="2"/>
      <c r="T28" s="2"/>
      <c r="U28" s="2"/>
      <c r="V28" s="2"/>
      <c r="W28" s="2"/>
      <c r="X28" s="2"/>
      <c r="Y28" s="2"/>
      <c r="Z28" s="2"/>
      <c r="AA28" s="2"/>
      <c r="AB28" s="2"/>
      <c r="AC28" s="2"/>
      <c r="AD28" s="2"/>
      <c r="AE28" s="2"/>
    </row>
    <row r="29" spans="1:31" ht="63" x14ac:dyDescent="0.25">
      <c r="A29" s="443" t="s">
        <v>311</v>
      </c>
      <c r="B29" s="555">
        <v>121500000</v>
      </c>
      <c r="C29" s="518">
        <f>100000000+169760538.29</f>
        <v>269760538.28999996</v>
      </c>
      <c r="D29" s="563">
        <f t="shared" si="0"/>
        <v>391260538.28999996</v>
      </c>
      <c r="E29" s="558">
        <v>87900000</v>
      </c>
      <c r="F29" s="524">
        <f>100000000+169760538.29</f>
        <v>269760538.28999996</v>
      </c>
      <c r="G29" s="554">
        <f t="shared" si="1"/>
        <v>357660538.28999996</v>
      </c>
      <c r="H29" s="524">
        <v>87945000</v>
      </c>
      <c r="I29" s="524">
        <v>263849771.5113</v>
      </c>
      <c r="J29" s="524">
        <f t="shared" si="2"/>
        <v>351794771.51129997</v>
      </c>
      <c r="K29" s="498">
        <f>((E29-H29)/E29)</f>
        <v>-5.1194539249146758E-4</v>
      </c>
      <c r="L29" s="498">
        <f>((F29-I29)/F29)</f>
        <v>2.191116171463792E-2</v>
      </c>
      <c r="M29" s="498">
        <f t="shared" si="5"/>
        <v>1.6400374519214882E-2</v>
      </c>
      <c r="N29" s="495">
        <v>3</v>
      </c>
      <c r="O29" s="505" t="s">
        <v>667</v>
      </c>
      <c r="P29" s="2"/>
      <c r="Q29" s="2"/>
      <c r="R29" s="2"/>
      <c r="S29" s="2"/>
      <c r="T29" s="2"/>
      <c r="U29" s="2"/>
      <c r="V29" s="2"/>
      <c r="W29" s="2"/>
      <c r="X29" s="2"/>
      <c r="Y29" s="2"/>
      <c r="Z29" s="2"/>
      <c r="AA29" s="2"/>
      <c r="AB29" s="2"/>
      <c r="AC29" s="2"/>
      <c r="AD29" s="2"/>
      <c r="AE29" s="2"/>
    </row>
    <row r="30" spans="1:31" ht="189" x14ac:dyDescent="0.25">
      <c r="A30" s="443" t="s">
        <v>312</v>
      </c>
      <c r="B30" s="518"/>
      <c r="C30" s="518">
        <v>100000000</v>
      </c>
      <c r="D30" s="518">
        <f t="shared" si="0"/>
        <v>100000000</v>
      </c>
      <c r="E30" s="524"/>
      <c r="F30" s="524">
        <v>100000000</v>
      </c>
      <c r="G30" s="524">
        <f t="shared" si="1"/>
        <v>100000000</v>
      </c>
      <c r="H30" s="524"/>
      <c r="I30" s="524">
        <v>87949923.837099999</v>
      </c>
      <c r="J30" s="524">
        <f t="shared" si="2"/>
        <v>87949923.837099999</v>
      </c>
      <c r="K30" s="498">
        <v>0</v>
      </c>
      <c r="L30" s="498">
        <f>((F30-I30)/F30)</f>
        <v>0.120500761629</v>
      </c>
      <c r="M30" s="498">
        <f t="shared" si="5"/>
        <v>0.120500761629</v>
      </c>
      <c r="N30" s="495">
        <v>0</v>
      </c>
      <c r="O30" s="505" t="s">
        <v>674</v>
      </c>
      <c r="P30" s="2"/>
      <c r="Q30" s="2"/>
      <c r="R30" s="2"/>
      <c r="S30" s="2"/>
      <c r="T30" s="2"/>
      <c r="U30" s="2"/>
      <c r="V30" s="2"/>
      <c r="W30" s="2"/>
      <c r="X30" s="2"/>
      <c r="Y30" s="2"/>
      <c r="Z30" s="2"/>
      <c r="AA30" s="2"/>
      <c r="AB30" s="2"/>
      <c r="AC30" s="2"/>
      <c r="AD30" s="2"/>
      <c r="AE30" s="2"/>
    </row>
    <row r="31" spans="1:31" x14ac:dyDescent="0.25">
      <c r="A31" s="443" t="s">
        <v>313</v>
      </c>
      <c r="B31" s="518">
        <v>3130000000</v>
      </c>
      <c r="C31" s="518"/>
      <c r="D31" s="518">
        <f t="shared" si="0"/>
        <v>3130000000</v>
      </c>
      <c r="E31" s="524">
        <v>3130000000</v>
      </c>
      <c r="F31" s="524"/>
      <c r="G31" s="524">
        <f t="shared" si="1"/>
        <v>3130000000</v>
      </c>
      <c r="H31" s="524">
        <v>4935400000</v>
      </c>
      <c r="I31" s="524"/>
      <c r="J31" s="524">
        <f t="shared" si="2"/>
        <v>4935400000</v>
      </c>
      <c r="K31" s="498">
        <f>((E31-H31)/E31)</f>
        <v>-0.57680511182108629</v>
      </c>
      <c r="L31" s="498">
        <v>0</v>
      </c>
      <c r="M31" s="498">
        <f t="shared" si="5"/>
        <v>-0.57680511182108629</v>
      </c>
      <c r="N31" s="495">
        <v>2</v>
      </c>
      <c r="O31" s="505"/>
      <c r="P31" s="2"/>
      <c r="Q31" s="2"/>
      <c r="R31" s="2"/>
      <c r="S31" s="2"/>
      <c r="T31" s="2"/>
      <c r="U31" s="2"/>
      <c r="V31" s="2"/>
      <c r="W31" s="2"/>
      <c r="X31" s="2"/>
      <c r="Y31" s="2"/>
      <c r="Z31" s="2"/>
      <c r="AA31" s="2"/>
      <c r="AB31" s="2"/>
      <c r="AC31" s="2"/>
      <c r="AD31" s="2"/>
      <c r="AE31" s="2"/>
    </row>
    <row r="32" spans="1:31" ht="204.75" x14ac:dyDescent="0.25">
      <c r="A32" s="443" t="s">
        <v>314</v>
      </c>
      <c r="B32" s="555">
        <v>391155000</v>
      </c>
      <c r="C32" s="562">
        <f>600000000+75000000+50000000</f>
        <v>725000000</v>
      </c>
      <c r="D32" s="563">
        <f t="shared" si="0"/>
        <v>1116155000</v>
      </c>
      <c r="E32" s="558">
        <v>409462500</v>
      </c>
      <c r="F32" s="564">
        <f>600000000+75000000+50000000+100000000</f>
        <v>825000000</v>
      </c>
      <c r="G32" s="554">
        <f t="shared" si="1"/>
        <v>1234462500</v>
      </c>
      <c r="H32" s="524">
        <v>198249200</v>
      </c>
      <c r="I32" s="524">
        <v>351799695.3484</v>
      </c>
      <c r="J32" s="524">
        <f t="shared" si="2"/>
        <v>550048895.3484</v>
      </c>
      <c r="K32" s="498">
        <f>((E32-H32)/E32)</f>
        <v>0.51583063162072229</v>
      </c>
      <c r="L32" s="498">
        <f>((F32-I32)/F32)</f>
        <v>0.57357612685042425</v>
      </c>
      <c r="M32" s="498">
        <f t="shared" si="5"/>
        <v>0.5544223535762326</v>
      </c>
      <c r="N32" s="495">
        <v>15</v>
      </c>
      <c r="O32" s="505" t="s">
        <v>683</v>
      </c>
      <c r="P32" s="230">
        <f>F32-650000000</f>
        <v>175000000</v>
      </c>
      <c r="Q32" s="2"/>
      <c r="R32" s="2"/>
      <c r="S32" s="2"/>
      <c r="T32" s="2"/>
      <c r="U32" s="2"/>
      <c r="V32" s="2"/>
      <c r="W32" s="2"/>
      <c r="X32" s="2"/>
      <c r="Y32" s="2"/>
      <c r="Z32" s="2"/>
      <c r="AA32" s="2"/>
      <c r="AB32" s="2"/>
      <c r="AC32" s="2"/>
      <c r="AD32" s="2"/>
      <c r="AE32" s="2"/>
    </row>
    <row r="33" spans="1:31" x14ac:dyDescent="0.25">
      <c r="A33" s="477" t="s">
        <v>653</v>
      </c>
      <c r="B33" s="552">
        <f>SUBTOTAL(9,B5:B32)</f>
        <v>36374702000</v>
      </c>
      <c r="C33" s="552">
        <f>SUBTOTAL(9,C5:C32)</f>
        <v>6565568199.29</v>
      </c>
      <c r="D33" s="553">
        <f t="shared" ref="D33" si="6">SUBTOTAL(9,D5:D32)</f>
        <v>42940270199.290001</v>
      </c>
      <c r="E33" s="527">
        <f>SUBTOTAL(9,E5:E32)</f>
        <v>34880239500</v>
      </c>
      <c r="F33" s="527">
        <f>SUBTOTAL(9,F5:F32)</f>
        <v>7091387386.8000002</v>
      </c>
      <c r="G33" s="528">
        <f t="shared" ref="G33:N33" si="7">SUBTOTAL(9,G5:G32)</f>
        <v>41971626886.799995</v>
      </c>
      <c r="H33" s="527">
        <f>SUBTOTAL(9,H5:H32)</f>
        <v>33751087800</v>
      </c>
      <c r="I33" s="527">
        <f t="shared" si="7"/>
        <v>8794992383.709671</v>
      </c>
      <c r="J33" s="529">
        <f>SUBTOTAL(9,J5:J32)</f>
        <v>42546080183.709656</v>
      </c>
      <c r="K33" s="499">
        <f>((E33-H33)/E33)</f>
        <v>3.2372246182541267E-2</v>
      </c>
      <c r="L33" s="499">
        <f>((F33-I33)/F33)</f>
        <v>-0.24023578236337548</v>
      </c>
      <c r="M33" s="499">
        <f t="shared" si="5"/>
        <v>-1.3686705508437771E-2</v>
      </c>
      <c r="N33" s="497">
        <f t="shared" si="7"/>
        <v>120</v>
      </c>
      <c r="O33" s="508"/>
      <c r="P33" s="2"/>
      <c r="Q33" s="2"/>
      <c r="R33" s="2"/>
      <c r="S33" s="2"/>
      <c r="T33" s="2"/>
      <c r="U33" s="2"/>
      <c r="V33" s="2"/>
      <c r="W33" s="2"/>
      <c r="X33" s="2"/>
      <c r="Y33" s="2"/>
      <c r="Z33" s="2"/>
      <c r="AA33" s="2"/>
      <c r="AB33" s="2"/>
      <c r="AC33" s="2"/>
      <c r="AD33" s="2"/>
      <c r="AE33" s="2"/>
    </row>
    <row r="34" spans="1:31" x14ac:dyDescent="0.25">
      <c r="B34" s="517"/>
      <c r="C34" s="517"/>
      <c r="D34" s="517"/>
      <c r="E34" s="517"/>
      <c r="F34" s="517"/>
      <c r="G34" s="517"/>
      <c r="H34" s="517"/>
      <c r="I34" s="517"/>
      <c r="J34" s="524" t="s">
        <v>665</v>
      </c>
      <c r="K34" s="535">
        <f t="shared" ref="K34:L34" si="8">AVERAGE(K5:K32)</f>
        <v>-0.10927809400753261</v>
      </c>
      <c r="L34" s="535">
        <f t="shared" si="8"/>
        <v>-0.22212839554588387</v>
      </c>
      <c r="M34" s="535">
        <f>AVERAGE(M5:M32)</f>
        <v>-0.60180450858658319</v>
      </c>
      <c r="N34" s="493"/>
      <c r="P34" s="2"/>
      <c r="Q34" s="2"/>
      <c r="R34" s="2"/>
      <c r="S34" s="2"/>
      <c r="T34" s="2"/>
      <c r="U34" s="2"/>
      <c r="V34" s="2"/>
      <c r="W34" s="2"/>
      <c r="X34" s="2"/>
      <c r="Y34" s="2"/>
      <c r="Z34" s="2"/>
      <c r="AA34" s="2"/>
      <c r="AB34" s="2"/>
      <c r="AC34" s="2"/>
      <c r="AD34" s="2"/>
      <c r="AE34" s="2"/>
    </row>
    <row r="35" spans="1:31" x14ac:dyDescent="0.25">
      <c r="A35" s="422" t="s">
        <v>663</v>
      </c>
      <c r="B35" s="517"/>
      <c r="C35" s="517"/>
      <c r="D35" s="517"/>
      <c r="E35" s="517"/>
      <c r="F35" s="517"/>
      <c r="G35" s="517"/>
      <c r="H35" s="517"/>
      <c r="I35" s="517"/>
      <c r="J35" s="517"/>
      <c r="K35" s="533"/>
      <c r="L35" s="533"/>
      <c r="M35" s="533"/>
      <c r="N35" s="493"/>
      <c r="P35" s="2"/>
      <c r="Q35" s="2"/>
      <c r="R35" s="2"/>
      <c r="S35" s="2"/>
      <c r="T35" s="2"/>
      <c r="U35" s="2"/>
      <c r="V35" s="2"/>
      <c r="W35" s="2"/>
      <c r="X35" s="2"/>
      <c r="Y35" s="2"/>
      <c r="Z35" s="2"/>
      <c r="AA35" s="2"/>
      <c r="AB35" s="2"/>
      <c r="AC35" s="2"/>
      <c r="AD35" s="2"/>
      <c r="AE35" s="2"/>
    </row>
    <row r="36" spans="1:31" ht="31.5" customHeight="1" x14ac:dyDescent="0.25">
      <c r="A36" s="1331" t="s">
        <v>664</v>
      </c>
      <c r="B36" s="1331"/>
      <c r="C36" s="1331"/>
      <c r="D36" s="1331"/>
      <c r="E36" s="1331"/>
      <c r="F36" s="1331"/>
      <c r="G36" s="517"/>
      <c r="H36" s="517"/>
      <c r="I36" s="517"/>
      <c r="J36" s="517"/>
      <c r="K36" s="533"/>
      <c r="L36" s="533"/>
      <c r="M36" s="533"/>
      <c r="N36" s="493"/>
      <c r="P36" s="2"/>
      <c r="Q36" s="2"/>
      <c r="R36" s="2"/>
      <c r="S36" s="2"/>
      <c r="T36" s="2"/>
      <c r="U36" s="2"/>
      <c r="V36" s="2"/>
      <c r="W36" s="2"/>
      <c r="X36" s="2"/>
      <c r="Y36" s="2"/>
      <c r="Z36" s="2"/>
      <c r="AA36" s="2"/>
      <c r="AB36" s="2"/>
      <c r="AC36" s="2"/>
      <c r="AD36" s="2"/>
      <c r="AE36" s="2"/>
    </row>
    <row r="37" spans="1:31" x14ac:dyDescent="0.25">
      <c r="B37" s="517"/>
      <c r="C37" s="517"/>
      <c r="D37" s="517"/>
      <c r="E37" s="517"/>
      <c r="F37" s="517"/>
      <c r="G37" s="517"/>
      <c r="H37" s="517"/>
      <c r="I37" s="517"/>
      <c r="J37" s="517"/>
      <c r="K37" s="533"/>
      <c r="L37" s="533"/>
      <c r="M37" s="533"/>
      <c r="N37" s="493"/>
      <c r="P37" s="2"/>
      <c r="Q37" s="2"/>
      <c r="R37" s="2"/>
      <c r="S37" s="2"/>
      <c r="T37" s="2"/>
      <c r="U37" s="2"/>
      <c r="V37" s="2"/>
      <c r="W37" s="2"/>
      <c r="X37" s="2"/>
      <c r="Y37" s="2"/>
      <c r="Z37" s="2"/>
      <c r="AA37" s="2"/>
      <c r="AB37" s="2"/>
      <c r="AC37" s="2"/>
      <c r="AD37" s="2"/>
      <c r="AE37" s="2"/>
    </row>
    <row r="38" spans="1:31" x14ac:dyDescent="0.25">
      <c r="B38" s="517"/>
      <c r="C38" s="517"/>
      <c r="D38" s="517"/>
      <c r="E38" s="517"/>
      <c r="F38" s="517"/>
      <c r="G38" s="517"/>
      <c r="H38" s="517"/>
      <c r="I38" s="517"/>
      <c r="J38" s="517"/>
      <c r="K38" s="533"/>
      <c r="L38" s="533"/>
      <c r="M38" s="533"/>
      <c r="N38" s="493"/>
      <c r="P38" s="2"/>
      <c r="Q38" s="2"/>
      <c r="R38" s="2"/>
      <c r="S38" s="2"/>
      <c r="T38" s="2"/>
      <c r="U38" s="2"/>
      <c r="V38" s="2"/>
      <c r="W38" s="2"/>
      <c r="X38" s="2"/>
      <c r="Y38" s="2"/>
      <c r="Z38" s="2"/>
      <c r="AA38" s="2"/>
      <c r="AB38" s="2"/>
      <c r="AC38" s="2"/>
      <c r="AD38" s="2"/>
      <c r="AE38" s="2"/>
    </row>
    <row r="39" spans="1:31" x14ac:dyDescent="0.25">
      <c r="B39" s="517"/>
      <c r="C39" s="517"/>
      <c r="D39" s="517"/>
      <c r="E39" s="517"/>
      <c r="F39" s="517"/>
      <c r="G39" s="517"/>
      <c r="H39" s="517"/>
      <c r="I39" s="517"/>
      <c r="J39" s="517"/>
      <c r="K39" s="533"/>
      <c r="L39" s="533"/>
      <c r="M39" s="533"/>
      <c r="N39" s="493"/>
      <c r="P39" s="2"/>
      <c r="Q39" s="2"/>
      <c r="R39" s="2"/>
      <c r="S39" s="2"/>
      <c r="T39" s="2"/>
      <c r="U39" s="2"/>
      <c r="V39" s="2"/>
      <c r="W39" s="2"/>
      <c r="X39" s="2"/>
      <c r="Y39" s="2"/>
      <c r="Z39" s="2"/>
      <c r="AA39" s="2"/>
      <c r="AB39" s="2"/>
      <c r="AC39" s="2"/>
      <c r="AD39" s="2"/>
      <c r="AE39" s="2"/>
    </row>
    <row r="40" spans="1:31" x14ac:dyDescent="0.25">
      <c r="B40" s="517"/>
      <c r="C40" s="517"/>
      <c r="D40" s="517"/>
      <c r="E40" s="517"/>
      <c r="F40" s="517"/>
      <c r="G40" s="517"/>
      <c r="H40" s="517"/>
      <c r="I40" s="517"/>
      <c r="J40" s="517"/>
      <c r="K40" s="533"/>
      <c r="L40" s="533"/>
      <c r="M40" s="533"/>
      <c r="N40" s="493"/>
      <c r="P40" s="2"/>
      <c r="Q40" s="2"/>
      <c r="R40" s="2"/>
      <c r="S40" s="2"/>
      <c r="T40" s="2"/>
      <c r="U40" s="2"/>
      <c r="V40" s="2"/>
      <c r="W40" s="2"/>
      <c r="X40" s="2"/>
      <c r="Y40" s="2"/>
      <c r="Z40" s="2"/>
      <c r="AA40" s="2"/>
      <c r="AB40" s="2"/>
      <c r="AC40" s="2"/>
      <c r="AD40" s="2"/>
      <c r="AE40" s="2"/>
    </row>
    <row r="41" spans="1:31" x14ac:dyDescent="0.25">
      <c r="B41" s="517"/>
      <c r="C41" s="517"/>
      <c r="D41" s="517"/>
      <c r="E41" s="517"/>
      <c r="F41" s="517"/>
      <c r="G41" s="517"/>
      <c r="H41" s="517"/>
      <c r="I41" s="517"/>
      <c r="J41" s="517"/>
      <c r="K41" s="533"/>
      <c r="L41" s="533"/>
      <c r="M41" s="533"/>
      <c r="N41" s="493"/>
      <c r="P41" s="2"/>
      <c r="Q41" s="2"/>
      <c r="R41" s="2"/>
      <c r="S41" s="2"/>
      <c r="T41" s="2"/>
      <c r="U41" s="2"/>
      <c r="V41" s="2"/>
      <c r="W41" s="2"/>
      <c r="X41" s="2"/>
      <c r="Y41" s="2"/>
      <c r="Z41" s="2"/>
      <c r="AA41" s="2"/>
      <c r="AB41" s="2"/>
      <c r="AC41" s="2"/>
      <c r="AD41" s="2"/>
      <c r="AE41" s="2"/>
    </row>
    <row r="42" spans="1:31" x14ac:dyDescent="0.25">
      <c r="B42" s="517"/>
      <c r="C42" s="517"/>
      <c r="D42" s="517"/>
      <c r="E42" s="517"/>
      <c r="F42" s="517"/>
      <c r="G42" s="517"/>
      <c r="H42" s="517"/>
      <c r="I42" s="517"/>
      <c r="J42" s="517"/>
      <c r="K42" s="533"/>
      <c r="L42" s="533"/>
      <c r="M42" s="533"/>
      <c r="N42" s="493"/>
      <c r="P42" s="2"/>
      <c r="Q42" s="2"/>
      <c r="R42" s="2"/>
      <c r="S42" s="2"/>
      <c r="T42" s="2"/>
      <c r="U42" s="2"/>
      <c r="V42" s="2"/>
      <c r="W42" s="2"/>
      <c r="X42" s="2"/>
      <c r="Y42" s="2"/>
      <c r="Z42" s="2"/>
      <c r="AA42" s="2"/>
      <c r="AB42" s="2"/>
      <c r="AC42" s="2"/>
      <c r="AD42" s="2"/>
      <c r="AE42" s="2"/>
    </row>
    <row r="43" spans="1:31" x14ac:dyDescent="0.25">
      <c r="B43" s="517"/>
      <c r="C43" s="517"/>
      <c r="D43" s="517"/>
      <c r="E43" s="517"/>
      <c r="F43" s="517"/>
      <c r="G43" s="517"/>
      <c r="H43" s="517"/>
      <c r="I43" s="517"/>
      <c r="J43" s="517"/>
      <c r="K43" s="533"/>
      <c r="L43" s="533"/>
      <c r="M43" s="533"/>
      <c r="N43" s="493"/>
      <c r="P43" s="2"/>
      <c r="Q43" s="2"/>
      <c r="R43" s="2"/>
      <c r="S43" s="2"/>
      <c r="T43" s="2"/>
      <c r="U43" s="2"/>
      <c r="V43" s="2"/>
      <c r="W43" s="2"/>
      <c r="X43" s="2"/>
      <c r="Y43" s="2"/>
      <c r="Z43" s="2"/>
      <c r="AA43" s="2"/>
      <c r="AB43" s="2"/>
      <c r="AC43" s="2"/>
      <c r="AD43" s="2"/>
      <c r="AE43" s="2"/>
    </row>
    <row r="44" spans="1:31" x14ac:dyDescent="0.25">
      <c r="B44" s="517"/>
      <c r="C44" s="517"/>
      <c r="D44" s="517"/>
      <c r="E44" s="517"/>
      <c r="F44" s="517"/>
      <c r="G44" s="517"/>
      <c r="H44" s="517"/>
      <c r="I44" s="517"/>
      <c r="J44" s="517"/>
      <c r="K44" s="533"/>
      <c r="L44" s="533"/>
      <c r="M44" s="533"/>
      <c r="N44" s="493"/>
      <c r="P44" s="2"/>
      <c r="Q44" s="2"/>
      <c r="R44" s="2"/>
      <c r="S44" s="2"/>
      <c r="T44" s="2"/>
      <c r="U44" s="2"/>
      <c r="V44" s="2"/>
      <c r="W44" s="2"/>
      <c r="X44" s="2"/>
      <c r="Y44" s="2"/>
      <c r="Z44" s="2"/>
      <c r="AA44" s="2"/>
      <c r="AB44" s="2"/>
      <c r="AC44" s="2"/>
      <c r="AD44" s="2"/>
      <c r="AE44" s="2"/>
    </row>
    <row r="45" spans="1:31" x14ac:dyDescent="0.25">
      <c r="B45" s="517"/>
      <c r="C45" s="517"/>
      <c r="D45" s="517"/>
      <c r="E45" s="517"/>
      <c r="F45" s="517"/>
      <c r="G45" s="517"/>
      <c r="H45" s="517"/>
      <c r="I45" s="517"/>
      <c r="J45" s="517"/>
      <c r="K45" s="533"/>
      <c r="L45" s="533"/>
      <c r="M45" s="533"/>
      <c r="N45" s="493"/>
      <c r="P45" s="2"/>
      <c r="Q45" s="2"/>
      <c r="R45" s="2"/>
      <c r="S45" s="2"/>
      <c r="T45" s="2"/>
      <c r="U45" s="2"/>
      <c r="V45" s="2"/>
      <c r="W45" s="2"/>
      <c r="X45" s="2"/>
      <c r="Y45" s="2"/>
      <c r="Z45" s="2"/>
      <c r="AA45" s="2"/>
      <c r="AB45" s="2"/>
      <c r="AC45" s="2"/>
      <c r="AD45" s="2"/>
      <c r="AE45" s="2"/>
    </row>
    <row r="46" spans="1:31" x14ac:dyDescent="0.25">
      <c r="B46" s="517"/>
      <c r="C46" s="517"/>
      <c r="D46" s="517"/>
      <c r="E46" s="517"/>
      <c r="F46" s="517"/>
      <c r="G46" s="517"/>
      <c r="H46" s="517"/>
      <c r="I46" s="517"/>
      <c r="J46" s="517"/>
      <c r="K46" s="533"/>
      <c r="L46" s="533"/>
      <c r="M46" s="533"/>
      <c r="N46" s="493"/>
      <c r="P46" s="2"/>
      <c r="Q46" s="2"/>
      <c r="R46" s="2"/>
      <c r="S46" s="2"/>
      <c r="T46" s="2"/>
      <c r="U46" s="2"/>
      <c r="V46" s="2"/>
      <c r="W46" s="2"/>
      <c r="X46" s="2"/>
      <c r="Y46" s="2"/>
      <c r="Z46" s="2"/>
      <c r="AA46" s="2"/>
      <c r="AB46" s="2"/>
      <c r="AC46" s="2"/>
      <c r="AD46" s="2"/>
      <c r="AE46" s="2"/>
    </row>
    <row r="47" spans="1:31" x14ac:dyDescent="0.25">
      <c r="B47" s="517"/>
      <c r="C47" s="517"/>
      <c r="D47" s="517"/>
      <c r="E47" s="517"/>
      <c r="F47" s="517"/>
      <c r="G47" s="517"/>
      <c r="H47" s="517"/>
      <c r="I47" s="517"/>
      <c r="J47" s="517"/>
      <c r="K47" s="533"/>
      <c r="L47" s="533"/>
      <c r="M47" s="533"/>
      <c r="N47" s="493"/>
      <c r="P47" s="2"/>
      <c r="Q47" s="2"/>
      <c r="R47" s="2"/>
      <c r="S47" s="2"/>
      <c r="T47" s="2"/>
      <c r="U47" s="2"/>
      <c r="V47" s="2"/>
      <c r="W47" s="2"/>
      <c r="X47" s="2"/>
      <c r="Y47" s="2"/>
      <c r="Z47" s="2"/>
      <c r="AA47" s="2"/>
      <c r="AB47" s="2"/>
      <c r="AC47" s="2"/>
      <c r="AD47" s="2"/>
      <c r="AE47" s="2"/>
    </row>
    <row r="48" spans="1:31" x14ac:dyDescent="0.25">
      <c r="B48" s="517"/>
      <c r="C48" s="517"/>
      <c r="D48" s="517"/>
      <c r="E48" s="517"/>
      <c r="F48" s="517"/>
      <c r="G48" s="517"/>
      <c r="H48" s="517"/>
      <c r="I48" s="517"/>
      <c r="J48" s="517"/>
      <c r="K48" s="533"/>
      <c r="L48" s="533"/>
      <c r="M48" s="533"/>
      <c r="N48" s="493"/>
      <c r="P48" s="2"/>
      <c r="Q48" s="2"/>
      <c r="R48" s="2"/>
      <c r="S48" s="2"/>
      <c r="T48" s="2"/>
      <c r="U48" s="2"/>
      <c r="V48" s="2"/>
      <c r="W48" s="2"/>
      <c r="X48" s="2"/>
      <c r="Y48" s="2"/>
      <c r="Z48" s="2"/>
      <c r="AA48" s="2"/>
      <c r="AB48" s="2"/>
      <c r="AC48" s="2"/>
      <c r="AD48" s="2"/>
      <c r="AE48" s="2"/>
    </row>
    <row r="49" spans="2:31" x14ac:dyDescent="0.25">
      <c r="B49" s="517"/>
      <c r="C49" s="517"/>
      <c r="D49" s="517"/>
      <c r="E49" s="517"/>
      <c r="F49" s="517"/>
      <c r="G49" s="517"/>
      <c r="H49" s="517"/>
      <c r="I49" s="517"/>
      <c r="J49" s="517"/>
      <c r="K49" s="533"/>
      <c r="L49" s="533"/>
      <c r="M49" s="533"/>
      <c r="N49" s="493"/>
      <c r="P49" s="2"/>
      <c r="Q49" s="2"/>
      <c r="R49" s="2"/>
      <c r="S49" s="2"/>
      <c r="T49" s="2"/>
      <c r="U49" s="2"/>
      <c r="V49" s="2"/>
      <c r="W49" s="2"/>
      <c r="X49" s="2"/>
      <c r="Y49" s="2"/>
      <c r="Z49" s="2"/>
      <c r="AA49" s="2"/>
      <c r="AB49" s="2"/>
      <c r="AC49" s="2"/>
      <c r="AD49" s="2"/>
      <c r="AE49" s="2"/>
    </row>
    <row r="50" spans="2:31" x14ac:dyDescent="0.25">
      <c r="B50" s="517"/>
      <c r="C50" s="517"/>
      <c r="D50" s="517"/>
      <c r="E50" s="517"/>
      <c r="F50" s="517"/>
      <c r="G50" s="517"/>
      <c r="H50" s="517"/>
      <c r="I50" s="517"/>
      <c r="J50" s="517"/>
      <c r="K50" s="533"/>
      <c r="L50" s="533"/>
      <c r="M50" s="533"/>
      <c r="N50" s="493"/>
      <c r="P50" s="2"/>
      <c r="Q50" s="2"/>
      <c r="R50" s="2"/>
      <c r="S50" s="2"/>
      <c r="T50" s="2"/>
      <c r="U50" s="2"/>
      <c r="V50" s="2"/>
      <c r="W50" s="2"/>
      <c r="X50" s="2"/>
      <c r="Y50" s="2"/>
      <c r="Z50" s="2"/>
      <c r="AA50" s="2"/>
      <c r="AB50" s="2"/>
      <c r="AC50" s="2"/>
      <c r="AD50" s="2"/>
      <c r="AE50" s="2"/>
    </row>
    <row r="51" spans="2:31" x14ac:dyDescent="0.25">
      <c r="B51" s="517"/>
      <c r="C51" s="517"/>
      <c r="D51" s="517"/>
      <c r="E51" s="517"/>
      <c r="F51" s="517"/>
      <c r="G51" s="517"/>
      <c r="H51" s="517"/>
      <c r="I51" s="517"/>
      <c r="J51" s="517"/>
      <c r="K51" s="533"/>
      <c r="L51" s="533"/>
      <c r="M51" s="533"/>
      <c r="N51" s="493"/>
      <c r="P51" s="2"/>
      <c r="Q51" s="2"/>
      <c r="R51" s="2"/>
      <c r="S51" s="2"/>
      <c r="T51" s="2"/>
      <c r="U51" s="2"/>
      <c r="V51" s="2"/>
      <c r="W51" s="2"/>
      <c r="X51" s="2"/>
      <c r="Y51" s="2"/>
      <c r="Z51" s="2"/>
      <c r="AA51" s="2"/>
      <c r="AB51" s="2"/>
      <c r="AC51" s="2"/>
      <c r="AD51" s="2"/>
      <c r="AE51" s="2"/>
    </row>
    <row r="52" spans="2:31" x14ac:dyDescent="0.25">
      <c r="B52" s="517"/>
      <c r="C52" s="517"/>
      <c r="D52" s="517"/>
      <c r="E52" s="517"/>
      <c r="F52" s="517"/>
      <c r="G52" s="517"/>
      <c r="H52" s="517"/>
      <c r="I52" s="517"/>
      <c r="J52" s="517"/>
      <c r="K52" s="533"/>
      <c r="L52" s="533"/>
      <c r="M52" s="533"/>
      <c r="N52" s="493"/>
      <c r="P52" s="2"/>
      <c r="Q52" s="2"/>
      <c r="R52" s="2"/>
      <c r="S52" s="2"/>
      <c r="T52" s="2"/>
      <c r="U52" s="2"/>
      <c r="V52" s="2"/>
      <c r="W52" s="2"/>
      <c r="X52" s="2"/>
      <c r="Y52" s="2"/>
      <c r="Z52" s="2"/>
      <c r="AA52" s="2"/>
      <c r="AB52" s="2"/>
      <c r="AC52" s="2"/>
      <c r="AD52" s="2"/>
      <c r="AE52" s="2"/>
    </row>
    <row r="53" spans="2:31" x14ac:dyDescent="0.25">
      <c r="B53" s="517"/>
      <c r="C53" s="517"/>
      <c r="D53" s="517"/>
      <c r="E53" s="517"/>
      <c r="F53" s="517"/>
      <c r="G53" s="517"/>
      <c r="H53" s="517"/>
      <c r="I53" s="517"/>
      <c r="J53" s="517"/>
      <c r="K53" s="533"/>
      <c r="L53" s="533"/>
      <c r="M53" s="533"/>
      <c r="N53" s="493"/>
      <c r="P53" s="2"/>
      <c r="Q53" s="2"/>
      <c r="R53" s="2"/>
      <c r="S53" s="2"/>
      <c r="T53" s="2"/>
      <c r="U53" s="2"/>
      <c r="V53" s="2"/>
      <c r="W53" s="2"/>
      <c r="X53" s="2"/>
      <c r="Y53" s="2"/>
      <c r="Z53" s="2"/>
      <c r="AA53" s="2"/>
      <c r="AB53" s="2"/>
      <c r="AC53" s="2"/>
      <c r="AD53" s="2"/>
      <c r="AE53" s="2"/>
    </row>
    <row r="54" spans="2:31" x14ac:dyDescent="0.25">
      <c r="B54" s="517"/>
      <c r="C54" s="517"/>
      <c r="D54" s="517"/>
      <c r="E54" s="517"/>
      <c r="F54" s="517"/>
      <c r="G54" s="517"/>
      <c r="H54" s="517"/>
      <c r="I54" s="517"/>
      <c r="J54" s="517"/>
      <c r="K54" s="533"/>
      <c r="L54" s="533"/>
      <c r="M54" s="533"/>
      <c r="N54" s="493"/>
      <c r="P54" s="2"/>
      <c r="Q54" s="2"/>
      <c r="R54" s="2"/>
      <c r="S54" s="2"/>
      <c r="T54" s="2"/>
      <c r="U54" s="2"/>
      <c r="V54" s="2"/>
      <c r="W54" s="2"/>
      <c r="X54" s="2"/>
      <c r="Y54" s="2"/>
      <c r="Z54" s="2"/>
      <c r="AA54" s="2"/>
      <c r="AB54" s="2"/>
      <c r="AC54" s="2"/>
      <c r="AD54" s="2"/>
      <c r="AE54" s="2"/>
    </row>
    <row r="55" spans="2:31" x14ac:dyDescent="0.25">
      <c r="B55" s="517"/>
      <c r="C55" s="517"/>
      <c r="D55" s="517"/>
      <c r="E55" s="517"/>
      <c r="F55" s="517"/>
      <c r="G55" s="517"/>
      <c r="H55" s="517"/>
      <c r="I55" s="517"/>
      <c r="J55" s="517"/>
      <c r="K55" s="533"/>
      <c r="L55" s="533"/>
      <c r="M55" s="533"/>
      <c r="N55" s="493"/>
      <c r="P55" s="2"/>
      <c r="Q55" s="2"/>
      <c r="R55" s="2"/>
      <c r="S55" s="2"/>
      <c r="T55" s="2"/>
      <c r="U55" s="2"/>
      <c r="V55" s="2"/>
      <c r="W55" s="2"/>
      <c r="X55" s="2"/>
      <c r="Y55" s="2"/>
      <c r="Z55" s="2"/>
      <c r="AA55" s="2"/>
      <c r="AB55" s="2"/>
      <c r="AC55" s="2"/>
      <c r="AD55" s="2"/>
      <c r="AE55" s="2"/>
    </row>
    <row r="56" spans="2:31" x14ac:dyDescent="0.25">
      <c r="B56" s="517"/>
      <c r="C56" s="517"/>
      <c r="D56" s="517"/>
      <c r="E56" s="517"/>
      <c r="F56" s="517"/>
      <c r="G56" s="517"/>
      <c r="H56" s="517"/>
      <c r="I56" s="517"/>
      <c r="J56" s="517"/>
      <c r="K56" s="533"/>
      <c r="L56" s="533"/>
      <c r="M56" s="533"/>
      <c r="N56" s="493"/>
      <c r="P56" s="2"/>
      <c r="Q56" s="2"/>
      <c r="R56" s="2"/>
      <c r="S56" s="2"/>
      <c r="T56" s="2"/>
      <c r="U56" s="2"/>
      <c r="V56" s="2"/>
      <c r="W56" s="2"/>
      <c r="X56" s="2"/>
      <c r="Y56" s="2"/>
      <c r="Z56" s="2"/>
      <c r="AA56" s="2"/>
      <c r="AB56" s="2"/>
      <c r="AC56" s="2"/>
      <c r="AD56" s="2"/>
      <c r="AE56" s="2"/>
    </row>
    <row r="57" spans="2:31" x14ac:dyDescent="0.25">
      <c r="B57" s="517"/>
      <c r="C57" s="517"/>
      <c r="D57" s="517"/>
      <c r="E57" s="517"/>
      <c r="F57" s="517"/>
      <c r="G57" s="517"/>
      <c r="H57" s="517"/>
      <c r="I57" s="517"/>
      <c r="J57" s="517"/>
      <c r="K57" s="533"/>
      <c r="L57" s="533"/>
      <c r="M57" s="533"/>
      <c r="N57" s="493"/>
      <c r="P57" s="2"/>
      <c r="Q57" s="2"/>
      <c r="R57" s="2"/>
      <c r="S57" s="2"/>
      <c r="T57" s="2"/>
      <c r="U57" s="2"/>
      <c r="V57" s="2"/>
      <c r="W57" s="2"/>
      <c r="X57" s="2"/>
      <c r="Y57" s="2"/>
      <c r="Z57" s="2"/>
      <c r="AA57" s="2"/>
      <c r="AB57" s="2"/>
      <c r="AC57" s="2"/>
      <c r="AD57" s="2"/>
      <c r="AE57" s="2"/>
    </row>
    <row r="58" spans="2:31" x14ac:dyDescent="0.25">
      <c r="B58" s="517"/>
      <c r="C58" s="517"/>
      <c r="D58" s="517"/>
      <c r="E58" s="517"/>
      <c r="F58" s="517"/>
      <c r="G58" s="517"/>
      <c r="H58" s="517"/>
      <c r="I58" s="517"/>
      <c r="J58" s="517"/>
      <c r="K58" s="533"/>
      <c r="L58" s="533"/>
      <c r="M58" s="533"/>
      <c r="N58" s="493"/>
      <c r="P58" s="2"/>
      <c r="Q58" s="2"/>
      <c r="R58" s="2"/>
      <c r="S58" s="2"/>
      <c r="T58" s="2"/>
      <c r="U58" s="2"/>
      <c r="V58" s="2"/>
      <c r="W58" s="2"/>
      <c r="X58" s="2"/>
      <c r="Y58" s="2"/>
      <c r="Z58" s="2"/>
      <c r="AA58" s="2"/>
      <c r="AB58" s="2"/>
      <c r="AC58" s="2"/>
      <c r="AD58" s="2"/>
      <c r="AE58" s="2"/>
    </row>
    <row r="59" spans="2:31" x14ac:dyDescent="0.25">
      <c r="B59" s="517"/>
      <c r="C59" s="517"/>
      <c r="D59" s="517"/>
      <c r="E59" s="517"/>
      <c r="F59" s="517"/>
      <c r="G59" s="517"/>
      <c r="H59" s="517"/>
      <c r="I59" s="517"/>
      <c r="J59" s="517"/>
      <c r="K59" s="533"/>
      <c r="L59" s="533"/>
      <c r="M59" s="533"/>
      <c r="N59" s="493"/>
      <c r="P59" s="2"/>
      <c r="Q59" s="2"/>
      <c r="R59" s="2"/>
      <c r="S59" s="2"/>
      <c r="T59" s="2"/>
      <c r="U59" s="2"/>
      <c r="V59" s="2"/>
      <c r="W59" s="2"/>
      <c r="X59" s="2"/>
      <c r="Y59" s="2"/>
      <c r="Z59" s="2"/>
      <c r="AA59" s="2"/>
      <c r="AB59" s="2"/>
      <c r="AC59" s="2"/>
      <c r="AD59" s="2"/>
      <c r="AE59" s="2"/>
    </row>
    <row r="60" spans="2:31" x14ac:dyDescent="0.25">
      <c r="B60" s="517"/>
      <c r="C60" s="517"/>
      <c r="D60" s="517"/>
      <c r="E60" s="517"/>
      <c r="F60" s="517"/>
      <c r="G60" s="517"/>
      <c r="H60" s="517"/>
      <c r="I60" s="517"/>
      <c r="J60" s="517"/>
      <c r="K60" s="533"/>
      <c r="L60" s="533"/>
      <c r="M60" s="533"/>
      <c r="N60" s="493"/>
      <c r="P60" s="2"/>
      <c r="Q60" s="2"/>
      <c r="R60" s="2"/>
      <c r="S60" s="2"/>
      <c r="T60" s="2"/>
      <c r="U60" s="2"/>
      <c r="V60" s="2"/>
      <c r="W60" s="2"/>
      <c r="X60" s="2"/>
      <c r="Y60" s="2"/>
      <c r="Z60" s="2"/>
      <c r="AA60" s="2"/>
      <c r="AB60" s="2"/>
      <c r="AC60" s="2"/>
      <c r="AD60" s="2"/>
      <c r="AE60" s="2"/>
    </row>
    <row r="61" spans="2:31" x14ac:dyDescent="0.25">
      <c r="B61" s="517"/>
      <c r="C61" s="517"/>
      <c r="D61" s="517"/>
      <c r="E61" s="517"/>
      <c r="F61" s="517"/>
      <c r="G61" s="517"/>
      <c r="H61" s="517"/>
      <c r="I61" s="517"/>
      <c r="J61" s="517"/>
      <c r="K61" s="533"/>
      <c r="L61" s="533"/>
      <c r="M61" s="533"/>
      <c r="N61" s="493"/>
      <c r="P61" s="2"/>
      <c r="Q61" s="2"/>
      <c r="R61" s="2"/>
      <c r="S61" s="2"/>
      <c r="T61" s="2"/>
      <c r="U61" s="2"/>
      <c r="V61" s="2"/>
      <c r="W61" s="2"/>
      <c r="X61" s="2"/>
      <c r="Y61" s="2"/>
      <c r="Z61" s="2"/>
      <c r="AA61" s="2"/>
      <c r="AB61" s="2"/>
      <c r="AC61" s="2"/>
      <c r="AD61" s="2"/>
      <c r="AE61" s="2"/>
    </row>
    <row r="62" spans="2:31" x14ac:dyDescent="0.25">
      <c r="B62" s="517"/>
      <c r="C62" s="517"/>
      <c r="D62" s="517"/>
      <c r="E62" s="517"/>
      <c r="F62" s="517"/>
      <c r="G62" s="517"/>
      <c r="H62" s="517"/>
      <c r="I62" s="517"/>
      <c r="J62" s="517"/>
      <c r="K62" s="533"/>
      <c r="L62" s="533"/>
      <c r="M62" s="533"/>
      <c r="N62" s="493"/>
      <c r="P62" s="2"/>
      <c r="Q62" s="2"/>
      <c r="R62" s="2"/>
      <c r="S62" s="2"/>
      <c r="T62" s="2"/>
      <c r="U62" s="2"/>
      <c r="V62" s="2"/>
      <c r="W62" s="2"/>
      <c r="X62" s="2"/>
      <c r="Y62" s="2"/>
      <c r="Z62" s="2"/>
      <c r="AA62" s="2"/>
      <c r="AB62" s="2"/>
      <c r="AC62" s="2"/>
      <c r="AD62" s="2"/>
      <c r="AE62" s="2"/>
    </row>
    <row r="63" spans="2:31" x14ac:dyDescent="0.25">
      <c r="B63" s="517"/>
      <c r="C63" s="517"/>
      <c r="D63" s="517"/>
      <c r="E63" s="517"/>
      <c r="F63" s="517"/>
      <c r="G63" s="517"/>
      <c r="H63" s="517"/>
      <c r="I63" s="517"/>
      <c r="J63" s="517"/>
      <c r="K63" s="533"/>
      <c r="L63" s="533"/>
      <c r="M63" s="533"/>
      <c r="N63" s="493"/>
      <c r="P63" s="2"/>
      <c r="Q63" s="2"/>
      <c r="R63" s="2"/>
      <c r="S63" s="2"/>
      <c r="T63" s="2"/>
      <c r="U63" s="2"/>
      <c r="V63" s="2"/>
      <c r="W63" s="2"/>
      <c r="X63" s="2"/>
      <c r="Y63" s="2"/>
      <c r="Z63" s="2"/>
      <c r="AA63" s="2"/>
      <c r="AB63" s="2"/>
      <c r="AC63" s="2"/>
      <c r="AD63" s="2"/>
      <c r="AE63" s="2"/>
    </row>
    <row r="64" spans="2:31" x14ac:dyDescent="0.25">
      <c r="B64" s="517"/>
      <c r="C64" s="517"/>
      <c r="D64" s="517"/>
      <c r="E64" s="517"/>
      <c r="F64" s="517"/>
      <c r="G64" s="517"/>
      <c r="H64" s="517"/>
      <c r="I64" s="517"/>
      <c r="J64" s="517"/>
      <c r="K64" s="533"/>
      <c r="L64" s="533"/>
      <c r="M64" s="533"/>
      <c r="N64" s="493"/>
      <c r="P64" s="2"/>
      <c r="Q64" s="2"/>
      <c r="R64" s="2"/>
      <c r="S64" s="2"/>
      <c r="T64" s="2"/>
      <c r="U64" s="2"/>
      <c r="V64" s="2"/>
      <c r="W64" s="2"/>
      <c r="X64" s="2"/>
      <c r="Y64" s="2"/>
      <c r="Z64" s="2"/>
      <c r="AA64" s="2"/>
      <c r="AB64" s="2"/>
      <c r="AC64" s="2"/>
      <c r="AD64" s="2"/>
      <c r="AE64" s="2"/>
    </row>
    <row r="65" spans="2:31" x14ac:dyDescent="0.25">
      <c r="B65" s="517"/>
      <c r="C65" s="517"/>
      <c r="D65" s="517"/>
      <c r="E65" s="517"/>
      <c r="F65" s="517"/>
      <c r="G65" s="517"/>
      <c r="H65" s="517"/>
      <c r="I65" s="517"/>
      <c r="J65" s="517"/>
      <c r="K65" s="533"/>
      <c r="L65" s="533"/>
      <c r="M65" s="533"/>
      <c r="N65" s="493"/>
      <c r="P65" s="2"/>
      <c r="Q65" s="2"/>
      <c r="R65" s="2"/>
      <c r="S65" s="2"/>
      <c r="T65" s="2"/>
      <c r="U65" s="2"/>
      <c r="V65" s="2"/>
      <c r="W65" s="2"/>
      <c r="X65" s="2"/>
      <c r="Y65" s="2"/>
      <c r="Z65" s="2"/>
      <c r="AA65" s="2"/>
      <c r="AB65" s="2"/>
      <c r="AC65" s="2"/>
      <c r="AD65" s="2"/>
      <c r="AE65" s="2"/>
    </row>
    <row r="66" spans="2:31" x14ac:dyDescent="0.25">
      <c r="B66" s="517"/>
      <c r="C66" s="517"/>
      <c r="D66" s="517"/>
      <c r="E66" s="517"/>
      <c r="F66" s="517"/>
      <c r="G66" s="517"/>
      <c r="H66" s="517"/>
      <c r="I66" s="517"/>
      <c r="J66" s="517"/>
      <c r="K66" s="533"/>
      <c r="L66" s="533"/>
      <c r="M66" s="533"/>
      <c r="N66" s="493"/>
      <c r="P66" s="2"/>
      <c r="Q66" s="2"/>
      <c r="R66" s="2"/>
      <c r="S66" s="2"/>
      <c r="T66" s="2"/>
      <c r="U66" s="2"/>
      <c r="V66" s="2"/>
      <c r="W66" s="2"/>
      <c r="X66" s="2"/>
      <c r="Y66" s="2"/>
      <c r="Z66" s="2"/>
      <c r="AA66" s="2"/>
      <c r="AB66" s="2"/>
      <c r="AC66" s="2"/>
      <c r="AD66" s="2"/>
      <c r="AE66" s="2"/>
    </row>
    <row r="67" spans="2:31" x14ac:dyDescent="0.25">
      <c r="B67" s="517"/>
      <c r="C67" s="517"/>
      <c r="D67" s="517"/>
      <c r="E67" s="517"/>
      <c r="F67" s="517"/>
      <c r="G67" s="517"/>
      <c r="H67" s="517"/>
      <c r="I67" s="517"/>
      <c r="J67" s="517"/>
      <c r="K67" s="533"/>
      <c r="L67" s="533"/>
      <c r="M67" s="533"/>
      <c r="N67" s="493"/>
      <c r="P67" s="2"/>
      <c r="Q67" s="2"/>
      <c r="R67" s="2"/>
      <c r="S67" s="2"/>
      <c r="T67" s="2"/>
      <c r="U67" s="2"/>
      <c r="V67" s="2"/>
      <c r="W67" s="2"/>
      <c r="X67" s="2"/>
      <c r="Y67" s="2"/>
      <c r="Z67" s="2"/>
      <c r="AA67" s="2"/>
      <c r="AB67" s="2"/>
      <c r="AC67" s="2"/>
      <c r="AD67" s="2"/>
      <c r="AE67" s="2"/>
    </row>
    <row r="68" spans="2:31" x14ac:dyDescent="0.25">
      <c r="B68" s="517"/>
      <c r="C68" s="517"/>
      <c r="D68" s="517"/>
      <c r="E68" s="517"/>
      <c r="F68" s="517"/>
      <c r="G68" s="517"/>
      <c r="H68" s="517"/>
      <c r="I68" s="517"/>
      <c r="J68" s="517"/>
      <c r="K68" s="533"/>
      <c r="L68" s="533"/>
      <c r="M68" s="533"/>
      <c r="N68" s="493"/>
      <c r="P68" s="2"/>
      <c r="Q68" s="2"/>
      <c r="R68" s="2"/>
      <c r="S68" s="2"/>
      <c r="T68" s="2"/>
      <c r="U68" s="2"/>
      <c r="V68" s="2"/>
      <c r="W68" s="2"/>
      <c r="X68" s="2"/>
      <c r="Y68" s="2"/>
      <c r="Z68" s="2"/>
      <c r="AA68" s="2"/>
      <c r="AB68" s="2"/>
      <c r="AC68" s="2"/>
      <c r="AD68" s="2"/>
      <c r="AE68" s="2"/>
    </row>
    <row r="69" spans="2:31" x14ac:dyDescent="0.25">
      <c r="B69" s="517"/>
      <c r="C69" s="517"/>
      <c r="D69" s="517"/>
      <c r="E69" s="517"/>
      <c r="F69" s="517"/>
      <c r="G69" s="517"/>
      <c r="H69" s="517"/>
      <c r="I69" s="517"/>
      <c r="J69" s="517"/>
      <c r="K69" s="533"/>
      <c r="L69" s="533"/>
      <c r="M69" s="533"/>
      <c r="N69" s="493"/>
      <c r="P69" s="2"/>
      <c r="Q69" s="2"/>
      <c r="R69" s="2"/>
      <c r="S69" s="2"/>
      <c r="T69" s="2"/>
      <c r="U69" s="2"/>
      <c r="V69" s="2"/>
      <c r="W69" s="2"/>
      <c r="X69" s="2"/>
      <c r="Y69" s="2"/>
      <c r="Z69" s="2"/>
      <c r="AA69" s="2"/>
      <c r="AB69" s="2"/>
      <c r="AC69" s="2"/>
      <c r="AD69" s="2"/>
      <c r="AE69" s="2"/>
    </row>
    <row r="70" spans="2:31" x14ac:dyDescent="0.25">
      <c r="B70" s="517"/>
      <c r="C70" s="517"/>
      <c r="D70" s="517"/>
      <c r="E70" s="517"/>
      <c r="F70" s="517"/>
      <c r="G70" s="517"/>
      <c r="H70" s="517"/>
      <c r="I70" s="517"/>
      <c r="J70" s="517"/>
      <c r="K70" s="533"/>
      <c r="L70" s="533"/>
      <c r="M70" s="533"/>
      <c r="N70" s="493"/>
      <c r="P70" s="2"/>
      <c r="Q70" s="2"/>
      <c r="R70" s="2"/>
      <c r="S70" s="2"/>
      <c r="T70" s="2"/>
      <c r="U70" s="2"/>
      <c r="V70" s="2"/>
      <c r="W70" s="2"/>
      <c r="X70" s="2"/>
      <c r="Y70" s="2"/>
      <c r="Z70" s="2"/>
      <c r="AA70" s="2"/>
      <c r="AB70" s="2"/>
      <c r="AC70" s="2"/>
      <c r="AD70" s="2"/>
      <c r="AE70" s="2"/>
    </row>
    <row r="71" spans="2:31" x14ac:dyDescent="0.25">
      <c r="B71" s="517"/>
      <c r="C71" s="517"/>
      <c r="D71" s="517"/>
      <c r="E71" s="517"/>
      <c r="F71" s="517"/>
      <c r="G71" s="517"/>
      <c r="H71" s="517"/>
      <c r="I71" s="517"/>
      <c r="J71" s="517"/>
      <c r="K71" s="533"/>
      <c r="L71" s="533"/>
      <c r="M71" s="533"/>
      <c r="N71" s="493"/>
      <c r="P71" s="2"/>
      <c r="Q71" s="2"/>
      <c r="R71" s="2"/>
      <c r="S71" s="2"/>
      <c r="T71" s="2"/>
      <c r="U71" s="2"/>
      <c r="V71" s="2"/>
      <c r="W71" s="2"/>
      <c r="X71" s="2"/>
      <c r="Y71" s="2"/>
      <c r="Z71" s="2"/>
      <c r="AA71" s="2"/>
      <c r="AB71" s="2"/>
      <c r="AC71" s="2"/>
      <c r="AD71" s="2"/>
      <c r="AE71" s="2"/>
    </row>
    <row r="72" spans="2:31" x14ac:dyDescent="0.25">
      <c r="B72" s="517"/>
      <c r="C72" s="517"/>
      <c r="D72" s="517"/>
      <c r="E72" s="517"/>
      <c r="F72" s="517"/>
      <c r="G72" s="517"/>
      <c r="H72" s="517"/>
      <c r="I72" s="517"/>
      <c r="J72" s="517"/>
      <c r="K72" s="533"/>
      <c r="L72" s="533"/>
      <c r="M72" s="533"/>
      <c r="N72" s="493"/>
      <c r="P72" s="2"/>
      <c r="Q72" s="2"/>
      <c r="R72" s="2"/>
      <c r="S72" s="2"/>
      <c r="T72" s="2"/>
      <c r="U72" s="2"/>
      <c r="V72" s="2"/>
      <c r="W72" s="2"/>
      <c r="X72" s="2"/>
      <c r="Y72" s="2"/>
      <c r="Z72" s="2"/>
      <c r="AA72" s="2"/>
      <c r="AB72" s="2"/>
      <c r="AC72" s="2"/>
      <c r="AD72" s="2"/>
      <c r="AE72" s="2"/>
    </row>
    <row r="73" spans="2:31" x14ac:dyDescent="0.25">
      <c r="B73" s="517"/>
      <c r="C73" s="517"/>
      <c r="D73" s="517"/>
      <c r="E73" s="517"/>
      <c r="F73" s="517"/>
      <c r="G73" s="517"/>
      <c r="H73" s="517"/>
      <c r="I73" s="517"/>
      <c r="J73" s="517"/>
      <c r="K73" s="533"/>
      <c r="L73" s="533"/>
      <c r="M73" s="533"/>
      <c r="N73" s="493"/>
      <c r="P73" s="2"/>
      <c r="Q73" s="2"/>
      <c r="R73" s="2"/>
      <c r="S73" s="2"/>
      <c r="T73" s="2"/>
      <c r="U73" s="2"/>
      <c r="V73" s="2"/>
      <c r="W73" s="2"/>
      <c r="X73" s="2"/>
      <c r="Y73" s="2"/>
      <c r="Z73" s="2"/>
      <c r="AA73" s="2"/>
      <c r="AB73" s="2"/>
      <c r="AC73" s="2"/>
      <c r="AD73" s="2"/>
      <c r="AE73" s="2"/>
    </row>
    <row r="74" spans="2:31" x14ac:dyDescent="0.25">
      <c r="B74" s="517"/>
      <c r="C74" s="517"/>
      <c r="D74" s="517"/>
      <c r="E74" s="517"/>
      <c r="F74" s="517"/>
      <c r="G74" s="517"/>
      <c r="H74" s="517"/>
      <c r="I74" s="517"/>
      <c r="J74" s="517"/>
      <c r="K74" s="533"/>
      <c r="L74" s="533"/>
      <c r="M74" s="533"/>
      <c r="N74" s="493"/>
      <c r="P74" s="2"/>
      <c r="Q74" s="2"/>
      <c r="R74" s="2"/>
      <c r="S74" s="2"/>
      <c r="T74" s="2"/>
      <c r="U74" s="2"/>
      <c r="V74" s="2"/>
      <c r="W74" s="2"/>
      <c r="X74" s="2"/>
      <c r="Y74" s="2"/>
      <c r="Z74" s="2"/>
      <c r="AA74" s="2"/>
      <c r="AB74" s="2"/>
      <c r="AC74" s="2"/>
      <c r="AD74" s="2"/>
      <c r="AE74" s="2"/>
    </row>
    <row r="75" spans="2:31" x14ac:dyDescent="0.25">
      <c r="B75" s="517"/>
      <c r="C75" s="517"/>
      <c r="D75" s="517"/>
      <c r="E75" s="517"/>
      <c r="F75" s="517"/>
      <c r="G75" s="517"/>
      <c r="H75" s="517"/>
      <c r="I75" s="517"/>
      <c r="J75" s="517"/>
      <c r="K75" s="533"/>
      <c r="L75" s="533"/>
      <c r="M75" s="533"/>
      <c r="N75" s="493"/>
      <c r="P75" s="2"/>
      <c r="Q75" s="2"/>
      <c r="R75" s="2"/>
      <c r="S75" s="2"/>
      <c r="T75" s="2"/>
      <c r="U75" s="2"/>
      <c r="V75" s="2"/>
      <c r="W75" s="2"/>
      <c r="X75" s="2"/>
      <c r="Y75" s="2"/>
      <c r="Z75" s="2"/>
      <c r="AA75" s="2"/>
      <c r="AB75" s="2"/>
      <c r="AC75" s="2"/>
      <c r="AD75" s="2"/>
      <c r="AE75" s="2"/>
    </row>
    <row r="76" spans="2:31" x14ac:dyDescent="0.25">
      <c r="B76" s="517"/>
      <c r="C76" s="517"/>
      <c r="D76" s="517"/>
      <c r="E76" s="517"/>
      <c r="F76" s="517"/>
      <c r="G76" s="517"/>
      <c r="H76" s="517"/>
      <c r="I76" s="517"/>
      <c r="J76" s="517"/>
      <c r="K76" s="533"/>
      <c r="L76" s="533"/>
      <c r="M76" s="533"/>
      <c r="N76" s="493"/>
      <c r="P76" s="2"/>
      <c r="Q76" s="2"/>
      <c r="R76" s="2"/>
      <c r="S76" s="2"/>
      <c r="T76" s="2"/>
      <c r="U76" s="2"/>
      <c r="V76" s="2"/>
      <c r="W76" s="2"/>
      <c r="X76" s="2"/>
      <c r="Y76" s="2"/>
      <c r="Z76" s="2"/>
      <c r="AA76" s="2"/>
      <c r="AB76" s="2"/>
      <c r="AC76" s="2"/>
      <c r="AD76" s="2"/>
      <c r="AE76" s="2"/>
    </row>
    <row r="77" spans="2:31" x14ac:dyDescent="0.25">
      <c r="B77" s="517"/>
      <c r="C77" s="517"/>
      <c r="D77" s="517"/>
      <c r="E77" s="517"/>
      <c r="F77" s="517"/>
      <c r="G77" s="517"/>
      <c r="H77" s="517"/>
      <c r="I77" s="517"/>
      <c r="J77" s="517"/>
      <c r="K77" s="533"/>
      <c r="L77" s="533"/>
      <c r="M77" s="533"/>
      <c r="N77" s="493"/>
      <c r="P77" s="2"/>
      <c r="Q77" s="2"/>
      <c r="R77" s="2"/>
      <c r="S77" s="2"/>
      <c r="T77" s="2"/>
      <c r="U77" s="2"/>
      <c r="V77" s="2"/>
      <c r="W77" s="2"/>
      <c r="X77" s="2"/>
      <c r="Y77" s="2"/>
      <c r="Z77" s="2"/>
      <c r="AA77" s="2"/>
      <c r="AB77" s="2"/>
      <c r="AC77" s="2"/>
      <c r="AD77" s="2"/>
      <c r="AE77" s="2"/>
    </row>
    <row r="78" spans="2:31" x14ac:dyDescent="0.25">
      <c r="B78" s="517"/>
      <c r="C78" s="517"/>
      <c r="D78" s="517"/>
      <c r="E78" s="517"/>
      <c r="F78" s="517"/>
      <c r="G78" s="517"/>
      <c r="H78" s="517"/>
      <c r="I78" s="517"/>
      <c r="J78" s="517"/>
      <c r="K78" s="533"/>
      <c r="L78" s="533"/>
      <c r="M78" s="533"/>
      <c r="N78" s="493"/>
      <c r="P78" s="2"/>
      <c r="Q78" s="2"/>
      <c r="R78" s="2"/>
      <c r="S78" s="2"/>
      <c r="T78" s="2"/>
      <c r="U78" s="2"/>
      <c r="V78" s="2"/>
      <c r="W78" s="2"/>
      <c r="X78" s="2"/>
      <c r="Y78" s="2"/>
      <c r="Z78" s="2"/>
      <c r="AA78" s="2"/>
      <c r="AB78" s="2"/>
      <c r="AC78" s="2"/>
      <c r="AD78" s="2"/>
      <c r="AE78" s="2"/>
    </row>
    <row r="79" spans="2:31" x14ac:dyDescent="0.25">
      <c r="B79" s="517"/>
      <c r="C79" s="517"/>
      <c r="D79" s="517"/>
      <c r="E79" s="517"/>
      <c r="F79" s="517"/>
      <c r="G79" s="517"/>
      <c r="H79" s="517"/>
      <c r="I79" s="517"/>
      <c r="J79" s="517"/>
      <c r="K79" s="533"/>
      <c r="L79" s="533"/>
      <c r="M79" s="533"/>
      <c r="N79" s="493"/>
      <c r="P79" s="2"/>
      <c r="Q79" s="2"/>
      <c r="R79" s="2"/>
      <c r="S79" s="2"/>
      <c r="T79" s="2"/>
      <c r="U79" s="2"/>
      <c r="V79" s="2"/>
      <c r="W79" s="2"/>
      <c r="X79" s="2"/>
      <c r="Y79" s="2"/>
      <c r="Z79" s="2"/>
      <c r="AA79" s="2"/>
      <c r="AB79" s="2"/>
      <c r="AC79" s="2"/>
      <c r="AD79" s="2"/>
      <c r="AE79" s="2"/>
    </row>
    <row r="80" spans="2:31" x14ac:dyDescent="0.25">
      <c r="B80" s="517"/>
      <c r="C80" s="517"/>
      <c r="D80" s="517"/>
      <c r="E80" s="517"/>
      <c r="F80" s="517"/>
      <c r="G80" s="517"/>
      <c r="H80" s="517"/>
      <c r="I80" s="517"/>
      <c r="J80" s="517"/>
      <c r="K80" s="533"/>
      <c r="L80" s="533"/>
      <c r="M80" s="533"/>
      <c r="N80" s="493"/>
      <c r="P80" s="2"/>
      <c r="Q80" s="2"/>
      <c r="R80" s="2"/>
      <c r="S80" s="2"/>
      <c r="T80" s="2"/>
      <c r="U80" s="2"/>
      <c r="V80" s="2"/>
      <c r="W80" s="2"/>
      <c r="X80" s="2"/>
      <c r="Y80" s="2"/>
      <c r="Z80" s="2"/>
      <c r="AA80" s="2"/>
      <c r="AB80" s="2"/>
      <c r="AC80" s="2"/>
      <c r="AD80" s="2"/>
      <c r="AE80" s="2"/>
    </row>
    <row r="81" spans="2:31" x14ac:dyDescent="0.25">
      <c r="B81" s="517"/>
      <c r="C81" s="517"/>
      <c r="D81" s="517"/>
      <c r="E81" s="517"/>
      <c r="F81" s="517"/>
      <c r="G81" s="517"/>
      <c r="H81" s="517"/>
      <c r="I81" s="517"/>
      <c r="J81" s="517"/>
      <c r="K81" s="533"/>
      <c r="L81" s="533"/>
      <c r="M81" s="533"/>
      <c r="N81" s="493"/>
      <c r="P81" s="2"/>
      <c r="Q81" s="2"/>
      <c r="R81" s="2"/>
      <c r="S81" s="2"/>
      <c r="T81" s="2"/>
      <c r="U81" s="2"/>
      <c r="V81" s="2"/>
      <c r="W81" s="2"/>
      <c r="X81" s="2"/>
      <c r="Y81" s="2"/>
      <c r="Z81" s="2"/>
      <c r="AA81" s="2"/>
      <c r="AB81" s="2"/>
      <c r="AC81" s="2"/>
      <c r="AD81" s="2"/>
      <c r="AE81" s="2"/>
    </row>
    <row r="82" spans="2:31" x14ac:dyDescent="0.25">
      <c r="B82" s="517"/>
      <c r="C82" s="517"/>
      <c r="D82" s="517"/>
      <c r="E82" s="517"/>
      <c r="F82" s="517"/>
      <c r="G82" s="517"/>
      <c r="H82" s="517"/>
      <c r="I82" s="517"/>
      <c r="J82" s="517"/>
      <c r="K82" s="533"/>
      <c r="L82" s="533"/>
      <c r="M82" s="533"/>
      <c r="N82" s="493"/>
      <c r="P82" s="2"/>
      <c r="Q82" s="2"/>
      <c r="R82" s="2"/>
      <c r="S82" s="2"/>
      <c r="T82" s="2"/>
      <c r="U82" s="2"/>
      <c r="V82" s="2"/>
      <c r="W82" s="2"/>
      <c r="X82" s="2"/>
      <c r="Y82" s="2"/>
      <c r="Z82" s="2"/>
      <c r="AA82" s="2"/>
      <c r="AB82" s="2"/>
      <c r="AC82" s="2"/>
      <c r="AD82" s="2"/>
      <c r="AE82" s="2"/>
    </row>
    <row r="83" spans="2:31" x14ac:dyDescent="0.25">
      <c r="B83" s="517"/>
      <c r="C83" s="517"/>
      <c r="D83" s="517"/>
      <c r="E83" s="517"/>
      <c r="F83" s="517"/>
      <c r="G83" s="517"/>
      <c r="H83" s="517"/>
      <c r="I83" s="517"/>
      <c r="J83" s="517"/>
      <c r="K83" s="533"/>
      <c r="L83" s="533"/>
      <c r="M83" s="533"/>
      <c r="N83" s="493"/>
      <c r="P83" s="2"/>
      <c r="Q83" s="2"/>
      <c r="R83" s="2"/>
      <c r="S83" s="2"/>
      <c r="T83" s="2"/>
      <c r="U83" s="2"/>
      <c r="V83" s="2"/>
      <c r="W83" s="2"/>
      <c r="X83" s="2"/>
      <c r="Y83" s="2"/>
      <c r="Z83" s="2"/>
      <c r="AA83" s="2"/>
      <c r="AB83" s="2"/>
      <c r="AC83" s="2"/>
      <c r="AD83" s="2"/>
      <c r="AE83" s="2"/>
    </row>
    <row r="84" spans="2:31" x14ac:dyDescent="0.25">
      <c r="B84" s="517"/>
      <c r="C84" s="517"/>
      <c r="D84" s="517"/>
      <c r="E84" s="517"/>
      <c r="F84" s="517"/>
      <c r="G84" s="517"/>
      <c r="H84" s="517"/>
      <c r="I84" s="517"/>
      <c r="J84" s="517"/>
      <c r="K84" s="533"/>
      <c r="L84" s="533"/>
      <c r="M84" s="533"/>
      <c r="N84" s="493"/>
      <c r="P84" s="2"/>
      <c r="Q84" s="2"/>
      <c r="R84" s="2"/>
      <c r="S84" s="2"/>
      <c r="T84" s="2"/>
      <c r="U84" s="2"/>
      <c r="V84" s="2"/>
      <c r="W84" s="2"/>
      <c r="X84" s="2"/>
      <c r="Y84" s="2"/>
      <c r="Z84" s="2"/>
      <c r="AA84" s="2"/>
      <c r="AB84" s="2"/>
      <c r="AC84" s="2"/>
      <c r="AD84" s="2"/>
      <c r="AE84" s="2"/>
    </row>
    <row r="85" spans="2:31" x14ac:dyDescent="0.25">
      <c r="B85" s="517"/>
      <c r="C85" s="517"/>
      <c r="D85" s="517"/>
      <c r="E85" s="517"/>
      <c r="F85" s="517"/>
      <c r="G85" s="517"/>
      <c r="H85" s="517"/>
      <c r="I85" s="517"/>
      <c r="J85" s="517"/>
      <c r="K85" s="533"/>
      <c r="L85" s="533"/>
      <c r="M85" s="533"/>
      <c r="N85" s="493"/>
      <c r="P85" s="2"/>
      <c r="Q85" s="2"/>
      <c r="R85" s="2"/>
      <c r="S85" s="2"/>
      <c r="T85" s="2"/>
      <c r="U85" s="2"/>
      <c r="V85" s="2"/>
      <c r="W85" s="2"/>
      <c r="X85" s="2"/>
      <c r="Y85" s="2"/>
      <c r="Z85" s="2"/>
      <c r="AA85" s="2"/>
      <c r="AB85" s="2"/>
      <c r="AC85" s="2"/>
      <c r="AD85" s="2"/>
      <c r="AE85" s="2"/>
    </row>
    <row r="86" spans="2:31" x14ac:dyDescent="0.25">
      <c r="B86" s="517"/>
      <c r="C86" s="517"/>
      <c r="D86" s="517"/>
      <c r="E86" s="517"/>
      <c r="F86" s="517"/>
      <c r="G86" s="517"/>
      <c r="H86" s="517"/>
      <c r="I86" s="517"/>
      <c r="J86" s="517"/>
      <c r="K86" s="533"/>
      <c r="L86" s="533"/>
      <c r="M86" s="533"/>
      <c r="N86" s="493"/>
      <c r="P86" s="2"/>
      <c r="Q86" s="2"/>
      <c r="R86" s="2"/>
      <c r="S86" s="2"/>
      <c r="T86" s="2"/>
      <c r="U86" s="2"/>
      <c r="V86" s="2"/>
      <c r="W86" s="2"/>
      <c r="X86" s="2"/>
      <c r="Y86" s="2"/>
      <c r="Z86" s="2"/>
      <c r="AA86" s="2"/>
      <c r="AB86" s="2"/>
      <c r="AC86" s="2"/>
      <c r="AD86" s="2"/>
      <c r="AE86" s="2"/>
    </row>
    <row r="87" spans="2:31" x14ac:dyDescent="0.25">
      <c r="B87" s="517"/>
      <c r="C87" s="517"/>
      <c r="D87" s="517"/>
      <c r="E87" s="517"/>
      <c r="F87" s="517"/>
      <c r="G87" s="517"/>
      <c r="H87" s="517"/>
      <c r="I87" s="517"/>
      <c r="J87" s="517"/>
      <c r="K87" s="533"/>
      <c r="L87" s="533"/>
      <c r="M87" s="533"/>
      <c r="N87" s="493"/>
      <c r="P87" s="2"/>
      <c r="Q87" s="2"/>
      <c r="R87" s="2"/>
      <c r="S87" s="2"/>
      <c r="T87" s="2"/>
      <c r="U87" s="2"/>
      <c r="V87" s="2"/>
      <c r="W87" s="2"/>
      <c r="X87" s="2"/>
      <c r="Y87" s="2"/>
      <c r="Z87" s="2"/>
      <c r="AA87" s="2"/>
      <c r="AB87" s="2"/>
      <c r="AC87" s="2"/>
      <c r="AD87" s="2"/>
      <c r="AE87" s="2"/>
    </row>
    <row r="88" spans="2:31" x14ac:dyDescent="0.25">
      <c r="B88" s="517"/>
      <c r="C88" s="517"/>
      <c r="D88" s="517"/>
      <c r="E88" s="517"/>
      <c r="F88" s="517"/>
      <c r="G88" s="517"/>
      <c r="H88" s="517"/>
      <c r="I88" s="517"/>
      <c r="J88" s="517"/>
      <c r="K88" s="533"/>
      <c r="L88" s="533"/>
      <c r="M88" s="533"/>
      <c r="N88" s="493"/>
      <c r="P88" s="2"/>
      <c r="Q88" s="2"/>
      <c r="R88" s="2"/>
      <c r="S88" s="2"/>
      <c r="T88" s="2"/>
      <c r="U88" s="2"/>
      <c r="V88" s="2"/>
      <c r="W88" s="2"/>
      <c r="X88" s="2"/>
      <c r="Y88" s="2"/>
      <c r="Z88" s="2"/>
      <c r="AA88" s="2"/>
      <c r="AB88" s="2"/>
      <c r="AC88" s="2"/>
      <c r="AD88" s="2"/>
      <c r="AE88" s="2"/>
    </row>
    <row r="89" spans="2:31" x14ac:dyDescent="0.25">
      <c r="B89" s="517"/>
      <c r="C89" s="517"/>
      <c r="D89" s="517"/>
      <c r="E89" s="517"/>
      <c r="F89" s="517"/>
      <c r="G89" s="517"/>
      <c r="H89" s="517"/>
      <c r="I89" s="517"/>
      <c r="J89" s="517"/>
      <c r="K89" s="533"/>
      <c r="L89" s="533"/>
      <c r="M89" s="533"/>
      <c r="N89" s="493"/>
      <c r="P89" s="2"/>
      <c r="Q89" s="2"/>
      <c r="R89" s="2"/>
      <c r="S89" s="2"/>
      <c r="T89" s="2"/>
      <c r="U89" s="2"/>
      <c r="V89" s="2"/>
      <c r="W89" s="2"/>
      <c r="X89" s="2"/>
      <c r="Y89" s="2"/>
      <c r="Z89" s="2"/>
      <c r="AA89" s="2"/>
      <c r="AB89" s="2"/>
      <c r="AC89" s="2"/>
      <c r="AD89" s="2"/>
      <c r="AE89" s="2"/>
    </row>
    <row r="90" spans="2:31" x14ac:dyDescent="0.25">
      <c r="B90" s="517"/>
      <c r="C90" s="517"/>
      <c r="D90" s="517"/>
      <c r="E90" s="517"/>
      <c r="F90" s="517"/>
      <c r="G90" s="517"/>
      <c r="H90" s="517"/>
      <c r="I90" s="517"/>
      <c r="J90" s="517"/>
      <c r="K90" s="533"/>
      <c r="L90" s="533"/>
      <c r="M90" s="533"/>
      <c r="N90" s="493"/>
      <c r="P90" s="2"/>
      <c r="Q90" s="2"/>
      <c r="R90" s="2"/>
      <c r="S90" s="2"/>
      <c r="T90" s="2"/>
      <c r="U90" s="2"/>
      <c r="V90" s="2"/>
      <c r="W90" s="2"/>
      <c r="X90" s="2"/>
      <c r="Y90" s="2"/>
      <c r="Z90" s="2"/>
      <c r="AA90" s="2"/>
      <c r="AB90" s="2"/>
      <c r="AC90" s="2"/>
      <c r="AD90" s="2"/>
      <c r="AE90" s="2"/>
    </row>
    <row r="91" spans="2:31" x14ac:dyDescent="0.25">
      <c r="B91" s="517"/>
      <c r="C91" s="517"/>
      <c r="D91" s="517"/>
      <c r="E91" s="517"/>
      <c r="F91" s="517"/>
      <c r="G91" s="517"/>
      <c r="H91" s="517"/>
      <c r="I91" s="517"/>
      <c r="J91" s="517"/>
      <c r="K91" s="533"/>
      <c r="L91" s="533"/>
      <c r="M91" s="533"/>
      <c r="N91" s="493"/>
      <c r="P91" s="2"/>
      <c r="Q91" s="2"/>
      <c r="R91" s="2"/>
      <c r="S91" s="2"/>
      <c r="T91" s="2"/>
      <c r="U91" s="2"/>
      <c r="V91" s="2"/>
      <c r="W91" s="2"/>
      <c r="X91" s="2"/>
      <c r="Y91" s="2"/>
      <c r="Z91" s="2"/>
      <c r="AA91" s="2"/>
      <c r="AB91" s="2"/>
      <c r="AC91" s="2"/>
      <c r="AD91" s="2"/>
      <c r="AE91" s="2"/>
    </row>
    <row r="92" spans="2:31" x14ac:dyDescent="0.25">
      <c r="B92" s="517"/>
      <c r="C92" s="517"/>
      <c r="D92" s="517"/>
      <c r="E92" s="517"/>
      <c r="F92" s="517"/>
      <c r="G92" s="517"/>
      <c r="H92" s="517"/>
      <c r="I92" s="517"/>
      <c r="J92" s="517"/>
      <c r="K92" s="533"/>
      <c r="L92" s="533"/>
      <c r="M92" s="533"/>
      <c r="N92" s="493"/>
      <c r="P92" s="2"/>
      <c r="Q92" s="2"/>
      <c r="R92" s="2"/>
      <c r="S92" s="2"/>
      <c r="T92" s="2"/>
      <c r="U92" s="2"/>
      <c r="V92" s="2"/>
      <c r="W92" s="2"/>
      <c r="X92" s="2"/>
      <c r="Y92" s="2"/>
      <c r="Z92" s="2"/>
      <c r="AA92" s="2"/>
      <c r="AB92" s="2"/>
      <c r="AC92" s="2"/>
      <c r="AD92" s="2"/>
      <c r="AE92" s="2"/>
    </row>
    <row r="93" spans="2:31" x14ac:dyDescent="0.25">
      <c r="B93" s="517"/>
      <c r="C93" s="517"/>
      <c r="D93" s="517"/>
      <c r="E93" s="517"/>
      <c r="F93" s="517"/>
      <c r="G93" s="517"/>
      <c r="H93" s="517"/>
      <c r="I93" s="517"/>
      <c r="J93" s="517"/>
      <c r="K93" s="533"/>
      <c r="L93" s="533"/>
      <c r="M93" s="533"/>
      <c r="N93" s="493"/>
      <c r="P93" s="2"/>
      <c r="Q93" s="2"/>
      <c r="R93" s="2"/>
      <c r="S93" s="2"/>
      <c r="T93" s="2"/>
      <c r="U93" s="2"/>
      <c r="V93" s="2"/>
      <c r="W93" s="2"/>
      <c r="X93" s="2"/>
      <c r="Y93" s="2"/>
      <c r="Z93" s="2"/>
      <c r="AA93" s="2"/>
      <c r="AB93" s="2"/>
      <c r="AC93" s="2"/>
      <c r="AD93" s="2"/>
      <c r="AE93" s="2"/>
    </row>
    <row r="94" spans="2:31" x14ac:dyDescent="0.25">
      <c r="B94" s="517"/>
      <c r="C94" s="517"/>
      <c r="D94" s="517"/>
      <c r="E94" s="517"/>
      <c r="F94" s="517"/>
      <c r="G94" s="517"/>
      <c r="H94" s="517"/>
      <c r="I94" s="517"/>
      <c r="J94" s="517"/>
      <c r="K94" s="533"/>
      <c r="L94" s="533"/>
      <c r="M94" s="533"/>
      <c r="N94" s="493"/>
      <c r="P94" s="2"/>
      <c r="Q94" s="2"/>
      <c r="R94" s="2"/>
      <c r="S94" s="2"/>
      <c r="T94" s="2"/>
      <c r="U94" s="2"/>
      <c r="V94" s="2"/>
      <c r="W94" s="2"/>
      <c r="X94" s="2"/>
      <c r="Y94" s="2"/>
      <c r="Z94" s="2"/>
      <c r="AA94" s="2"/>
      <c r="AB94" s="2"/>
      <c r="AC94" s="2"/>
      <c r="AD94" s="2"/>
      <c r="AE94" s="2"/>
    </row>
    <row r="95" spans="2:31" x14ac:dyDescent="0.25">
      <c r="B95" s="517"/>
      <c r="C95" s="517"/>
      <c r="D95" s="517"/>
      <c r="E95" s="517"/>
      <c r="F95" s="517"/>
      <c r="G95" s="517"/>
      <c r="H95" s="517"/>
      <c r="I95" s="517"/>
      <c r="J95" s="517"/>
      <c r="K95" s="533"/>
      <c r="L95" s="533"/>
      <c r="M95" s="533"/>
      <c r="N95" s="493"/>
      <c r="P95" s="2"/>
      <c r="Q95" s="2"/>
      <c r="R95" s="2"/>
      <c r="S95" s="2"/>
      <c r="T95" s="2"/>
      <c r="U95" s="2"/>
      <c r="V95" s="2"/>
      <c r="W95" s="2"/>
      <c r="X95" s="2"/>
      <c r="Y95" s="2"/>
      <c r="Z95" s="2"/>
      <c r="AA95" s="2"/>
      <c r="AB95" s="2"/>
      <c r="AC95" s="2"/>
      <c r="AD95" s="2"/>
      <c r="AE95" s="2"/>
    </row>
    <row r="96" spans="2:31" x14ac:dyDescent="0.25">
      <c r="B96" s="517"/>
      <c r="C96" s="517"/>
      <c r="D96" s="517"/>
      <c r="E96" s="517"/>
      <c r="F96" s="517"/>
      <c r="G96" s="517"/>
      <c r="H96" s="517"/>
      <c r="I96" s="517"/>
      <c r="J96" s="517"/>
      <c r="K96" s="533"/>
      <c r="L96" s="533"/>
      <c r="M96" s="533"/>
      <c r="N96" s="493"/>
      <c r="P96" s="2"/>
      <c r="Q96" s="2"/>
      <c r="R96" s="2"/>
      <c r="S96" s="2"/>
      <c r="T96" s="2"/>
      <c r="U96" s="2"/>
      <c r="V96" s="2"/>
      <c r="W96" s="2"/>
      <c r="X96" s="2"/>
      <c r="Y96" s="2"/>
      <c r="Z96" s="2"/>
      <c r="AA96" s="2"/>
      <c r="AB96" s="2"/>
      <c r="AC96" s="2"/>
      <c r="AD96" s="2"/>
      <c r="AE96" s="2"/>
    </row>
    <row r="97" spans="2:31" x14ac:dyDescent="0.25">
      <c r="B97" s="517"/>
      <c r="C97" s="517"/>
      <c r="D97" s="517"/>
      <c r="E97" s="517"/>
      <c r="F97" s="517"/>
      <c r="G97" s="517"/>
      <c r="H97" s="517"/>
      <c r="I97" s="517"/>
      <c r="J97" s="517"/>
      <c r="K97" s="533"/>
      <c r="L97" s="533"/>
      <c r="M97" s="533"/>
      <c r="N97" s="493"/>
      <c r="P97" s="2"/>
      <c r="Q97" s="2"/>
      <c r="R97" s="2"/>
      <c r="S97" s="2"/>
      <c r="T97" s="2"/>
      <c r="U97" s="2"/>
      <c r="V97" s="2"/>
      <c r="W97" s="2"/>
      <c r="X97" s="2"/>
      <c r="Y97" s="2"/>
      <c r="Z97" s="2"/>
      <c r="AA97" s="2"/>
      <c r="AB97" s="2"/>
      <c r="AC97" s="2"/>
      <c r="AD97" s="2"/>
      <c r="AE97" s="2"/>
    </row>
    <row r="98" spans="2:31" x14ac:dyDescent="0.25">
      <c r="B98" s="517"/>
      <c r="C98" s="517"/>
      <c r="D98" s="517"/>
      <c r="E98" s="517"/>
      <c r="F98" s="517"/>
      <c r="G98" s="517"/>
      <c r="H98" s="517"/>
      <c r="I98" s="517"/>
      <c r="J98" s="517"/>
      <c r="K98" s="533"/>
      <c r="L98" s="533"/>
      <c r="M98" s="533"/>
      <c r="N98" s="493"/>
      <c r="P98" s="2"/>
      <c r="Q98" s="2"/>
      <c r="R98" s="2"/>
      <c r="S98" s="2"/>
      <c r="T98" s="2"/>
      <c r="U98" s="2"/>
      <c r="V98" s="2"/>
      <c r="W98" s="2"/>
      <c r="X98" s="2"/>
      <c r="Y98" s="2"/>
      <c r="Z98" s="2"/>
      <c r="AA98" s="2"/>
      <c r="AB98" s="2"/>
      <c r="AC98" s="2"/>
      <c r="AD98" s="2"/>
      <c r="AE98" s="2"/>
    </row>
    <row r="99" spans="2:31" x14ac:dyDescent="0.25">
      <c r="B99" s="517"/>
      <c r="C99" s="517"/>
      <c r="D99" s="517"/>
      <c r="E99" s="517"/>
      <c r="F99" s="517"/>
      <c r="G99" s="517"/>
      <c r="H99" s="517"/>
      <c r="I99" s="517"/>
      <c r="J99" s="517"/>
      <c r="K99" s="533"/>
      <c r="L99" s="533"/>
      <c r="M99" s="533"/>
      <c r="N99" s="493"/>
      <c r="P99" s="2"/>
      <c r="Q99" s="2"/>
      <c r="R99" s="2"/>
      <c r="S99" s="2"/>
      <c r="T99" s="2"/>
      <c r="U99" s="2"/>
      <c r="V99" s="2"/>
      <c r="W99" s="2"/>
      <c r="X99" s="2"/>
      <c r="Y99" s="2"/>
      <c r="Z99" s="2"/>
      <c r="AA99" s="2"/>
      <c r="AB99" s="2"/>
      <c r="AC99" s="2"/>
      <c r="AD99" s="2"/>
      <c r="AE99" s="2"/>
    </row>
    <row r="100" spans="2:31" x14ac:dyDescent="0.25">
      <c r="B100" s="517"/>
      <c r="C100" s="517"/>
      <c r="D100" s="517"/>
      <c r="E100" s="517"/>
      <c r="F100" s="517"/>
      <c r="G100" s="517"/>
      <c r="H100" s="517"/>
      <c r="I100" s="517"/>
      <c r="J100" s="517"/>
      <c r="K100" s="533"/>
      <c r="L100" s="533"/>
      <c r="M100" s="533"/>
      <c r="N100" s="493"/>
      <c r="P100" s="2"/>
      <c r="Q100" s="2"/>
      <c r="R100" s="2"/>
      <c r="S100" s="2"/>
      <c r="T100" s="2"/>
      <c r="U100" s="2"/>
      <c r="V100" s="2"/>
      <c r="W100" s="2"/>
      <c r="X100" s="2"/>
      <c r="Y100" s="2"/>
      <c r="Z100" s="2"/>
      <c r="AA100" s="2"/>
      <c r="AB100" s="2"/>
      <c r="AC100" s="2"/>
      <c r="AD100" s="2"/>
      <c r="AE100" s="2"/>
    </row>
    <row r="101" spans="2:31" x14ac:dyDescent="0.25">
      <c r="B101" s="517"/>
      <c r="C101" s="517"/>
      <c r="D101" s="517"/>
      <c r="E101" s="517"/>
      <c r="F101" s="517"/>
      <c r="G101" s="517"/>
      <c r="H101" s="517"/>
      <c r="I101" s="517"/>
      <c r="J101" s="517"/>
      <c r="K101" s="533"/>
      <c r="L101" s="533"/>
      <c r="M101" s="533"/>
      <c r="N101" s="493"/>
      <c r="P101" s="2"/>
      <c r="Q101" s="2"/>
      <c r="R101" s="2"/>
      <c r="S101" s="2"/>
      <c r="T101" s="2"/>
      <c r="U101" s="2"/>
      <c r="V101" s="2"/>
      <c r="W101" s="2"/>
      <c r="X101" s="2"/>
      <c r="Y101" s="2"/>
      <c r="Z101" s="2"/>
      <c r="AA101" s="2"/>
      <c r="AB101" s="2"/>
      <c r="AC101" s="2"/>
      <c r="AD101" s="2"/>
      <c r="AE101" s="2"/>
    </row>
    <row r="102" spans="2:31" x14ac:dyDescent="0.25">
      <c r="B102" s="517"/>
      <c r="C102" s="517"/>
      <c r="D102" s="517"/>
      <c r="E102" s="517"/>
      <c r="F102" s="517"/>
      <c r="G102" s="517"/>
      <c r="H102" s="517"/>
      <c r="I102" s="517"/>
      <c r="J102" s="517"/>
      <c r="K102" s="533"/>
      <c r="L102" s="533"/>
      <c r="M102" s="533"/>
      <c r="N102" s="493"/>
      <c r="P102" s="2"/>
      <c r="Q102" s="2"/>
      <c r="R102" s="2"/>
      <c r="S102" s="2"/>
      <c r="T102" s="2"/>
      <c r="U102" s="2"/>
      <c r="V102" s="2"/>
      <c r="W102" s="2"/>
      <c r="X102" s="2"/>
      <c r="Y102" s="2"/>
      <c r="Z102" s="2"/>
      <c r="AA102" s="2"/>
      <c r="AB102" s="2"/>
      <c r="AC102" s="2"/>
      <c r="AD102" s="2"/>
      <c r="AE102" s="2"/>
    </row>
    <row r="103" spans="2:31" x14ac:dyDescent="0.25">
      <c r="B103" s="517"/>
      <c r="C103" s="517"/>
      <c r="D103" s="517"/>
      <c r="E103" s="517"/>
      <c r="F103" s="517"/>
      <c r="G103" s="517"/>
      <c r="H103" s="517"/>
      <c r="I103" s="517"/>
      <c r="J103" s="517"/>
      <c r="K103" s="533"/>
      <c r="L103" s="533"/>
      <c r="M103" s="533"/>
      <c r="N103" s="493"/>
      <c r="P103" s="2"/>
      <c r="Q103" s="2"/>
      <c r="R103" s="2"/>
      <c r="S103" s="2"/>
      <c r="T103" s="2"/>
      <c r="U103" s="2"/>
      <c r="V103" s="2"/>
      <c r="W103" s="2"/>
      <c r="X103" s="2"/>
      <c r="Y103" s="2"/>
      <c r="Z103" s="2"/>
      <c r="AA103" s="2"/>
      <c r="AB103" s="2"/>
      <c r="AC103" s="2"/>
      <c r="AD103" s="2"/>
      <c r="AE103" s="2"/>
    </row>
    <row r="104" spans="2:31" x14ac:dyDescent="0.25">
      <c r="B104" s="517"/>
      <c r="C104" s="517"/>
      <c r="D104" s="517"/>
      <c r="E104" s="517"/>
      <c r="F104" s="517"/>
      <c r="G104" s="517"/>
      <c r="H104" s="517"/>
      <c r="I104" s="517"/>
      <c r="J104" s="517"/>
      <c r="K104" s="533"/>
      <c r="L104" s="533"/>
      <c r="M104" s="533"/>
      <c r="N104" s="493"/>
      <c r="P104" s="2"/>
      <c r="Q104" s="2"/>
      <c r="R104" s="2"/>
      <c r="S104" s="2"/>
      <c r="T104" s="2"/>
      <c r="U104" s="2"/>
      <c r="V104" s="2"/>
      <c r="W104" s="2"/>
      <c r="X104" s="2"/>
      <c r="Y104" s="2"/>
      <c r="Z104" s="2"/>
      <c r="AA104" s="2"/>
      <c r="AB104" s="2"/>
      <c r="AC104" s="2"/>
      <c r="AD104" s="2"/>
      <c r="AE104" s="2"/>
    </row>
    <row r="105" spans="2:31" x14ac:dyDescent="0.25">
      <c r="B105" s="517"/>
      <c r="C105" s="517"/>
      <c r="D105" s="517"/>
      <c r="E105" s="517"/>
      <c r="F105" s="517"/>
      <c r="G105" s="517"/>
      <c r="H105" s="517"/>
      <c r="I105" s="517"/>
      <c r="J105" s="517"/>
      <c r="K105" s="533"/>
      <c r="L105" s="533"/>
      <c r="M105" s="533"/>
      <c r="N105" s="493"/>
      <c r="P105" s="2"/>
      <c r="Q105" s="2"/>
      <c r="R105" s="2"/>
      <c r="S105" s="2"/>
      <c r="T105" s="2"/>
      <c r="U105" s="2"/>
      <c r="V105" s="2"/>
      <c r="W105" s="2"/>
      <c r="X105" s="2"/>
      <c r="Y105" s="2"/>
      <c r="Z105" s="2"/>
      <c r="AA105" s="2"/>
      <c r="AB105" s="2"/>
      <c r="AC105" s="2"/>
      <c r="AD105" s="2"/>
      <c r="AE105" s="2"/>
    </row>
    <row r="106" spans="2:31" x14ac:dyDescent="0.25">
      <c r="B106" s="517"/>
      <c r="C106" s="517"/>
      <c r="D106" s="517"/>
      <c r="E106" s="517"/>
      <c r="F106" s="517"/>
      <c r="G106" s="517"/>
      <c r="H106" s="517"/>
      <c r="I106" s="517"/>
      <c r="J106" s="517"/>
      <c r="K106" s="533"/>
      <c r="L106" s="533"/>
      <c r="M106" s="533"/>
      <c r="N106" s="493"/>
      <c r="P106" s="2"/>
      <c r="Q106" s="2"/>
      <c r="R106" s="2"/>
      <c r="S106" s="2"/>
      <c r="T106" s="2"/>
      <c r="U106" s="2"/>
      <c r="V106" s="2"/>
      <c r="W106" s="2"/>
      <c r="X106" s="2"/>
      <c r="Y106" s="2"/>
      <c r="Z106" s="2"/>
      <c r="AA106" s="2"/>
      <c r="AB106" s="2"/>
      <c r="AC106" s="2"/>
      <c r="AD106" s="2"/>
      <c r="AE106" s="2"/>
    </row>
    <row r="107" spans="2:31" x14ac:dyDescent="0.25">
      <c r="B107" s="517"/>
      <c r="C107" s="517"/>
      <c r="D107" s="517"/>
      <c r="E107" s="517"/>
      <c r="F107" s="517"/>
      <c r="G107" s="517"/>
      <c r="H107" s="517"/>
      <c r="I107" s="517"/>
      <c r="J107" s="517"/>
      <c r="K107" s="533"/>
      <c r="L107" s="533"/>
      <c r="M107" s="533"/>
      <c r="N107" s="493"/>
      <c r="P107" s="2"/>
      <c r="Q107" s="2"/>
      <c r="R107" s="2"/>
      <c r="S107" s="2"/>
      <c r="T107" s="2"/>
      <c r="U107" s="2"/>
      <c r="V107" s="2"/>
      <c r="W107" s="2"/>
      <c r="X107" s="2"/>
      <c r="Y107" s="2"/>
      <c r="Z107" s="2"/>
      <c r="AA107" s="2"/>
      <c r="AB107" s="2"/>
      <c r="AC107" s="2"/>
      <c r="AD107" s="2"/>
      <c r="AE107" s="2"/>
    </row>
    <row r="108" spans="2:31" x14ac:dyDescent="0.25">
      <c r="B108" s="517"/>
      <c r="C108" s="517"/>
      <c r="D108" s="517"/>
      <c r="E108" s="517"/>
      <c r="F108" s="517"/>
      <c r="G108" s="517"/>
      <c r="H108" s="517"/>
      <c r="I108" s="517"/>
      <c r="J108" s="517"/>
      <c r="K108" s="533"/>
      <c r="L108" s="533"/>
      <c r="M108" s="533"/>
      <c r="N108" s="493"/>
      <c r="P108" s="2"/>
      <c r="Q108" s="2"/>
      <c r="R108" s="2"/>
      <c r="S108" s="2"/>
      <c r="T108" s="2"/>
      <c r="U108" s="2"/>
      <c r="V108" s="2"/>
      <c r="W108" s="2"/>
      <c r="X108" s="2"/>
      <c r="Y108" s="2"/>
      <c r="Z108" s="2"/>
      <c r="AA108" s="2"/>
      <c r="AB108" s="2"/>
      <c r="AC108" s="2"/>
      <c r="AD108" s="2"/>
      <c r="AE108" s="2"/>
    </row>
    <row r="109" spans="2:31" x14ac:dyDescent="0.25">
      <c r="B109" s="517"/>
      <c r="C109" s="517"/>
      <c r="D109" s="517"/>
      <c r="E109" s="517"/>
      <c r="F109" s="517"/>
      <c r="G109" s="517"/>
      <c r="H109" s="517"/>
      <c r="I109" s="517"/>
      <c r="J109" s="517"/>
      <c r="K109" s="533"/>
      <c r="L109" s="533"/>
      <c r="M109" s="533"/>
      <c r="N109" s="493"/>
      <c r="P109" s="2"/>
      <c r="Q109" s="2"/>
      <c r="R109" s="2"/>
      <c r="S109" s="2"/>
      <c r="T109" s="2"/>
      <c r="U109" s="2"/>
      <c r="V109" s="2"/>
      <c r="W109" s="2"/>
      <c r="X109" s="2"/>
      <c r="Y109" s="2"/>
      <c r="Z109" s="2"/>
      <c r="AA109" s="2"/>
      <c r="AB109" s="2"/>
      <c r="AC109" s="2"/>
      <c r="AD109" s="2"/>
      <c r="AE109" s="2"/>
    </row>
    <row r="110" spans="2:31" x14ac:dyDescent="0.25">
      <c r="B110" s="517"/>
      <c r="C110" s="517"/>
      <c r="D110" s="517"/>
      <c r="E110" s="517"/>
      <c r="F110" s="517"/>
      <c r="G110" s="517"/>
      <c r="H110" s="517"/>
      <c r="I110" s="517"/>
      <c r="J110" s="517"/>
      <c r="K110" s="533"/>
      <c r="L110" s="533"/>
      <c r="M110" s="533"/>
      <c r="N110" s="493"/>
      <c r="P110" s="2"/>
      <c r="Q110" s="2"/>
      <c r="R110" s="2"/>
      <c r="S110" s="2"/>
      <c r="T110" s="2"/>
      <c r="U110" s="2"/>
      <c r="V110" s="2"/>
      <c r="W110" s="2"/>
      <c r="X110" s="2"/>
      <c r="Y110" s="2"/>
      <c r="Z110" s="2"/>
      <c r="AA110" s="2"/>
      <c r="AB110" s="2"/>
      <c r="AC110" s="2"/>
      <c r="AD110" s="2"/>
      <c r="AE110" s="2"/>
    </row>
    <row r="111" spans="2:31" x14ac:dyDescent="0.25">
      <c r="B111" s="517"/>
      <c r="C111" s="517"/>
      <c r="D111" s="517"/>
      <c r="E111" s="517"/>
      <c r="F111" s="517"/>
      <c r="G111" s="517"/>
      <c r="H111" s="517"/>
      <c r="I111" s="517"/>
      <c r="J111" s="517"/>
      <c r="K111" s="533"/>
      <c r="L111" s="533"/>
      <c r="M111" s="533"/>
      <c r="N111" s="493"/>
      <c r="P111" s="2"/>
      <c r="Q111" s="2"/>
      <c r="R111" s="2"/>
      <c r="S111" s="2"/>
      <c r="T111" s="2"/>
      <c r="U111" s="2"/>
      <c r="V111" s="2"/>
      <c r="W111" s="2"/>
      <c r="X111" s="2"/>
      <c r="Y111" s="2"/>
      <c r="Z111" s="2"/>
      <c r="AA111" s="2"/>
      <c r="AB111" s="2"/>
      <c r="AC111" s="2"/>
      <c r="AD111" s="2"/>
      <c r="AE111" s="2"/>
    </row>
    <row r="112" spans="2:31" x14ac:dyDescent="0.25">
      <c r="B112" s="517"/>
      <c r="C112" s="517"/>
      <c r="D112" s="517"/>
      <c r="E112" s="517"/>
      <c r="F112" s="517"/>
      <c r="G112" s="517"/>
      <c r="H112" s="517"/>
      <c r="I112" s="517"/>
      <c r="J112" s="517"/>
      <c r="K112" s="533"/>
      <c r="L112" s="533"/>
      <c r="M112" s="533"/>
      <c r="N112" s="493"/>
      <c r="P112" s="2"/>
      <c r="Q112" s="2"/>
      <c r="R112" s="2"/>
      <c r="S112" s="2"/>
      <c r="T112" s="2"/>
      <c r="U112" s="2"/>
      <c r="V112" s="2"/>
      <c r="W112" s="2"/>
      <c r="X112" s="2"/>
      <c r="Y112" s="2"/>
      <c r="Z112" s="2"/>
      <c r="AA112" s="2"/>
      <c r="AB112" s="2"/>
      <c r="AC112" s="2"/>
      <c r="AD112" s="2"/>
      <c r="AE112" s="2"/>
    </row>
    <row r="113" spans="2:31" x14ac:dyDescent="0.25">
      <c r="B113" s="517"/>
      <c r="C113" s="517"/>
      <c r="D113" s="517"/>
      <c r="E113" s="517"/>
      <c r="F113" s="517"/>
      <c r="G113" s="517"/>
      <c r="H113" s="517"/>
      <c r="I113" s="517"/>
      <c r="J113" s="517"/>
      <c r="K113" s="533"/>
      <c r="L113" s="533"/>
      <c r="M113" s="533"/>
      <c r="N113" s="493"/>
      <c r="P113" s="2"/>
      <c r="Q113" s="2"/>
      <c r="R113" s="2"/>
      <c r="S113" s="2"/>
      <c r="T113" s="2"/>
      <c r="U113" s="2"/>
      <c r="V113" s="2"/>
      <c r="W113" s="2"/>
      <c r="X113" s="2"/>
      <c r="Y113" s="2"/>
      <c r="Z113" s="2"/>
      <c r="AA113" s="2"/>
      <c r="AB113" s="2"/>
      <c r="AC113" s="2"/>
      <c r="AD113" s="2"/>
      <c r="AE113" s="2"/>
    </row>
    <row r="114" spans="2:31" x14ac:dyDescent="0.25">
      <c r="B114" s="517"/>
      <c r="C114" s="517"/>
      <c r="D114" s="517"/>
      <c r="E114" s="517"/>
      <c r="F114" s="517"/>
      <c r="G114" s="517"/>
      <c r="H114" s="517"/>
      <c r="I114" s="517"/>
      <c r="J114" s="517"/>
      <c r="K114" s="533"/>
      <c r="L114" s="533"/>
      <c r="M114" s="533"/>
      <c r="N114" s="493"/>
      <c r="P114" s="2"/>
      <c r="Q114" s="2"/>
      <c r="R114" s="2"/>
      <c r="S114" s="2"/>
      <c r="T114" s="2"/>
      <c r="U114" s="2"/>
      <c r="V114" s="2"/>
      <c r="W114" s="2"/>
      <c r="X114" s="2"/>
      <c r="Y114" s="2"/>
      <c r="Z114" s="2"/>
      <c r="AA114" s="2"/>
      <c r="AB114" s="2"/>
      <c r="AC114" s="2"/>
      <c r="AD114" s="2"/>
      <c r="AE114" s="2"/>
    </row>
    <row r="115" spans="2:31" x14ac:dyDescent="0.25">
      <c r="B115" s="517"/>
      <c r="C115" s="517"/>
      <c r="D115" s="517"/>
      <c r="E115" s="517"/>
      <c r="F115" s="517"/>
      <c r="G115" s="517"/>
      <c r="H115" s="517"/>
      <c r="I115" s="517"/>
      <c r="J115" s="517"/>
      <c r="K115" s="533"/>
      <c r="L115" s="533"/>
      <c r="M115" s="533"/>
      <c r="N115" s="493"/>
      <c r="P115" s="2"/>
      <c r="Q115" s="2"/>
      <c r="R115" s="2"/>
      <c r="S115" s="2"/>
      <c r="T115" s="2"/>
      <c r="U115" s="2"/>
      <c r="V115" s="2"/>
      <c r="W115" s="2"/>
      <c r="X115" s="2"/>
      <c r="Y115" s="2"/>
      <c r="Z115" s="2"/>
      <c r="AA115" s="2"/>
      <c r="AB115" s="2"/>
      <c r="AC115" s="2"/>
      <c r="AD115" s="2"/>
      <c r="AE115" s="2"/>
    </row>
    <row r="116" spans="2:31" x14ac:dyDescent="0.25">
      <c r="B116" s="517"/>
      <c r="C116" s="517"/>
      <c r="D116" s="517"/>
      <c r="E116" s="517"/>
      <c r="F116" s="517"/>
      <c r="G116" s="517"/>
      <c r="H116" s="517"/>
      <c r="I116" s="517"/>
      <c r="J116" s="517"/>
      <c r="K116" s="533"/>
      <c r="L116" s="533"/>
      <c r="M116" s="533"/>
      <c r="N116" s="493"/>
      <c r="P116" s="2"/>
      <c r="Q116" s="2"/>
      <c r="R116" s="2"/>
      <c r="S116" s="2"/>
      <c r="T116" s="2"/>
      <c r="U116" s="2"/>
      <c r="V116" s="2"/>
      <c r="W116" s="2"/>
      <c r="X116" s="2"/>
      <c r="Y116" s="2"/>
      <c r="Z116" s="2"/>
      <c r="AA116" s="2"/>
      <c r="AB116" s="2"/>
      <c r="AC116" s="2"/>
      <c r="AD116" s="2"/>
      <c r="AE116" s="2"/>
    </row>
    <row r="117" spans="2:31" x14ac:dyDescent="0.25">
      <c r="B117" s="517"/>
      <c r="C117" s="517"/>
      <c r="D117" s="517"/>
      <c r="E117" s="517"/>
      <c r="F117" s="517"/>
      <c r="G117" s="517"/>
      <c r="H117" s="517"/>
      <c r="I117" s="517"/>
      <c r="J117" s="517"/>
      <c r="K117" s="533"/>
      <c r="L117" s="533"/>
      <c r="M117" s="533"/>
      <c r="N117" s="493"/>
      <c r="P117" s="2"/>
      <c r="Q117" s="2"/>
      <c r="R117" s="2"/>
      <c r="S117" s="2"/>
      <c r="T117" s="2"/>
      <c r="U117" s="2"/>
      <c r="V117" s="2"/>
      <c r="W117" s="2"/>
      <c r="X117" s="2"/>
      <c r="Y117" s="2"/>
      <c r="Z117" s="2"/>
      <c r="AA117" s="2"/>
      <c r="AB117" s="2"/>
      <c r="AC117" s="2"/>
      <c r="AD117" s="2"/>
      <c r="AE117" s="2"/>
    </row>
    <row r="118" spans="2:31" x14ac:dyDescent="0.25">
      <c r="B118" s="517"/>
      <c r="C118" s="517"/>
      <c r="D118" s="517"/>
      <c r="E118" s="517"/>
      <c r="F118" s="517"/>
      <c r="G118" s="517"/>
      <c r="H118" s="517"/>
      <c r="I118" s="517"/>
      <c r="J118" s="517"/>
      <c r="K118" s="533"/>
      <c r="L118" s="533"/>
      <c r="M118" s="533"/>
      <c r="N118" s="493"/>
      <c r="P118" s="2"/>
      <c r="Q118" s="2"/>
      <c r="R118" s="2"/>
      <c r="S118" s="2"/>
      <c r="T118" s="2"/>
      <c r="U118" s="2"/>
      <c r="V118" s="2"/>
      <c r="W118" s="2"/>
      <c r="X118" s="2"/>
      <c r="Y118" s="2"/>
      <c r="Z118" s="2"/>
      <c r="AA118" s="2"/>
      <c r="AB118" s="2"/>
      <c r="AC118" s="2"/>
      <c r="AD118" s="2"/>
      <c r="AE118" s="2"/>
    </row>
    <row r="119" spans="2:31" x14ac:dyDescent="0.25">
      <c r="B119" s="517"/>
      <c r="C119" s="517"/>
      <c r="D119" s="517"/>
      <c r="E119" s="517"/>
      <c r="F119" s="517"/>
      <c r="G119" s="517"/>
      <c r="H119" s="517"/>
      <c r="I119" s="517"/>
      <c r="J119" s="517"/>
      <c r="K119" s="533"/>
      <c r="L119" s="533"/>
      <c r="M119" s="533"/>
      <c r="N119" s="493"/>
      <c r="P119" s="2"/>
      <c r="Q119" s="2"/>
      <c r="R119" s="2"/>
      <c r="S119" s="2"/>
      <c r="T119" s="2"/>
      <c r="U119" s="2"/>
      <c r="V119" s="2"/>
      <c r="W119" s="2"/>
      <c r="X119" s="2"/>
      <c r="Y119" s="2"/>
      <c r="Z119" s="2"/>
      <c r="AA119" s="2"/>
      <c r="AB119" s="2"/>
      <c r="AC119" s="2"/>
      <c r="AD119" s="2"/>
      <c r="AE119" s="2"/>
    </row>
    <row r="120" spans="2:31" x14ac:dyDescent="0.25">
      <c r="B120" s="517"/>
      <c r="C120" s="517"/>
      <c r="D120" s="517"/>
      <c r="E120" s="517"/>
      <c r="F120" s="517"/>
      <c r="G120" s="517"/>
      <c r="H120" s="517"/>
      <c r="I120" s="517"/>
      <c r="J120" s="517"/>
      <c r="K120" s="533"/>
      <c r="L120" s="533"/>
      <c r="M120" s="533"/>
      <c r="N120" s="493"/>
      <c r="P120" s="2"/>
      <c r="Q120" s="2"/>
      <c r="R120" s="2"/>
      <c r="S120" s="2"/>
      <c r="T120" s="2"/>
      <c r="U120" s="2"/>
      <c r="V120" s="2"/>
      <c r="W120" s="2"/>
      <c r="X120" s="2"/>
      <c r="Y120" s="2"/>
      <c r="Z120" s="2"/>
      <c r="AA120" s="2"/>
      <c r="AB120" s="2"/>
      <c r="AC120" s="2"/>
      <c r="AD120" s="2"/>
      <c r="AE120" s="2"/>
    </row>
    <row r="121" spans="2:31" x14ac:dyDescent="0.25">
      <c r="B121" s="517"/>
      <c r="C121" s="517"/>
      <c r="D121" s="517"/>
      <c r="E121" s="517"/>
      <c r="F121" s="517"/>
      <c r="G121" s="517"/>
      <c r="H121" s="517"/>
      <c r="I121" s="517"/>
      <c r="J121" s="517"/>
      <c r="K121" s="533"/>
      <c r="L121" s="533"/>
      <c r="M121" s="533"/>
      <c r="N121" s="493"/>
      <c r="P121" s="2"/>
      <c r="Q121" s="2"/>
      <c r="R121" s="2"/>
      <c r="S121" s="2"/>
      <c r="T121" s="2"/>
      <c r="U121" s="2"/>
      <c r="V121" s="2"/>
      <c r="W121" s="2"/>
      <c r="X121" s="2"/>
      <c r="Y121" s="2"/>
      <c r="Z121" s="2"/>
      <c r="AA121" s="2"/>
      <c r="AB121" s="2"/>
      <c r="AC121" s="2"/>
      <c r="AD121" s="2"/>
      <c r="AE121" s="2"/>
    </row>
    <row r="122" spans="2:31" x14ac:dyDescent="0.25">
      <c r="B122" s="517"/>
      <c r="C122" s="517"/>
      <c r="D122" s="517"/>
      <c r="E122" s="517"/>
      <c r="F122" s="517"/>
      <c r="G122" s="517"/>
      <c r="H122" s="517"/>
      <c r="I122" s="517"/>
      <c r="J122" s="517"/>
      <c r="K122" s="533"/>
      <c r="L122" s="533"/>
      <c r="M122" s="533"/>
      <c r="N122" s="493"/>
      <c r="P122" s="2"/>
      <c r="Q122" s="2"/>
      <c r="R122" s="2"/>
      <c r="S122" s="2"/>
      <c r="T122" s="2"/>
      <c r="U122" s="2"/>
      <c r="V122" s="2"/>
      <c r="W122" s="2"/>
      <c r="X122" s="2"/>
      <c r="Y122" s="2"/>
      <c r="Z122" s="2"/>
      <c r="AA122" s="2"/>
      <c r="AB122" s="2"/>
      <c r="AC122" s="2"/>
      <c r="AD122" s="2"/>
      <c r="AE122" s="2"/>
    </row>
    <row r="123" spans="2:31" x14ac:dyDescent="0.25">
      <c r="B123" s="517"/>
      <c r="C123" s="517"/>
      <c r="D123" s="517"/>
      <c r="E123" s="517"/>
      <c r="F123" s="517"/>
      <c r="G123" s="517"/>
      <c r="H123" s="517"/>
      <c r="I123" s="517"/>
      <c r="J123" s="517"/>
      <c r="K123" s="533"/>
      <c r="L123" s="533"/>
      <c r="M123" s="533"/>
      <c r="N123" s="493"/>
      <c r="P123" s="2"/>
      <c r="Q123" s="2"/>
      <c r="R123" s="2"/>
      <c r="S123" s="2"/>
      <c r="T123" s="2"/>
      <c r="U123" s="2"/>
      <c r="V123" s="2"/>
      <c r="W123" s="2"/>
      <c r="X123" s="2"/>
      <c r="Y123" s="2"/>
      <c r="Z123" s="2"/>
      <c r="AA123" s="2"/>
      <c r="AB123" s="2"/>
      <c r="AC123" s="2"/>
      <c r="AD123" s="2"/>
      <c r="AE123" s="2"/>
    </row>
    <row r="124" spans="2:31" x14ac:dyDescent="0.25">
      <c r="B124" s="517"/>
      <c r="C124" s="517"/>
      <c r="D124" s="517"/>
      <c r="E124" s="517"/>
      <c r="F124" s="517"/>
      <c r="G124" s="517"/>
      <c r="H124" s="517"/>
      <c r="I124" s="517"/>
      <c r="J124" s="517"/>
      <c r="K124" s="533"/>
      <c r="L124" s="533"/>
      <c r="M124" s="533"/>
      <c r="N124" s="493"/>
      <c r="P124" s="2"/>
      <c r="Q124" s="2"/>
      <c r="R124" s="2"/>
      <c r="S124" s="2"/>
      <c r="T124" s="2"/>
      <c r="U124" s="2"/>
      <c r="V124" s="2"/>
      <c r="W124" s="2"/>
      <c r="X124" s="2"/>
      <c r="Y124" s="2"/>
      <c r="Z124" s="2"/>
      <c r="AA124" s="2"/>
      <c r="AB124" s="2"/>
      <c r="AC124" s="2"/>
      <c r="AD124" s="2"/>
      <c r="AE124" s="2"/>
    </row>
    <row r="125" spans="2:31" x14ac:dyDescent="0.25">
      <c r="B125" s="517"/>
      <c r="C125" s="517"/>
      <c r="D125" s="517"/>
      <c r="E125" s="517"/>
      <c r="F125" s="517"/>
      <c r="G125" s="517"/>
      <c r="H125" s="517"/>
      <c r="I125" s="517"/>
      <c r="J125" s="517"/>
      <c r="K125" s="533"/>
      <c r="L125" s="533"/>
      <c r="M125" s="533"/>
      <c r="N125" s="493"/>
      <c r="P125" s="2"/>
      <c r="Q125" s="2"/>
      <c r="R125" s="2"/>
      <c r="S125" s="2"/>
      <c r="T125" s="2"/>
      <c r="U125" s="2"/>
      <c r="V125" s="2"/>
      <c r="W125" s="2"/>
      <c r="X125" s="2"/>
      <c r="Y125" s="2"/>
      <c r="Z125" s="2"/>
      <c r="AA125" s="2"/>
      <c r="AB125" s="2"/>
      <c r="AC125" s="2"/>
      <c r="AD125" s="2"/>
      <c r="AE125" s="2"/>
    </row>
    <row r="126" spans="2:31" x14ac:dyDescent="0.25">
      <c r="B126" s="517"/>
      <c r="C126" s="517"/>
      <c r="D126" s="517"/>
      <c r="E126" s="517"/>
      <c r="F126" s="517"/>
      <c r="G126" s="517"/>
      <c r="H126" s="517"/>
      <c r="I126" s="517"/>
      <c r="J126" s="517"/>
      <c r="K126" s="533"/>
      <c r="L126" s="533"/>
      <c r="M126" s="533"/>
      <c r="N126" s="493"/>
      <c r="P126" s="2"/>
      <c r="Q126" s="2"/>
      <c r="R126" s="2"/>
      <c r="S126" s="2"/>
      <c r="T126" s="2"/>
      <c r="U126" s="2"/>
      <c r="V126" s="2"/>
      <c r="W126" s="2"/>
      <c r="X126" s="2"/>
      <c r="Y126" s="2"/>
      <c r="Z126" s="2"/>
      <c r="AA126" s="2"/>
      <c r="AB126" s="2"/>
      <c r="AC126" s="2"/>
      <c r="AD126" s="2"/>
      <c r="AE126" s="2"/>
    </row>
    <row r="127" spans="2:31" x14ac:dyDescent="0.25">
      <c r="B127" s="517"/>
      <c r="C127" s="517"/>
      <c r="D127" s="517"/>
      <c r="E127" s="517"/>
      <c r="F127" s="517"/>
      <c r="G127" s="517"/>
      <c r="H127" s="517"/>
      <c r="I127" s="517"/>
      <c r="J127" s="517"/>
      <c r="K127" s="533"/>
      <c r="L127" s="533"/>
      <c r="M127" s="533"/>
      <c r="N127" s="493"/>
      <c r="P127" s="2"/>
      <c r="Q127" s="2"/>
      <c r="R127" s="2"/>
      <c r="S127" s="2"/>
      <c r="T127" s="2"/>
      <c r="U127" s="2"/>
      <c r="V127" s="2"/>
      <c r="W127" s="2"/>
      <c r="X127" s="2"/>
      <c r="Y127" s="2"/>
      <c r="Z127" s="2"/>
      <c r="AA127" s="2"/>
      <c r="AB127" s="2"/>
      <c r="AC127" s="2"/>
      <c r="AD127" s="2"/>
      <c r="AE127" s="2"/>
    </row>
    <row r="128" spans="2:31" x14ac:dyDescent="0.25">
      <c r="B128" s="517"/>
      <c r="C128" s="517"/>
      <c r="D128" s="517"/>
      <c r="E128" s="517"/>
      <c r="F128" s="517"/>
      <c r="G128" s="517"/>
      <c r="H128" s="517"/>
      <c r="I128" s="517"/>
      <c r="J128" s="517"/>
      <c r="K128" s="533"/>
      <c r="L128" s="533"/>
      <c r="M128" s="533"/>
      <c r="N128" s="493"/>
      <c r="P128" s="2"/>
      <c r="Q128" s="2"/>
      <c r="R128" s="2"/>
      <c r="S128" s="2"/>
      <c r="T128" s="2"/>
      <c r="U128" s="2"/>
      <c r="V128" s="2"/>
      <c r="W128" s="2"/>
      <c r="X128" s="2"/>
      <c r="Y128" s="2"/>
      <c r="Z128" s="2"/>
      <c r="AA128" s="2"/>
      <c r="AB128" s="2"/>
      <c r="AC128" s="2"/>
      <c r="AD128" s="2"/>
      <c r="AE128" s="2"/>
    </row>
    <row r="129" spans="2:31" x14ac:dyDescent="0.25">
      <c r="B129" s="517"/>
      <c r="C129" s="517"/>
      <c r="D129" s="517"/>
      <c r="E129" s="517"/>
      <c r="F129" s="517"/>
      <c r="G129" s="517"/>
      <c r="H129" s="517"/>
      <c r="I129" s="517"/>
      <c r="J129" s="517"/>
      <c r="K129" s="533"/>
      <c r="L129" s="533"/>
      <c r="M129" s="533"/>
      <c r="N129" s="493"/>
      <c r="P129" s="2"/>
      <c r="Q129" s="2"/>
      <c r="R129" s="2"/>
      <c r="S129" s="2"/>
      <c r="T129" s="2"/>
      <c r="U129" s="2"/>
      <c r="V129" s="2"/>
      <c r="W129" s="2"/>
      <c r="X129" s="2"/>
      <c r="Y129" s="2"/>
      <c r="Z129" s="2"/>
      <c r="AA129" s="2"/>
      <c r="AB129" s="2"/>
      <c r="AC129" s="2"/>
      <c r="AD129" s="2"/>
      <c r="AE129" s="2"/>
    </row>
    <row r="130" spans="2:31" x14ac:dyDescent="0.25">
      <c r="B130" s="517"/>
      <c r="C130" s="517"/>
      <c r="D130" s="517"/>
      <c r="E130" s="517"/>
      <c r="F130" s="517"/>
      <c r="G130" s="517"/>
      <c r="H130" s="517"/>
      <c r="I130" s="517"/>
      <c r="J130" s="517"/>
      <c r="K130" s="533"/>
      <c r="L130" s="533"/>
      <c r="M130" s="533"/>
      <c r="N130" s="493"/>
      <c r="P130" s="2"/>
      <c r="Q130" s="2"/>
      <c r="R130" s="2"/>
      <c r="S130" s="2"/>
      <c r="T130" s="2"/>
      <c r="U130" s="2"/>
      <c r="V130" s="2"/>
      <c r="W130" s="2"/>
      <c r="X130" s="2"/>
      <c r="Y130" s="2"/>
      <c r="Z130" s="2"/>
      <c r="AA130" s="2"/>
      <c r="AB130" s="2"/>
      <c r="AC130" s="2"/>
      <c r="AD130" s="2"/>
      <c r="AE130" s="2"/>
    </row>
    <row r="131" spans="2:31" x14ac:dyDescent="0.25">
      <c r="B131" s="517"/>
      <c r="C131" s="517"/>
      <c r="D131" s="517"/>
      <c r="E131" s="517"/>
      <c r="F131" s="517"/>
      <c r="G131" s="517"/>
      <c r="H131" s="517"/>
      <c r="I131" s="517"/>
      <c r="J131" s="517"/>
      <c r="K131" s="533"/>
      <c r="L131" s="533"/>
      <c r="M131" s="533"/>
      <c r="N131" s="493"/>
      <c r="P131" s="2"/>
      <c r="Q131" s="2"/>
      <c r="R131" s="2"/>
      <c r="S131" s="2"/>
      <c r="T131" s="2"/>
      <c r="U131" s="2"/>
      <c r="V131" s="2"/>
      <c r="W131" s="2"/>
      <c r="X131" s="2"/>
      <c r="Y131" s="2"/>
      <c r="Z131" s="2"/>
      <c r="AA131" s="2"/>
      <c r="AB131" s="2"/>
      <c r="AC131" s="2"/>
      <c r="AD131" s="2"/>
      <c r="AE131" s="2"/>
    </row>
    <row r="132" spans="2:31" x14ac:dyDescent="0.25">
      <c r="B132" s="517"/>
      <c r="C132" s="517"/>
      <c r="D132" s="517"/>
      <c r="E132" s="517"/>
      <c r="F132" s="517"/>
      <c r="G132" s="517"/>
      <c r="H132" s="517"/>
      <c r="I132" s="517"/>
      <c r="J132" s="517"/>
      <c r="K132" s="533"/>
      <c r="L132" s="533"/>
      <c r="M132" s="533"/>
      <c r="N132" s="493"/>
      <c r="P132" s="2"/>
      <c r="Q132" s="2"/>
      <c r="R132" s="2"/>
      <c r="S132" s="2"/>
      <c r="T132" s="2"/>
      <c r="U132" s="2"/>
      <c r="V132" s="2"/>
      <c r="W132" s="2"/>
      <c r="X132" s="2"/>
      <c r="Y132" s="2"/>
      <c r="Z132" s="2"/>
      <c r="AA132" s="2"/>
      <c r="AB132" s="2"/>
      <c r="AC132" s="2"/>
      <c r="AD132" s="2"/>
      <c r="AE132" s="2"/>
    </row>
    <row r="133" spans="2:31" x14ac:dyDescent="0.25">
      <c r="B133" s="517"/>
      <c r="C133" s="517"/>
      <c r="D133" s="517"/>
      <c r="E133" s="517"/>
      <c r="F133" s="517"/>
      <c r="G133" s="517"/>
      <c r="H133" s="517"/>
      <c r="I133" s="517"/>
      <c r="J133" s="517"/>
      <c r="K133" s="533"/>
      <c r="L133" s="533"/>
      <c r="M133" s="533"/>
      <c r="N133" s="493"/>
      <c r="P133" s="2"/>
      <c r="Q133" s="2"/>
      <c r="R133" s="2"/>
      <c r="S133" s="2"/>
      <c r="T133" s="2"/>
      <c r="U133" s="2"/>
      <c r="V133" s="2"/>
      <c r="W133" s="2"/>
      <c r="X133" s="2"/>
      <c r="Y133" s="2"/>
      <c r="Z133" s="2"/>
      <c r="AA133" s="2"/>
      <c r="AB133" s="2"/>
      <c r="AC133" s="2"/>
      <c r="AD133" s="2"/>
      <c r="AE133" s="2"/>
    </row>
    <row r="134" spans="2:31" x14ac:dyDescent="0.25">
      <c r="B134" s="517"/>
      <c r="C134" s="517"/>
      <c r="D134" s="517"/>
      <c r="E134" s="517"/>
      <c r="F134" s="517"/>
      <c r="G134" s="517"/>
      <c r="H134" s="517"/>
      <c r="I134" s="517"/>
      <c r="J134" s="517"/>
      <c r="K134" s="533"/>
      <c r="L134" s="533"/>
      <c r="M134" s="533"/>
      <c r="N134" s="493"/>
      <c r="P134" s="2"/>
      <c r="Q134" s="2"/>
      <c r="R134" s="2"/>
      <c r="S134" s="2"/>
      <c r="T134" s="2"/>
      <c r="U134" s="2"/>
      <c r="V134" s="2"/>
      <c r="W134" s="2"/>
      <c r="X134" s="2"/>
      <c r="Y134" s="2"/>
      <c r="Z134" s="2"/>
      <c r="AA134" s="2"/>
      <c r="AB134" s="2"/>
      <c r="AC134" s="2"/>
      <c r="AD134" s="2"/>
      <c r="AE134" s="2"/>
    </row>
    <row r="135" spans="2:31" x14ac:dyDescent="0.25">
      <c r="B135" s="517"/>
      <c r="C135" s="517"/>
      <c r="D135" s="517"/>
      <c r="E135" s="517"/>
      <c r="F135" s="517"/>
      <c r="G135" s="517"/>
      <c r="H135" s="517"/>
      <c r="I135" s="517"/>
      <c r="J135" s="517"/>
      <c r="K135" s="533"/>
      <c r="L135" s="533"/>
      <c r="M135" s="533"/>
      <c r="N135" s="493"/>
      <c r="P135" s="2"/>
      <c r="Q135" s="2"/>
      <c r="R135" s="2"/>
      <c r="S135" s="2"/>
      <c r="T135" s="2"/>
      <c r="U135" s="2"/>
      <c r="V135" s="2"/>
      <c r="W135" s="2"/>
      <c r="X135" s="2"/>
      <c r="Y135" s="2"/>
      <c r="Z135" s="2"/>
      <c r="AA135" s="2"/>
      <c r="AB135" s="2"/>
      <c r="AC135" s="2"/>
      <c r="AD135" s="2"/>
      <c r="AE135" s="2"/>
    </row>
    <row r="136" spans="2:31" x14ac:dyDescent="0.25">
      <c r="B136" s="517"/>
      <c r="C136" s="517"/>
      <c r="D136" s="517"/>
      <c r="E136" s="517"/>
      <c r="F136" s="517"/>
      <c r="G136" s="517"/>
      <c r="H136" s="517"/>
      <c r="I136" s="517"/>
      <c r="J136" s="517"/>
      <c r="K136" s="533"/>
      <c r="L136" s="533"/>
      <c r="M136" s="533"/>
      <c r="N136" s="493"/>
      <c r="P136" s="2"/>
      <c r="Q136" s="2"/>
      <c r="R136" s="2"/>
      <c r="S136" s="2"/>
      <c r="T136" s="2"/>
      <c r="U136" s="2"/>
      <c r="V136" s="2"/>
      <c r="W136" s="2"/>
      <c r="X136" s="2"/>
      <c r="Y136" s="2"/>
      <c r="Z136" s="2"/>
      <c r="AA136" s="2"/>
      <c r="AB136" s="2"/>
      <c r="AC136" s="2"/>
      <c r="AD136" s="2"/>
      <c r="AE136" s="2"/>
    </row>
    <row r="137" spans="2:31" x14ac:dyDescent="0.25">
      <c r="B137" s="517"/>
      <c r="C137" s="517"/>
      <c r="D137" s="517"/>
      <c r="E137" s="517"/>
      <c r="F137" s="517"/>
      <c r="G137" s="517"/>
      <c r="H137" s="517"/>
      <c r="I137" s="517"/>
      <c r="J137" s="517"/>
      <c r="K137" s="533"/>
      <c r="L137" s="533"/>
      <c r="M137" s="533"/>
      <c r="N137" s="493"/>
      <c r="P137" s="2"/>
      <c r="Q137" s="2"/>
      <c r="R137" s="2"/>
      <c r="S137" s="2"/>
      <c r="T137" s="2"/>
      <c r="U137" s="2"/>
      <c r="V137" s="2"/>
      <c r="W137" s="2"/>
      <c r="X137" s="2"/>
      <c r="Y137" s="2"/>
      <c r="Z137" s="2"/>
      <c r="AA137" s="2"/>
      <c r="AB137" s="2"/>
      <c r="AC137" s="2"/>
      <c r="AD137" s="2"/>
      <c r="AE137" s="2"/>
    </row>
    <row r="138" spans="2:31" x14ac:dyDescent="0.25">
      <c r="B138" s="517"/>
      <c r="C138" s="517"/>
      <c r="D138" s="517"/>
      <c r="E138" s="517"/>
      <c r="F138" s="517"/>
      <c r="G138" s="517"/>
      <c r="H138" s="517"/>
      <c r="I138" s="517"/>
      <c r="J138" s="517"/>
      <c r="K138" s="533"/>
      <c r="L138" s="533"/>
      <c r="M138" s="533"/>
      <c r="N138" s="493"/>
      <c r="P138" s="2"/>
      <c r="Q138" s="2"/>
      <c r="R138" s="2"/>
      <c r="S138" s="2"/>
      <c r="T138" s="2"/>
      <c r="U138" s="2"/>
      <c r="V138" s="2"/>
      <c r="W138" s="2"/>
      <c r="X138" s="2"/>
      <c r="Y138" s="2"/>
      <c r="Z138" s="2"/>
      <c r="AA138" s="2"/>
      <c r="AB138" s="2"/>
      <c r="AC138" s="2"/>
      <c r="AD138" s="2"/>
      <c r="AE138" s="2"/>
    </row>
    <row r="139" spans="2:31" x14ac:dyDescent="0.25">
      <c r="B139" s="517"/>
      <c r="C139" s="517"/>
      <c r="D139" s="517"/>
      <c r="E139" s="517"/>
      <c r="F139" s="517"/>
      <c r="G139" s="517"/>
      <c r="H139" s="517"/>
      <c r="I139" s="517"/>
      <c r="J139" s="517"/>
      <c r="K139" s="533"/>
      <c r="L139" s="533"/>
      <c r="M139" s="533"/>
      <c r="N139" s="493"/>
      <c r="P139" s="2"/>
      <c r="Q139" s="2"/>
      <c r="R139" s="2"/>
      <c r="S139" s="2"/>
      <c r="T139" s="2"/>
      <c r="U139" s="2"/>
      <c r="V139" s="2"/>
      <c r="W139" s="2"/>
      <c r="X139" s="2"/>
      <c r="Y139" s="2"/>
      <c r="Z139" s="2"/>
      <c r="AA139" s="2"/>
      <c r="AB139" s="2"/>
      <c r="AC139" s="2"/>
      <c r="AD139" s="2"/>
      <c r="AE139" s="2"/>
    </row>
    <row r="140" spans="2:31" x14ac:dyDescent="0.25">
      <c r="B140" s="517"/>
      <c r="C140" s="517"/>
      <c r="D140" s="517"/>
      <c r="E140" s="517"/>
      <c r="F140" s="517"/>
      <c r="G140" s="517"/>
      <c r="H140" s="517"/>
      <c r="I140" s="517"/>
      <c r="J140" s="517"/>
      <c r="K140" s="533"/>
      <c r="L140" s="533"/>
      <c r="M140" s="533"/>
      <c r="N140" s="493"/>
      <c r="P140" s="2"/>
      <c r="Q140" s="2"/>
      <c r="R140" s="2"/>
      <c r="S140" s="2"/>
      <c r="T140" s="2"/>
      <c r="U140" s="2"/>
      <c r="V140" s="2"/>
      <c r="W140" s="2"/>
      <c r="X140" s="2"/>
      <c r="Y140" s="2"/>
      <c r="Z140" s="2"/>
      <c r="AA140" s="2"/>
      <c r="AB140" s="2"/>
      <c r="AC140" s="2"/>
      <c r="AD140" s="2"/>
      <c r="AE140" s="2"/>
    </row>
    <row r="141" spans="2:31" x14ac:dyDescent="0.25">
      <c r="B141" s="517"/>
      <c r="C141" s="517"/>
      <c r="D141" s="517"/>
      <c r="E141" s="517"/>
      <c r="F141" s="517"/>
      <c r="G141" s="517"/>
      <c r="H141" s="517"/>
      <c r="I141" s="517"/>
      <c r="J141" s="517"/>
      <c r="K141" s="533"/>
      <c r="L141" s="533"/>
      <c r="M141" s="533"/>
      <c r="N141" s="493"/>
      <c r="P141" s="2"/>
      <c r="Q141" s="2"/>
      <c r="R141" s="2"/>
      <c r="S141" s="2"/>
      <c r="T141" s="2"/>
      <c r="U141" s="2"/>
      <c r="V141" s="2"/>
      <c r="W141" s="2"/>
      <c r="X141" s="2"/>
      <c r="Y141" s="2"/>
      <c r="Z141" s="2"/>
      <c r="AA141" s="2"/>
      <c r="AB141" s="2"/>
      <c r="AC141" s="2"/>
      <c r="AD141" s="2"/>
      <c r="AE141" s="2"/>
    </row>
    <row r="142" spans="2:31" x14ac:dyDescent="0.25">
      <c r="B142" s="517"/>
      <c r="C142" s="517"/>
      <c r="D142" s="517"/>
      <c r="E142" s="517"/>
      <c r="F142" s="517"/>
      <c r="G142" s="517"/>
      <c r="H142" s="517"/>
      <c r="I142" s="517"/>
      <c r="J142" s="517"/>
      <c r="K142" s="533"/>
      <c r="L142" s="533"/>
      <c r="M142" s="533"/>
      <c r="N142" s="493"/>
      <c r="P142" s="2"/>
      <c r="Q142" s="2"/>
      <c r="R142" s="2"/>
      <c r="S142" s="2"/>
      <c r="T142" s="2"/>
      <c r="U142" s="2"/>
      <c r="V142" s="2"/>
      <c r="W142" s="2"/>
      <c r="X142" s="2"/>
      <c r="Y142" s="2"/>
      <c r="Z142" s="2"/>
      <c r="AA142" s="2"/>
      <c r="AB142" s="2"/>
      <c r="AC142" s="2"/>
      <c r="AD142" s="2"/>
      <c r="AE142" s="2"/>
    </row>
    <row r="143" spans="2:31" x14ac:dyDescent="0.25">
      <c r="B143" s="517"/>
      <c r="C143" s="517"/>
      <c r="D143" s="517"/>
      <c r="E143" s="517"/>
      <c r="F143" s="517"/>
      <c r="G143" s="517"/>
      <c r="H143" s="517"/>
      <c r="I143" s="517"/>
      <c r="J143" s="517"/>
      <c r="K143" s="533"/>
      <c r="L143" s="533"/>
      <c r="M143" s="533"/>
      <c r="N143" s="493"/>
      <c r="P143" s="2"/>
      <c r="Q143" s="2"/>
      <c r="R143" s="2"/>
      <c r="S143" s="2"/>
      <c r="T143" s="2"/>
      <c r="U143" s="2"/>
      <c r="V143" s="2"/>
      <c r="W143" s="2"/>
      <c r="X143" s="2"/>
      <c r="Y143" s="2"/>
      <c r="Z143" s="2"/>
      <c r="AA143" s="2"/>
      <c r="AB143" s="2"/>
      <c r="AC143" s="2"/>
      <c r="AD143" s="2"/>
      <c r="AE143" s="2"/>
    </row>
    <row r="144" spans="2:31" x14ac:dyDescent="0.25">
      <c r="B144" s="517"/>
      <c r="C144" s="517"/>
      <c r="D144" s="517"/>
      <c r="E144" s="517"/>
      <c r="F144" s="517"/>
      <c r="G144" s="517"/>
      <c r="H144" s="517"/>
      <c r="I144" s="517"/>
      <c r="J144" s="517"/>
      <c r="K144" s="533"/>
      <c r="L144" s="533"/>
      <c r="M144" s="533"/>
      <c r="N144" s="493"/>
      <c r="P144" s="2"/>
      <c r="Q144" s="2"/>
      <c r="R144" s="2"/>
      <c r="S144" s="2"/>
      <c r="T144" s="2"/>
      <c r="U144" s="2"/>
      <c r="V144" s="2"/>
      <c r="W144" s="2"/>
      <c r="X144" s="2"/>
      <c r="Y144" s="2"/>
      <c r="Z144" s="2"/>
      <c r="AA144" s="2"/>
      <c r="AB144" s="2"/>
      <c r="AC144" s="2"/>
      <c r="AD144" s="2"/>
      <c r="AE144" s="2"/>
    </row>
    <row r="145" spans="2:31" x14ac:dyDescent="0.25">
      <c r="B145" s="517"/>
      <c r="C145" s="517"/>
      <c r="D145" s="517"/>
      <c r="E145" s="517"/>
      <c r="F145" s="517"/>
      <c r="G145" s="517"/>
      <c r="H145" s="517"/>
      <c r="I145" s="517"/>
      <c r="J145" s="517"/>
      <c r="K145" s="533"/>
      <c r="L145" s="533"/>
      <c r="M145" s="533"/>
      <c r="N145" s="493"/>
      <c r="P145" s="2"/>
      <c r="Q145" s="2"/>
      <c r="R145" s="2"/>
      <c r="S145" s="2"/>
      <c r="T145" s="2"/>
      <c r="U145" s="2"/>
      <c r="V145" s="2"/>
      <c r="W145" s="2"/>
      <c r="X145" s="2"/>
      <c r="Y145" s="2"/>
      <c r="Z145" s="2"/>
      <c r="AA145" s="2"/>
      <c r="AB145" s="2"/>
      <c r="AC145" s="2"/>
      <c r="AD145" s="2"/>
      <c r="AE145" s="2"/>
    </row>
    <row r="146" spans="2:31" x14ac:dyDescent="0.25">
      <c r="B146" s="517"/>
      <c r="C146" s="517"/>
      <c r="D146" s="517"/>
      <c r="E146" s="517"/>
      <c r="F146" s="517"/>
      <c r="G146" s="517"/>
      <c r="H146" s="517"/>
      <c r="I146" s="517"/>
      <c r="J146" s="517"/>
      <c r="K146" s="533"/>
      <c r="L146" s="533"/>
      <c r="M146" s="533"/>
      <c r="N146" s="493"/>
      <c r="P146" s="2"/>
      <c r="Q146" s="2"/>
      <c r="R146" s="2"/>
      <c r="S146" s="2"/>
      <c r="T146" s="2"/>
      <c r="U146" s="2"/>
      <c r="V146" s="2"/>
      <c r="W146" s="2"/>
      <c r="X146" s="2"/>
      <c r="Y146" s="2"/>
      <c r="Z146" s="2"/>
      <c r="AA146" s="2"/>
      <c r="AB146" s="2"/>
      <c r="AC146" s="2"/>
      <c r="AD146" s="2"/>
      <c r="AE146" s="2"/>
    </row>
    <row r="147" spans="2:31" x14ac:dyDescent="0.25">
      <c r="B147" s="517"/>
      <c r="C147" s="517"/>
      <c r="D147" s="517"/>
      <c r="E147" s="517"/>
      <c r="F147" s="517"/>
      <c r="G147" s="517"/>
      <c r="H147" s="517"/>
      <c r="I147" s="517"/>
      <c r="J147" s="517"/>
      <c r="K147" s="533"/>
      <c r="L147" s="533"/>
      <c r="M147" s="533"/>
      <c r="N147" s="493"/>
      <c r="P147" s="2"/>
      <c r="Q147" s="2"/>
      <c r="R147" s="2"/>
      <c r="S147" s="2"/>
      <c r="T147" s="2"/>
      <c r="U147" s="2"/>
      <c r="V147" s="2"/>
      <c r="W147" s="2"/>
      <c r="X147" s="2"/>
      <c r="Y147" s="2"/>
      <c r="Z147" s="2"/>
      <c r="AA147" s="2"/>
      <c r="AB147" s="2"/>
      <c r="AC147" s="2"/>
      <c r="AD147" s="2"/>
      <c r="AE147" s="2"/>
    </row>
    <row r="148" spans="2:31" x14ac:dyDescent="0.25">
      <c r="B148" s="517"/>
      <c r="C148" s="517"/>
      <c r="D148" s="517"/>
      <c r="E148" s="517"/>
      <c r="F148" s="517"/>
      <c r="G148" s="517"/>
      <c r="H148" s="517"/>
      <c r="I148" s="517"/>
      <c r="J148" s="517"/>
      <c r="K148" s="533"/>
      <c r="L148" s="533"/>
      <c r="M148" s="533"/>
      <c r="N148" s="493"/>
      <c r="P148" s="2"/>
      <c r="Q148" s="2"/>
      <c r="R148" s="2"/>
      <c r="S148" s="2"/>
      <c r="T148" s="2"/>
      <c r="U148" s="2"/>
      <c r="V148" s="2"/>
      <c r="W148" s="2"/>
      <c r="X148" s="2"/>
      <c r="Y148" s="2"/>
      <c r="Z148" s="2"/>
      <c r="AA148" s="2"/>
      <c r="AB148" s="2"/>
      <c r="AC148" s="2"/>
      <c r="AD148" s="2"/>
      <c r="AE148" s="2"/>
    </row>
    <row r="149" spans="2:31" x14ac:dyDescent="0.25">
      <c r="B149" s="517"/>
      <c r="C149" s="517"/>
      <c r="D149" s="517"/>
      <c r="E149" s="517"/>
      <c r="F149" s="517"/>
      <c r="G149" s="517"/>
      <c r="H149" s="517"/>
      <c r="I149" s="517"/>
      <c r="J149" s="517"/>
      <c r="K149" s="533"/>
      <c r="L149" s="533"/>
      <c r="M149" s="533"/>
      <c r="N149" s="493"/>
      <c r="P149" s="2"/>
      <c r="Q149" s="2"/>
      <c r="R149" s="2"/>
      <c r="S149" s="2"/>
      <c r="T149" s="2"/>
      <c r="U149" s="2"/>
      <c r="V149" s="2"/>
      <c r="W149" s="2"/>
      <c r="X149" s="2"/>
      <c r="Y149" s="2"/>
      <c r="Z149" s="2"/>
      <c r="AA149" s="2"/>
      <c r="AB149" s="2"/>
      <c r="AC149" s="2"/>
      <c r="AD149" s="2"/>
      <c r="AE149" s="2"/>
    </row>
    <row r="150" spans="2:31" x14ac:dyDescent="0.25">
      <c r="B150" s="517"/>
      <c r="C150" s="517"/>
      <c r="D150" s="517"/>
      <c r="E150" s="517"/>
      <c r="F150" s="517"/>
      <c r="G150" s="517"/>
      <c r="H150" s="517"/>
      <c r="I150" s="517"/>
      <c r="J150" s="517"/>
      <c r="K150" s="533"/>
      <c r="L150" s="533"/>
      <c r="M150" s="533"/>
      <c r="N150" s="493"/>
      <c r="P150" s="2"/>
      <c r="Q150" s="2"/>
      <c r="R150" s="2"/>
      <c r="S150" s="2"/>
      <c r="T150" s="2"/>
      <c r="U150" s="2"/>
      <c r="V150" s="2"/>
      <c r="W150" s="2"/>
      <c r="X150" s="2"/>
      <c r="Y150" s="2"/>
      <c r="Z150" s="2"/>
      <c r="AA150" s="2"/>
      <c r="AB150" s="2"/>
      <c r="AC150" s="2"/>
      <c r="AD150" s="2"/>
      <c r="AE150" s="2"/>
    </row>
    <row r="151" spans="2:31" x14ac:dyDescent="0.25">
      <c r="B151" s="517"/>
      <c r="C151" s="517"/>
      <c r="D151" s="517"/>
      <c r="E151" s="517"/>
      <c r="F151" s="517"/>
      <c r="G151" s="517"/>
      <c r="H151" s="517"/>
      <c r="I151" s="517"/>
      <c r="J151" s="517"/>
      <c r="K151" s="533"/>
      <c r="L151" s="533"/>
      <c r="M151" s="533"/>
      <c r="N151" s="493"/>
      <c r="P151" s="2"/>
      <c r="Q151" s="2"/>
      <c r="R151" s="2"/>
      <c r="S151" s="2"/>
      <c r="T151" s="2"/>
      <c r="U151" s="2"/>
      <c r="V151" s="2"/>
      <c r="W151" s="2"/>
      <c r="X151" s="2"/>
      <c r="Y151" s="2"/>
      <c r="Z151" s="2"/>
      <c r="AA151" s="2"/>
      <c r="AB151" s="2"/>
      <c r="AC151" s="2"/>
      <c r="AD151" s="2"/>
      <c r="AE151" s="2"/>
    </row>
    <row r="152" spans="2:31" x14ac:dyDescent="0.25">
      <c r="B152" s="517"/>
      <c r="C152" s="517"/>
      <c r="D152" s="517"/>
      <c r="E152" s="517"/>
      <c r="F152" s="517"/>
      <c r="G152" s="517"/>
      <c r="H152" s="517"/>
      <c r="I152" s="517"/>
      <c r="J152" s="517"/>
      <c r="K152" s="533"/>
      <c r="L152" s="533"/>
      <c r="M152" s="533"/>
      <c r="N152" s="493"/>
      <c r="P152" s="2"/>
      <c r="Q152" s="2"/>
      <c r="R152" s="2"/>
      <c r="S152" s="2"/>
      <c r="T152" s="2"/>
      <c r="U152" s="2"/>
      <c r="V152" s="2"/>
      <c r="W152" s="2"/>
      <c r="X152" s="2"/>
      <c r="Y152" s="2"/>
      <c r="Z152" s="2"/>
      <c r="AA152" s="2"/>
      <c r="AB152" s="2"/>
      <c r="AC152" s="2"/>
      <c r="AD152" s="2"/>
      <c r="AE152" s="2"/>
    </row>
    <row r="153" spans="2:31" x14ac:dyDescent="0.25">
      <c r="B153" s="517"/>
      <c r="C153" s="517"/>
      <c r="D153" s="517"/>
      <c r="E153" s="517"/>
      <c r="F153" s="517"/>
      <c r="G153" s="517"/>
      <c r="H153" s="517"/>
      <c r="I153" s="517"/>
      <c r="J153" s="517"/>
      <c r="K153" s="533"/>
      <c r="L153" s="533"/>
      <c r="M153" s="533"/>
      <c r="N153" s="493"/>
      <c r="P153" s="2"/>
      <c r="Q153" s="2"/>
      <c r="R153" s="2"/>
      <c r="S153" s="2"/>
      <c r="T153" s="2"/>
      <c r="U153" s="2"/>
      <c r="V153" s="2"/>
      <c r="W153" s="2"/>
      <c r="X153" s="2"/>
      <c r="Y153" s="2"/>
      <c r="Z153" s="2"/>
      <c r="AA153" s="2"/>
      <c r="AB153" s="2"/>
      <c r="AC153" s="2"/>
      <c r="AD153" s="2"/>
      <c r="AE153" s="2"/>
    </row>
    <row r="154" spans="2:31" x14ac:dyDescent="0.25">
      <c r="B154" s="517"/>
      <c r="C154" s="517"/>
      <c r="D154" s="517"/>
      <c r="E154" s="517"/>
      <c r="F154" s="517"/>
      <c r="G154" s="517"/>
      <c r="H154" s="517"/>
      <c r="I154" s="517"/>
      <c r="J154" s="517"/>
      <c r="K154" s="533"/>
      <c r="L154" s="533"/>
      <c r="M154" s="533"/>
      <c r="N154" s="493"/>
      <c r="P154" s="2"/>
      <c r="Q154" s="2"/>
      <c r="R154" s="2"/>
      <c r="S154" s="2"/>
      <c r="T154" s="2"/>
      <c r="U154" s="2"/>
      <c r="V154" s="2"/>
      <c r="W154" s="2"/>
      <c r="X154" s="2"/>
      <c r="Y154" s="2"/>
      <c r="Z154" s="2"/>
      <c r="AA154" s="2"/>
      <c r="AB154" s="2"/>
      <c r="AC154" s="2"/>
      <c r="AD154" s="2"/>
      <c r="AE154" s="2"/>
    </row>
    <row r="155" spans="2:31" x14ac:dyDescent="0.25">
      <c r="B155" s="517"/>
      <c r="C155" s="517"/>
      <c r="D155" s="517"/>
      <c r="E155" s="517"/>
      <c r="F155" s="517"/>
      <c r="G155" s="517"/>
      <c r="H155" s="517"/>
      <c r="I155" s="517"/>
      <c r="J155" s="517"/>
      <c r="K155" s="533"/>
      <c r="L155" s="533"/>
      <c r="M155" s="533"/>
      <c r="N155" s="493"/>
      <c r="P155" s="2"/>
      <c r="Q155" s="2"/>
      <c r="R155" s="2"/>
      <c r="S155" s="2"/>
      <c r="T155" s="2"/>
      <c r="U155" s="2"/>
      <c r="V155" s="2"/>
      <c r="W155" s="2"/>
      <c r="X155" s="2"/>
      <c r="Y155" s="2"/>
      <c r="Z155" s="2"/>
      <c r="AA155" s="2"/>
      <c r="AB155" s="2"/>
      <c r="AC155" s="2"/>
      <c r="AD155" s="2"/>
      <c r="AE155" s="2"/>
    </row>
    <row r="156" spans="2:31" x14ac:dyDescent="0.25">
      <c r="B156" s="517"/>
      <c r="C156" s="517"/>
      <c r="D156" s="517"/>
      <c r="E156" s="517"/>
      <c r="F156" s="517"/>
      <c r="G156" s="517"/>
      <c r="H156" s="517"/>
      <c r="I156" s="517"/>
      <c r="J156" s="517"/>
      <c r="K156" s="533"/>
      <c r="L156" s="533"/>
      <c r="M156" s="533"/>
      <c r="N156" s="493"/>
      <c r="P156" s="2"/>
      <c r="Q156" s="2"/>
      <c r="R156" s="2"/>
      <c r="S156" s="2"/>
      <c r="T156" s="2"/>
      <c r="U156" s="2"/>
      <c r="V156" s="2"/>
      <c r="W156" s="2"/>
      <c r="X156" s="2"/>
      <c r="Y156" s="2"/>
      <c r="Z156" s="2"/>
      <c r="AA156" s="2"/>
      <c r="AB156" s="2"/>
      <c r="AC156" s="2"/>
      <c r="AD156" s="2"/>
      <c r="AE156" s="2"/>
    </row>
    <row r="157" spans="2:31" x14ac:dyDescent="0.25">
      <c r="B157" s="517"/>
      <c r="C157" s="517"/>
      <c r="D157" s="517"/>
      <c r="E157" s="517"/>
      <c r="F157" s="517"/>
      <c r="G157" s="517"/>
      <c r="H157" s="517"/>
      <c r="I157" s="517"/>
      <c r="J157" s="517"/>
      <c r="K157" s="533"/>
      <c r="L157" s="533"/>
      <c r="M157" s="533"/>
      <c r="N157" s="493"/>
      <c r="P157" s="2"/>
      <c r="Q157" s="2"/>
      <c r="R157" s="2"/>
      <c r="S157" s="2"/>
      <c r="T157" s="2"/>
      <c r="U157" s="2"/>
      <c r="V157" s="2"/>
      <c r="W157" s="2"/>
      <c r="X157" s="2"/>
      <c r="Y157" s="2"/>
      <c r="Z157" s="2"/>
      <c r="AA157" s="2"/>
      <c r="AB157" s="2"/>
      <c r="AC157" s="2"/>
      <c r="AD157" s="2"/>
      <c r="AE157" s="2"/>
    </row>
    <row r="158" spans="2:31" x14ac:dyDescent="0.25">
      <c r="B158" s="517"/>
      <c r="C158" s="517"/>
      <c r="D158" s="517"/>
      <c r="E158" s="517"/>
      <c r="F158" s="517"/>
      <c r="G158" s="517"/>
      <c r="H158" s="517"/>
      <c r="I158" s="517"/>
      <c r="J158" s="517"/>
      <c r="K158" s="533"/>
      <c r="L158" s="533"/>
      <c r="M158" s="533"/>
      <c r="N158" s="493"/>
      <c r="P158" s="2"/>
      <c r="Q158" s="2"/>
      <c r="R158" s="2"/>
      <c r="S158" s="2"/>
      <c r="T158" s="2"/>
      <c r="U158" s="2"/>
      <c r="V158" s="2"/>
      <c r="W158" s="2"/>
      <c r="X158" s="2"/>
      <c r="Y158" s="2"/>
      <c r="Z158" s="2"/>
      <c r="AA158" s="2"/>
      <c r="AB158" s="2"/>
      <c r="AC158" s="2"/>
      <c r="AD158" s="2"/>
      <c r="AE158" s="2"/>
    </row>
    <row r="159" spans="2:31" x14ac:dyDescent="0.25">
      <c r="B159" s="517"/>
      <c r="C159" s="517"/>
      <c r="D159" s="517"/>
      <c r="E159" s="517"/>
      <c r="F159" s="517"/>
      <c r="G159" s="517"/>
      <c r="H159" s="517"/>
      <c r="I159" s="517"/>
      <c r="J159" s="517"/>
      <c r="K159" s="533"/>
      <c r="L159" s="533"/>
      <c r="M159" s="533"/>
      <c r="N159" s="493"/>
      <c r="P159" s="2"/>
      <c r="Q159" s="2"/>
      <c r="R159" s="2"/>
      <c r="S159" s="2"/>
      <c r="T159" s="2"/>
      <c r="U159" s="2"/>
      <c r="V159" s="2"/>
      <c r="W159" s="2"/>
      <c r="X159" s="2"/>
      <c r="Y159" s="2"/>
      <c r="Z159" s="2"/>
      <c r="AA159" s="2"/>
      <c r="AB159" s="2"/>
      <c r="AC159" s="2"/>
      <c r="AD159" s="2"/>
      <c r="AE159" s="2"/>
    </row>
    <row r="160" spans="2:31" x14ac:dyDescent="0.25">
      <c r="B160" s="517"/>
      <c r="C160" s="517"/>
      <c r="D160" s="517"/>
      <c r="E160" s="517"/>
      <c r="F160" s="517"/>
      <c r="G160" s="517"/>
      <c r="H160" s="517"/>
      <c r="I160" s="517"/>
      <c r="J160" s="517"/>
      <c r="K160" s="533"/>
      <c r="L160" s="533"/>
      <c r="M160" s="533"/>
      <c r="N160" s="493"/>
      <c r="P160" s="2"/>
      <c r="Q160" s="2"/>
      <c r="R160" s="2"/>
      <c r="S160" s="2"/>
      <c r="T160" s="2"/>
      <c r="U160" s="2"/>
      <c r="V160" s="2"/>
      <c r="W160" s="2"/>
      <c r="X160" s="2"/>
      <c r="Y160" s="2"/>
      <c r="Z160" s="2"/>
      <c r="AA160" s="2"/>
      <c r="AB160" s="2"/>
      <c r="AC160" s="2"/>
      <c r="AD160" s="2"/>
      <c r="AE160" s="2"/>
    </row>
    <row r="161" spans="2:31" x14ac:dyDescent="0.25">
      <c r="B161" s="517"/>
      <c r="C161" s="517"/>
      <c r="D161" s="517"/>
      <c r="E161" s="517"/>
      <c r="F161" s="517"/>
      <c r="G161" s="517"/>
      <c r="H161" s="517"/>
      <c r="I161" s="517"/>
      <c r="J161" s="517"/>
      <c r="K161" s="533"/>
      <c r="L161" s="533"/>
      <c r="M161" s="533"/>
      <c r="N161" s="493"/>
      <c r="P161" s="2"/>
      <c r="Q161" s="2"/>
      <c r="R161" s="2"/>
      <c r="S161" s="2"/>
      <c r="T161" s="2"/>
      <c r="U161" s="2"/>
      <c r="V161" s="2"/>
      <c r="W161" s="2"/>
      <c r="X161" s="2"/>
      <c r="Y161" s="2"/>
      <c r="Z161" s="2"/>
      <c r="AA161" s="2"/>
      <c r="AB161" s="2"/>
      <c r="AC161" s="2"/>
      <c r="AD161" s="2"/>
      <c r="AE161" s="2"/>
    </row>
    <row r="162" spans="2:31" x14ac:dyDescent="0.25">
      <c r="B162" s="517"/>
      <c r="C162" s="517"/>
      <c r="D162" s="517"/>
      <c r="E162" s="517"/>
      <c r="F162" s="517"/>
      <c r="G162" s="517"/>
      <c r="H162" s="517"/>
      <c r="I162" s="517"/>
      <c r="J162" s="517"/>
      <c r="K162" s="533"/>
      <c r="L162" s="533"/>
      <c r="M162" s="533"/>
      <c r="N162" s="493"/>
      <c r="P162" s="2"/>
      <c r="Q162" s="2"/>
      <c r="R162" s="2"/>
      <c r="S162" s="2"/>
      <c r="T162" s="2"/>
      <c r="U162" s="2"/>
      <c r="V162" s="2"/>
      <c r="W162" s="2"/>
      <c r="X162" s="2"/>
      <c r="Y162" s="2"/>
      <c r="Z162" s="2"/>
      <c r="AA162" s="2"/>
      <c r="AB162" s="2"/>
      <c r="AC162" s="2"/>
      <c r="AD162" s="2"/>
      <c r="AE162" s="2"/>
    </row>
    <row r="163" spans="2:31" x14ac:dyDescent="0.25">
      <c r="B163" s="517"/>
      <c r="C163" s="517"/>
      <c r="D163" s="517"/>
      <c r="E163" s="517"/>
      <c r="F163" s="517"/>
      <c r="G163" s="517"/>
      <c r="H163" s="517"/>
      <c r="I163" s="517"/>
      <c r="J163" s="517"/>
      <c r="K163" s="533"/>
      <c r="L163" s="533"/>
      <c r="M163" s="533"/>
      <c r="N163" s="493"/>
      <c r="P163" s="2"/>
      <c r="Q163" s="2"/>
      <c r="R163" s="2"/>
      <c r="S163" s="2"/>
      <c r="T163" s="2"/>
      <c r="U163" s="2"/>
      <c r="V163" s="2"/>
      <c r="W163" s="2"/>
      <c r="X163" s="2"/>
      <c r="Y163" s="2"/>
      <c r="Z163" s="2"/>
      <c r="AA163" s="2"/>
      <c r="AB163" s="2"/>
      <c r="AC163" s="2"/>
      <c r="AD163" s="2"/>
      <c r="AE163" s="2"/>
    </row>
    <row r="164" spans="2:31" x14ac:dyDescent="0.25">
      <c r="B164" s="517"/>
      <c r="C164" s="517"/>
      <c r="D164" s="517"/>
      <c r="E164" s="517"/>
      <c r="F164" s="517"/>
      <c r="G164" s="517"/>
      <c r="H164" s="517"/>
      <c r="I164" s="517"/>
      <c r="J164" s="517"/>
      <c r="K164" s="533"/>
      <c r="L164" s="533"/>
      <c r="M164" s="533"/>
      <c r="N164" s="493"/>
      <c r="P164" s="2"/>
      <c r="Q164" s="2"/>
      <c r="R164" s="2"/>
      <c r="S164" s="2"/>
      <c r="T164" s="2"/>
      <c r="U164" s="2"/>
      <c r="V164" s="2"/>
      <c r="W164" s="2"/>
      <c r="X164" s="2"/>
      <c r="Y164" s="2"/>
      <c r="Z164" s="2"/>
      <c r="AA164" s="2"/>
      <c r="AB164" s="2"/>
      <c r="AC164" s="2"/>
      <c r="AD164" s="2"/>
      <c r="AE164" s="2"/>
    </row>
    <row r="165" spans="2:31" x14ac:dyDescent="0.25">
      <c r="B165" s="517"/>
      <c r="C165" s="517"/>
      <c r="D165" s="517"/>
      <c r="E165" s="517"/>
      <c r="F165" s="517"/>
      <c r="G165" s="517"/>
      <c r="H165" s="517"/>
      <c r="I165" s="517"/>
      <c r="J165" s="517"/>
      <c r="K165" s="533"/>
      <c r="L165" s="533"/>
      <c r="M165" s="533"/>
      <c r="N165" s="493"/>
      <c r="P165" s="2"/>
      <c r="Q165" s="2"/>
      <c r="R165" s="2"/>
      <c r="S165" s="2"/>
      <c r="T165" s="2"/>
      <c r="U165" s="2"/>
      <c r="V165" s="2"/>
      <c r="W165" s="2"/>
      <c r="X165" s="2"/>
      <c r="Y165" s="2"/>
      <c r="Z165" s="2"/>
      <c r="AA165" s="2"/>
      <c r="AB165" s="2"/>
      <c r="AC165" s="2"/>
      <c r="AD165" s="2"/>
      <c r="AE165" s="2"/>
    </row>
    <row r="166" spans="2:31" x14ac:dyDescent="0.25">
      <c r="B166" s="517"/>
      <c r="C166" s="517"/>
      <c r="D166" s="517"/>
      <c r="E166" s="517"/>
      <c r="F166" s="517"/>
      <c r="G166" s="517"/>
      <c r="H166" s="517"/>
      <c r="I166" s="517"/>
      <c r="J166" s="517"/>
      <c r="K166" s="533"/>
      <c r="L166" s="533"/>
      <c r="M166" s="533"/>
      <c r="N166" s="493"/>
      <c r="P166" s="2"/>
      <c r="Q166" s="2"/>
      <c r="R166" s="2"/>
      <c r="S166" s="2"/>
      <c r="T166" s="2"/>
      <c r="U166" s="2"/>
      <c r="V166" s="2"/>
      <c r="W166" s="2"/>
      <c r="X166" s="2"/>
      <c r="Y166" s="2"/>
      <c r="Z166" s="2"/>
      <c r="AA166" s="2"/>
      <c r="AB166" s="2"/>
      <c r="AC166" s="2"/>
      <c r="AD166" s="2"/>
      <c r="AE166" s="2"/>
    </row>
    <row r="167" spans="2:31" x14ac:dyDescent="0.25">
      <c r="B167" s="517"/>
      <c r="C167" s="517"/>
      <c r="D167" s="517"/>
      <c r="E167" s="517"/>
      <c r="F167" s="517"/>
      <c r="G167" s="517"/>
      <c r="H167" s="517"/>
      <c r="I167" s="517"/>
      <c r="J167" s="517"/>
      <c r="K167" s="533"/>
      <c r="L167" s="533"/>
      <c r="M167" s="533"/>
      <c r="N167" s="493"/>
      <c r="P167" s="2"/>
      <c r="Q167" s="2"/>
      <c r="R167" s="2"/>
      <c r="S167" s="2"/>
      <c r="T167" s="2"/>
      <c r="U167" s="2"/>
      <c r="V167" s="2"/>
      <c r="W167" s="2"/>
      <c r="X167" s="2"/>
      <c r="Y167" s="2"/>
      <c r="Z167" s="2"/>
      <c r="AA167" s="2"/>
      <c r="AB167" s="2"/>
      <c r="AC167" s="2"/>
      <c r="AD167" s="2"/>
      <c r="AE167" s="2"/>
    </row>
    <row r="168" spans="2:31" x14ac:dyDescent="0.25">
      <c r="B168" s="517"/>
      <c r="C168" s="517"/>
      <c r="D168" s="517"/>
      <c r="E168" s="517"/>
      <c r="F168" s="517"/>
      <c r="G168" s="517"/>
      <c r="H168" s="517"/>
      <c r="I168" s="517"/>
      <c r="J168" s="517"/>
      <c r="K168" s="533"/>
      <c r="L168" s="533"/>
      <c r="M168" s="533"/>
      <c r="N168" s="493"/>
      <c r="P168" s="2"/>
      <c r="Q168" s="2"/>
      <c r="R168" s="2"/>
      <c r="S168" s="2"/>
      <c r="T168" s="2"/>
      <c r="U168" s="2"/>
      <c r="V168" s="2"/>
      <c r="W168" s="2"/>
      <c r="X168" s="2"/>
      <c r="Y168" s="2"/>
      <c r="Z168" s="2"/>
      <c r="AA168" s="2"/>
      <c r="AB168" s="2"/>
      <c r="AC168" s="2"/>
      <c r="AD168" s="2"/>
      <c r="AE168" s="2"/>
    </row>
    <row r="169" spans="2:31" x14ac:dyDescent="0.25">
      <c r="B169" s="517"/>
      <c r="C169" s="517"/>
      <c r="D169" s="517"/>
      <c r="E169" s="517"/>
      <c r="F169" s="517"/>
      <c r="G169" s="517"/>
      <c r="H169" s="517"/>
      <c r="I169" s="517"/>
      <c r="J169" s="517"/>
      <c r="K169" s="533"/>
      <c r="L169" s="533"/>
      <c r="M169" s="533"/>
      <c r="N169" s="493"/>
      <c r="P169" s="2"/>
      <c r="Q169" s="2"/>
      <c r="R169" s="2"/>
      <c r="S169" s="2"/>
      <c r="T169" s="2"/>
      <c r="U169" s="2"/>
      <c r="V169" s="2"/>
      <c r="W169" s="2"/>
      <c r="X169" s="2"/>
      <c r="Y169" s="2"/>
      <c r="Z169" s="2"/>
      <c r="AA169" s="2"/>
      <c r="AB169" s="2"/>
      <c r="AC169" s="2"/>
      <c r="AD169" s="2"/>
      <c r="AE169" s="2"/>
    </row>
    <row r="170" spans="2:31" x14ac:dyDescent="0.25">
      <c r="B170" s="517"/>
      <c r="C170" s="517"/>
      <c r="D170" s="517"/>
      <c r="E170" s="517"/>
      <c r="F170" s="517"/>
      <c r="G170" s="517"/>
      <c r="H170" s="517"/>
      <c r="I170" s="517"/>
      <c r="J170" s="517"/>
      <c r="K170" s="533"/>
      <c r="L170" s="533"/>
      <c r="M170" s="533"/>
      <c r="N170" s="493"/>
      <c r="P170" s="2"/>
      <c r="Q170" s="2"/>
      <c r="R170" s="2"/>
      <c r="S170" s="2"/>
      <c r="T170" s="2"/>
      <c r="U170" s="2"/>
      <c r="V170" s="2"/>
      <c r="W170" s="2"/>
      <c r="X170" s="2"/>
      <c r="Y170" s="2"/>
      <c r="Z170" s="2"/>
      <c r="AA170" s="2"/>
      <c r="AB170" s="2"/>
      <c r="AC170" s="2"/>
      <c r="AD170" s="2"/>
      <c r="AE170" s="2"/>
    </row>
    <row r="171" spans="2:31" x14ac:dyDescent="0.25">
      <c r="B171" s="517"/>
      <c r="C171" s="517"/>
      <c r="D171" s="517"/>
      <c r="E171" s="517"/>
      <c r="F171" s="517"/>
      <c r="G171" s="517"/>
      <c r="H171" s="517"/>
      <c r="I171" s="517"/>
      <c r="J171" s="517"/>
      <c r="K171" s="533"/>
      <c r="L171" s="533"/>
      <c r="M171" s="533"/>
      <c r="N171" s="493"/>
      <c r="P171" s="2"/>
      <c r="Q171" s="2"/>
      <c r="R171" s="2"/>
      <c r="S171" s="2"/>
      <c r="T171" s="2"/>
      <c r="U171" s="2"/>
      <c r="V171" s="2"/>
      <c r="W171" s="2"/>
      <c r="X171" s="2"/>
      <c r="Y171" s="2"/>
      <c r="Z171" s="2"/>
      <c r="AA171" s="2"/>
      <c r="AB171" s="2"/>
      <c r="AC171" s="2"/>
      <c r="AD171" s="2"/>
      <c r="AE171" s="2"/>
    </row>
    <row r="172" spans="2:31" x14ac:dyDescent="0.25">
      <c r="B172" s="517"/>
      <c r="C172" s="517"/>
      <c r="D172" s="517"/>
      <c r="E172" s="517"/>
      <c r="F172" s="517"/>
      <c r="G172" s="517"/>
      <c r="H172" s="517"/>
      <c r="I172" s="517"/>
      <c r="J172" s="517"/>
      <c r="K172" s="533"/>
      <c r="L172" s="533"/>
      <c r="M172" s="533"/>
      <c r="N172" s="493"/>
      <c r="P172" s="2"/>
      <c r="Q172" s="2"/>
      <c r="R172" s="2"/>
      <c r="S172" s="2"/>
      <c r="T172" s="2"/>
      <c r="U172" s="2"/>
      <c r="V172" s="2"/>
      <c r="W172" s="2"/>
      <c r="X172" s="2"/>
      <c r="Y172" s="2"/>
      <c r="Z172" s="2"/>
      <c r="AA172" s="2"/>
      <c r="AB172" s="2"/>
      <c r="AC172" s="2"/>
      <c r="AD172" s="2"/>
      <c r="AE172" s="2"/>
    </row>
    <row r="173" spans="2:31" x14ac:dyDescent="0.25">
      <c r="B173" s="517"/>
      <c r="C173" s="517"/>
      <c r="D173" s="517"/>
      <c r="E173" s="517"/>
      <c r="F173" s="517"/>
      <c r="G173" s="517"/>
      <c r="H173" s="517"/>
      <c r="I173" s="517"/>
      <c r="J173" s="517"/>
      <c r="K173" s="533"/>
      <c r="L173" s="533"/>
      <c r="M173" s="533"/>
      <c r="N173" s="493"/>
      <c r="P173" s="2"/>
      <c r="Q173" s="2"/>
      <c r="R173" s="2"/>
      <c r="S173" s="2"/>
      <c r="T173" s="2"/>
      <c r="U173" s="2"/>
      <c r="V173" s="2"/>
      <c r="W173" s="2"/>
      <c r="X173" s="2"/>
      <c r="Y173" s="2"/>
      <c r="Z173" s="2"/>
      <c r="AA173" s="2"/>
      <c r="AB173" s="2"/>
      <c r="AC173" s="2"/>
      <c r="AD173" s="2"/>
      <c r="AE173" s="2"/>
    </row>
    <row r="174" spans="2:31" x14ac:dyDescent="0.25">
      <c r="B174" s="517"/>
      <c r="C174" s="517"/>
      <c r="D174" s="517"/>
      <c r="E174" s="517"/>
      <c r="F174" s="517"/>
      <c r="G174" s="517"/>
      <c r="H174" s="517"/>
      <c r="I174" s="517"/>
      <c r="J174" s="517"/>
      <c r="K174" s="533"/>
      <c r="L174" s="533"/>
      <c r="M174" s="533"/>
      <c r="N174" s="493"/>
      <c r="P174" s="2"/>
      <c r="Q174" s="2"/>
      <c r="R174" s="2"/>
      <c r="S174" s="2"/>
      <c r="T174" s="2"/>
      <c r="U174" s="2"/>
      <c r="V174" s="2"/>
      <c r="W174" s="2"/>
      <c r="X174" s="2"/>
      <c r="Y174" s="2"/>
      <c r="Z174" s="2"/>
      <c r="AA174" s="2"/>
      <c r="AB174" s="2"/>
      <c r="AC174" s="2"/>
      <c r="AD174" s="2"/>
      <c r="AE174" s="2"/>
    </row>
    <row r="175" spans="2:31" x14ac:dyDescent="0.25">
      <c r="B175" s="517"/>
      <c r="C175" s="517"/>
      <c r="D175" s="517"/>
      <c r="E175" s="517"/>
      <c r="F175" s="517"/>
      <c r="G175" s="517"/>
      <c r="H175" s="517"/>
      <c r="I175" s="517"/>
      <c r="J175" s="517"/>
      <c r="K175" s="533"/>
      <c r="L175" s="533"/>
      <c r="M175" s="533"/>
      <c r="N175" s="493"/>
      <c r="P175" s="2"/>
      <c r="Q175" s="2"/>
      <c r="R175" s="2"/>
      <c r="S175" s="2"/>
      <c r="T175" s="2"/>
      <c r="U175" s="2"/>
      <c r="V175" s="2"/>
      <c r="W175" s="2"/>
      <c r="X175" s="2"/>
      <c r="Y175" s="2"/>
      <c r="Z175" s="2"/>
      <c r="AA175" s="2"/>
      <c r="AB175" s="2"/>
      <c r="AC175" s="2"/>
      <c r="AD175" s="2"/>
      <c r="AE175" s="2"/>
    </row>
    <row r="176" spans="2:31" x14ac:dyDescent="0.25">
      <c r="B176" s="517"/>
      <c r="C176" s="517"/>
      <c r="D176" s="517"/>
      <c r="E176" s="517"/>
      <c r="F176" s="517"/>
      <c r="G176" s="517"/>
      <c r="H176" s="517"/>
      <c r="I176" s="517"/>
      <c r="J176" s="517"/>
      <c r="K176" s="533"/>
      <c r="L176" s="533"/>
      <c r="M176" s="533"/>
      <c r="N176" s="493"/>
      <c r="P176" s="2"/>
      <c r="Q176" s="2"/>
      <c r="R176" s="2"/>
      <c r="S176" s="2"/>
      <c r="T176" s="2"/>
      <c r="U176" s="2"/>
      <c r="V176" s="2"/>
      <c r="W176" s="2"/>
      <c r="X176" s="2"/>
      <c r="Y176" s="2"/>
      <c r="Z176" s="2"/>
      <c r="AA176" s="2"/>
      <c r="AB176" s="2"/>
      <c r="AC176" s="2"/>
      <c r="AD176" s="2"/>
      <c r="AE176" s="2"/>
    </row>
    <row r="177" spans="2:31" x14ac:dyDescent="0.25">
      <c r="B177" s="517"/>
      <c r="C177" s="517"/>
      <c r="D177" s="517"/>
      <c r="E177" s="517"/>
      <c r="F177" s="517"/>
      <c r="G177" s="517"/>
      <c r="H177" s="517"/>
      <c r="I177" s="517"/>
      <c r="J177" s="517"/>
      <c r="K177" s="533"/>
      <c r="L177" s="533"/>
      <c r="M177" s="533"/>
      <c r="N177" s="493"/>
      <c r="P177" s="2"/>
      <c r="Q177" s="2"/>
      <c r="R177" s="2"/>
      <c r="S177" s="2"/>
      <c r="T177" s="2"/>
      <c r="U177" s="2"/>
      <c r="V177" s="2"/>
      <c r="W177" s="2"/>
      <c r="X177" s="2"/>
      <c r="Y177" s="2"/>
      <c r="Z177" s="2"/>
      <c r="AA177" s="2"/>
      <c r="AB177" s="2"/>
      <c r="AC177" s="2"/>
      <c r="AD177" s="2"/>
      <c r="AE177" s="2"/>
    </row>
    <row r="178" spans="2:31" x14ac:dyDescent="0.25">
      <c r="B178" s="517"/>
      <c r="C178" s="517"/>
      <c r="D178" s="517"/>
      <c r="E178" s="517"/>
      <c r="F178" s="517"/>
      <c r="G178" s="517"/>
      <c r="H178" s="517"/>
      <c r="I178" s="517"/>
      <c r="J178" s="517"/>
      <c r="K178" s="533"/>
      <c r="L178" s="533"/>
      <c r="M178" s="533"/>
      <c r="N178" s="493"/>
      <c r="P178" s="2"/>
      <c r="Q178" s="2"/>
      <c r="R178" s="2"/>
      <c r="S178" s="2"/>
      <c r="T178" s="2"/>
      <c r="U178" s="2"/>
      <c r="V178" s="2"/>
      <c r="W178" s="2"/>
      <c r="X178" s="2"/>
      <c r="Y178" s="2"/>
      <c r="Z178" s="2"/>
      <c r="AA178" s="2"/>
      <c r="AB178" s="2"/>
      <c r="AC178" s="2"/>
      <c r="AD178" s="2"/>
      <c r="AE178" s="2"/>
    </row>
    <row r="179" spans="2:31" x14ac:dyDescent="0.25">
      <c r="B179" s="517"/>
      <c r="C179" s="517"/>
      <c r="D179" s="517"/>
      <c r="E179" s="517"/>
      <c r="F179" s="517"/>
      <c r="G179" s="517"/>
      <c r="H179" s="517"/>
      <c r="I179" s="517"/>
      <c r="J179" s="517"/>
      <c r="K179" s="533"/>
      <c r="L179" s="533"/>
      <c r="M179" s="533"/>
      <c r="N179" s="493"/>
      <c r="P179" s="2"/>
      <c r="Q179" s="2"/>
      <c r="R179" s="2"/>
      <c r="S179" s="2"/>
      <c r="T179" s="2"/>
      <c r="U179" s="2"/>
      <c r="V179" s="2"/>
      <c r="W179" s="2"/>
      <c r="X179" s="2"/>
      <c r="Y179" s="2"/>
      <c r="Z179" s="2"/>
      <c r="AA179" s="2"/>
      <c r="AB179" s="2"/>
      <c r="AC179" s="2"/>
      <c r="AD179" s="2"/>
      <c r="AE179" s="2"/>
    </row>
    <row r="180" spans="2:31" x14ac:dyDescent="0.25">
      <c r="B180" s="517"/>
      <c r="C180" s="517"/>
      <c r="D180" s="517"/>
      <c r="E180" s="517"/>
      <c r="F180" s="517"/>
      <c r="G180" s="517"/>
      <c r="H180" s="517"/>
      <c r="I180" s="517"/>
      <c r="J180" s="517"/>
      <c r="K180" s="533"/>
      <c r="L180" s="533"/>
      <c r="M180" s="533"/>
      <c r="N180" s="493"/>
      <c r="P180" s="2"/>
      <c r="Q180" s="2"/>
      <c r="R180" s="2"/>
      <c r="S180" s="2"/>
      <c r="T180" s="2"/>
      <c r="U180" s="2"/>
      <c r="V180" s="2"/>
      <c r="W180" s="2"/>
      <c r="X180" s="2"/>
      <c r="Y180" s="2"/>
      <c r="Z180" s="2"/>
      <c r="AA180" s="2"/>
      <c r="AB180" s="2"/>
      <c r="AC180" s="2"/>
      <c r="AD180" s="2"/>
      <c r="AE180" s="2"/>
    </row>
    <row r="181" spans="2:31" x14ac:dyDescent="0.25">
      <c r="B181" s="517"/>
      <c r="C181" s="517"/>
      <c r="D181" s="517"/>
      <c r="E181" s="517"/>
      <c r="F181" s="517"/>
      <c r="G181" s="517"/>
      <c r="H181" s="517"/>
      <c r="I181" s="517"/>
      <c r="J181" s="517"/>
      <c r="K181" s="533"/>
      <c r="L181" s="533"/>
      <c r="M181" s="533"/>
      <c r="N181" s="493"/>
      <c r="P181" s="2"/>
      <c r="Q181" s="2"/>
      <c r="R181" s="2"/>
      <c r="S181" s="2"/>
      <c r="T181" s="2"/>
      <c r="U181" s="2"/>
      <c r="V181" s="2"/>
      <c r="W181" s="2"/>
      <c r="X181" s="2"/>
      <c r="Y181" s="2"/>
      <c r="Z181" s="2"/>
      <c r="AA181" s="2"/>
      <c r="AB181" s="2"/>
      <c r="AC181" s="2"/>
      <c r="AD181" s="2"/>
      <c r="AE181" s="2"/>
    </row>
    <row r="182" spans="2:31" x14ac:dyDescent="0.25">
      <c r="B182" s="517"/>
      <c r="C182" s="517"/>
      <c r="D182" s="517"/>
      <c r="E182" s="517"/>
      <c r="F182" s="517"/>
      <c r="G182" s="517"/>
      <c r="H182" s="517"/>
      <c r="I182" s="517"/>
      <c r="J182" s="517"/>
      <c r="K182" s="533"/>
      <c r="L182" s="533"/>
      <c r="M182" s="533"/>
      <c r="N182" s="493"/>
      <c r="P182" s="2"/>
      <c r="Q182" s="2"/>
      <c r="R182" s="2"/>
      <c r="S182" s="2"/>
      <c r="T182" s="2"/>
      <c r="U182" s="2"/>
      <c r="V182" s="2"/>
      <c r="W182" s="2"/>
      <c r="X182" s="2"/>
      <c r="Y182" s="2"/>
      <c r="Z182" s="2"/>
      <c r="AA182" s="2"/>
      <c r="AB182" s="2"/>
      <c r="AC182" s="2"/>
      <c r="AD182" s="2"/>
      <c r="AE182" s="2"/>
    </row>
    <row r="183" spans="2:31" x14ac:dyDescent="0.25">
      <c r="B183" s="517"/>
      <c r="C183" s="517"/>
      <c r="D183" s="517"/>
      <c r="E183" s="517"/>
      <c r="F183" s="517"/>
      <c r="G183" s="517"/>
      <c r="H183" s="517"/>
      <c r="I183" s="517"/>
      <c r="J183" s="517"/>
      <c r="K183" s="533"/>
      <c r="L183" s="533"/>
      <c r="M183" s="533"/>
      <c r="N183" s="493"/>
      <c r="P183" s="2"/>
      <c r="Q183" s="2"/>
      <c r="R183" s="2"/>
      <c r="S183" s="2"/>
      <c r="T183" s="2"/>
      <c r="U183" s="2"/>
      <c r="V183" s="2"/>
      <c r="W183" s="2"/>
      <c r="X183" s="2"/>
      <c r="Y183" s="2"/>
      <c r="Z183" s="2"/>
      <c r="AA183" s="2"/>
      <c r="AB183" s="2"/>
      <c r="AC183" s="2"/>
      <c r="AD183" s="2"/>
      <c r="AE183" s="2"/>
    </row>
    <row r="184" spans="2:31" x14ac:dyDescent="0.25">
      <c r="B184" s="517"/>
      <c r="C184" s="517"/>
      <c r="D184" s="517"/>
      <c r="E184" s="517"/>
      <c r="F184" s="517"/>
      <c r="G184" s="517"/>
      <c r="H184" s="517"/>
      <c r="I184" s="517"/>
      <c r="J184" s="517"/>
      <c r="K184" s="533"/>
      <c r="L184" s="533"/>
      <c r="M184" s="533"/>
      <c r="N184" s="493"/>
      <c r="P184" s="2"/>
      <c r="Q184" s="2"/>
      <c r="R184" s="2"/>
      <c r="S184" s="2"/>
      <c r="T184" s="2"/>
      <c r="U184" s="2"/>
      <c r="V184" s="2"/>
      <c r="W184" s="2"/>
      <c r="X184" s="2"/>
      <c r="Y184" s="2"/>
      <c r="Z184" s="2"/>
      <c r="AA184" s="2"/>
      <c r="AB184" s="2"/>
      <c r="AC184" s="2"/>
      <c r="AD184" s="2"/>
      <c r="AE184" s="2"/>
    </row>
    <row r="185" spans="2:31" x14ac:dyDescent="0.25">
      <c r="B185" s="517"/>
      <c r="C185" s="517"/>
      <c r="D185" s="517"/>
      <c r="E185" s="517"/>
      <c r="F185" s="517"/>
      <c r="G185" s="517"/>
      <c r="H185" s="517"/>
      <c r="I185" s="517"/>
      <c r="J185" s="517"/>
      <c r="K185" s="533"/>
      <c r="L185" s="533"/>
      <c r="M185" s="533"/>
      <c r="N185" s="493"/>
      <c r="P185" s="2"/>
      <c r="Q185" s="2"/>
      <c r="R185" s="2"/>
      <c r="S185" s="2"/>
      <c r="T185" s="2"/>
      <c r="U185" s="2"/>
      <c r="V185" s="2"/>
      <c r="W185" s="2"/>
      <c r="X185" s="2"/>
      <c r="Y185" s="2"/>
      <c r="Z185" s="2"/>
      <c r="AA185" s="2"/>
      <c r="AB185" s="2"/>
      <c r="AC185" s="2"/>
      <c r="AD185" s="2"/>
      <c r="AE185" s="2"/>
    </row>
    <row r="186" spans="2:31" x14ac:dyDescent="0.25">
      <c r="B186" s="517"/>
      <c r="C186" s="517"/>
      <c r="D186" s="517"/>
      <c r="E186" s="517"/>
      <c r="F186" s="517"/>
      <c r="G186" s="517"/>
      <c r="H186" s="517"/>
      <c r="I186" s="517"/>
      <c r="J186" s="517"/>
      <c r="K186" s="533"/>
      <c r="L186" s="533"/>
      <c r="M186" s="533"/>
      <c r="N186" s="493"/>
      <c r="P186" s="2"/>
      <c r="Q186" s="2"/>
      <c r="R186" s="2"/>
      <c r="S186" s="2"/>
      <c r="T186" s="2"/>
      <c r="U186" s="2"/>
      <c r="V186" s="2"/>
      <c r="W186" s="2"/>
      <c r="X186" s="2"/>
      <c r="Y186" s="2"/>
      <c r="Z186" s="2"/>
      <c r="AA186" s="2"/>
      <c r="AB186" s="2"/>
      <c r="AC186" s="2"/>
      <c r="AD186" s="2"/>
      <c r="AE186" s="2"/>
    </row>
    <row r="187" spans="2:31" x14ac:dyDescent="0.25">
      <c r="B187" s="517"/>
      <c r="C187" s="517"/>
      <c r="D187" s="517"/>
      <c r="E187" s="517"/>
      <c r="F187" s="517"/>
      <c r="G187" s="517"/>
      <c r="H187" s="517"/>
      <c r="I187" s="517"/>
      <c r="J187" s="517"/>
      <c r="K187" s="533"/>
      <c r="L187" s="533"/>
      <c r="M187" s="533"/>
      <c r="N187" s="493"/>
      <c r="P187" s="2"/>
      <c r="Q187" s="2"/>
      <c r="R187" s="2"/>
      <c r="S187" s="2"/>
      <c r="T187" s="2"/>
      <c r="U187" s="2"/>
      <c r="V187" s="2"/>
      <c r="W187" s="2"/>
      <c r="X187" s="2"/>
      <c r="Y187" s="2"/>
      <c r="Z187" s="2"/>
      <c r="AA187" s="2"/>
      <c r="AB187" s="2"/>
      <c r="AC187" s="2"/>
      <c r="AD187" s="2"/>
      <c r="AE187" s="2"/>
    </row>
    <row r="188" spans="2:31" x14ac:dyDescent="0.25">
      <c r="B188" s="517"/>
      <c r="C188" s="517"/>
      <c r="D188" s="517"/>
      <c r="E188" s="517"/>
      <c r="F188" s="517"/>
      <c r="G188" s="517"/>
      <c r="H188" s="517"/>
      <c r="I188" s="517"/>
      <c r="J188" s="517"/>
      <c r="K188" s="533"/>
      <c r="L188" s="533"/>
      <c r="M188" s="533"/>
      <c r="N188" s="493"/>
      <c r="P188" s="2"/>
      <c r="Q188" s="2"/>
      <c r="R188" s="2"/>
      <c r="S188" s="2"/>
      <c r="T188" s="2"/>
      <c r="U188" s="2"/>
      <c r="V188" s="2"/>
      <c r="W188" s="2"/>
      <c r="X188" s="2"/>
      <c r="Y188" s="2"/>
      <c r="Z188" s="2"/>
      <c r="AA188" s="2"/>
      <c r="AB188" s="2"/>
      <c r="AC188" s="2"/>
      <c r="AD188" s="2"/>
      <c r="AE188" s="2"/>
    </row>
    <row r="189" spans="2:31" x14ac:dyDescent="0.25">
      <c r="B189" s="517"/>
      <c r="C189" s="517"/>
      <c r="D189" s="517"/>
      <c r="E189" s="517"/>
      <c r="F189" s="517"/>
      <c r="G189" s="517"/>
      <c r="H189" s="517"/>
      <c r="I189" s="517"/>
      <c r="J189" s="517"/>
      <c r="K189" s="533"/>
      <c r="L189" s="533"/>
      <c r="M189" s="533"/>
      <c r="N189" s="493"/>
      <c r="P189" s="2"/>
      <c r="Q189" s="2"/>
      <c r="R189" s="2"/>
      <c r="S189" s="2"/>
      <c r="T189" s="2"/>
      <c r="U189" s="2"/>
      <c r="V189" s="2"/>
      <c r="W189" s="2"/>
      <c r="X189" s="2"/>
      <c r="Y189" s="2"/>
      <c r="Z189" s="2"/>
      <c r="AA189" s="2"/>
      <c r="AB189" s="2"/>
      <c r="AC189" s="2"/>
      <c r="AD189" s="2"/>
      <c r="AE189" s="2"/>
    </row>
    <row r="190" spans="2:31" x14ac:dyDescent="0.25">
      <c r="B190" s="517"/>
      <c r="C190" s="517"/>
      <c r="D190" s="517"/>
      <c r="E190" s="517"/>
      <c r="F190" s="517"/>
      <c r="G190" s="517"/>
      <c r="H190" s="517"/>
      <c r="I190" s="517"/>
      <c r="J190" s="517"/>
      <c r="K190" s="533"/>
      <c r="L190" s="533"/>
      <c r="M190" s="533"/>
      <c r="N190" s="493"/>
      <c r="P190" s="2"/>
      <c r="Q190" s="2"/>
      <c r="R190" s="2"/>
      <c r="S190" s="2"/>
      <c r="T190" s="2"/>
      <c r="U190" s="2"/>
      <c r="V190" s="2"/>
      <c r="W190" s="2"/>
      <c r="X190" s="2"/>
      <c r="Y190" s="2"/>
      <c r="Z190" s="2"/>
      <c r="AA190" s="2"/>
      <c r="AB190" s="2"/>
      <c r="AC190" s="2"/>
      <c r="AD190" s="2"/>
      <c r="AE190" s="2"/>
    </row>
    <row r="191" spans="2:31" x14ac:dyDescent="0.25">
      <c r="B191" s="517"/>
      <c r="C191" s="517"/>
      <c r="D191" s="517"/>
      <c r="E191" s="517"/>
      <c r="F191" s="517"/>
      <c r="G191" s="517"/>
      <c r="H191" s="517"/>
      <c r="I191" s="517"/>
      <c r="J191" s="517"/>
      <c r="K191" s="533"/>
      <c r="L191" s="533"/>
      <c r="M191" s="533"/>
      <c r="N191" s="493"/>
      <c r="P191" s="2"/>
      <c r="Q191" s="2"/>
      <c r="R191" s="2"/>
      <c r="S191" s="2"/>
      <c r="T191" s="2"/>
      <c r="U191" s="2"/>
      <c r="V191" s="2"/>
      <c r="W191" s="2"/>
      <c r="X191" s="2"/>
      <c r="Y191" s="2"/>
      <c r="Z191" s="2"/>
      <c r="AA191" s="2"/>
      <c r="AB191" s="2"/>
      <c r="AC191" s="2"/>
      <c r="AD191" s="2"/>
      <c r="AE191" s="2"/>
    </row>
    <row r="192" spans="2:31" x14ac:dyDescent="0.25">
      <c r="B192" s="517"/>
      <c r="C192" s="517"/>
      <c r="D192" s="517"/>
      <c r="E192" s="517"/>
      <c r="F192" s="517"/>
      <c r="G192" s="517"/>
      <c r="H192" s="517"/>
      <c r="I192" s="517"/>
      <c r="J192" s="517"/>
      <c r="K192" s="533"/>
      <c r="L192" s="533"/>
      <c r="M192" s="533"/>
      <c r="N192" s="493"/>
      <c r="P192" s="2"/>
      <c r="Q192" s="2"/>
      <c r="R192" s="2"/>
      <c r="S192" s="2"/>
      <c r="T192" s="2"/>
      <c r="U192" s="2"/>
      <c r="V192" s="2"/>
      <c r="W192" s="2"/>
      <c r="X192" s="2"/>
      <c r="Y192" s="2"/>
      <c r="Z192" s="2"/>
      <c r="AA192" s="2"/>
      <c r="AB192" s="2"/>
      <c r="AC192" s="2"/>
      <c r="AD192" s="2"/>
      <c r="AE192" s="2"/>
    </row>
    <row r="193" spans="2:31" x14ac:dyDescent="0.25">
      <c r="B193" s="517"/>
      <c r="C193" s="517"/>
      <c r="D193" s="517"/>
      <c r="E193" s="517"/>
      <c r="F193" s="517"/>
      <c r="G193" s="517"/>
      <c r="H193" s="517"/>
      <c r="I193" s="517"/>
      <c r="J193" s="517"/>
      <c r="K193" s="533"/>
      <c r="L193" s="533"/>
      <c r="M193" s="533"/>
      <c r="N193" s="493"/>
      <c r="P193" s="2"/>
      <c r="Q193" s="2"/>
      <c r="R193" s="2"/>
      <c r="S193" s="2"/>
      <c r="T193" s="2"/>
      <c r="U193" s="2"/>
      <c r="V193" s="2"/>
      <c r="W193" s="2"/>
      <c r="X193" s="2"/>
      <c r="Y193" s="2"/>
      <c r="Z193" s="2"/>
      <c r="AA193" s="2"/>
      <c r="AB193" s="2"/>
      <c r="AC193" s="2"/>
      <c r="AD193" s="2"/>
      <c r="AE193" s="2"/>
    </row>
    <row r="194" spans="2:31" x14ac:dyDescent="0.25">
      <c r="B194" s="517"/>
      <c r="C194" s="517"/>
      <c r="D194" s="517"/>
      <c r="E194" s="517"/>
      <c r="F194" s="517"/>
      <c r="G194" s="517"/>
      <c r="H194" s="517"/>
      <c r="I194" s="517"/>
      <c r="J194" s="517"/>
      <c r="K194" s="533"/>
      <c r="L194" s="533"/>
      <c r="M194" s="533"/>
      <c r="N194" s="493"/>
      <c r="P194" s="2"/>
      <c r="Q194" s="2"/>
      <c r="R194" s="2"/>
      <c r="S194" s="2"/>
      <c r="T194" s="2"/>
      <c r="U194" s="2"/>
      <c r="V194" s="2"/>
      <c r="W194" s="2"/>
      <c r="X194" s="2"/>
      <c r="Y194" s="2"/>
      <c r="Z194" s="2"/>
      <c r="AA194" s="2"/>
      <c r="AB194" s="2"/>
      <c r="AC194" s="2"/>
      <c r="AD194" s="2"/>
      <c r="AE194" s="2"/>
    </row>
    <row r="195" spans="2:31" x14ac:dyDescent="0.25">
      <c r="B195" s="517"/>
      <c r="C195" s="517"/>
      <c r="D195" s="517"/>
      <c r="E195" s="517"/>
      <c r="F195" s="517"/>
      <c r="G195" s="517"/>
      <c r="H195" s="517"/>
      <c r="I195" s="517"/>
      <c r="J195" s="517"/>
      <c r="K195" s="533"/>
      <c r="L195" s="533"/>
      <c r="M195" s="533"/>
      <c r="N195" s="493"/>
      <c r="P195" s="2"/>
      <c r="Q195" s="2"/>
      <c r="R195" s="2"/>
      <c r="S195" s="2"/>
      <c r="T195" s="2"/>
      <c r="U195" s="2"/>
      <c r="V195" s="2"/>
      <c r="W195" s="2"/>
      <c r="X195" s="2"/>
      <c r="Y195" s="2"/>
      <c r="Z195" s="2"/>
      <c r="AA195" s="2"/>
      <c r="AB195" s="2"/>
      <c r="AC195" s="2"/>
      <c r="AD195" s="2"/>
      <c r="AE195" s="2"/>
    </row>
    <row r="196" spans="2:31" x14ac:dyDescent="0.25">
      <c r="B196" s="517"/>
      <c r="C196" s="517"/>
      <c r="D196" s="517"/>
      <c r="E196" s="517"/>
      <c r="F196" s="517"/>
      <c r="G196" s="517"/>
      <c r="H196" s="517"/>
      <c r="I196" s="517"/>
      <c r="J196" s="517"/>
      <c r="K196" s="533"/>
      <c r="L196" s="533"/>
      <c r="M196" s="533"/>
      <c r="N196" s="493"/>
      <c r="P196" s="2"/>
      <c r="Q196" s="2"/>
      <c r="R196" s="2"/>
      <c r="S196" s="2"/>
      <c r="T196" s="2"/>
      <c r="U196" s="2"/>
      <c r="V196" s="2"/>
      <c r="W196" s="2"/>
      <c r="X196" s="2"/>
      <c r="Y196" s="2"/>
      <c r="Z196" s="2"/>
      <c r="AA196" s="2"/>
      <c r="AB196" s="2"/>
      <c r="AC196" s="2"/>
      <c r="AD196" s="2"/>
      <c r="AE196" s="2"/>
    </row>
    <row r="197" spans="2:31" x14ac:dyDescent="0.25">
      <c r="B197" s="517"/>
      <c r="C197" s="517"/>
      <c r="D197" s="517"/>
      <c r="E197" s="517"/>
      <c r="F197" s="517"/>
      <c r="G197" s="517"/>
      <c r="H197" s="517"/>
      <c r="I197" s="517"/>
      <c r="J197" s="517"/>
      <c r="K197" s="533"/>
      <c r="L197" s="533"/>
      <c r="M197" s="533"/>
      <c r="N197" s="493"/>
      <c r="P197" s="2"/>
      <c r="Q197" s="2"/>
      <c r="R197" s="2"/>
      <c r="S197" s="2"/>
      <c r="T197" s="2"/>
      <c r="U197" s="2"/>
      <c r="V197" s="2"/>
      <c r="W197" s="2"/>
      <c r="X197" s="2"/>
      <c r="Y197" s="2"/>
      <c r="Z197" s="2"/>
      <c r="AA197" s="2"/>
      <c r="AB197" s="2"/>
      <c r="AC197" s="2"/>
      <c r="AD197" s="2"/>
      <c r="AE197" s="2"/>
    </row>
    <row r="198" spans="2:31" x14ac:dyDescent="0.25">
      <c r="B198" s="517"/>
      <c r="C198" s="517"/>
      <c r="D198" s="517"/>
      <c r="E198" s="517"/>
      <c r="F198" s="517"/>
      <c r="G198" s="517"/>
      <c r="H198" s="517"/>
      <c r="I198" s="517"/>
      <c r="J198" s="517"/>
      <c r="K198" s="533"/>
      <c r="L198" s="533"/>
      <c r="M198" s="533"/>
      <c r="N198" s="493"/>
      <c r="P198" s="2"/>
      <c r="Q198" s="2"/>
      <c r="R198" s="2"/>
      <c r="S198" s="2"/>
      <c r="T198" s="2"/>
      <c r="U198" s="2"/>
      <c r="V198" s="2"/>
      <c r="W198" s="2"/>
      <c r="X198" s="2"/>
      <c r="Y198" s="2"/>
      <c r="Z198" s="2"/>
      <c r="AA198" s="2"/>
      <c r="AB198" s="2"/>
      <c r="AC198" s="2"/>
      <c r="AD198" s="2"/>
      <c r="AE198" s="2"/>
    </row>
    <row r="199" spans="2:31" x14ac:dyDescent="0.25">
      <c r="B199" s="517"/>
      <c r="C199" s="517"/>
      <c r="D199" s="517"/>
      <c r="E199" s="517"/>
      <c r="F199" s="517"/>
      <c r="G199" s="517"/>
      <c r="H199" s="517"/>
      <c r="I199" s="517"/>
      <c r="J199" s="517"/>
      <c r="K199" s="533"/>
      <c r="L199" s="533"/>
      <c r="M199" s="533"/>
      <c r="N199" s="493"/>
      <c r="P199" s="2"/>
      <c r="Q199" s="2"/>
      <c r="R199" s="2"/>
      <c r="S199" s="2"/>
      <c r="T199" s="2"/>
      <c r="U199" s="2"/>
      <c r="V199" s="2"/>
      <c r="W199" s="2"/>
      <c r="X199" s="2"/>
      <c r="Y199" s="2"/>
      <c r="Z199" s="2"/>
      <c r="AA199" s="2"/>
      <c r="AB199" s="2"/>
      <c r="AC199" s="2"/>
      <c r="AD199" s="2"/>
      <c r="AE199" s="2"/>
    </row>
    <row r="200" spans="2:31" x14ac:dyDescent="0.25">
      <c r="B200" s="517"/>
      <c r="C200" s="517"/>
      <c r="D200" s="517"/>
      <c r="E200" s="517"/>
      <c r="F200" s="517"/>
      <c r="G200" s="517"/>
      <c r="H200" s="517"/>
      <c r="I200" s="517"/>
      <c r="J200" s="517"/>
      <c r="K200" s="533"/>
      <c r="L200" s="533"/>
      <c r="M200" s="533"/>
      <c r="N200" s="493"/>
      <c r="P200" s="2"/>
      <c r="Q200" s="2"/>
      <c r="R200" s="2"/>
      <c r="S200" s="2"/>
      <c r="T200" s="2"/>
      <c r="U200" s="2"/>
      <c r="V200" s="2"/>
      <c r="W200" s="2"/>
      <c r="X200" s="2"/>
      <c r="Y200" s="2"/>
      <c r="Z200" s="2"/>
      <c r="AA200" s="2"/>
      <c r="AB200" s="2"/>
      <c r="AC200" s="2"/>
      <c r="AD200" s="2"/>
      <c r="AE200" s="2"/>
    </row>
    <row r="201" spans="2:31" x14ac:dyDescent="0.25">
      <c r="B201" s="517"/>
      <c r="C201" s="517"/>
      <c r="D201" s="517"/>
      <c r="E201" s="517"/>
      <c r="F201" s="517"/>
      <c r="G201" s="517"/>
      <c r="H201" s="517"/>
      <c r="I201" s="517"/>
      <c r="J201" s="517"/>
      <c r="K201" s="533"/>
      <c r="L201" s="533"/>
      <c r="M201" s="533"/>
      <c r="N201" s="493"/>
      <c r="P201" s="2"/>
      <c r="Q201" s="2"/>
      <c r="R201" s="2"/>
      <c r="S201" s="2"/>
      <c r="T201" s="2"/>
      <c r="U201" s="2"/>
      <c r="V201" s="2"/>
      <c r="W201" s="2"/>
      <c r="X201" s="2"/>
      <c r="Y201" s="2"/>
      <c r="Z201" s="2"/>
      <c r="AA201" s="2"/>
      <c r="AB201" s="2"/>
      <c r="AC201" s="2"/>
      <c r="AD201" s="2"/>
      <c r="AE201" s="2"/>
    </row>
    <row r="202" spans="2:31" x14ac:dyDescent="0.25">
      <c r="B202" s="517"/>
      <c r="C202" s="517"/>
      <c r="D202" s="517"/>
      <c r="E202" s="517"/>
      <c r="F202" s="517"/>
      <c r="G202" s="517"/>
      <c r="H202" s="517"/>
      <c r="I202" s="517"/>
      <c r="J202" s="517"/>
      <c r="K202" s="533"/>
      <c r="L202" s="533"/>
      <c r="M202" s="533"/>
      <c r="N202" s="493"/>
      <c r="P202" s="2"/>
      <c r="Q202" s="2"/>
      <c r="R202" s="2"/>
      <c r="S202" s="2"/>
      <c r="T202" s="2"/>
      <c r="U202" s="2"/>
      <c r="V202" s="2"/>
      <c r="W202" s="2"/>
      <c r="X202" s="2"/>
      <c r="Y202" s="2"/>
      <c r="Z202" s="2"/>
      <c r="AA202" s="2"/>
      <c r="AB202" s="2"/>
      <c r="AC202" s="2"/>
      <c r="AD202" s="2"/>
      <c r="AE202" s="2"/>
    </row>
    <row r="203" spans="2:31" x14ac:dyDescent="0.25">
      <c r="B203" s="517"/>
      <c r="C203" s="517"/>
      <c r="D203" s="517"/>
      <c r="E203" s="517"/>
      <c r="F203" s="517"/>
      <c r="G203" s="517"/>
      <c r="H203" s="517"/>
      <c r="I203" s="517"/>
      <c r="J203" s="517"/>
      <c r="K203" s="533"/>
      <c r="L203" s="533"/>
      <c r="M203" s="533"/>
      <c r="N203" s="493"/>
      <c r="P203" s="2"/>
      <c r="Q203" s="2"/>
      <c r="R203" s="2"/>
      <c r="S203" s="2"/>
      <c r="T203" s="2"/>
      <c r="U203" s="2"/>
      <c r="V203" s="2"/>
      <c r="W203" s="2"/>
      <c r="X203" s="2"/>
      <c r="Y203" s="2"/>
      <c r="Z203" s="2"/>
      <c r="AA203" s="2"/>
      <c r="AB203" s="2"/>
      <c r="AC203" s="2"/>
      <c r="AD203" s="2"/>
      <c r="AE203" s="2"/>
    </row>
    <row r="204" spans="2:31" x14ac:dyDescent="0.25">
      <c r="B204" s="517"/>
      <c r="C204" s="517"/>
      <c r="D204" s="517"/>
      <c r="E204" s="517"/>
      <c r="F204" s="517"/>
      <c r="G204" s="517"/>
      <c r="H204" s="517"/>
      <c r="I204" s="517"/>
      <c r="J204" s="517"/>
      <c r="K204" s="533"/>
      <c r="L204" s="533"/>
      <c r="M204" s="533"/>
      <c r="N204" s="493"/>
      <c r="P204" s="2"/>
      <c r="Q204" s="2"/>
      <c r="R204" s="2"/>
      <c r="S204" s="2"/>
      <c r="T204" s="2"/>
      <c r="U204" s="2"/>
      <c r="V204" s="2"/>
      <c r="W204" s="2"/>
      <c r="X204" s="2"/>
      <c r="Y204" s="2"/>
      <c r="Z204" s="2"/>
      <c r="AA204" s="2"/>
      <c r="AB204" s="2"/>
      <c r="AC204" s="2"/>
      <c r="AD204" s="2"/>
      <c r="AE204" s="2"/>
    </row>
    <row r="205" spans="2:31" x14ac:dyDescent="0.25">
      <c r="B205" s="517"/>
      <c r="C205" s="517"/>
      <c r="D205" s="517"/>
      <c r="E205" s="517"/>
      <c r="F205" s="517"/>
      <c r="G205" s="517"/>
      <c r="H205" s="517"/>
      <c r="I205" s="517"/>
      <c r="J205" s="517"/>
      <c r="K205" s="533"/>
      <c r="L205" s="533"/>
      <c r="M205" s="533"/>
      <c r="N205" s="493"/>
      <c r="P205" s="2"/>
      <c r="Q205" s="2"/>
      <c r="R205" s="2"/>
      <c r="S205" s="2"/>
      <c r="T205" s="2"/>
      <c r="U205" s="2"/>
      <c r="V205" s="2"/>
      <c r="W205" s="2"/>
      <c r="X205" s="2"/>
      <c r="Y205" s="2"/>
      <c r="Z205" s="2"/>
      <c r="AA205" s="2"/>
      <c r="AB205" s="2"/>
      <c r="AC205" s="2"/>
      <c r="AD205" s="2"/>
      <c r="AE205" s="2"/>
    </row>
    <row r="206" spans="2:31" x14ac:dyDescent="0.25">
      <c r="B206" s="517"/>
      <c r="C206" s="517"/>
      <c r="D206" s="517"/>
      <c r="E206" s="517"/>
      <c r="F206" s="517"/>
      <c r="G206" s="517"/>
      <c r="H206" s="517"/>
      <c r="I206" s="517"/>
      <c r="J206" s="517"/>
      <c r="K206" s="533"/>
      <c r="L206" s="533"/>
      <c r="M206" s="533"/>
      <c r="N206" s="493"/>
      <c r="P206" s="2"/>
      <c r="Q206" s="2"/>
      <c r="R206" s="2"/>
      <c r="S206" s="2"/>
      <c r="T206" s="2"/>
      <c r="U206" s="2"/>
      <c r="V206" s="2"/>
      <c r="W206" s="2"/>
      <c r="X206" s="2"/>
      <c r="Y206" s="2"/>
      <c r="Z206" s="2"/>
      <c r="AA206" s="2"/>
      <c r="AB206" s="2"/>
      <c r="AC206" s="2"/>
      <c r="AD206" s="2"/>
      <c r="AE206" s="2"/>
    </row>
    <row r="207" spans="2:31" x14ac:dyDescent="0.25">
      <c r="B207" s="517"/>
      <c r="C207" s="517"/>
      <c r="D207" s="517"/>
      <c r="E207" s="517"/>
      <c r="F207" s="517"/>
      <c r="G207" s="517"/>
      <c r="H207" s="517"/>
      <c r="I207" s="517"/>
      <c r="J207" s="517"/>
      <c r="K207" s="533"/>
      <c r="L207" s="533"/>
      <c r="M207" s="533"/>
      <c r="N207" s="493"/>
      <c r="P207" s="2"/>
      <c r="Q207" s="2"/>
      <c r="R207" s="2"/>
      <c r="S207" s="2"/>
      <c r="T207" s="2"/>
      <c r="U207" s="2"/>
      <c r="V207" s="2"/>
      <c r="W207" s="2"/>
      <c r="X207" s="2"/>
      <c r="Y207" s="2"/>
      <c r="Z207" s="2"/>
      <c r="AA207" s="2"/>
      <c r="AB207" s="2"/>
      <c r="AC207" s="2"/>
      <c r="AD207" s="2"/>
      <c r="AE207" s="2"/>
    </row>
    <row r="208" spans="2:31" x14ac:dyDescent="0.25">
      <c r="B208" s="517"/>
      <c r="C208" s="517"/>
      <c r="D208" s="517"/>
      <c r="E208" s="517"/>
      <c r="F208" s="517"/>
      <c r="G208" s="517"/>
      <c r="H208" s="517"/>
      <c r="I208" s="517"/>
      <c r="J208" s="517"/>
      <c r="K208" s="533"/>
      <c r="L208" s="533"/>
      <c r="M208" s="533"/>
      <c r="N208" s="493"/>
      <c r="P208" s="2"/>
      <c r="Q208" s="2"/>
      <c r="R208" s="2"/>
      <c r="S208" s="2"/>
      <c r="T208" s="2"/>
      <c r="U208" s="2"/>
      <c r="V208" s="2"/>
      <c r="W208" s="2"/>
      <c r="X208" s="2"/>
      <c r="Y208" s="2"/>
      <c r="Z208" s="2"/>
      <c r="AA208" s="2"/>
      <c r="AB208" s="2"/>
      <c r="AC208" s="2"/>
      <c r="AD208" s="2"/>
      <c r="AE208" s="2"/>
    </row>
    <row r="209" spans="2:31" x14ac:dyDescent="0.25">
      <c r="B209" s="517"/>
      <c r="C209" s="517"/>
      <c r="D209" s="517"/>
      <c r="E209" s="517"/>
      <c r="F209" s="517"/>
      <c r="G209" s="517"/>
      <c r="H209" s="517"/>
      <c r="I209" s="517"/>
      <c r="J209" s="517"/>
      <c r="K209" s="533"/>
      <c r="L209" s="533"/>
      <c r="M209" s="533"/>
      <c r="N209" s="493"/>
      <c r="P209" s="2"/>
      <c r="Q209" s="2"/>
      <c r="R209" s="2"/>
      <c r="S209" s="2"/>
      <c r="T209" s="2"/>
      <c r="U209" s="2"/>
      <c r="V209" s="2"/>
      <c r="W209" s="2"/>
      <c r="X209" s="2"/>
      <c r="Y209" s="2"/>
      <c r="Z209" s="2"/>
      <c r="AA209" s="2"/>
      <c r="AB209" s="2"/>
      <c r="AC209" s="2"/>
      <c r="AD209" s="2"/>
      <c r="AE209" s="2"/>
    </row>
    <row r="210" spans="2:31" x14ac:dyDescent="0.25">
      <c r="B210" s="517"/>
      <c r="C210" s="517"/>
      <c r="D210" s="517"/>
      <c r="E210" s="517"/>
      <c r="F210" s="517"/>
      <c r="G210" s="517"/>
      <c r="H210" s="517"/>
      <c r="I210" s="517"/>
      <c r="J210" s="517"/>
      <c r="K210" s="533"/>
      <c r="L210" s="533"/>
      <c r="M210" s="533"/>
      <c r="N210" s="493"/>
      <c r="P210" s="2"/>
      <c r="Q210" s="2"/>
      <c r="R210" s="2"/>
      <c r="S210" s="2"/>
      <c r="T210" s="2"/>
      <c r="U210" s="2"/>
      <c r="V210" s="2"/>
      <c r="W210" s="2"/>
      <c r="X210" s="2"/>
      <c r="Y210" s="2"/>
      <c r="Z210" s="2"/>
      <c r="AA210" s="2"/>
      <c r="AB210" s="2"/>
      <c r="AC210" s="2"/>
      <c r="AD210" s="2"/>
      <c r="AE210" s="2"/>
    </row>
    <row r="211" spans="2:31" x14ac:dyDescent="0.25">
      <c r="B211" s="517"/>
      <c r="C211" s="517"/>
      <c r="D211" s="517"/>
      <c r="E211" s="517"/>
      <c r="F211" s="517"/>
      <c r="G211" s="517"/>
      <c r="H211" s="517"/>
      <c r="I211" s="517"/>
      <c r="J211" s="517"/>
      <c r="K211" s="533"/>
      <c r="L211" s="533"/>
      <c r="M211" s="533"/>
      <c r="N211" s="493"/>
      <c r="P211" s="2"/>
      <c r="Q211" s="2"/>
      <c r="R211" s="2"/>
      <c r="S211" s="2"/>
      <c r="T211" s="2"/>
      <c r="U211" s="2"/>
      <c r="V211" s="2"/>
      <c r="W211" s="2"/>
      <c r="X211" s="2"/>
      <c r="Y211" s="2"/>
      <c r="Z211" s="2"/>
      <c r="AA211" s="2"/>
      <c r="AB211" s="2"/>
      <c r="AC211" s="2"/>
      <c r="AD211" s="2"/>
      <c r="AE211" s="2"/>
    </row>
    <row r="212" spans="2:31" x14ac:dyDescent="0.25">
      <c r="B212" s="517"/>
      <c r="C212" s="517"/>
      <c r="D212" s="517"/>
      <c r="E212" s="517"/>
      <c r="F212" s="517"/>
      <c r="G212" s="517"/>
      <c r="H212" s="517"/>
      <c r="I212" s="517"/>
      <c r="J212" s="517"/>
      <c r="K212" s="533"/>
      <c r="L212" s="533"/>
      <c r="M212" s="533"/>
      <c r="N212" s="493"/>
      <c r="P212" s="2"/>
      <c r="Q212" s="2"/>
      <c r="R212" s="2"/>
      <c r="S212" s="2"/>
      <c r="T212" s="2"/>
      <c r="U212" s="2"/>
      <c r="V212" s="2"/>
      <c r="W212" s="2"/>
      <c r="X212" s="2"/>
      <c r="Y212" s="2"/>
      <c r="Z212" s="2"/>
      <c r="AA212" s="2"/>
      <c r="AB212" s="2"/>
      <c r="AC212" s="2"/>
      <c r="AD212" s="2"/>
      <c r="AE212" s="2"/>
    </row>
    <row r="213" spans="2:31" x14ac:dyDescent="0.25">
      <c r="B213" s="517"/>
      <c r="C213" s="517"/>
      <c r="D213" s="517"/>
      <c r="E213" s="517"/>
      <c r="F213" s="517"/>
      <c r="G213" s="517"/>
      <c r="H213" s="517"/>
      <c r="I213" s="517"/>
      <c r="J213" s="517"/>
      <c r="K213" s="533"/>
      <c r="L213" s="533"/>
      <c r="M213" s="533"/>
      <c r="N213" s="493"/>
      <c r="P213" s="2"/>
      <c r="Q213" s="2"/>
      <c r="R213" s="2"/>
      <c r="S213" s="2"/>
      <c r="T213" s="2"/>
      <c r="U213" s="2"/>
      <c r="V213" s="2"/>
      <c r="W213" s="2"/>
      <c r="X213" s="2"/>
      <c r="Y213" s="2"/>
      <c r="Z213" s="2"/>
      <c r="AA213" s="2"/>
      <c r="AB213" s="2"/>
      <c r="AC213" s="2"/>
      <c r="AD213" s="2"/>
      <c r="AE213" s="2"/>
    </row>
    <row r="214" spans="2:31" x14ac:dyDescent="0.25">
      <c r="B214" s="517"/>
      <c r="C214" s="517"/>
      <c r="D214" s="517"/>
      <c r="E214" s="517"/>
      <c r="F214" s="517"/>
      <c r="G214" s="517"/>
      <c r="H214" s="517"/>
      <c r="I214" s="517"/>
      <c r="J214" s="517"/>
      <c r="K214" s="533"/>
      <c r="L214" s="533"/>
      <c r="M214" s="533"/>
      <c r="N214" s="493"/>
      <c r="P214" s="2"/>
      <c r="Q214" s="2"/>
      <c r="R214" s="2"/>
      <c r="S214" s="2"/>
      <c r="T214" s="2"/>
      <c r="U214" s="2"/>
      <c r="V214" s="2"/>
      <c r="W214" s="2"/>
      <c r="X214" s="2"/>
      <c r="Y214" s="2"/>
      <c r="Z214" s="2"/>
      <c r="AA214" s="2"/>
      <c r="AB214" s="2"/>
      <c r="AC214" s="2"/>
      <c r="AD214" s="2"/>
      <c r="AE214" s="2"/>
    </row>
    <row r="215" spans="2:31" x14ac:dyDescent="0.25">
      <c r="B215" s="517"/>
      <c r="C215" s="517"/>
      <c r="D215" s="517"/>
      <c r="E215" s="517"/>
      <c r="F215" s="517"/>
      <c r="G215" s="517"/>
      <c r="H215" s="517"/>
      <c r="I215" s="517"/>
      <c r="J215" s="517"/>
      <c r="K215" s="533"/>
      <c r="L215" s="533"/>
      <c r="M215" s="533"/>
      <c r="N215" s="493"/>
      <c r="P215" s="2"/>
      <c r="Q215" s="2"/>
      <c r="R215" s="2"/>
      <c r="S215" s="2"/>
      <c r="T215" s="2"/>
      <c r="U215" s="2"/>
      <c r="V215" s="2"/>
      <c r="W215" s="2"/>
      <c r="X215" s="2"/>
      <c r="Y215" s="2"/>
      <c r="Z215" s="2"/>
      <c r="AA215" s="2"/>
      <c r="AB215" s="2"/>
      <c r="AC215" s="2"/>
      <c r="AD215" s="2"/>
      <c r="AE215" s="2"/>
    </row>
    <row r="216" spans="2:31" x14ac:dyDescent="0.25">
      <c r="B216" s="517"/>
      <c r="C216" s="517"/>
      <c r="D216" s="517"/>
      <c r="E216" s="517"/>
      <c r="F216" s="517"/>
      <c r="G216" s="517"/>
      <c r="H216" s="517"/>
      <c r="I216" s="517"/>
      <c r="J216" s="517"/>
      <c r="K216" s="533"/>
      <c r="L216" s="533"/>
      <c r="M216" s="533"/>
      <c r="N216" s="493"/>
      <c r="P216" s="2"/>
      <c r="Q216" s="2"/>
      <c r="R216" s="2"/>
      <c r="S216" s="2"/>
      <c r="T216" s="2"/>
      <c r="U216" s="2"/>
      <c r="V216" s="2"/>
      <c r="W216" s="2"/>
      <c r="X216" s="2"/>
      <c r="Y216" s="2"/>
      <c r="Z216" s="2"/>
      <c r="AA216" s="2"/>
      <c r="AB216" s="2"/>
      <c r="AC216" s="2"/>
      <c r="AD216" s="2"/>
      <c r="AE216" s="2"/>
    </row>
    <row r="217" spans="2:31" x14ac:dyDescent="0.25">
      <c r="B217" s="517"/>
      <c r="C217" s="517"/>
      <c r="D217" s="517"/>
      <c r="E217" s="517"/>
      <c r="F217" s="517"/>
      <c r="G217" s="517"/>
      <c r="H217" s="517"/>
      <c r="I217" s="517"/>
      <c r="J217" s="517"/>
      <c r="K217" s="533"/>
      <c r="L217" s="533"/>
      <c r="M217" s="533"/>
      <c r="N217" s="493"/>
      <c r="P217" s="2"/>
      <c r="Q217" s="2"/>
      <c r="R217" s="2"/>
      <c r="S217" s="2"/>
      <c r="T217" s="2"/>
      <c r="U217" s="2"/>
      <c r="V217" s="2"/>
      <c r="W217" s="2"/>
      <c r="X217" s="2"/>
      <c r="Y217" s="2"/>
      <c r="Z217" s="2"/>
      <c r="AA217" s="2"/>
      <c r="AB217" s="2"/>
      <c r="AC217" s="2"/>
      <c r="AD217" s="2"/>
      <c r="AE217" s="2"/>
    </row>
    <row r="218" spans="2:31" x14ac:dyDescent="0.25">
      <c r="B218" s="517"/>
      <c r="C218" s="517"/>
      <c r="D218" s="517"/>
      <c r="E218" s="517"/>
      <c r="F218" s="517"/>
      <c r="G218" s="517"/>
      <c r="H218" s="517"/>
      <c r="I218" s="517"/>
      <c r="J218" s="517"/>
      <c r="K218" s="533"/>
      <c r="L218" s="533"/>
      <c r="M218" s="533"/>
      <c r="N218" s="493"/>
      <c r="P218" s="2"/>
      <c r="Q218" s="2"/>
      <c r="R218" s="2"/>
      <c r="S218" s="2"/>
      <c r="T218" s="2"/>
      <c r="U218" s="2"/>
      <c r="V218" s="2"/>
      <c r="W218" s="2"/>
      <c r="X218" s="2"/>
      <c r="Y218" s="2"/>
      <c r="Z218" s="2"/>
      <c r="AA218" s="2"/>
      <c r="AB218" s="2"/>
      <c r="AC218" s="2"/>
      <c r="AD218" s="2"/>
      <c r="AE218" s="2"/>
    </row>
    <row r="219" spans="2:31" x14ac:dyDescent="0.25">
      <c r="B219" s="517"/>
      <c r="C219" s="517"/>
      <c r="D219" s="517"/>
      <c r="E219" s="517"/>
      <c r="F219" s="517"/>
      <c r="G219" s="517"/>
      <c r="H219" s="517"/>
      <c r="I219" s="517"/>
      <c r="J219" s="517"/>
      <c r="K219" s="533"/>
      <c r="L219" s="533"/>
      <c r="M219" s="533"/>
      <c r="N219" s="493"/>
      <c r="P219" s="2"/>
      <c r="Q219" s="2"/>
      <c r="R219" s="2"/>
      <c r="S219" s="2"/>
      <c r="T219" s="2"/>
      <c r="U219" s="2"/>
      <c r="V219" s="2"/>
      <c r="W219" s="2"/>
      <c r="X219" s="2"/>
      <c r="Y219" s="2"/>
      <c r="Z219" s="2"/>
      <c r="AA219" s="2"/>
      <c r="AB219" s="2"/>
      <c r="AC219" s="2"/>
      <c r="AD219" s="2"/>
      <c r="AE219" s="2"/>
    </row>
    <row r="220" spans="2:31" x14ac:dyDescent="0.25">
      <c r="B220" s="517"/>
      <c r="C220" s="517"/>
      <c r="D220" s="517"/>
      <c r="E220" s="517"/>
      <c r="F220" s="517"/>
      <c r="G220" s="517"/>
      <c r="H220" s="517"/>
      <c r="I220" s="517"/>
      <c r="J220" s="517"/>
      <c r="K220" s="533"/>
      <c r="L220" s="533"/>
      <c r="M220" s="533"/>
      <c r="N220" s="493"/>
      <c r="P220" s="2"/>
      <c r="Q220" s="2"/>
      <c r="R220" s="2"/>
      <c r="S220" s="2"/>
      <c r="T220" s="2"/>
      <c r="U220" s="2"/>
      <c r="V220" s="2"/>
      <c r="W220" s="2"/>
      <c r="X220" s="2"/>
      <c r="Y220" s="2"/>
      <c r="Z220" s="2"/>
      <c r="AA220" s="2"/>
      <c r="AB220" s="2"/>
      <c r="AC220" s="2"/>
      <c r="AD220" s="2"/>
      <c r="AE220" s="2"/>
    </row>
    <row r="221" spans="2:31" x14ac:dyDescent="0.25">
      <c r="B221" s="517"/>
      <c r="C221" s="517"/>
      <c r="D221" s="517"/>
      <c r="E221" s="517"/>
      <c r="F221" s="517"/>
      <c r="G221" s="517"/>
      <c r="H221" s="517"/>
      <c r="I221" s="517"/>
      <c r="J221" s="517"/>
      <c r="K221" s="533"/>
      <c r="L221" s="533"/>
      <c r="M221" s="533"/>
      <c r="N221" s="493"/>
      <c r="P221" s="2"/>
      <c r="Q221" s="2"/>
      <c r="R221" s="2"/>
      <c r="S221" s="2"/>
      <c r="T221" s="2"/>
      <c r="U221" s="2"/>
      <c r="V221" s="2"/>
      <c r="W221" s="2"/>
      <c r="X221" s="2"/>
      <c r="Y221" s="2"/>
      <c r="Z221" s="2"/>
      <c r="AA221" s="2"/>
      <c r="AB221" s="2"/>
      <c r="AC221" s="2"/>
      <c r="AD221" s="2"/>
      <c r="AE221" s="2"/>
    </row>
    <row r="222" spans="2:31" x14ac:dyDescent="0.25">
      <c r="B222" s="517"/>
      <c r="C222" s="517"/>
      <c r="D222" s="517"/>
      <c r="E222" s="517"/>
      <c r="F222" s="517"/>
      <c r="G222" s="517"/>
      <c r="H222" s="517"/>
      <c r="I222" s="517"/>
      <c r="J222" s="517"/>
      <c r="K222" s="533"/>
      <c r="L222" s="533"/>
      <c r="M222" s="533"/>
      <c r="N222" s="493"/>
      <c r="P222" s="2"/>
      <c r="Q222" s="2"/>
      <c r="R222" s="2"/>
      <c r="S222" s="2"/>
      <c r="T222" s="2"/>
      <c r="U222" s="2"/>
      <c r="V222" s="2"/>
      <c r="W222" s="2"/>
      <c r="X222" s="2"/>
      <c r="Y222" s="2"/>
      <c r="Z222" s="2"/>
      <c r="AA222" s="2"/>
      <c r="AB222" s="2"/>
      <c r="AC222" s="2"/>
      <c r="AD222" s="2"/>
      <c r="AE222" s="2"/>
    </row>
    <row r="223" spans="2:31" x14ac:dyDescent="0.25">
      <c r="B223" s="517"/>
      <c r="C223" s="517"/>
      <c r="D223" s="517"/>
      <c r="E223" s="517"/>
      <c r="F223" s="517"/>
      <c r="G223" s="517"/>
      <c r="H223" s="517"/>
      <c r="I223" s="517"/>
      <c r="J223" s="517"/>
      <c r="K223" s="533"/>
      <c r="L223" s="533"/>
      <c r="M223" s="533"/>
      <c r="N223" s="493"/>
      <c r="P223" s="2"/>
      <c r="Q223" s="2"/>
      <c r="R223" s="2"/>
      <c r="S223" s="2"/>
      <c r="T223" s="2"/>
      <c r="U223" s="2"/>
      <c r="V223" s="2"/>
      <c r="W223" s="2"/>
      <c r="X223" s="2"/>
      <c r="Y223" s="2"/>
      <c r="Z223" s="2"/>
      <c r="AA223" s="2"/>
      <c r="AB223" s="2"/>
      <c r="AC223" s="2"/>
      <c r="AD223" s="2"/>
      <c r="AE223" s="2"/>
    </row>
    <row r="224" spans="2:31" x14ac:dyDescent="0.25">
      <c r="B224" s="517"/>
      <c r="C224" s="517"/>
      <c r="D224" s="517"/>
      <c r="E224" s="517"/>
      <c r="F224" s="517"/>
      <c r="G224" s="517"/>
      <c r="H224" s="517"/>
      <c r="I224" s="517"/>
      <c r="J224" s="517"/>
      <c r="K224" s="533"/>
      <c r="L224" s="533"/>
      <c r="M224" s="533"/>
      <c r="N224" s="493"/>
      <c r="P224" s="2"/>
      <c r="Q224" s="2"/>
      <c r="R224" s="2"/>
      <c r="S224" s="2"/>
      <c r="T224" s="2"/>
      <c r="U224" s="2"/>
      <c r="V224" s="2"/>
      <c r="W224" s="2"/>
      <c r="X224" s="2"/>
      <c r="Y224" s="2"/>
      <c r="Z224" s="2"/>
      <c r="AA224" s="2"/>
      <c r="AB224" s="2"/>
      <c r="AC224" s="2"/>
      <c r="AD224" s="2"/>
      <c r="AE224" s="2"/>
    </row>
    <row r="225" spans="2:31" x14ac:dyDescent="0.25">
      <c r="B225" s="517"/>
      <c r="C225" s="517"/>
      <c r="D225" s="517"/>
      <c r="E225" s="517"/>
      <c r="F225" s="517"/>
      <c r="G225" s="517"/>
      <c r="H225" s="517"/>
      <c r="I225" s="517"/>
      <c r="J225" s="517"/>
      <c r="K225" s="533"/>
      <c r="L225" s="533"/>
      <c r="M225" s="533"/>
      <c r="N225" s="493"/>
      <c r="P225" s="2"/>
      <c r="Q225" s="2"/>
      <c r="R225" s="2"/>
      <c r="S225" s="2"/>
      <c r="T225" s="2"/>
      <c r="U225" s="2"/>
      <c r="V225" s="2"/>
      <c r="W225" s="2"/>
      <c r="X225" s="2"/>
      <c r="Y225" s="2"/>
      <c r="Z225" s="2"/>
      <c r="AA225" s="2"/>
      <c r="AB225" s="2"/>
      <c r="AC225" s="2"/>
      <c r="AD225" s="2"/>
      <c r="AE225" s="2"/>
    </row>
    <row r="226" spans="2:31" x14ac:dyDescent="0.25">
      <c r="B226" s="517"/>
      <c r="C226" s="517"/>
      <c r="D226" s="517"/>
      <c r="E226" s="517"/>
      <c r="F226" s="517"/>
      <c r="G226" s="517"/>
      <c r="H226" s="517"/>
      <c r="I226" s="517"/>
      <c r="J226" s="517"/>
      <c r="K226" s="533"/>
      <c r="L226" s="533"/>
      <c r="M226" s="533"/>
      <c r="N226" s="493"/>
      <c r="P226" s="2"/>
      <c r="Q226" s="2"/>
      <c r="R226" s="2"/>
      <c r="S226" s="2"/>
      <c r="T226" s="2"/>
      <c r="U226" s="2"/>
      <c r="V226" s="2"/>
      <c r="W226" s="2"/>
      <c r="X226" s="2"/>
      <c r="Y226" s="2"/>
      <c r="Z226" s="2"/>
      <c r="AA226" s="2"/>
      <c r="AB226" s="2"/>
      <c r="AC226" s="2"/>
      <c r="AD226" s="2"/>
      <c r="AE226" s="2"/>
    </row>
    <row r="227" spans="2:31" x14ac:dyDescent="0.25">
      <c r="B227" s="517"/>
      <c r="C227" s="517"/>
      <c r="D227" s="517"/>
      <c r="E227" s="517"/>
      <c r="F227" s="517"/>
      <c r="G227" s="517"/>
      <c r="H227" s="517"/>
      <c r="I227" s="517"/>
      <c r="J227" s="517"/>
      <c r="K227" s="533"/>
      <c r="L227" s="533"/>
      <c r="M227" s="533"/>
      <c r="N227" s="493"/>
      <c r="P227" s="2"/>
      <c r="Q227" s="2"/>
      <c r="R227" s="2"/>
      <c r="S227" s="2"/>
      <c r="T227" s="2"/>
      <c r="U227" s="2"/>
      <c r="V227" s="2"/>
      <c r="W227" s="2"/>
      <c r="X227" s="2"/>
      <c r="Y227" s="2"/>
      <c r="Z227" s="2"/>
      <c r="AA227" s="2"/>
      <c r="AB227" s="2"/>
      <c r="AC227" s="2"/>
      <c r="AD227" s="2"/>
      <c r="AE227" s="2"/>
    </row>
    <row r="228" spans="2:31" x14ac:dyDescent="0.25">
      <c r="B228" s="517"/>
      <c r="C228" s="517"/>
      <c r="D228" s="517"/>
      <c r="E228" s="517"/>
      <c r="F228" s="517"/>
      <c r="G228" s="517"/>
      <c r="H228" s="517"/>
      <c r="I228" s="517"/>
      <c r="J228" s="517"/>
      <c r="K228" s="533"/>
      <c r="L228" s="533"/>
      <c r="M228" s="533"/>
      <c r="N228" s="493"/>
      <c r="P228" s="2"/>
      <c r="Q228" s="2"/>
      <c r="R228" s="2"/>
      <c r="S228" s="2"/>
      <c r="T228" s="2"/>
      <c r="U228" s="2"/>
      <c r="V228" s="2"/>
      <c r="W228" s="2"/>
      <c r="X228" s="2"/>
      <c r="Y228" s="2"/>
      <c r="Z228" s="2"/>
      <c r="AA228" s="2"/>
      <c r="AB228" s="2"/>
      <c r="AC228" s="2"/>
      <c r="AD228" s="2"/>
      <c r="AE228" s="2"/>
    </row>
    <row r="229" spans="2:31" x14ac:dyDescent="0.25">
      <c r="B229" s="517"/>
      <c r="C229" s="517"/>
      <c r="D229" s="517"/>
      <c r="E229" s="517"/>
      <c r="F229" s="517"/>
      <c r="G229" s="517"/>
      <c r="H229" s="517"/>
      <c r="I229" s="517"/>
      <c r="J229" s="517"/>
      <c r="K229" s="533"/>
      <c r="L229" s="533"/>
      <c r="M229" s="533"/>
      <c r="N229" s="493"/>
      <c r="P229" s="2"/>
      <c r="Q229" s="2"/>
      <c r="R229" s="2"/>
      <c r="S229" s="2"/>
      <c r="T229" s="2"/>
      <c r="U229" s="2"/>
      <c r="V229" s="2"/>
      <c r="W229" s="2"/>
      <c r="X229" s="2"/>
      <c r="Y229" s="2"/>
      <c r="Z229" s="2"/>
      <c r="AA229" s="2"/>
      <c r="AB229" s="2"/>
      <c r="AC229" s="2"/>
      <c r="AD229" s="2"/>
      <c r="AE229" s="2"/>
    </row>
    <row r="230" spans="2:31" x14ac:dyDescent="0.25">
      <c r="B230" s="517"/>
      <c r="C230" s="517"/>
      <c r="D230" s="517"/>
      <c r="E230" s="517"/>
      <c r="F230" s="517"/>
      <c r="G230" s="517"/>
      <c r="H230" s="517"/>
      <c r="I230" s="517"/>
      <c r="J230" s="517"/>
      <c r="K230" s="533"/>
      <c r="L230" s="533"/>
      <c r="M230" s="533"/>
      <c r="N230" s="493"/>
      <c r="P230" s="2"/>
      <c r="Q230" s="2"/>
      <c r="R230" s="2"/>
      <c r="S230" s="2"/>
      <c r="T230" s="2"/>
      <c r="U230" s="2"/>
      <c r="V230" s="2"/>
      <c r="W230" s="2"/>
      <c r="X230" s="2"/>
      <c r="Y230" s="2"/>
      <c r="Z230" s="2"/>
      <c r="AA230" s="2"/>
      <c r="AB230" s="2"/>
      <c r="AC230" s="2"/>
      <c r="AD230" s="2"/>
      <c r="AE230" s="2"/>
    </row>
    <row r="231" spans="2:31" x14ac:dyDescent="0.25">
      <c r="B231" s="517"/>
      <c r="C231" s="517"/>
      <c r="D231" s="517"/>
      <c r="E231" s="517"/>
      <c r="F231" s="517"/>
      <c r="G231" s="517"/>
      <c r="H231" s="517"/>
      <c r="I231" s="517"/>
      <c r="J231" s="517"/>
      <c r="K231" s="533"/>
      <c r="L231" s="533"/>
      <c r="M231" s="533"/>
      <c r="N231" s="493"/>
      <c r="P231" s="2"/>
      <c r="Q231" s="2"/>
      <c r="R231" s="2"/>
      <c r="S231" s="2"/>
      <c r="T231" s="2"/>
      <c r="U231" s="2"/>
      <c r="V231" s="2"/>
      <c r="W231" s="2"/>
      <c r="X231" s="2"/>
      <c r="Y231" s="2"/>
      <c r="Z231" s="2"/>
      <c r="AA231" s="2"/>
      <c r="AB231" s="2"/>
      <c r="AC231" s="2"/>
      <c r="AD231" s="2"/>
      <c r="AE231" s="2"/>
    </row>
    <row r="232" spans="2:31" x14ac:dyDescent="0.25">
      <c r="B232" s="517"/>
      <c r="C232" s="517"/>
      <c r="D232" s="517"/>
      <c r="E232" s="517"/>
      <c r="F232" s="517"/>
      <c r="G232" s="517"/>
      <c r="H232" s="517"/>
      <c r="I232" s="517"/>
      <c r="J232" s="517"/>
      <c r="K232" s="533"/>
      <c r="L232" s="533"/>
      <c r="M232" s="533"/>
      <c r="N232" s="493"/>
      <c r="P232" s="2"/>
      <c r="Q232" s="2"/>
      <c r="R232" s="2"/>
      <c r="S232" s="2"/>
      <c r="T232" s="2"/>
      <c r="U232" s="2"/>
      <c r="V232" s="2"/>
      <c r="W232" s="2"/>
      <c r="X232" s="2"/>
      <c r="Y232" s="2"/>
      <c r="Z232" s="2"/>
      <c r="AA232" s="2"/>
      <c r="AB232" s="2"/>
      <c r="AC232" s="2"/>
      <c r="AD232" s="2"/>
      <c r="AE232" s="2"/>
    </row>
    <row r="233" spans="2:31" x14ac:dyDescent="0.25">
      <c r="B233" s="517"/>
      <c r="C233" s="517"/>
      <c r="D233" s="517"/>
      <c r="E233" s="517"/>
      <c r="F233" s="517"/>
      <c r="G233" s="517"/>
      <c r="H233" s="517"/>
      <c r="I233" s="517"/>
      <c r="J233" s="517"/>
      <c r="K233" s="533"/>
      <c r="L233" s="533"/>
      <c r="M233" s="533"/>
      <c r="N233" s="493"/>
      <c r="P233" s="2"/>
      <c r="Q233" s="2"/>
      <c r="R233" s="2"/>
      <c r="S233" s="2"/>
      <c r="T233" s="2"/>
      <c r="U233" s="2"/>
      <c r="V233" s="2"/>
      <c r="W233" s="2"/>
      <c r="X233" s="2"/>
      <c r="Y233" s="2"/>
      <c r="Z233" s="2"/>
      <c r="AA233" s="2"/>
      <c r="AB233" s="2"/>
      <c r="AC233" s="2"/>
      <c r="AD233" s="2"/>
      <c r="AE233" s="2"/>
    </row>
    <row r="234" spans="2:31" x14ac:dyDescent="0.25">
      <c r="B234" s="517"/>
      <c r="C234" s="517"/>
      <c r="D234" s="517"/>
      <c r="E234" s="517"/>
      <c r="F234" s="517"/>
      <c r="G234" s="517"/>
      <c r="H234" s="517"/>
      <c r="I234" s="517"/>
      <c r="J234" s="517"/>
      <c r="K234" s="533"/>
      <c r="L234" s="533"/>
      <c r="M234" s="533"/>
      <c r="N234" s="493"/>
      <c r="P234" s="2"/>
      <c r="Q234" s="2"/>
      <c r="R234" s="2"/>
      <c r="S234" s="2"/>
      <c r="T234" s="2"/>
      <c r="U234" s="2"/>
      <c r="V234" s="2"/>
      <c r="W234" s="2"/>
      <c r="X234" s="2"/>
      <c r="Y234" s="2"/>
      <c r="Z234" s="2"/>
      <c r="AA234" s="2"/>
      <c r="AB234" s="2"/>
      <c r="AC234" s="2"/>
      <c r="AD234" s="2"/>
      <c r="AE234" s="2"/>
    </row>
    <row r="235" spans="2:31" x14ac:dyDescent="0.25">
      <c r="B235" s="517"/>
      <c r="C235" s="517"/>
      <c r="D235" s="517"/>
      <c r="E235" s="517"/>
      <c r="F235" s="517"/>
      <c r="G235" s="517"/>
      <c r="H235" s="517"/>
      <c r="I235" s="517"/>
      <c r="J235" s="517"/>
      <c r="K235" s="533"/>
      <c r="L235" s="533"/>
      <c r="M235" s="533"/>
      <c r="N235" s="493"/>
      <c r="P235" s="2"/>
      <c r="Q235" s="2"/>
      <c r="R235" s="2"/>
      <c r="S235" s="2"/>
      <c r="T235" s="2"/>
      <c r="U235" s="2"/>
      <c r="V235" s="2"/>
      <c r="W235" s="2"/>
      <c r="X235" s="2"/>
      <c r="Y235" s="2"/>
      <c r="Z235" s="2"/>
      <c r="AA235" s="2"/>
      <c r="AB235" s="2"/>
      <c r="AC235" s="2"/>
      <c r="AD235" s="2"/>
      <c r="AE235" s="2"/>
    </row>
    <row r="236" spans="2:31" x14ac:dyDescent="0.25">
      <c r="B236" s="517"/>
      <c r="C236" s="517"/>
      <c r="D236" s="517"/>
      <c r="E236" s="517"/>
      <c r="F236" s="517"/>
      <c r="G236" s="517"/>
      <c r="H236" s="517"/>
      <c r="I236" s="517"/>
      <c r="J236" s="517"/>
      <c r="K236" s="533"/>
      <c r="L236" s="533"/>
      <c r="M236" s="533"/>
      <c r="N236" s="493"/>
      <c r="P236" s="2"/>
      <c r="Q236" s="2"/>
      <c r="R236" s="2"/>
      <c r="S236" s="2"/>
      <c r="T236" s="2"/>
      <c r="U236" s="2"/>
      <c r="V236" s="2"/>
      <c r="W236" s="2"/>
      <c r="X236" s="2"/>
      <c r="Y236" s="2"/>
      <c r="Z236" s="2"/>
      <c r="AA236" s="2"/>
      <c r="AB236" s="2"/>
      <c r="AC236" s="2"/>
      <c r="AD236" s="2"/>
      <c r="AE236" s="2"/>
    </row>
    <row r="237" spans="2:31" x14ac:dyDescent="0.25">
      <c r="B237" s="517"/>
      <c r="C237" s="517"/>
      <c r="D237" s="517"/>
      <c r="E237" s="517"/>
      <c r="F237" s="517"/>
      <c r="G237" s="517"/>
      <c r="H237" s="517"/>
      <c r="I237" s="517"/>
      <c r="J237" s="517"/>
      <c r="K237" s="533"/>
      <c r="L237" s="533"/>
      <c r="M237" s="533"/>
      <c r="N237" s="493"/>
      <c r="P237" s="2"/>
      <c r="Q237" s="2"/>
      <c r="R237" s="2"/>
      <c r="S237" s="2"/>
      <c r="T237" s="2"/>
      <c r="U237" s="2"/>
      <c r="V237" s="2"/>
      <c r="W237" s="2"/>
      <c r="X237" s="2"/>
      <c r="Y237" s="2"/>
      <c r="Z237" s="2"/>
      <c r="AA237" s="2"/>
      <c r="AB237" s="2"/>
      <c r="AC237" s="2"/>
      <c r="AD237" s="2"/>
      <c r="AE237" s="2"/>
    </row>
    <row r="238" spans="2:31" x14ac:dyDescent="0.25">
      <c r="B238" s="517"/>
      <c r="C238" s="517"/>
      <c r="D238" s="517"/>
      <c r="E238" s="517"/>
      <c r="F238" s="517"/>
      <c r="G238" s="517"/>
      <c r="H238" s="517"/>
      <c r="I238" s="517"/>
      <c r="J238" s="517"/>
      <c r="K238" s="533"/>
      <c r="L238" s="533"/>
      <c r="M238" s="533"/>
      <c r="N238" s="493"/>
      <c r="P238" s="2"/>
      <c r="Q238" s="2"/>
      <c r="R238" s="2"/>
      <c r="S238" s="2"/>
      <c r="T238" s="2"/>
      <c r="U238" s="2"/>
      <c r="V238" s="2"/>
      <c r="W238" s="2"/>
      <c r="X238" s="2"/>
      <c r="Y238" s="2"/>
      <c r="Z238" s="2"/>
      <c r="AA238" s="2"/>
      <c r="AB238" s="2"/>
      <c r="AC238" s="2"/>
      <c r="AD238" s="2"/>
      <c r="AE238" s="2"/>
    </row>
    <row r="239" spans="2:31" x14ac:dyDescent="0.25">
      <c r="B239" s="517"/>
      <c r="C239" s="517"/>
      <c r="D239" s="517"/>
      <c r="E239" s="517"/>
      <c r="F239" s="517"/>
      <c r="G239" s="517"/>
      <c r="H239" s="517"/>
      <c r="I239" s="517"/>
      <c r="J239" s="517"/>
      <c r="K239" s="533"/>
      <c r="L239" s="533"/>
      <c r="M239" s="533"/>
      <c r="N239" s="493"/>
      <c r="P239" s="2"/>
      <c r="Q239" s="2"/>
      <c r="R239" s="2"/>
      <c r="S239" s="2"/>
      <c r="T239" s="2"/>
      <c r="U239" s="2"/>
      <c r="V239" s="2"/>
      <c r="W239" s="2"/>
      <c r="X239" s="2"/>
      <c r="Y239" s="2"/>
      <c r="Z239" s="2"/>
      <c r="AA239" s="2"/>
      <c r="AB239" s="2"/>
      <c r="AC239" s="2"/>
      <c r="AD239" s="2"/>
      <c r="AE239" s="2"/>
    </row>
    <row r="240" spans="2:31" x14ac:dyDescent="0.25">
      <c r="B240" s="517"/>
      <c r="C240" s="517"/>
      <c r="D240" s="517"/>
      <c r="E240" s="517"/>
      <c r="F240" s="517"/>
      <c r="G240" s="517"/>
      <c r="H240" s="517"/>
      <c r="I240" s="517"/>
      <c r="J240" s="517"/>
      <c r="K240" s="533"/>
      <c r="L240" s="533"/>
      <c r="M240" s="533"/>
      <c r="N240" s="493"/>
      <c r="P240" s="2"/>
      <c r="Q240" s="2"/>
      <c r="R240" s="2"/>
      <c r="S240" s="2"/>
      <c r="T240" s="2"/>
      <c r="U240" s="2"/>
      <c r="V240" s="2"/>
      <c r="W240" s="2"/>
      <c r="X240" s="2"/>
      <c r="Y240" s="2"/>
      <c r="Z240" s="2"/>
      <c r="AA240" s="2"/>
      <c r="AB240" s="2"/>
      <c r="AC240" s="2"/>
      <c r="AD240" s="2"/>
      <c r="AE240" s="2"/>
    </row>
    <row r="241" spans="2:31" x14ac:dyDescent="0.25">
      <c r="B241" s="517"/>
      <c r="C241" s="517"/>
      <c r="D241" s="517"/>
      <c r="E241" s="517"/>
      <c r="F241" s="517"/>
      <c r="G241" s="517"/>
      <c r="H241" s="517"/>
      <c r="I241" s="517"/>
      <c r="J241" s="517"/>
      <c r="K241" s="533"/>
      <c r="L241" s="533"/>
      <c r="M241" s="533"/>
      <c r="N241" s="493"/>
      <c r="P241" s="2"/>
      <c r="Q241" s="2"/>
      <c r="R241" s="2"/>
      <c r="S241" s="2"/>
      <c r="T241" s="2"/>
      <c r="U241" s="2"/>
      <c r="V241" s="2"/>
      <c r="W241" s="2"/>
      <c r="X241" s="2"/>
      <c r="Y241" s="2"/>
      <c r="Z241" s="2"/>
      <c r="AA241" s="2"/>
      <c r="AB241" s="2"/>
      <c r="AC241" s="2"/>
      <c r="AD241" s="2"/>
      <c r="AE241" s="2"/>
    </row>
    <row r="242" spans="2:31" x14ac:dyDescent="0.25">
      <c r="B242" s="517"/>
      <c r="C242" s="517"/>
      <c r="D242" s="517"/>
      <c r="E242" s="517"/>
      <c r="F242" s="517"/>
      <c r="G242" s="517"/>
      <c r="H242" s="517"/>
      <c r="I242" s="517"/>
      <c r="J242" s="517"/>
      <c r="K242" s="533"/>
      <c r="L242" s="533"/>
      <c r="M242" s="533"/>
      <c r="N242" s="493"/>
      <c r="P242" s="2"/>
      <c r="Q242" s="2"/>
      <c r="R242" s="2"/>
      <c r="S242" s="2"/>
      <c r="T242" s="2"/>
      <c r="U242" s="2"/>
      <c r="V242" s="2"/>
      <c r="W242" s="2"/>
      <c r="X242" s="2"/>
      <c r="Y242" s="2"/>
      <c r="Z242" s="2"/>
      <c r="AA242" s="2"/>
      <c r="AB242" s="2"/>
      <c r="AC242" s="2"/>
      <c r="AD242" s="2"/>
      <c r="AE242" s="2"/>
    </row>
    <row r="243" spans="2:31" x14ac:dyDescent="0.25">
      <c r="B243" s="517"/>
      <c r="C243" s="517"/>
      <c r="D243" s="517"/>
      <c r="E243" s="517"/>
      <c r="F243" s="517"/>
      <c r="G243" s="517"/>
      <c r="H243" s="517"/>
      <c r="I243" s="517"/>
      <c r="J243" s="517"/>
      <c r="K243" s="533"/>
      <c r="L243" s="533"/>
      <c r="M243" s="533"/>
      <c r="N243" s="493"/>
      <c r="P243" s="2"/>
      <c r="Q243" s="2"/>
      <c r="R243" s="2"/>
      <c r="S243" s="2"/>
      <c r="T243" s="2"/>
      <c r="U243" s="2"/>
      <c r="V243" s="2"/>
      <c r="W243" s="2"/>
      <c r="X243" s="2"/>
      <c r="Y243" s="2"/>
      <c r="Z243" s="2"/>
      <c r="AA243" s="2"/>
      <c r="AB243" s="2"/>
      <c r="AC243" s="2"/>
      <c r="AD243" s="2"/>
      <c r="AE243" s="2"/>
    </row>
    <row r="244" spans="2:31" x14ac:dyDescent="0.25">
      <c r="B244" s="517"/>
      <c r="C244" s="517"/>
      <c r="D244" s="517"/>
      <c r="E244" s="517"/>
      <c r="F244" s="517"/>
      <c r="G244" s="517"/>
      <c r="H244" s="517"/>
      <c r="I244" s="517"/>
      <c r="J244" s="517"/>
      <c r="K244" s="533"/>
      <c r="L244" s="533"/>
      <c r="M244" s="533"/>
      <c r="N244" s="493"/>
      <c r="P244" s="2"/>
      <c r="Q244" s="2"/>
      <c r="R244" s="2"/>
      <c r="S244" s="2"/>
      <c r="T244" s="2"/>
      <c r="U244" s="2"/>
      <c r="V244" s="2"/>
      <c r="W244" s="2"/>
      <c r="X244" s="2"/>
      <c r="Y244" s="2"/>
      <c r="Z244" s="2"/>
      <c r="AA244" s="2"/>
      <c r="AB244" s="2"/>
      <c r="AC244" s="2"/>
      <c r="AD244" s="2"/>
      <c r="AE244" s="2"/>
    </row>
    <row r="245" spans="2:31" x14ac:dyDescent="0.25">
      <c r="B245" s="517"/>
      <c r="C245" s="517"/>
      <c r="D245" s="517"/>
      <c r="E245" s="517"/>
      <c r="F245" s="517"/>
      <c r="G245" s="517"/>
      <c r="H245" s="517"/>
      <c r="I245" s="517"/>
      <c r="J245" s="517"/>
      <c r="K245" s="533"/>
      <c r="L245" s="533"/>
      <c r="M245" s="533"/>
      <c r="N245" s="493"/>
      <c r="P245" s="2"/>
      <c r="Q245" s="2"/>
      <c r="R245" s="2"/>
      <c r="S245" s="2"/>
      <c r="T245" s="2"/>
      <c r="U245" s="2"/>
      <c r="V245" s="2"/>
      <c r="W245" s="2"/>
      <c r="X245" s="2"/>
      <c r="Y245" s="2"/>
      <c r="Z245" s="2"/>
      <c r="AA245" s="2"/>
      <c r="AB245" s="2"/>
      <c r="AC245" s="2"/>
      <c r="AD245" s="2"/>
      <c r="AE245" s="2"/>
    </row>
    <row r="246" spans="2:31" x14ac:dyDescent="0.25">
      <c r="B246" s="517"/>
      <c r="C246" s="517"/>
      <c r="D246" s="517"/>
      <c r="E246" s="517"/>
      <c r="F246" s="517"/>
      <c r="G246" s="517"/>
      <c r="H246" s="517"/>
      <c r="I246" s="517"/>
      <c r="J246" s="517"/>
      <c r="K246" s="533"/>
      <c r="L246" s="533"/>
      <c r="M246" s="533"/>
      <c r="N246" s="493"/>
      <c r="P246" s="2"/>
      <c r="Q246" s="2"/>
      <c r="R246" s="2"/>
      <c r="S246" s="2"/>
      <c r="T246" s="2"/>
      <c r="U246" s="2"/>
      <c r="V246" s="2"/>
      <c r="W246" s="2"/>
      <c r="X246" s="2"/>
      <c r="Y246" s="2"/>
      <c r="Z246" s="2"/>
      <c r="AA246" s="2"/>
      <c r="AB246" s="2"/>
      <c r="AC246" s="2"/>
      <c r="AD246" s="2"/>
      <c r="AE246" s="2"/>
    </row>
    <row r="247" spans="2:31" x14ac:dyDescent="0.25">
      <c r="B247" s="517"/>
      <c r="C247" s="517"/>
      <c r="D247" s="517"/>
      <c r="E247" s="517"/>
      <c r="F247" s="517"/>
      <c r="G247" s="517"/>
      <c r="H247" s="517"/>
      <c r="I247" s="517"/>
      <c r="J247" s="517"/>
      <c r="K247" s="533"/>
      <c r="L247" s="533"/>
      <c r="M247" s="533"/>
      <c r="N247" s="493"/>
      <c r="P247" s="2"/>
      <c r="Q247" s="2"/>
      <c r="R247" s="2"/>
      <c r="S247" s="2"/>
      <c r="T247" s="2"/>
      <c r="U247" s="2"/>
      <c r="V247" s="2"/>
      <c r="W247" s="2"/>
      <c r="X247" s="2"/>
      <c r="Y247" s="2"/>
      <c r="Z247" s="2"/>
      <c r="AA247" s="2"/>
      <c r="AB247" s="2"/>
      <c r="AC247" s="2"/>
      <c r="AD247" s="2"/>
      <c r="AE247" s="2"/>
    </row>
    <row r="248" spans="2:31" x14ac:dyDescent="0.25">
      <c r="B248" s="517"/>
      <c r="C248" s="517"/>
      <c r="D248" s="517"/>
      <c r="E248" s="517"/>
      <c r="F248" s="517"/>
      <c r="G248" s="517"/>
      <c r="H248" s="517"/>
      <c r="I248" s="517"/>
      <c r="J248" s="517"/>
      <c r="K248" s="533"/>
      <c r="L248" s="533"/>
      <c r="M248" s="533"/>
      <c r="N248" s="493"/>
      <c r="P248" s="2"/>
      <c r="Q248" s="2"/>
      <c r="R248" s="2"/>
      <c r="S248" s="2"/>
      <c r="T248" s="2"/>
      <c r="U248" s="2"/>
      <c r="V248" s="2"/>
      <c r="W248" s="2"/>
      <c r="X248" s="2"/>
      <c r="Y248" s="2"/>
      <c r="Z248" s="2"/>
      <c r="AA248" s="2"/>
      <c r="AB248" s="2"/>
      <c r="AC248" s="2"/>
      <c r="AD248" s="2"/>
      <c r="AE248" s="2"/>
    </row>
    <row r="249" spans="2:31" x14ac:dyDescent="0.25">
      <c r="B249" s="517"/>
      <c r="C249" s="517"/>
      <c r="D249" s="517"/>
      <c r="E249" s="517"/>
      <c r="F249" s="517"/>
      <c r="G249" s="517"/>
      <c r="H249" s="517"/>
      <c r="I249" s="517"/>
      <c r="J249" s="517"/>
      <c r="K249" s="533"/>
      <c r="L249" s="533"/>
      <c r="M249" s="533"/>
      <c r="N249" s="493"/>
      <c r="P249" s="2"/>
      <c r="Q249" s="2"/>
      <c r="R249" s="2"/>
      <c r="S249" s="2"/>
      <c r="T249" s="2"/>
      <c r="U249" s="2"/>
      <c r="V249" s="2"/>
      <c r="W249" s="2"/>
      <c r="X249" s="2"/>
      <c r="Y249" s="2"/>
      <c r="Z249" s="2"/>
      <c r="AA249" s="2"/>
      <c r="AB249" s="2"/>
      <c r="AC249" s="2"/>
      <c r="AD249" s="2"/>
      <c r="AE249" s="2"/>
    </row>
    <row r="250" spans="2:31" x14ac:dyDescent="0.25">
      <c r="B250" s="517"/>
      <c r="C250" s="517"/>
      <c r="D250" s="517"/>
      <c r="E250" s="517"/>
      <c r="F250" s="517"/>
      <c r="G250" s="517"/>
      <c r="H250" s="517"/>
      <c r="I250" s="517"/>
      <c r="J250" s="517"/>
      <c r="K250" s="533"/>
      <c r="L250" s="533"/>
      <c r="M250" s="533"/>
      <c r="N250" s="493"/>
      <c r="P250" s="2"/>
      <c r="Q250" s="2"/>
      <c r="R250" s="2"/>
      <c r="S250" s="2"/>
      <c r="T250" s="2"/>
      <c r="U250" s="2"/>
      <c r="V250" s="2"/>
      <c r="W250" s="2"/>
      <c r="X250" s="2"/>
      <c r="Y250" s="2"/>
      <c r="Z250" s="2"/>
      <c r="AA250" s="2"/>
      <c r="AB250" s="2"/>
      <c r="AC250" s="2"/>
      <c r="AD250" s="2"/>
      <c r="AE250" s="2"/>
    </row>
    <row r="251" spans="2:31" x14ac:dyDescent="0.25">
      <c r="B251" s="517"/>
      <c r="C251" s="517"/>
      <c r="D251" s="517"/>
      <c r="E251" s="517"/>
      <c r="F251" s="517"/>
      <c r="G251" s="517"/>
      <c r="H251" s="517"/>
      <c r="I251" s="517"/>
      <c r="J251" s="517"/>
      <c r="K251" s="533"/>
      <c r="L251" s="533"/>
      <c r="M251" s="533"/>
      <c r="N251" s="493"/>
      <c r="P251" s="2"/>
      <c r="Q251" s="2"/>
      <c r="R251" s="2"/>
      <c r="S251" s="2"/>
      <c r="T251" s="2"/>
      <c r="U251" s="2"/>
      <c r="V251" s="2"/>
      <c r="W251" s="2"/>
      <c r="X251" s="2"/>
      <c r="Y251" s="2"/>
      <c r="Z251" s="2"/>
      <c r="AA251" s="2"/>
      <c r="AB251" s="2"/>
      <c r="AC251" s="2"/>
      <c r="AD251" s="2"/>
      <c r="AE251" s="2"/>
    </row>
    <row r="252" spans="2:31" x14ac:dyDescent="0.25">
      <c r="B252" s="517"/>
      <c r="C252" s="517"/>
      <c r="D252" s="517"/>
      <c r="E252" s="517"/>
      <c r="F252" s="517"/>
      <c r="G252" s="517"/>
      <c r="H252" s="517"/>
      <c r="I252" s="517"/>
      <c r="J252" s="517"/>
      <c r="K252" s="533"/>
      <c r="L252" s="533"/>
      <c r="M252" s="533"/>
      <c r="N252" s="493"/>
      <c r="P252" s="2"/>
      <c r="Q252" s="2"/>
      <c r="R252" s="2"/>
      <c r="S252" s="2"/>
      <c r="T252" s="2"/>
      <c r="U252" s="2"/>
      <c r="V252" s="2"/>
      <c r="W252" s="2"/>
      <c r="X252" s="2"/>
      <c r="Y252" s="2"/>
      <c r="Z252" s="2"/>
      <c r="AA252" s="2"/>
      <c r="AB252" s="2"/>
      <c r="AC252" s="2"/>
      <c r="AD252" s="2"/>
      <c r="AE252" s="2"/>
    </row>
    <row r="253" spans="2:31" x14ac:dyDescent="0.25">
      <c r="B253" s="517"/>
      <c r="C253" s="517"/>
      <c r="D253" s="517"/>
      <c r="E253" s="517"/>
      <c r="F253" s="517"/>
      <c r="G253" s="517"/>
      <c r="H253" s="517"/>
      <c r="I253" s="517"/>
      <c r="J253" s="517"/>
      <c r="K253" s="533"/>
      <c r="L253" s="533"/>
      <c r="M253" s="533"/>
      <c r="N253" s="493"/>
      <c r="P253" s="2"/>
      <c r="Q253" s="2"/>
      <c r="R253" s="2"/>
      <c r="S253" s="2"/>
      <c r="T253" s="2"/>
      <c r="U253" s="2"/>
      <c r="V253" s="2"/>
      <c r="W253" s="2"/>
      <c r="X253" s="2"/>
      <c r="Y253" s="2"/>
      <c r="Z253" s="2"/>
      <c r="AA253" s="2"/>
      <c r="AB253" s="2"/>
      <c r="AC253" s="2"/>
      <c r="AD253" s="2"/>
      <c r="AE253" s="2"/>
    </row>
    <row r="254" spans="2:31" x14ac:dyDescent="0.25">
      <c r="B254" s="517"/>
      <c r="C254" s="517"/>
      <c r="D254" s="517"/>
      <c r="E254" s="517"/>
      <c r="F254" s="517"/>
      <c r="G254" s="517"/>
      <c r="H254" s="517"/>
      <c r="I254" s="517"/>
      <c r="J254" s="517"/>
      <c r="K254" s="533"/>
      <c r="L254" s="533"/>
      <c r="M254" s="533"/>
      <c r="N254" s="493"/>
      <c r="P254" s="2"/>
      <c r="Q254" s="2"/>
      <c r="R254" s="2"/>
      <c r="S254" s="2"/>
      <c r="T254" s="2"/>
      <c r="U254" s="2"/>
      <c r="V254" s="2"/>
      <c r="W254" s="2"/>
      <c r="X254" s="2"/>
      <c r="Y254" s="2"/>
      <c r="Z254" s="2"/>
      <c r="AA254" s="2"/>
      <c r="AB254" s="2"/>
      <c r="AC254" s="2"/>
      <c r="AD254" s="2"/>
      <c r="AE254" s="2"/>
    </row>
    <row r="255" spans="2:31" x14ac:dyDescent="0.25">
      <c r="B255" s="517"/>
      <c r="C255" s="517"/>
      <c r="D255" s="517"/>
      <c r="E255" s="517"/>
      <c r="F255" s="517"/>
      <c r="G255" s="517"/>
      <c r="H255" s="517"/>
      <c r="I255" s="517"/>
      <c r="J255" s="517"/>
      <c r="K255" s="533"/>
      <c r="L255" s="533"/>
      <c r="M255" s="533"/>
      <c r="N255" s="493"/>
      <c r="P255" s="2"/>
      <c r="Q255" s="2"/>
      <c r="R255" s="2"/>
      <c r="S255" s="2"/>
      <c r="T255" s="2"/>
      <c r="U255" s="2"/>
      <c r="V255" s="2"/>
      <c r="W255" s="2"/>
      <c r="X255" s="2"/>
      <c r="Y255" s="2"/>
      <c r="Z255" s="2"/>
      <c r="AA255" s="2"/>
      <c r="AB255" s="2"/>
      <c r="AC255" s="2"/>
      <c r="AD255" s="2"/>
      <c r="AE255" s="2"/>
    </row>
    <row r="256" spans="2:31" x14ac:dyDescent="0.25">
      <c r="B256" s="517"/>
      <c r="C256" s="517"/>
      <c r="D256" s="517"/>
      <c r="E256" s="517"/>
      <c r="F256" s="517"/>
      <c r="G256" s="517"/>
      <c r="H256" s="517"/>
      <c r="I256" s="517"/>
      <c r="J256" s="517"/>
      <c r="K256" s="533"/>
      <c r="L256" s="533"/>
      <c r="M256" s="533"/>
      <c r="N256" s="493"/>
      <c r="P256" s="2"/>
      <c r="Q256" s="2"/>
      <c r="R256" s="2"/>
      <c r="S256" s="2"/>
      <c r="T256" s="2"/>
      <c r="U256" s="2"/>
      <c r="V256" s="2"/>
      <c r="W256" s="2"/>
      <c r="X256" s="2"/>
      <c r="Y256" s="2"/>
      <c r="Z256" s="2"/>
      <c r="AA256" s="2"/>
      <c r="AB256" s="2"/>
      <c r="AC256" s="2"/>
      <c r="AD256" s="2"/>
      <c r="AE256" s="2"/>
    </row>
    <row r="257" spans="2:31" x14ac:dyDescent="0.25">
      <c r="B257" s="517"/>
      <c r="C257" s="517"/>
      <c r="D257" s="517"/>
      <c r="E257" s="517"/>
      <c r="F257" s="517"/>
      <c r="G257" s="517"/>
      <c r="H257" s="517"/>
      <c r="I257" s="517"/>
      <c r="J257" s="517"/>
      <c r="K257" s="533"/>
      <c r="L257" s="533"/>
      <c r="M257" s="533"/>
      <c r="N257" s="493"/>
      <c r="P257" s="2"/>
      <c r="Q257" s="2"/>
      <c r="R257" s="2"/>
      <c r="S257" s="2"/>
      <c r="T257" s="2"/>
      <c r="U257" s="2"/>
      <c r="V257" s="2"/>
      <c r="W257" s="2"/>
      <c r="X257" s="2"/>
      <c r="Y257" s="2"/>
      <c r="Z257" s="2"/>
      <c r="AA257" s="2"/>
      <c r="AB257" s="2"/>
      <c r="AC257" s="2"/>
      <c r="AD257" s="2"/>
      <c r="AE257" s="2"/>
    </row>
    <row r="258" spans="2:31" x14ac:dyDescent="0.25">
      <c r="B258" s="517"/>
      <c r="C258" s="517"/>
      <c r="D258" s="517"/>
      <c r="E258" s="517"/>
      <c r="F258" s="517"/>
      <c r="G258" s="517"/>
      <c r="H258" s="517"/>
      <c r="I258" s="517"/>
      <c r="J258" s="517"/>
      <c r="K258" s="533"/>
      <c r="L258" s="533"/>
      <c r="M258" s="533"/>
      <c r="N258" s="493"/>
      <c r="P258" s="2"/>
      <c r="Q258" s="2"/>
      <c r="R258" s="2"/>
      <c r="S258" s="2"/>
      <c r="T258" s="2"/>
      <c r="U258" s="2"/>
      <c r="V258" s="2"/>
      <c r="W258" s="2"/>
      <c r="X258" s="2"/>
      <c r="Y258" s="2"/>
      <c r="Z258" s="2"/>
      <c r="AA258" s="2"/>
      <c r="AB258" s="2"/>
      <c r="AC258" s="2"/>
      <c r="AD258" s="2"/>
      <c r="AE258" s="2"/>
    </row>
    <row r="259" spans="2:31" x14ac:dyDescent="0.25">
      <c r="B259" s="517"/>
      <c r="C259" s="517"/>
      <c r="D259" s="517"/>
      <c r="E259" s="517"/>
      <c r="F259" s="517"/>
      <c r="G259" s="517"/>
      <c r="H259" s="517"/>
      <c r="I259" s="517"/>
      <c r="J259" s="517"/>
      <c r="K259" s="533"/>
      <c r="L259" s="533"/>
      <c r="M259" s="533"/>
      <c r="N259" s="493"/>
      <c r="P259" s="2"/>
      <c r="Q259" s="2"/>
      <c r="R259" s="2"/>
      <c r="S259" s="2"/>
      <c r="T259" s="2"/>
      <c r="U259" s="2"/>
      <c r="V259" s="2"/>
      <c r="W259" s="2"/>
      <c r="X259" s="2"/>
      <c r="Y259" s="2"/>
      <c r="Z259" s="2"/>
      <c r="AA259" s="2"/>
      <c r="AB259" s="2"/>
      <c r="AC259" s="2"/>
      <c r="AD259" s="2"/>
      <c r="AE259" s="2"/>
    </row>
    <row r="260" spans="2:31" x14ac:dyDescent="0.25">
      <c r="B260" s="517"/>
      <c r="C260" s="517"/>
      <c r="D260" s="517"/>
      <c r="E260" s="517"/>
      <c r="F260" s="517"/>
      <c r="G260" s="517"/>
      <c r="H260" s="517"/>
      <c r="I260" s="517"/>
      <c r="J260" s="517"/>
      <c r="K260" s="533"/>
      <c r="L260" s="533"/>
      <c r="M260" s="533"/>
      <c r="N260" s="493"/>
      <c r="P260" s="2"/>
      <c r="Q260" s="2"/>
      <c r="R260" s="2"/>
      <c r="S260" s="2"/>
      <c r="T260" s="2"/>
      <c r="U260" s="2"/>
      <c r="V260" s="2"/>
      <c r="W260" s="2"/>
      <c r="X260" s="2"/>
      <c r="Y260" s="2"/>
      <c r="Z260" s="2"/>
      <c r="AA260" s="2"/>
      <c r="AB260" s="2"/>
      <c r="AC260" s="2"/>
      <c r="AD260" s="2"/>
      <c r="AE260" s="2"/>
    </row>
    <row r="261" spans="2:31" x14ac:dyDescent="0.25">
      <c r="B261" s="517"/>
      <c r="C261" s="517"/>
      <c r="D261" s="517"/>
      <c r="E261" s="517"/>
      <c r="F261" s="517"/>
      <c r="G261" s="517"/>
      <c r="H261" s="517"/>
      <c r="I261" s="517"/>
      <c r="J261" s="517"/>
      <c r="K261" s="533"/>
      <c r="L261" s="533"/>
      <c r="M261" s="533"/>
      <c r="N261" s="493"/>
      <c r="P261" s="2"/>
      <c r="Q261" s="2"/>
      <c r="R261" s="2"/>
      <c r="S261" s="2"/>
      <c r="T261" s="2"/>
      <c r="U261" s="2"/>
      <c r="V261" s="2"/>
      <c r="W261" s="2"/>
      <c r="X261" s="2"/>
      <c r="Y261" s="2"/>
      <c r="Z261" s="2"/>
      <c r="AA261" s="2"/>
      <c r="AB261" s="2"/>
      <c r="AC261" s="2"/>
      <c r="AD261" s="2"/>
      <c r="AE261" s="2"/>
    </row>
    <row r="262" spans="2:31" x14ac:dyDescent="0.25">
      <c r="B262" s="517"/>
      <c r="C262" s="517"/>
      <c r="D262" s="517"/>
      <c r="E262" s="517"/>
      <c r="F262" s="517"/>
      <c r="G262" s="517"/>
      <c r="H262" s="517"/>
      <c r="I262" s="517"/>
      <c r="J262" s="517"/>
      <c r="K262" s="533"/>
      <c r="L262" s="533"/>
      <c r="M262" s="533"/>
      <c r="N262" s="493"/>
      <c r="P262" s="2"/>
      <c r="Q262" s="2"/>
      <c r="R262" s="2"/>
      <c r="S262" s="2"/>
      <c r="T262" s="2"/>
      <c r="U262" s="2"/>
      <c r="V262" s="2"/>
      <c r="W262" s="2"/>
      <c r="X262" s="2"/>
      <c r="Y262" s="2"/>
      <c r="Z262" s="2"/>
      <c r="AA262" s="2"/>
      <c r="AB262" s="2"/>
      <c r="AC262" s="2"/>
      <c r="AD262" s="2"/>
      <c r="AE262" s="2"/>
    </row>
    <row r="263" spans="2:31" x14ac:dyDescent="0.25">
      <c r="B263" s="517"/>
      <c r="C263" s="517"/>
      <c r="D263" s="517"/>
      <c r="E263" s="517"/>
      <c r="F263" s="517"/>
      <c r="G263" s="517"/>
      <c r="H263" s="517"/>
      <c r="I263" s="517"/>
      <c r="J263" s="517"/>
      <c r="K263" s="533"/>
      <c r="L263" s="533"/>
      <c r="M263" s="533"/>
      <c r="N263" s="493"/>
      <c r="P263" s="2"/>
      <c r="Q263" s="2"/>
      <c r="R263" s="2"/>
      <c r="S263" s="2"/>
      <c r="T263" s="2"/>
      <c r="U263" s="2"/>
      <c r="V263" s="2"/>
      <c r="W263" s="2"/>
      <c r="X263" s="2"/>
      <c r="Y263" s="2"/>
      <c r="Z263" s="2"/>
      <c r="AA263" s="2"/>
      <c r="AB263" s="2"/>
      <c r="AC263" s="2"/>
      <c r="AD263" s="2"/>
      <c r="AE263" s="2"/>
    </row>
    <row r="264" spans="2:31" x14ac:dyDescent="0.25">
      <c r="B264" s="517"/>
      <c r="C264" s="517"/>
      <c r="D264" s="517"/>
      <c r="E264" s="517"/>
      <c r="F264" s="517"/>
      <c r="G264" s="517"/>
      <c r="H264" s="517"/>
      <c r="I264" s="517"/>
      <c r="J264" s="517"/>
      <c r="K264" s="533"/>
      <c r="L264" s="533"/>
      <c r="M264" s="533"/>
      <c r="N264" s="493"/>
      <c r="P264" s="2"/>
      <c r="Q264" s="2"/>
      <c r="R264" s="2"/>
      <c r="S264" s="2"/>
      <c r="T264" s="2"/>
      <c r="U264" s="2"/>
      <c r="V264" s="2"/>
      <c r="W264" s="2"/>
      <c r="X264" s="2"/>
      <c r="Y264" s="2"/>
      <c r="Z264" s="2"/>
      <c r="AA264" s="2"/>
      <c r="AB264" s="2"/>
      <c r="AC264" s="2"/>
      <c r="AD264" s="2"/>
      <c r="AE264" s="2"/>
    </row>
    <row r="265" spans="2:31" x14ac:dyDescent="0.25">
      <c r="B265" s="517"/>
      <c r="C265" s="517"/>
      <c r="D265" s="517"/>
      <c r="E265" s="517"/>
      <c r="F265" s="517"/>
      <c r="G265" s="517"/>
      <c r="H265" s="517"/>
      <c r="I265" s="517"/>
      <c r="J265" s="517"/>
      <c r="K265" s="533"/>
      <c r="L265" s="533"/>
      <c r="M265" s="533"/>
      <c r="N265" s="493"/>
      <c r="P265" s="2"/>
      <c r="Q265" s="2"/>
      <c r="R265" s="2"/>
      <c r="S265" s="2"/>
      <c r="T265" s="2"/>
      <c r="U265" s="2"/>
      <c r="V265" s="2"/>
      <c r="W265" s="2"/>
      <c r="X265" s="2"/>
      <c r="Y265" s="2"/>
      <c r="Z265" s="2"/>
      <c r="AA265" s="2"/>
      <c r="AB265" s="2"/>
      <c r="AC265" s="2"/>
      <c r="AD265" s="2"/>
      <c r="AE265" s="2"/>
    </row>
    <row r="266" spans="2:31" x14ac:dyDescent="0.25">
      <c r="B266" s="517"/>
      <c r="C266" s="517"/>
      <c r="D266" s="517"/>
      <c r="E266" s="517"/>
      <c r="F266" s="517"/>
      <c r="G266" s="517"/>
      <c r="H266" s="517"/>
      <c r="I266" s="517"/>
      <c r="J266" s="517"/>
      <c r="K266" s="533"/>
      <c r="L266" s="533"/>
      <c r="M266" s="533"/>
      <c r="N266" s="493"/>
      <c r="P266" s="2"/>
      <c r="Q266" s="2"/>
      <c r="R266" s="2"/>
      <c r="S266" s="2"/>
      <c r="T266" s="2"/>
      <c r="U266" s="2"/>
      <c r="V266" s="2"/>
      <c r="W266" s="2"/>
      <c r="X266" s="2"/>
      <c r="Y266" s="2"/>
      <c r="Z266" s="2"/>
      <c r="AA266" s="2"/>
      <c r="AB266" s="2"/>
      <c r="AC266" s="2"/>
      <c r="AD266" s="2"/>
      <c r="AE266" s="2"/>
    </row>
    <row r="267" spans="2:31" x14ac:dyDescent="0.25">
      <c r="B267" s="517"/>
      <c r="C267" s="517"/>
      <c r="D267" s="517"/>
      <c r="E267" s="517"/>
      <c r="F267" s="517"/>
      <c r="G267" s="517"/>
      <c r="H267" s="517"/>
      <c r="I267" s="517"/>
      <c r="J267" s="517"/>
      <c r="K267" s="533"/>
      <c r="L267" s="533"/>
      <c r="M267" s="533"/>
      <c r="N267" s="493"/>
      <c r="P267" s="2"/>
      <c r="Q267" s="2"/>
      <c r="R267" s="2"/>
      <c r="S267" s="2"/>
      <c r="T267" s="2"/>
      <c r="U267" s="2"/>
      <c r="V267" s="2"/>
      <c r="W267" s="2"/>
      <c r="X267" s="2"/>
      <c r="Y267" s="2"/>
      <c r="Z267" s="2"/>
      <c r="AA267" s="2"/>
      <c r="AB267" s="2"/>
      <c r="AC267" s="2"/>
      <c r="AD267" s="2"/>
      <c r="AE267" s="2"/>
    </row>
    <row r="268" spans="2:31" x14ac:dyDescent="0.25">
      <c r="B268" s="517"/>
      <c r="C268" s="517"/>
      <c r="D268" s="517"/>
      <c r="E268" s="517"/>
      <c r="F268" s="517"/>
      <c r="G268" s="517"/>
      <c r="H268" s="517"/>
      <c r="I268" s="517"/>
      <c r="J268" s="517"/>
      <c r="K268" s="533"/>
      <c r="L268" s="533"/>
      <c r="M268" s="533"/>
      <c r="N268" s="493"/>
      <c r="P268" s="2"/>
      <c r="Q268" s="2"/>
      <c r="R268" s="2"/>
      <c r="S268" s="2"/>
      <c r="T268" s="2"/>
      <c r="U268" s="2"/>
      <c r="V268" s="2"/>
      <c r="W268" s="2"/>
      <c r="X268" s="2"/>
      <c r="Y268" s="2"/>
      <c r="Z268" s="2"/>
      <c r="AA268" s="2"/>
      <c r="AB268" s="2"/>
      <c r="AC268" s="2"/>
      <c r="AD268" s="2"/>
      <c r="AE268" s="2"/>
    </row>
    <row r="269" spans="2:31" x14ac:dyDescent="0.25">
      <c r="B269" s="517"/>
      <c r="C269" s="517"/>
      <c r="D269" s="517"/>
      <c r="E269" s="517"/>
      <c r="F269" s="517"/>
      <c r="G269" s="517"/>
      <c r="H269" s="517"/>
      <c r="I269" s="517"/>
      <c r="J269" s="517"/>
      <c r="K269" s="533"/>
      <c r="L269" s="533"/>
      <c r="M269" s="533"/>
      <c r="N269" s="493"/>
      <c r="P269" s="2"/>
      <c r="Q269" s="2"/>
      <c r="R269" s="2"/>
      <c r="S269" s="2"/>
      <c r="T269" s="2"/>
      <c r="U269" s="2"/>
      <c r="V269" s="2"/>
      <c r="W269" s="2"/>
      <c r="X269" s="2"/>
      <c r="Y269" s="2"/>
      <c r="Z269" s="2"/>
      <c r="AA269" s="2"/>
      <c r="AB269" s="2"/>
      <c r="AC269" s="2"/>
      <c r="AD269" s="2"/>
      <c r="AE269" s="2"/>
    </row>
    <row r="270" spans="2:31" x14ac:dyDescent="0.25">
      <c r="B270" s="517"/>
      <c r="C270" s="517"/>
      <c r="D270" s="517"/>
      <c r="E270" s="517"/>
      <c r="F270" s="517"/>
      <c r="G270" s="517"/>
      <c r="H270" s="517"/>
      <c r="I270" s="517"/>
      <c r="J270" s="517"/>
      <c r="K270" s="533"/>
      <c r="L270" s="533"/>
      <c r="M270" s="533"/>
      <c r="N270" s="493"/>
      <c r="P270" s="2"/>
      <c r="Q270" s="2"/>
      <c r="R270" s="2"/>
      <c r="S270" s="2"/>
      <c r="T270" s="2"/>
      <c r="U270" s="2"/>
      <c r="V270" s="2"/>
      <c r="W270" s="2"/>
      <c r="X270" s="2"/>
      <c r="Y270" s="2"/>
      <c r="Z270" s="2"/>
      <c r="AA270" s="2"/>
      <c r="AB270" s="2"/>
      <c r="AC270" s="2"/>
      <c r="AD270" s="2"/>
      <c r="AE270" s="2"/>
    </row>
    <row r="271" spans="2:31" x14ac:dyDescent="0.25">
      <c r="B271" s="517"/>
      <c r="C271" s="517"/>
      <c r="D271" s="517"/>
      <c r="E271" s="517"/>
      <c r="F271" s="517"/>
      <c r="G271" s="517"/>
      <c r="H271" s="517"/>
      <c r="I271" s="517"/>
      <c r="J271" s="517"/>
      <c r="K271" s="533"/>
      <c r="L271" s="533"/>
      <c r="M271" s="533"/>
      <c r="N271" s="493"/>
      <c r="P271" s="2"/>
      <c r="Q271" s="2"/>
      <c r="R271" s="2"/>
      <c r="S271" s="2"/>
      <c r="T271" s="2"/>
      <c r="U271" s="2"/>
      <c r="V271" s="2"/>
      <c r="W271" s="2"/>
      <c r="X271" s="2"/>
      <c r="Y271" s="2"/>
      <c r="Z271" s="2"/>
      <c r="AA271" s="2"/>
      <c r="AB271" s="2"/>
      <c r="AC271" s="2"/>
      <c r="AD271" s="2"/>
      <c r="AE271" s="2"/>
    </row>
    <row r="272" spans="2:31" x14ac:dyDescent="0.25">
      <c r="B272" s="517"/>
      <c r="C272" s="517"/>
      <c r="D272" s="517"/>
      <c r="E272" s="517"/>
      <c r="F272" s="517"/>
      <c r="G272" s="517"/>
      <c r="H272" s="517"/>
      <c r="I272" s="517"/>
      <c r="J272" s="517"/>
      <c r="K272" s="533"/>
      <c r="L272" s="533"/>
      <c r="M272" s="533"/>
      <c r="N272" s="493"/>
      <c r="P272" s="2"/>
      <c r="Q272" s="2"/>
      <c r="R272" s="2"/>
      <c r="S272" s="2"/>
      <c r="T272" s="2"/>
      <c r="U272" s="2"/>
      <c r="V272" s="2"/>
      <c r="W272" s="2"/>
      <c r="X272" s="2"/>
      <c r="Y272" s="2"/>
      <c r="Z272" s="2"/>
      <c r="AA272" s="2"/>
      <c r="AB272" s="2"/>
      <c r="AC272" s="2"/>
      <c r="AD272" s="2"/>
      <c r="AE272" s="2"/>
    </row>
    <row r="273" spans="2:31" x14ac:dyDescent="0.25">
      <c r="B273" s="517"/>
      <c r="C273" s="517"/>
      <c r="D273" s="517"/>
      <c r="E273" s="517"/>
      <c r="F273" s="517"/>
      <c r="G273" s="517"/>
      <c r="H273" s="517"/>
      <c r="I273" s="517"/>
      <c r="J273" s="517"/>
      <c r="K273" s="533"/>
      <c r="L273" s="533"/>
      <c r="M273" s="533"/>
      <c r="N273" s="493"/>
      <c r="P273" s="2"/>
      <c r="Q273" s="2"/>
      <c r="R273" s="2"/>
      <c r="S273" s="2"/>
      <c r="T273" s="2"/>
      <c r="U273" s="2"/>
      <c r="V273" s="2"/>
      <c r="W273" s="2"/>
      <c r="X273" s="2"/>
      <c r="Y273" s="2"/>
      <c r="Z273" s="2"/>
      <c r="AA273" s="2"/>
      <c r="AB273" s="2"/>
      <c r="AC273" s="2"/>
      <c r="AD273" s="2"/>
      <c r="AE273" s="2"/>
    </row>
    <row r="274" spans="2:31" x14ac:dyDescent="0.25">
      <c r="B274" s="517"/>
      <c r="C274" s="517"/>
      <c r="D274" s="517"/>
      <c r="E274" s="517"/>
      <c r="F274" s="517"/>
      <c r="G274" s="517"/>
      <c r="H274" s="517"/>
      <c r="I274" s="517"/>
      <c r="J274" s="517"/>
      <c r="K274" s="533"/>
      <c r="L274" s="533"/>
      <c r="M274" s="533"/>
      <c r="N274" s="493"/>
      <c r="P274" s="2"/>
      <c r="Q274" s="2"/>
      <c r="R274" s="2"/>
      <c r="S274" s="2"/>
      <c r="T274" s="2"/>
      <c r="U274" s="2"/>
      <c r="V274" s="2"/>
      <c r="W274" s="2"/>
      <c r="X274" s="2"/>
      <c r="Y274" s="2"/>
      <c r="Z274" s="2"/>
      <c r="AA274" s="2"/>
      <c r="AB274" s="2"/>
      <c r="AC274" s="2"/>
      <c r="AD274" s="2"/>
      <c r="AE274" s="2"/>
    </row>
    <row r="275" spans="2:31" x14ac:dyDescent="0.25">
      <c r="B275" s="517"/>
      <c r="C275" s="517"/>
      <c r="D275" s="517"/>
      <c r="E275" s="517"/>
      <c r="F275" s="517"/>
      <c r="G275" s="517"/>
      <c r="H275" s="517"/>
      <c r="I275" s="517"/>
      <c r="J275" s="517"/>
      <c r="K275" s="533"/>
      <c r="L275" s="533"/>
      <c r="M275" s="533"/>
      <c r="N275" s="493"/>
      <c r="P275" s="2"/>
      <c r="Q275" s="2"/>
      <c r="R275" s="2"/>
      <c r="S275" s="2"/>
      <c r="T275" s="2"/>
      <c r="U275" s="2"/>
      <c r="V275" s="2"/>
      <c r="W275" s="2"/>
      <c r="X275" s="2"/>
      <c r="Y275" s="2"/>
      <c r="Z275" s="2"/>
      <c r="AA275" s="2"/>
      <c r="AB275" s="2"/>
      <c r="AC275" s="2"/>
      <c r="AD275" s="2"/>
      <c r="AE275" s="2"/>
    </row>
    <row r="276" spans="2:31" x14ac:dyDescent="0.25">
      <c r="B276" s="517"/>
      <c r="C276" s="517"/>
      <c r="D276" s="517"/>
      <c r="E276" s="517"/>
      <c r="F276" s="517"/>
      <c r="G276" s="517"/>
      <c r="H276" s="517"/>
      <c r="I276" s="517"/>
      <c r="J276" s="517"/>
      <c r="K276" s="533"/>
      <c r="L276" s="533"/>
      <c r="M276" s="533"/>
      <c r="N276" s="493"/>
      <c r="P276" s="2"/>
      <c r="Q276" s="2"/>
      <c r="R276" s="2"/>
      <c r="S276" s="2"/>
      <c r="T276" s="2"/>
      <c r="U276" s="2"/>
      <c r="V276" s="2"/>
      <c r="W276" s="2"/>
      <c r="X276" s="2"/>
      <c r="Y276" s="2"/>
      <c r="Z276" s="2"/>
      <c r="AA276" s="2"/>
      <c r="AB276" s="2"/>
      <c r="AC276" s="2"/>
      <c r="AD276" s="2"/>
      <c r="AE276" s="2"/>
    </row>
    <row r="277" spans="2:31" x14ac:dyDescent="0.25">
      <c r="B277" s="517"/>
      <c r="C277" s="517"/>
      <c r="D277" s="517"/>
      <c r="E277" s="517"/>
      <c r="F277" s="517"/>
      <c r="G277" s="517"/>
      <c r="H277" s="517"/>
      <c r="I277" s="517"/>
      <c r="J277" s="517"/>
      <c r="K277" s="533"/>
      <c r="L277" s="533"/>
      <c r="M277" s="533"/>
      <c r="N277" s="493"/>
      <c r="P277" s="2"/>
      <c r="Q277" s="2"/>
      <c r="R277" s="2"/>
      <c r="S277" s="2"/>
      <c r="T277" s="2"/>
      <c r="U277" s="2"/>
      <c r="V277" s="2"/>
      <c r="W277" s="2"/>
      <c r="X277" s="2"/>
      <c r="Y277" s="2"/>
      <c r="Z277" s="2"/>
      <c r="AA277" s="2"/>
      <c r="AB277" s="2"/>
      <c r="AC277" s="2"/>
      <c r="AD277" s="2"/>
      <c r="AE277" s="2"/>
    </row>
    <row r="278" spans="2:31" x14ac:dyDescent="0.25">
      <c r="B278" s="517"/>
      <c r="C278" s="517"/>
      <c r="D278" s="517"/>
      <c r="E278" s="517"/>
      <c r="F278" s="517"/>
      <c r="G278" s="517"/>
      <c r="H278" s="517"/>
      <c r="I278" s="517"/>
      <c r="J278" s="517"/>
      <c r="K278" s="533"/>
      <c r="L278" s="533"/>
      <c r="M278" s="533"/>
      <c r="N278" s="493"/>
      <c r="P278" s="2"/>
      <c r="Q278" s="2"/>
      <c r="R278" s="2"/>
      <c r="S278" s="2"/>
      <c r="T278" s="2"/>
      <c r="U278" s="2"/>
      <c r="V278" s="2"/>
      <c r="W278" s="2"/>
      <c r="X278" s="2"/>
      <c r="Y278" s="2"/>
      <c r="Z278" s="2"/>
      <c r="AA278" s="2"/>
      <c r="AB278" s="2"/>
      <c r="AC278" s="2"/>
      <c r="AD278" s="2"/>
      <c r="AE278" s="2"/>
    </row>
    <row r="279" spans="2:31" x14ac:dyDescent="0.25">
      <c r="B279" s="517"/>
      <c r="C279" s="517"/>
      <c r="D279" s="517"/>
      <c r="E279" s="517"/>
      <c r="F279" s="517"/>
      <c r="G279" s="517"/>
      <c r="H279" s="517"/>
      <c r="I279" s="517"/>
      <c r="J279" s="517"/>
      <c r="K279" s="533"/>
      <c r="L279" s="533"/>
      <c r="M279" s="533"/>
      <c r="N279" s="493"/>
      <c r="P279" s="2"/>
      <c r="Q279" s="2"/>
      <c r="R279" s="2"/>
      <c r="S279" s="2"/>
      <c r="T279" s="2"/>
      <c r="U279" s="2"/>
      <c r="V279" s="2"/>
      <c r="W279" s="2"/>
      <c r="X279" s="2"/>
      <c r="Y279" s="2"/>
      <c r="Z279" s="2"/>
      <c r="AA279" s="2"/>
      <c r="AB279" s="2"/>
      <c r="AC279" s="2"/>
      <c r="AD279" s="2"/>
      <c r="AE279" s="2"/>
    </row>
    <row r="280" spans="2:31" x14ac:dyDescent="0.25">
      <c r="B280" s="517"/>
      <c r="C280" s="517"/>
      <c r="D280" s="517"/>
      <c r="E280" s="517"/>
      <c r="F280" s="517"/>
      <c r="G280" s="517"/>
      <c r="H280" s="517"/>
      <c r="I280" s="517"/>
      <c r="J280" s="517"/>
      <c r="K280" s="533"/>
      <c r="L280" s="533"/>
      <c r="M280" s="533"/>
      <c r="N280" s="493"/>
      <c r="P280" s="2"/>
      <c r="Q280" s="2"/>
      <c r="R280" s="2"/>
      <c r="S280" s="2"/>
      <c r="T280" s="2"/>
      <c r="U280" s="2"/>
      <c r="V280" s="2"/>
      <c r="W280" s="2"/>
      <c r="X280" s="2"/>
      <c r="Y280" s="2"/>
      <c r="Z280" s="2"/>
      <c r="AA280" s="2"/>
      <c r="AB280" s="2"/>
      <c r="AC280" s="2"/>
      <c r="AD280" s="2"/>
      <c r="AE280" s="2"/>
    </row>
    <row r="281" spans="2:31" x14ac:dyDescent="0.25">
      <c r="B281" s="517"/>
      <c r="C281" s="517"/>
      <c r="D281" s="517"/>
      <c r="E281" s="517"/>
      <c r="F281" s="517"/>
      <c r="G281" s="517"/>
      <c r="H281" s="517"/>
      <c r="I281" s="517"/>
      <c r="J281" s="517"/>
      <c r="K281" s="533"/>
      <c r="L281" s="533"/>
      <c r="M281" s="533"/>
      <c r="N281" s="493"/>
      <c r="P281" s="2"/>
      <c r="Q281" s="2"/>
      <c r="R281" s="2"/>
      <c r="S281" s="2"/>
      <c r="T281" s="2"/>
      <c r="U281" s="2"/>
      <c r="V281" s="2"/>
      <c r="W281" s="2"/>
      <c r="X281" s="2"/>
      <c r="Y281" s="2"/>
      <c r="Z281" s="2"/>
      <c r="AA281" s="2"/>
      <c r="AB281" s="2"/>
      <c r="AC281" s="2"/>
      <c r="AD281" s="2"/>
      <c r="AE281" s="2"/>
    </row>
    <row r="282" spans="2:31" x14ac:dyDescent="0.25">
      <c r="B282" s="517"/>
      <c r="C282" s="517"/>
      <c r="D282" s="517"/>
      <c r="E282" s="517"/>
      <c r="F282" s="517"/>
      <c r="G282" s="517"/>
      <c r="H282" s="517"/>
      <c r="I282" s="517"/>
      <c r="J282" s="517"/>
      <c r="K282" s="533"/>
      <c r="L282" s="533"/>
      <c r="M282" s="533"/>
      <c r="N282" s="493"/>
      <c r="P282" s="2"/>
      <c r="Q282" s="2"/>
      <c r="R282" s="2"/>
      <c r="S282" s="2"/>
      <c r="T282" s="2"/>
      <c r="U282" s="2"/>
      <c r="V282" s="2"/>
      <c r="W282" s="2"/>
      <c r="X282" s="2"/>
      <c r="Y282" s="2"/>
      <c r="Z282" s="2"/>
      <c r="AA282" s="2"/>
      <c r="AB282" s="2"/>
      <c r="AC282" s="2"/>
      <c r="AD282" s="2"/>
      <c r="AE282" s="2"/>
    </row>
    <row r="283" spans="2:31" x14ac:dyDescent="0.25">
      <c r="B283" s="517"/>
      <c r="C283" s="517"/>
      <c r="D283" s="517"/>
      <c r="E283" s="517"/>
      <c r="F283" s="517"/>
      <c r="G283" s="517"/>
      <c r="H283" s="517"/>
      <c r="I283" s="517"/>
      <c r="J283" s="517"/>
      <c r="K283" s="533"/>
      <c r="L283" s="533"/>
      <c r="M283" s="533"/>
      <c r="N283" s="493"/>
      <c r="P283" s="2"/>
      <c r="Q283" s="2"/>
      <c r="R283" s="2"/>
      <c r="S283" s="2"/>
      <c r="T283" s="2"/>
      <c r="U283" s="2"/>
      <c r="V283" s="2"/>
      <c r="W283" s="2"/>
      <c r="X283" s="2"/>
      <c r="Y283" s="2"/>
      <c r="Z283" s="2"/>
      <c r="AA283" s="2"/>
      <c r="AB283" s="2"/>
      <c r="AC283" s="2"/>
      <c r="AD283" s="2"/>
      <c r="AE283" s="2"/>
    </row>
    <row r="284" spans="2:31" x14ac:dyDescent="0.25">
      <c r="B284" s="517"/>
      <c r="C284" s="517"/>
      <c r="D284" s="517"/>
      <c r="E284" s="517"/>
      <c r="F284" s="517"/>
      <c r="G284" s="517"/>
      <c r="H284" s="517"/>
      <c r="I284" s="517"/>
      <c r="J284" s="517"/>
      <c r="K284" s="533"/>
      <c r="L284" s="533"/>
      <c r="M284" s="533"/>
      <c r="N284" s="493"/>
      <c r="P284" s="2"/>
      <c r="Q284" s="2"/>
      <c r="R284" s="2"/>
      <c r="S284" s="2"/>
      <c r="T284" s="2"/>
      <c r="U284" s="2"/>
      <c r="V284" s="2"/>
      <c r="W284" s="2"/>
      <c r="X284" s="2"/>
      <c r="Y284" s="2"/>
      <c r="Z284" s="2"/>
      <c r="AA284" s="2"/>
      <c r="AB284" s="2"/>
      <c r="AC284" s="2"/>
      <c r="AD284" s="2"/>
      <c r="AE284" s="2"/>
    </row>
    <row r="285" spans="2:31" x14ac:dyDescent="0.25">
      <c r="B285" s="517"/>
      <c r="C285" s="517"/>
      <c r="D285" s="517"/>
      <c r="E285" s="517"/>
      <c r="F285" s="517"/>
      <c r="G285" s="517"/>
      <c r="H285" s="517"/>
      <c r="I285" s="517"/>
      <c r="J285" s="517"/>
      <c r="K285" s="533"/>
      <c r="L285" s="533"/>
      <c r="M285" s="533"/>
      <c r="N285" s="493"/>
      <c r="P285" s="2"/>
      <c r="Q285" s="2"/>
      <c r="R285" s="2"/>
      <c r="S285" s="2"/>
      <c r="T285" s="2"/>
      <c r="U285" s="2"/>
      <c r="V285" s="2"/>
      <c r="W285" s="2"/>
      <c r="X285" s="2"/>
      <c r="Y285" s="2"/>
      <c r="Z285" s="2"/>
      <c r="AA285" s="2"/>
      <c r="AB285" s="2"/>
      <c r="AC285" s="2"/>
      <c r="AD285" s="2"/>
      <c r="AE285" s="2"/>
    </row>
    <row r="286" spans="2:31" x14ac:dyDescent="0.25">
      <c r="B286" s="517"/>
      <c r="C286" s="517"/>
      <c r="D286" s="517"/>
      <c r="E286" s="517"/>
      <c r="F286" s="517"/>
      <c r="G286" s="517"/>
      <c r="H286" s="517"/>
      <c r="I286" s="517"/>
      <c r="J286" s="517"/>
      <c r="K286" s="533"/>
      <c r="L286" s="533"/>
      <c r="M286" s="533"/>
      <c r="N286" s="493"/>
      <c r="P286" s="2"/>
      <c r="Q286" s="2"/>
      <c r="R286" s="2"/>
      <c r="S286" s="2"/>
      <c r="T286" s="2"/>
      <c r="U286" s="2"/>
      <c r="V286" s="2"/>
      <c r="W286" s="2"/>
      <c r="X286" s="2"/>
      <c r="Y286" s="2"/>
      <c r="Z286" s="2"/>
      <c r="AA286" s="2"/>
      <c r="AB286" s="2"/>
      <c r="AC286" s="2"/>
      <c r="AD286" s="2"/>
      <c r="AE286" s="2"/>
    </row>
    <row r="287" spans="2:31" x14ac:dyDescent="0.25">
      <c r="B287" s="517"/>
      <c r="C287" s="517"/>
      <c r="D287" s="517"/>
      <c r="E287" s="517"/>
      <c r="F287" s="517"/>
      <c r="G287" s="517"/>
      <c r="H287" s="517"/>
      <c r="I287" s="517"/>
      <c r="J287" s="517"/>
      <c r="K287" s="533"/>
      <c r="L287" s="533"/>
      <c r="M287" s="533"/>
      <c r="N287" s="493"/>
      <c r="P287" s="2"/>
      <c r="Q287" s="2"/>
      <c r="R287" s="2"/>
      <c r="S287" s="2"/>
      <c r="T287" s="2"/>
      <c r="U287" s="2"/>
      <c r="V287" s="2"/>
      <c r="W287" s="2"/>
      <c r="X287" s="2"/>
      <c r="Y287" s="2"/>
      <c r="Z287" s="2"/>
      <c r="AA287" s="2"/>
      <c r="AB287" s="2"/>
      <c r="AC287" s="2"/>
      <c r="AD287" s="2"/>
      <c r="AE287" s="2"/>
    </row>
    <row r="288" spans="2:31" x14ac:dyDescent="0.25">
      <c r="B288" s="517"/>
      <c r="C288" s="517"/>
      <c r="D288" s="517"/>
      <c r="E288" s="517"/>
      <c r="F288" s="517"/>
      <c r="G288" s="517"/>
      <c r="H288" s="517"/>
      <c r="I288" s="517"/>
      <c r="J288" s="517"/>
      <c r="K288" s="533"/>
      <c r="L288" s="533"/>
      <c r="M288" s="533"/>
      <c r="N288" s="493"/>
      <c r="P288" s="2"/>
      <c r="Q288" s="2"/>
      <c r="R288" s="2"/>
      <c r="S288" s="2"/>
      <c r="T288" s="2"/>
      <c r="U288" s="2"/>
      <c r="V288" s="2"/>
      <c r="W288" s="2"/>
      <c r="X288" s="2"/>
      <c r="Y288" s="2"/>
      <c r="Z288" s="2"/>
      <c r="AA288" s="2"/>
      <c r="AB288" s="2"/>
      <c r="AC288" s="2"/>
      <c r="AD288" s="2"/>
      <c r="AE288" s="2"/>
    </row>
    <row r="289" spans="2:31" x14ac:dyDescent="0.25">
      <c r="B289" s="517"/>
      <c r="C289" s="517"/>
      <c r="D289" s="517"/>
      <c r="E289" s="517"/>
      <c r="F289" s="517"/>
      <c r="G289" s="517"/>
      <c r="H289" s="517"/>
      <c r="I289" s="517"/>
      <c r="J289" s="517"/>
      <c r="K289" s="533"/>
      <c r="L289" s="533"/>
      <c r="M289" s="533"/>
      <c r="N289" s="493"/>
      <c r="P289" s="2"/>
      <c r="Q289" s="2"/>
      <c r="R289" s="2"/>
      <c r="S289" s="2"/>
      <c r="T289" s="2"/>
      <c r="U289" s="2"/>
      <c r="V289" s="2"/>
      <c r="W289" s="2"/>
      <c r="X289" s="2"/>
      <c r="Y289" s="2"/>
      <c r="Z289" s="2"/>
      <c r="AA289" s="2"/>
      <c r="AB289" s="2"/>
      <c r="AC289" s="2"/>
      <c r="AD289" s="2"/>
      <c r="AE289" s="2"/>
    </row>
    <row r="290" spans="2:31" x14ac:dyDescent="0.25">
      <c r="B290" s="517"/>
      <c r="C290" s="517"/>
      <c r="D290" s="517"/>
      <c r="E290" s="517"/>
      <c r="F290" s="517"/>
      <c r="G290" s="517"/>
      <c r="H290" s="517"/>
      <c r="I290" s="517"/>
      <c r="J290" s="517"/>
      <c r="K290" s="533"/>
      <c r="L290" s="533"/>
      <c r="M290" s="533"/>
      <c r="N290" s="493"/>
      <c r="P290" s="2"/>
      <c r="Q290" s="2"/>
      <c r="R290" s="2"/>
      <c r="S290" s="2"/>
      <c r="T290" s="2"/>
      <c r="U290" s="2"/>
      <c r="V290" s="2"/>
      <c r="W290" s="2"/>
      <c r="X290" s="2"/>
      <c r="Y290" s="2"/>
      <c r="Z290" s="2"/>
      <c r="AA290" s="2"/>
      <c r="AB290" s="2"/>
      <c r="AC290" s="2"/>
      <c r="AD290" s="2"/>
      <c r="AE290" s="2"/>
    </row>
    <row r="291" spans="2:31" x14ac:dyDescent="0.25">
      <c r="B291" s="517"/>
      <c r="C291" s="517"/>
      <c r="D291" s="517"/>
      <c r="E291" s="517"/>
      <c r="F291" s="517"/>
      <c r="G291" s="517"/>
      <c r="H291" s="517"/>
      <c r="I291" s="517"/>
      <c r="J291" s="517"/>
      <c r="K291" s="533"/>
      <c r="L291" s="533"/>
      <c r="M291" s="533"/>
      <c r="N291" s="493"/>
      <c r="P291" s="2"/>
      <c r="Q291" s="2"/>
      <c r="R291" s="2"/>
      <c r="S291" s="2"/>
      <c r="T291" s="2"/>
      <c r="U291" s="2"/>
      <c r="V291" s="2"/>
      <c r="W291" s="2"/>
      <c r="X291" s="2"/>
      <c r="Y291" s="2"/>
      <c r="Z291" s="2"/>
      <c r="AA291" s="2"/>
      <c r="AB291" s="2"/>
      <c r="AC291" s="2"/>
      <c r="AD291" s="2"/>
      <c r="AE291" s="2"/>
    </row>
    <row r="292" spans="2:31" x14ac:dyDescent="0.25">
      <c r="B292" s="517"/>
      <c r="C292" s="517"/>
      <c r="D292" s="517"/>
      <c r="E292" s="517"/>
      <c r="F292" s="517"/>
      <c r="G292" s="517"/>
      <c r="H292" s="517"/>
      <c r="I292" s="517"/>
      <c r="J292" s="517"/>
      <c r="K292" s="533"/>
      <c r="L292" s="533"/>
      <c r="M292" s="533"/>
      <c r="N292" s="493"/>
      <c r="P292" s="2"/>
      <c r="Q292" s="2"/>
      <c r="R292" s="2"/>
      <c r="S292" s="2"/>
      <c r="T292" s="2"/>
      <c r="U292" s="2"/>
      <c r="V292" s="2"/>
      <c r="W292" s="2"/>
      <c r="X292" s="2"/>
      <c r="Y292" s="2"/>
      <c r="Z292" s="2"/>
      <c r="AA292" s="2"/>
      <c r="AB292" s="2"/>
      <c r="AC292" s="2"/>
      <c r="AD292" s="2"/>
      <c r="AE292" s="2"/>
    </row>
    <row r="293" spans="2:31" x14ac:dyDescent="0.25">
      <c r="B293" s="517"/>
      <c r="C293" s="517"/>
      <c r="D293" s="517"/>
      <c r="E293" s="517"/>
      <c r="F293" s="517"/>
      <c r="G293" s="517"/>
      <c r="H293" s="517"/>
      <c r="I293" s="517"/>
      <c r="J293" s="517"/>
      <c r="K293" s="533"/>
      <c r="L293" s="533"/>
      <c r="M293" s="533"/>
      <c r="N293" s="493"/>
      <c r="P293" s="2"/>
      <c r="Q293" s="2"/>
      <c r="R293" s="2"/>
      <c r="S293" s="2"/>
      <c r="T293" s="2"/>
      <c r="U293" s="2"/>
      <c r="V293" s="2"/>
      <c r="W293" s="2"/>
      <c r="X293" s="2"/>
      <c r="Y293" s="2"/>
      <c r="Z293" s="2"/>
      <c r="AA293" s="2"/>
      <c r="AB293" s="2"/>
      <c r="AC293" s="2"/>
      <c r="AD293" s="2"/>
      <c r="AE293" s="2"/>
    </row>
    <row r="294" spans="2:31" x14ac:dyDescent="0.25">
      <c r="B294" s="517"/>
      <c r="C294" s="517"/>
      <c r="D294" s="517"/>
      <c r="E294" s="517"/>
      <c r="F294" s="517"/>
      <c r="G294" s="517"/>
      <c r="H294" s="517"/>
      <c r="I294" s="517"/>
      <c r="J294" s="517"/>
      <c r="K294" s="533"/>
      <c r="L294" s="533"/>
      <c r="M294" s="533"/>
      <c r="N294" s="493"/>
      <c r="P294" s="2"/>
      <c r="Q294" s="2"/>
      <c r="R294" s="2"/>
      <c r="S294" s="2"/>
      <c r="T294" s="2"/>
      <c r="U294" s="2"/>
      <c r="V294" s="2"/>
      <c r="W294" s="2"/>
      <c r="X294" s="2"/>
      <c r="Y294" s="2"/>
      <c r="Z294" s="2"/>
      <c r="AA294" s="2"/>
      <c r="AB294" s="2"/>
      <c r="AC294" s="2"/>
      <c r="AD294" s="2"/>
      <c r="AE294" s="2"/>
    </row>
    <row r="295" spans="2:31" x14ac:dyDescent="0.25">
      <c r="B295" s="517"/>
      <c r="C295" s="517"/>
      <c r="D295" s="517"/>
      <c r="E295" s="517"/>
      <c r="F295" s="517"/>
      <c r="G295" s="517"/>
      <c r="H295" s="517"/>
      <c r="I295" s="517"/>
      <c r="J295" s="517"/>
      <c r="K295" s="533"/>
      <c r="L295" s="533"/>
      <c r="M295" s="533"/>
      <c r="N295" s="493"/>
      <c r="P295" s="2"/>
      <c r="Q295" s="2"/>
      <c r="R295" s="2"/>
      <c r="S295" s="2"/>
      <c r="T295" s="2"/>
      <c r="U295" s="2"/>
      <c r="V295" s="2"/>
      <c r="W295" s="2"/>
      <c r="X295" s="2"/>
      <c r="Y295" s="2"/>
      <c r="Z295" s="2"/>
      <c r="AA295" s="2"/>
      <c r="AB295" s="2"/>
      <c r="AC295" s="2"/>
      <c r="AD295" s="2"/>
      <c r="AE295" s="2"/>
    </row>
    <row r="296" spans="2:31" x14ac:dyDescent="0.25">
      <c r="B296" s="517"/>
      <c r="C296" s="517"/>
      <c r="D296" s="517"/>
      <c r="E296" s="517"/>
      <c r="F296" s="517"/>
      <c r="G296" s="517"/>
      <c r="H296" s="517"/>
      <c r="I296" s="517"/>
      <c r="J296" s="517"/>
      <c r="K296" s="533"/>
      <c r="L296" s="533"/>
      <c r="M296" s="533"/>
      <c r="N296" s="493"/>
      <c r="P296" s="2"/>
      <c r="Q296" s="2"/>
      <c r="R296" s="2"/>
      <c r="S296" s="2"/>
      <c r="T296" s="2"/>
      <c r="U296" s="2"/>
      <c r="V296" s="2"/>
      <c r="W296" s="2"/>
      <c r="X296" s="2"/>
      <c r="Y296" s="2"/>
      <c r="Z296" s="2"/>
      <c r="AA296" s="2"/>
      <c r="AB296" s="2"/>
      <c r="AC296" s="2"/>
      <c r="AD296" s="2"/>
      <c r="AE296" s="2"/>
    </row>
    <row r="297" spans="2:31" x14ac:dyDescent="0.25">
      <c r="B297" s="517"/>
      <c r="C297" s="517"/>
      <c r="D297" s="517"/>
      <c r="E297" s="517"/>
      <c r="F297" s="517"/>
      <c r="G297" s="517"/>
      <c r="H297" s="517"/>
      <c r="I297" s="517"/>
      <c r="J297" s="517"/>
      <c r="K297" s="533"/>
      <c r="L297" s="533"/>
      <c r="M297" s="533"/>
      <c r="N297" s="493"/>
      <c r="P297" s="2"/>
      <c r="Q297" s="2"/>
      <c r="R297" s="2"/>
      <c r="S297" s="2"/>
      <c r="T297" s="2"/>
      <c r="U297" s="2"/>
      <c r="V297" s="2"/>
      <c r="W297" s="2"/>
      <c r="X297" s="2"/>
      <c r="Y297" s="2"/>
      <c r="Z297" s="2"/>
      <c r="AA297" s="2"/>
      <c r="AB297" s="2"/>
      <c r="AC297" s="2"/>
      <c r="AD297" s="2"/>
      <c r="AE297" s="2"/>
    </row>
    <row r="298" spans="2:31" x14ac:dyDescent="0.25">
      <c r="B298" s="517"/>
      <c r="C298" s="517"/>
      <c r="D298" s="517"/>
      <c r="E298" s="517"/>
      <c r="F298" s="517"/>
      <c r="G298" s="517"/>
      <c r="H298" s="517"/>
      <c r="I298" s="517"/>
      <c r="J298" s="517"/>
      <c r="K298" s="533"/>
      <c r="L298" s="533"/>
      <c r="M298" s="533"/>
      <c r="N298" s="493"/>
      <c r="P298" s="2"/>
      <c r="Q298" s="2"/>
      <c r="R298" s="2"/>
      <c r="S298" s="2"/>
      <c r="T298" s="2"/>
      <c r="U298" s="2"/>
      <c r="V298" s="2"/>
      <c r="W298" s="2"/>
      <c r="X298" s="2"/>
      <c r="Y298" s="2"/>
      <c r="Z298" s="2"/>
      <c r="AA298" s="2"/>
      <c r="AB298" s="2"/>
      <c r="AC298" s="2"/>
      <c r="AD298" s="2"/>
      <c r="AE298" s="2"/>
    </row>
    <row r="299" spans="2:31" x14ac:dyDescent="0.25">
      <c r="B299" s="517"/>
      <c r="C299" s="517"/>
      <c r="D299" s="517"/>
      <c r="E299" s="517"/>
      <c r="F299" s="517"/>
      <c r="G299" s="517"/>
      <c r="H299" s="517"/>
      <c r="I299" s="517"/>
      <c r="J299" s="517"/>
      <c r="K299" s="533"/>
      <c r="L299" s="533"/>
      <c r="M299" s="533"/>
      <c r="N299" s="493"/>
      <c r="P299" s="2"/>
      <c r="Q299" s="2"/>
      <c r="R299" s="2"/>
      <c r="S299" s="2"/>
      <c r="T299" s="2"/>
      <c r="U299" s="2"/>
      <c r="V299" s="2"/>
      <c r="W299" s="2"/>
      <c r="X299" s="2"/>
      <c r="Y299" s="2"/>
      <c r="Z299" s="2"/>
      <c r="AA299" s="2"/>
      <c r="AB299" s="2"/>
      <c r="AC299" s="2"/>
      <c r="AD299" s="2"/>
      <c r="AE299" s="2"/>
    </row>
    <row r="300" spans="2:31" x14ac:dyDescent="0.25">
      <c r="B300" s="517"/>
      <c r="C300" s="517"/>
      <c r="D300" s="517"/>
      <c r="E300" s="517"/>
      <c r="F300" s="517"/>
      <c r="G300" s="517"/>
      <c r="H300" s="517"/>
      <c r="I300" s="517"/>
      <c r="J300" s="517"/>
      <c r="K300" s="533"/>
      <c r="L300" s="533"/>
      <c r="M300" s="533"/>
      <c r="N300" s="493"/>
      <c r="P300" s="2"/>
      <c r="Q300" s="2"/>
      <c r="R300" s="2"/>
      <c r="S300" s="2"/>
      <c r="T300" s="2"/>
      <c r="U300" s="2"/>
      <c r="V300" s="2"/>
      <c r="W300" s="2"/>
      <c r="X300" s="2"/>
      <c r="Y300" s="2"/>
      <c r="Z300" s="2"/>
      <c r="AA300" s="2"/>
      <c r="AB300" s="2"/>
      <c r="AC300" s="2"/>
      <c r="AD300" s="2"/>
      <c r="AE300" s="2"/>
    </row>
    <row r="301" spans="2:31" x14ac:dyDescent="0.25">
      <c r="B301" s="517"/>
      <c r="C301" s="517"/>
      <c r="D301" s="517"/>
      <c r="E301" s="517"/>
      <c r="F301" s="517"/>
      <c r="G301" s="517"/>
      <c r="H301" s="517"/>
      <c r="I301" s="517"/>
      <c r="J301" s="517"/>
      <c r="K301" s="533"/>
      <c r="L301" s="533"/>
      <c r="M301" s="533"/>
      <c r="N301" s="493"/>
      <c r="P301" s="2"/>
      <c r="Q301" s="2"/>
      <c r="R301" s="2"/>
      <c r="S301" s="2"/>
      <c r="T301" s="2"/>
      <c r="U301" s="2"/>
      <c r="V301" s="2"/>
      <c r="W301" s="2"/>
      <c r="X301" s="2"/>
      <c r="Y301" s="2"/>
      <c r="Z301" s="2"/>
      <c r="AA301" s="2"/>
      <c r="AB301" s="2"/>
      <c r="AC301" s="2"/>
      <c r="AD301" s="2"/>
      <c r="AE301" s="2"/>
    </row>
    <row r="302" spans="2:31" x14ac:dyDescent="0.25">
      <c r="B302" s="517"/>
      <c r="C302" s="517"/>
      <c r="D302" s="517"/>
      <c r="E302" s="517"/>
      <c r="F302" s="517"/>
      <c r="G302" s="517"/>
      <c r="H302" s="517"/>
      <c r="I302" s="517"/>
      <c r="J302" s="517"/>
      <c r="K302" s="533"/>
      <c r="L302" s="533"/>
      <c r="M302" s="533"/>
      <c r="N302" s="493"/>
      <c r="P302" s="2"/>
      <c r="Q302" s="2"/>
      <c r="R302" s="2"/>
      <c r="S302" s="2"/>
      <c r="T302" s="2"/>
      <c r="U302" s="2"/>
      <c r="V302" s="2"/>
      <c r="W302" s="2"/>
      <c r="X302" s="2"/>
      <c r="Y302" s="2"/>
      <c r="Z302" s="2"/>
      <c r="AA302" s="2"/>
      <c r="AB302" s="2"/>
      <c r="AC302" s="2"/>
      <c r="AD302" s="2"/>
      <c r="AE302" s="2"/>
    </row>
    <row r="303" spans="2:31" x14ac:dyDescent="0.25">
      <c r="B303" s="517"/>
      <c r="C303" s="517"/>
      <c r="D303" s="517"/>
      <c r="E303" s="517"/>
      <c r="F303" s="517"/>
      <c r="G303" s="517"/>
      <c r="H303" s="517"/>
      <c r="I303" s="517"/>
      <c r="J303" s="517"/>
      <c r="K303" s="533"/>
      <c r="L303" s="533"/>
      <c r="M303" s="533"/>
      <c r="N303" s="493"/>
      <c r="P303" s="2"/>
      <c r="Q303" s="2"/>
      <c r="R303" s="2"/>
      <c r="S303" s="2"/>
      <c r="T303" s="2"/>
      <c r="U303" s="2"/>
      <c r="V303" s="2"/>
      <c r="W303" s="2"/>
      <c r="X303" s="2"/>
      <c r="Y303" s="2"/>
      <c r="Z303" s="2"/>
      <c r="AA303" s="2"/>
      <c r="AB303" s="2"/>
      <c r="AC303" s="2"/>
      <c r="AD303" s="2"/>
      <c r="AE303" s="2"/>
    </row>
    <row r="304" spans="2:31" x14ac:dyDescent="0.25">
      <c r="B304" s="517"/>
      <c r="C304" s="517"/>
      <c r="D304" s="517"/>
      <c r="E304" s="517"/>
      <c r="F304" s="517"/>
      <c r="G304" s="517"/>
      <c r="H304" s="517"/>
      <c r="I304" s="517"/>
      <c r="J304" s="517"/>
      <c r="K304" s="533"/>
      <c r="L304" s="533"/>
      <c r="M304" s="533"/>
      <c r="N304" s="493"/>
      <c r="P304" s="2"/>
      <c r="Q304" s="2"/>
      <c r="R304" s="2"/>
      <c r="S304" s="2"/>
      <c r="T304" s="2"/>
      <c r="U304" s="2"/>
      <c r="V304" s="2"/>
      <c r="W304" s="2"/>
      <c r="X304" s="2"/>
      <c r="Y304" s="2"/>
      <c r="Z304" s="2"/>
      <c r="AA304" s="2"/>
      <c r="AB304" s="2"/>
      <c r="AC304" s="2"/>
      <c r="AD304" s="2"/>
      <c r="AE304" s="2"/>
    </row>
    <row r="305" spans="2:31" x14ac:dyDescent="0.25">
      <c r="B305" s="517"/>
      <c r="C305" s="517"/>
      <c r="D305" s="517"/>
      <c r="E305" s="517"/>
      <c r="F305" s="517"/>
      <c r="G305" s="517"/>
      <c r="H305" s="517"/>
      <c r="I305" s="517"/>
      <c r="J305" s="517"/>
      <c r="K305" s="533"/>
      <c r="L305" s="533"/>
      <c r="M305" s="533"/>
      <c r="N305" s="493"/>
      <c r="P305" s="2"/>
      <c r="Q305" s="2"/>
      <c r="R305" s="2"/>
      <c r="S305" s="2"/>
      <c r="T305" s="2"/>
      <c r="U305" s="2"/>
      <c r="V305" s="2"/>
      <c r="W305" s="2"/>
      <c r="X305" s="2"/>
      <c r="Y305" s="2"/>
      <c r="Z305" s="2"/>
      <c r="AA305" s="2"/>
      <c r="AB305" s="2"/>
      <c r="AC305" s="2"/>
      <c r="AD305" s="2"/>
      <c r="AE305" s="2"/>
    </row>
    <row r="306" spans="2:31" x14ac:dyDescent="0.25">
      <c r="B306" s="517"/>
      <c r="C306" s="517"/>
      <c r="D306" s="517"/>
      <c r="E306" s="517"/>
      <c r="F306" s="517"/>
      <c r="G306" s="517"/>
      <c r="H306" s="517"/>
      <c r="I306" s="517"/>
      <c r="J306" s="517"/>
      <c r="K306" s="533"/>
      <c r="L306" s="533"/>
      <c r="M306" s="533"/>
      <c r="N306" s="493"/>
      <c r="P306" s="2"/>
      <c r="Q306" s="2"/>
      <c r="R306" s="2"/>
      <c r="S306" s="2"/>
      <c r="T306" s="2"/>
      <c r="U306" s="2"/>
      <c r="V306" s="2"/>
      <c r="W306" s="2"/>
      <c r="X306" s="2"/>
      <c r="Y306" s="2"/>
      <c r="Z306" s="2"/>
      <c r="AA306" s="2"/>
      <c r="AB306" s="2"/>
      <c r="AC306" s="2"/>
      <c r="AD306" s="2"/>
      <c r="AE306" s="2"/>
    </row>
    <row r="307" spans="2:31" x14ac:dyDescent="0.25">
      <c r="B307" s="517"/>
      <c r="C307" s="517"/>
      <c r="D307" s="517"/>
      <c r="E307" s="517"/>
      <c r="F307" s="517"/>
      <c r="G307" s="517"/>
      <c r="H307" s="517"/>
      <c r="I307" s="517"/>
      <c r="J307" s="517"/>
      <c r="K307" s="533"/>
      <c r="L307" s="533"/>
      <c r="M307" s="533"/>
      <c r="N307" s="493"/>
      <c r="P307" s="2"/>
      <c r="Q307" s="2"/>
      <c r="R307" s="2"/>
      <c r="S307" s="2"/>
      <c r="T307" s="2"/>
      <c r="U307" s="2"/>
      <c r="V307" s="2"/>
      <c r="W307" s="2"/>
      <c r="X307" s="2"/>
      <c r="Y307" s="2"/>
      <c r="Z307" s="2"/>
      <c r="AA307" s="2"/>
      <c r="AB307" s="2"/>
      <c r="AC307" s="2"/>
      <c r="AD307" s="2"/>
      <c r="AE307" s="2"/>
    </row>
    <row r="308" spans="2:31" x14ac:dyDescent="0.25">
      <c r="B308" s="517"/>
      <c r="C308" s="517"/>
      <c r="D308" s="517"/>
      <c r="E308" s="517"/>
      <c r="F308" s="517"/>
      <c r="G308" s="517"/>
      <c r="H308" s="517"/>
      <c r="I308" s="517"/>
      <c r="J308" s="517"/>
      <c r="K308" s="533"/>
      <c r="L308" s="533"/>
      <c r="M308" s="533"/>
      <c r="N308" s="493"/>
      <c r="P308" s="2"/>
      <c r="Q308" s="2"/>
      <c r="R308" s="2"/>
      <c r="S308" s="2"/>
      <c r="T308" s="2"/>
      <c r="U308" s="2"/>
      <c r="V308" s="2"/>
      <c r="W308" s="2"/>
      <c r="X308" s="2"/>
      <c r="Y308" s="2"/>
      <c r="Z308" s="2"/>
      <c r="AA308" s="2"/>
      <c r="AB308" s="2"/>
      <c r="AC308" s="2"/>
      <c r="AD308" s="2"/>
      <c r="AE308" s="2"/>
    </row>
    <row r="309" spans="2:31" x14ac:dyDescent="0.25">
      <c r="B309" s="517"/>
      <c r="C309" s="517"/>
      <c r="D309" s="517"/>
      <c r="E309" s="517"/>
      <c r="F309" s="517"/>
      <c r="G309" s="517"/>
      <c r="H309" s="517"/>
      <c r="I309" s="517"/>
      <c r="J309" s="517"/>
      <c r="K309" s="533"/>
      <c r="L309" s="533"/>
      <c r="M309" s="533"/>
      <c r="N309" s="493"/>
      <c r="P309" s="2"/>
      <c r="Q309" s="2"/>
      <c r="R309" s="2"/>
      <c r="S309" s="2"/>
      <c r="T309" s="2"/>
      <c r="U309" s="2"/>
      <c r="V309" s="2"/>
      <c r="W309" s="2"/>
      <c r="X309" s="2"/>
      <c r="Y309" s="2"/>
      <c r="Z309" s="2"/>
      <c r="AA309" s="2"/>
      <c r="AB309" s="2"/>
      <c r="AC309" s="2"/>
      <c r="AD309" s="2"/>
      <c r="AE309" s="2"/>
    </row>
    <row r="310" spans="2:31" x14ac:dyDescent="0.25">
      <c r="B310" s="517"/>
      <c r="C310" s="517"/>
      <c r="D310" s="517"/>
      <c r="E310" s="517"/>
      <c r="F310" s="517"/>
      <c r="G310" s="517"/>
      <c r="H310" s="517"/>
      <c r="I310" s="517"/>
      <c r="J310" s="517"/>
      <c r="K310" s="533"/>
      <c r="L310" s="533"/>
      <c r="M310" s="533"/>
      <c r="N310" s="493"/>
      <c r="P310" s="2"/>
      <c r="Q310" s="2"/>
      <c r="R310" s="2"/>
      <c r="S310" s="2"/>
      <c r="T310" s="2"/>
      <c r="U310" s="2"/>
      <c r="V310" s="2"/>
      <c r="W310" s="2"/>
      <c r="X310" s="2"/>
      <c r="Y310" s="2"/>
      <c r="Z310" s="2"/>
      <c r="AA310" s="2"/>
      <c r="AB310" s="2"/>
      <c r="AC310" s="2"/>
      <c r="AD310" s="2"/>
      <c r="AE310" s="2"/>
    </row>
    <row r="311" spans="2:31" x14ac:dyDescent="0.25">
      <c r="B311" s="517"/>
      <c r="C311" s="517"/>
      <c r="D311" s="517"/>
      <c r="E311" s="517"/>
      <c r="F311" s="517"/>
      <c r="G311" s="517"/>
      <c r="H311" s="517"/>
      <c r="I311" s="517"/>
      <c r="J311" s="517"/>
      <c r="K311" s="533"/>
      <c r="L311" s="533"/>
      <c r="M311" s="533"/>
      <c r="N311" s="493"/>
      <c r="P311" s="2"/>
      <c r="Q311" s="2"/>
      <c r="R311" s="2"/>
      <c r="S311" s="2"/>
      <c r="T311" s="2"/>
      <c r="U311" s="2"/>
      <c r="V311" s="2"/>
      <c r="W311" s="2"/>
      <c r="X311" s="2"/>
      <c r="Y311" s="2"/>
      <c r="Z311" s="2"/>
      <c r="AA311" s="2"/>
      <c r="AB311" s="2"/>
      <c r="AC311" s="2"/>
      <c r="AD311" s="2"/>
      <c r="AE311" s="2"/>
    </row>
    <row r="312" spans="2:31" x14ac:dyDescent="0.25">
      <c r="B312" s="517"/>
      <c r="C312" s="517"/>
      <c r="D312" s="517"/>
      <c r="E312" s="517"/>
      <c r="F312" s="517"/>
      <c r="G312" s="517"/>
      <c r="H312" s="517"/>
      <c r="I312" s="517"/>
      <c r="J312" s="517"/>
      <c r="K312" s="533"/>
      <c r="L312" s="533"/>
      <c r="M312" s="533"/>
      <c r="N312" s="493"/>
      <c r="P312" s="2"/>
      <c r="Q312" s="2"/>
      <c r="R312" s="2"/>
      <c r="S312" s="2"/>
      <c r="T312" s="2"/>
      <c r="U312" s="2"/>
      <c r="V312" s="2"/>
      <c r="W312" s="2"/>
      <c r="X312" s="2"/>
      <c r="Y312" s="2"/>
      <c r="Z312" s="2"/>
      <c r="AA312" s="2"/>
      <c r="AB312" s="2"/>
      <c r="AC312" s="2"/>
      <c r="AD312" s="2"/>
      <c r="AE312" s="2"/>
    </row>
    <row r="313" spans="2:31" x14ac:dyDescent="0.25">
      <c r="B313" s="517"/>
      <c r="C313" s="517"/>
      <c r="D313" s="517"/>
      <c r="E313" s="517"/>
      <c r="F313" s="517"/>
      <c r="G313" s="517"/>
      <c r="H313" s="517"/>
      <c r="I313" s="517"/>
      <c r="J313" s="517"/>
      <c r="K313" s="533"/>
      <c r="L313" s="533"/>
      <c r="M313" s="533"/>
      <c r="N313" s="493"/>
      <c r="P313" s="2"/>
      <c r="Q313" s="2"/>
      <c r="R313" s="2"/>
      <c r="S313" s="2"/>
      <c r="T313" s="2"/>
      <c r="U313" s="2"/>
      <c r="V313" s="2"/>
      <c r="W313" s="2"/>
      <c r="X313" s="2"/>
      <c r="Y313" s="2"/>
      <c r="Z313" s="2"/>
      <c r="AA313" s="2"/>
      <c r="AB313" s="2"/>
      <c r="AC313" s="2"/>
      <c r="AD313" s="2"/>
      <c r="AE313" s="2"/>
    </row>
    <row r="314" spans="2:31" x14ac:dyDescent="0.25">
      <c r="B314" s="517"/>
      <c r="C314" s="517"/>
      <c r="D314" s="517"/>
      <c r="E314" s="517"/>
      <c r="F314" s="517"/>
      <c r="G314" s="517"/>
      <c r="H314" s="517"/>
      <c r="I314" s="517"/>
      <c r="J314" s="517"/>
      <c r="K314" s="533"/>
      <c r="L314" s="533"/>
      <c r="M314" s="533"/>
      <c r="N314" s="493"/>
      <c r="P314" s="2"/>
      <c r="Q314" s="2"/>
      <c r="R314" s="2"/>
      <c r="S314" s="2"/>
      <c r="T314" s="2"/>
      <c r="U314" s="2"/>
      <c r="V314" s="2"/>
      <c r="W314" s="2"/>
      <c r="X314" s="2"/>
      <c r="Y314" s="2"/>
      <c r="Z314" s="2"/>
      <c r="AA314" s="2"/>
      <c r="AB314" s="2"/>
      <c r="AC314" s="2"/>
      <c r="AD314" s="2"/>
      <c r="AE314" s="2"/>
    </row>
    <row r="315" spans="2:31" x14ac:dyDescent="0.25">
      <c r="B315" s="517"/>
      <c r="C315" s="517"/>
      <c r="D315" s="517"/>
      <c r="E315" s="517"/>
      <c r="F315" s="517"/>
      <c r="G315" s="517"/>
      <c r="H315" s="517"/>
      <c r="I315" s="517"/>
      <c r="J315" s="517"/>
      <c r="K315" s="533"/>
      <c r="L315" s="533"/>
      <c r="M315" s="533"/>
      <c r="N315" s="493"/>
      <c r="P315" s="2"/>
      <c r="Q315" s="2"/>
      <c r="R315" s="2"/>
      <c r="S315" s="2"/>
      <c r="T315" s="2"/>
      <c r="U315" s="2"/>
      <c r="V315" s="2"/>
      <c r="W315" s="2"/>
      <c r="X315" s="2"/>
      <c r="Y315" s="2"/>
      <c r="Z315" s="2"/>
      <c r="AA315" s="2"/>
      <c r="AB315" s="2"/>
      <c r="AC315" s="2"/>
      <c r="AD315" s="2"/>
      <c r="AE315" s="2"/>
    </row>
    <row r="316" spans="2:31" x14ac:dyDescent="0.25">
      <c r="B316" s="517"/>
      <c r="C316" s="517"/>
      <c r="D316" s="517"/>
      <c r="E316" s="517"/>
      <c r="F316" s="517"/>
      <c r="G316" s="517"/>
      <c r="H316" s="517"/>
      <c r="I316" s="517"/>
      <c r="J316" s="517"/>
      <c r="K316" s="533"/>
      <c r="L316" s="533"/>
      <c r="M316" s="533"/>
      <c r="N316" s="493"/>
      <c r="P316" s="2"/>
      <c r="Q316" s="2"/>
      <c r="R316" s="2"/>
      <c r="S316" s="2"/>
      <c r="T316" s="2"/>
      <c r="U316" s="2"/>
      <c r="V316" s="2"/>
      <c r="W316" s="2"/>
      <c r="X316" s="2"/>
      <c r="Y316" s="2"/>
      <c r="Z316" s="2"/>
      <c r="AA316" s="2"/>
      <c r="AB316" s="2"/>
      <c r="AC316" s="2"/>
      <c r="AD316" s="2"/>
      <c r="AE316" s="2"/>
    </row>
    <row r="317" spans="2:31" x14ac:dyDescent="0.25">
      <c r="B317" s="517"/>
      <c r="C317" s="517"/>
      <c r="D317" s="517"/>
      <c r="E317" s="517"/>
      <c r="F317" s="517"/>
      <c r="G317" s="517"/>
      <c r="H317" s="517"/>
      <c r="I317" s="517"/>
      <c r="J317" s="517"/>
      <c r="K317" s="533"/>
      <c r="L317" s="533"/>
      <c r="M317" s="533"/>
      <c r="N317" s="493"/>
      <c r="P317" s="2"/>
      <c r="Q317" s="2"/>
      <c r="R317" s="2"/>
      <c r="S317" s="2"/>
      <c r="T317" s="2"/>
      <c r="U317" s="2"/>
      <c r="V317" s="2"/>
      <c r="W317" s="2"/>
      <c r="X317" s="2"/>
      <c r="Y317" s="2"/>
      <c r="Z317" s="2"/>
      <c r="AA317" s="2"/>
      <c r="AB317" s="2"/>
      <c r="AC317" s="2"/>
      <c r="AD317" s="2"/>
      <c r="AE317" s="2"/>
    </row>
    <row r="318" spans="2:31" x14ac:dyDescent="0.25">
      <c r="B318" s="517"/>
      <c r="C318" s="517"/>
      <c r="D318" s="517"/>
      <c r="E318" s="517"/>
      <c r="F318" s="517"/>
      <c r="G318" s="517"/>
      <c r="H318" s="517"/>
      <c r="I318" s="517"/>
      <c r="J318" s="517"/>
      <c r="K318" s="533"/>
      <c r="L318" s="533"/>
      <c r="M318" s="533"/>
      <c r="N318" s="493"/>
      <c r="P318" s="2"/>
      <c r="Q318" s="2"/>
      <c r="R318" s="2"/>
      <c r="S318" s="2"/>
      <c r="T318" s="2"/>
      <c r="U318" s="2"/>
      <c r="V318" s="2"/>
      <c r="W318" s="2"/>
      <c r="X318" s="2"/>
      <c r="Y318" s="2"/>
      <c r="Z318" s="2"/>
      <c r="AA318" s="2"/>
      <c r="AB318" s="2"/>
      <c r="AC318" s="2"/>
      <c r="AD318" s="2"/>
      <c r="AE318" s="2"/>
    </row>
    <row r="319" spans="2:31" x14ac:dyDescent="0.25">
      <c r="B319" s="517"/>
      <c r="C319" s="517"/>
      <c r="D319" s="517"/>
      <c r="E319" s="517"/>
      <c r="F319" s="517"/>
      <c r="G319" s="517"/>
      <c r="H319" s="517"/>
      <c r="I319" s="517"/>
      <c r="J319" s="517"/>
      <c r="K319" s="533"/>
      <c r="L319" s="533"/>
      <c r="M319" s="533"/>
      <c r="N319" s="493"/>
      <c r="P319" s="2"/>
      <c r="Q319" s="2"/>
      <c r="R319" s="2"/>
      <c r="S319" s="2"/>
      <c r="T319" s="2"/>
      <c r="U319" s="2"/>
      <c r="V319" s="2"/>
      <c r="W319" s="2"/>
      <c r="X319" s="2"/>
      <c r="Y319" s="2"/>
      <c r="Z319" s="2"/>
      <c r="AA319" s="2"/>
      <c r="AB319" s="2"/>
      <c r="AC319" s="2"/>
      <c r="AD319" s="2"/>
      <c r="AE319" s="2"/>
    </row>
    <row r="320" spans="2:31" x14ac:dyDescent="0.25">
      <c r="B320" s="517"/>
      <c r="C320" s="517"/>
      <c r="D320" s="517"/>
      <c r="E320" s="517"/>
      <c r="F320" s="517"/>
      <c r="G320" s="517"/>
      <c r="H320" s="517"/>
      <c r="I320" s="517"/>
      <c r="J320" s="517"/>
      <c r="K320" s="533"/>
      <c r="L320" s="533"/>
      <c r="M320" s="533"/>
      <c r="N320" s="493"/>
      <c r="P320" s="2"/>
      <c r="Q320" s="2"/>
      <c r="R320" s="2"/>
      <c r="S320" s="2"/>
      <c r="T320" s="2"/>
      <c r="U320" s="2"/>
      <c r="V320" s="2"/>
      <c r="W320" s="2"/>
      <c r="X320" s="2"/>
      <c r="Y320" s="2"/>
      <c r="Z320" s="2"/>
      <c r="AA320" s="2"/>
      <c r="AB320" s="2"/>
      <c r="AC320" s="2"/>
      <c r="AD320" s="2"/>
      <c r="AE320" s="2"/>
    </row>
    <row r="321" spans="2:31" x14ac:dyDescent="0.25">
      <c r="B321" s="517"/>
      <c r="C321" s="517"/>
      <c r="D321" s="517"/>
      <c r="E321" s="517"/>
      <c r="F321" s="517"/>
      <c r="G321" s="517"/>
      <c r="H321" s="517"/>
      <c r="I321" s="517"/>
      <c r="J321" s="517"/>
      <c r="K321" s="533"/>
      <c r="L321" s="533"/>
      <c r="M321" s="533"/>
      <c r="N321" s="493"/>
      <c r="P321" s="2"/>
      <c r="Q321" s="2"/>
      <c r="R321" s="2"/>
      <c r="S321" s="2"/>
      <c r="T321" s="2"/>
      <c r="U321" s="2"/>
      <c r="V321" s="2"/>
      <c r="W321" s="2"/>
      <c r="X321" s="2"/>
      <c r="Y321" s="2"/>
      <c r="Z321" s="2"/>
      <c r="AA321" s="2"/>
      <c r="AB321" s="2"/>
      <c r="AC321" s="2"/>
      <c r="AD321" s="2"/>
      <c r="AE321" s="2"/>
    </row>
    <row r="322" spans="2:31" x14ac:dyDescent="0.25">
      <c r="B322" s="517"/>
      <c r="C322" s="517"/>
      <c r="D322" s="517"/>
      <c r="E322" s="517"/>
      <c r="F322" s="517"/>
      <c r="G322" s="517"/>
      <c r="H322" s="517"/>
      <c r="I322" s="517"/>
      <c r="J322" s="517"/>
      <c r="K322" s="533"/>
      <c r="L322" s="533"/>
      <c r="M322" s="533"/>
      <c r="N322" s="493"/>
      <c r="P322" s="2"/>
      <c r="Q322" s="2"/>
      <c r="R322" s="2"/>
      <c r="S322" s="2"/>
      <c r="T322" s="2"/>
      <c r="U322" s="2"/>
      <c r="V322" s="2"/>
      <c r="W322" s="2"/>
      <c r="X322" s="2"/>
      <c r="Y322" s="2"/>
      <c r="Z322" s="2"/>
      <c r="AA322" s="2"/>
      <c r="AB322" s="2"/>
      <c r="AC322" s="2"/>
      <c r="AD322" s="2"/>
      <c r="AE322" s="2"/>
    </row>
    <row r="323" spans="2:31" x14ac:dyDescent="0.25">
      <c r="B323" s="517"/>
      <c r="C323" s="517"/>
      <c r="D323" s="517"/>
      <c r="E323" s="517"/>
      <c r="F323" s="517"/>
      <c r="G323" s="517"/>
      <c r="H323" s="517"/>
      <c r="I323" s="517"/>
      <c r="J323" s="517"/>
      <c r="K323" s="533"/>
      <c r="L323" s="533"/>
      <c r="M323" s="533"/>
      <c r="N323" s="493"/>
      <c r="P323" s="2"/>
      <c r="Q323" s="2"/>
      <c r="R323" s="2"/>
      <c r="S323" s="2"/>
      <c r="T323" s="2"/>
      <c r="U323" s="2"/>
      <c r="V323" s="2"/>
      <c r="W323" s="2"/>
      <c r="X323" s="2"/>
      <c r="Y323" s="2"/>
      <c r="Z323" s="2"/>
      <c r="AA323" s="2"/>
      <c r="AB323" s="2"/>
      <c r="AC323" s="2"/>
      <c r="AD323" s="2"/>
      <c r="AE323" s="2"/>
    </row>
    <row r="324" spans="2:31" x14ac:dyDescent="0.25">
      <c r="B324" s="517"/>
      <c r="C324" s="517"/>
      <c r="D324" s="517"/>
      <c r="E324" s="517"/>
      <c r="F324" s="517"/>
      <c r="G324" s="517"/>
      <c r="H324" s="517"/>
      <c r="I324" s="517"/>
      <c r="J324" s="517"/>
      <c r="K324" s="533"/>
      <c r="L324" s="533"/>
      <c r="M324" s="533"/>
      <c r="N324" s="493"/>
      <c r="P324" s="2"/>
      <c r="Q324" s="2"/>
      <c r="R324" s="2"/>
      <c r="S324" s="2"/>
      <c r="T324" s="2"/>
      <c r="U324" s="2"/>
      <c r="V324" s="2"/>
      <c r="W324" s="2"/>
      <c r="X324" s="2"/>
      <c r="Y324" s="2"/>
      <c r="Z324" s="2"/>
      <c r="AA324" s="2"/>
      <c r="AB324" s="2"/>
      <c r="AC324" s="2"/>
      <c r="AD324" s="2"/>
      <c r="AE324" s="2"/>
    </row>
    <row r="325" spans="2:31" x14ac:dyDescent="0.25">
      <c r="B325" s="517"/>
      <c r="C325" s="517"/>
      <c r="D325" s="517"/>
      <c r="E325" s="517"/>
      <c r="F325" s="517"/>
      <c r="G325" s="517"/>
      <c r="H325" s="517"/>
      <c r="I325" s="517"/>
      <c r="J325" s="517"/>
      <c r="K325" s="533"/>
      <c r="L325" s="533"/>
      <c r="M325" s="533"/>
      <c r="N325" s="493"/>
      <c r="P325" s="2"/>
      <c r="Q325" s="2"/>
      <c r="R325" s="2"/>
      <c r="S325" s="2"/>
      <c r="T325" s="2"/>
      <c r="U325" s="2"/>
      <c r="V325" s="2"/>
      <c r="W325" s="2"/>
      <c r="X325" s="2"/>
      <c r="Y325" s="2"/>
      <c r="Z325" s="2"/>
      <c r="AA325" s="2"/>
      <c r="AB325" s="2"/>
      <c r="AC325" s="2"/>
      <c r="AD325" s="2"/>
      <c r="AE325" s="2"/>
    </row>
    <row r="326" spans="2:31" x14ac:dyDescent="0.25">
      <c r="B326" s="517"/>
      <c r="C326" s="517"/>
      <c r="D326" s="517"/>
      <c r="E326" s="517"/>
      <c r="F326" s="517"/>
      <c r="G326" s="517"/>
      <c r="H326" s="517"/>
      <c r="I326" s="517"/>
      <c r="J326" s="517"/>
      <c r="K326" s="533"/>
      <c r="L326" s="533"/>
      <c r="M326" s="533"/>
      <c r="N326" s="493"/>
      <c r="P326" s="2"/>
      <c r="Q326" s="2"/>
      <c r="R326" s="2"/>
      <c r="S326" s="2"/>
      <c r="T326" s="2"/>
      <c r="U326" s="2"/>
      <c r="V326" s="2"/>
      <c r="W326" s="2"/>
      <c r="X326" s="2"/>
      <c r="Y326" s="2"/>
      <c r="Z326" s="2"/>
      <c r="AA326" s="2"/>
      <c r="AB326" s="2"/>
      <c r="AC326" s="2"/>
      <c r="AD326" s="2"/>
      <c r="AE326" s="2"/>
    </row>
    <row r="327" spans="2:31" x14ac:dyDescent="0.25">
      <c r="B327" s="517"/>
      <c r="C327" s="517"/>
      <c r="D327" s="517"/>
      <c r="E327" s="517"/>
      <c r="F327" s="517"/>
      <c r="G327" s="517"/>
      <c r="H327" s="517"/>
      <c r="I327" s="517"/>
      <c r="J327" s="517"/>
      <c r="K327" s="533"/>
      <c r="L327" s="533"/>
      <c r="M327" s="533"/>
      <c r="N327" s="493"/>
      <c r="P327" s="2"/>
      <c r="Q327" s="2"/>
      <c r="R327" s="2"/>
      <c r="S327" s="2"/>
      <c r="T327" s="2"/>
      <c r="U327" s="2"/>
      <c r="V327" s="2"/>
      <c r="W327" s="2"/>
      <c r="X327" s="2"/>
      <c r="Y327" s="2"/>
      <c r="Z327" s="2"/>
      <c r="AA327" s="2"/>
      <c r="AB327" s="2"/>
      <c r="AC327" s="2"/>
      <c r="AD327" s="2"/>
      <c r="AE327" s="2"/>
    </row>
    <row r="328" spans="2:31" x14ac:dyDescent="0.25">
      <c r="B328" s="517"/>
      <c r="C328" s="517"/>
      <c r="D328" s="517"/>
      <c r="E328" s="517"/>
      <c r="F328" s="517"/>
      <c r="G328" s="517"/>
      <c r="H328" s="517"/>
      <c r="I328" s="517"/>
      <c r="J328" s="517"/>
      <c r="K328" s="533"/>
      <c r="L328" s="533"/>
      <c r="M328" s="533"/>
      <c r="N328" s="493"/>
      <c r="P328" s="2"/>
      <c r="Q328" s="2"/>
      <c r="R328" s="2"/>
      <c r="S328" s="2"/>
      <c r="T328" s="2"/>
      <c r="U328" s="2"/>
      <c r="V328" s="2"/>
      <c r="W328" s="2"/>
      <c r="X328" s="2"/>
      <c r="Y328" s="2"/>
      <c r="Z328" s="2"/>
      <c r="AA328" s="2"/>
      <c r="AB328" s="2"/>
      <c r="AC328" s="2"/>
      <c r="AD328" s="2"/>
      <c r="AE328" s="2"/>
    </row>
    <row r="329" spans="2:31" x14ac:dyDescent="0.25">
      <c r="B329" s="517"/>
      <c r="C329" s="517"/>
      <c r="D329" s="517"/>
      <c r="E329" s="517"/>
      <c r="F329" s="517"/>
      <c r="G329" s="517"/>
      <c r="H329" s="517"/>
      <c r="I329" s="517"/>
      <c r="J329" s="517"/>
      <c r="K329" s="533"/>
      <c r="L329" s="533"/>
      <c r="M329" s="533"/>
      <c r="N329" s="493"/>
      <c r="P329" s="2"/>
      <c r="Q329" s="2"/>
      <c r="R329" s="2"/>
      <c r="S329" s="2"/>
      <c r="T329" s="2"/>
      <c r="U329" s="2"/>
      <c r="V329" s="2"/>
      <c r="W329" s="2"/>
      <c r="X329" s="2"/>
      <c r="Y329" s="2"/>
      <c r="Z329" s="2"/>
      <c r="AA329" s="2"/>
      <c r="AB329" s="2"/>
      <c r="AC329" s="2"/>
      <c r="AD329" s="2"/>
      <c r="AE329" s="2"/>
    </row>
    <row r="330" spans="2:31" x14ac:dyDescent="0.25">
      <c r="B330" s="517"/>
      <c r="C330" s="517"/>
      <c r="D330" s="517"/>
      <c r="E330" s="517"/>
      <c r="F330" s="517"/>
      <c r="G330" s="517"/>
      <c r="H330" s="517"/>
      <c r="I330" s="517"/>
      <c r="J330" s="517"/>
      <c r="K330" s="533"/>
      <c r="L330" s="533"/>
      <c r="M330" s="533"/>
      <c r="N330" s="493"/>
      <c r="P330" s="2"/>
      <c r="Q330" s="2"/>
      <c r="R330" s="2"/>
      <c r="S330" s="2"/>
      <c r="T330" s="2"/>
      <c r="U330" s="2"/>
      <c r="V330" s="2"/>
      <c r="W330" s="2"/>
      <c r="X330" s="2"/>
      <c r="Y330" s="2"/>
      <c r="Z330" s="2"/>
      <c r="AA330" s="2"/>
      <c r="AB330" s="2"/>
      <c r="AC330" s="2"/>
      <c r="AD330" s="2"/>
      <c r="AE330" s="2"/>
    </row>
    <row r="331" spans="2:31" x14ac:dyDescent="0.25">
      <c r="B331" s="517"/>
      <c r="C331" s="517"/>
      <c r="D331" s="517"/>
      <c r="E331" s="517"/>
      <c r="F331" s="517"/>
      <c r="G331" s="517"/>
      <c r="H331" s="517"/>
      <c r="I331" s="517"/>
      <c r="J331" s="517"/>
      <c r="K331" s="533"/>
      <c r="L331" s="533"/>
      <c r="M331" s="533"/>
      <c r="N331" s="493"/>
      <c r="P331" s="2"/>
      <c r="Q331" s="2"/>
      <c r="R331" s="2"/>
      <c r="S331" s="2"/>
      <c r="T331" s="2"/>
      <c r="U331" s="2"/>
      <c r="V331" s="2"/>
      <c r="W331" s="2"/>
      <c r="X331" s="2"/>
      <c r="Y331" s="2"/>
      <c r="Z331" s="2"/>
      <c r="AA331" s="2"/>
      <c r="AB331" s="2"/>
      <c r="AC331" s="2"/>
      <c r="AD331" s="2"/>
      <c r="AE331" s="2"/>
    </row>
    <row r="332" spans="2:31" x14ac:dyDescent="0.25">
      <c r="B332" s="517"/>
      <c r="C332" s="517"/>
      <c r="D332" s="517"/>
      <c r="E332" s="517"/>
      <c r="F332" s="517"/>
      <c r="G332" s="517"/>
      <c r="H332" s="517"/>
      <c r="I332" s="517"/>
      <c r="J332" s="517"/>
      <c r="K332" s="533"/>
      <c r="L332" s="533"/>
      <c r="M332" s="533"/>
      <c r="N332" s="493"/>
      <c r="P332" s="2"/>
      <c r="Q332" s="2"/>
      <c r="R332" s="2"/>
      <c r="S332" s="2"/>
      <c r="T332" s="2"/>
      <c r="U332" s="2"/>
      <c r="V332" s="2"/>
      <c r="W332" s="2"/>
      <c r="X332" s="2"/>
      <c r="Y332" s="2"/>
      <c r="Z332" s="2"/>
      <c r="AA332" s="2"/>
      <c r="AB332" s="2"/>
      <c r="AC332" s="2"/>
      <c r="AD332" s="2"/>
      <c r="AE332" s="2"/>
    </row>
    <row r="333" spans="2:31" x14ac:dyDescent="0.25">
      <c r="B333" s="517"/>
      <c r="C333" s="517"/>
      <c r="D333" s="517"/>
      <c r="E333" s="517"/>
      <c r="F333" s="517"/>
      <c r="G333" s="517"/>
      <c r="H333" s="517"/>
      <c r="I333" s="517"/>
      <c r="J333" s="517"/>
      <c r="K333" s="533"/>
      <c r="L333" s="533"/>
      <c r="M333" s="533"/>
      <c r="N333" s="493"/>
      <c r="P333" s="2"/>
      <c r="Q333" s="2"/>
      <c r="R333" s="2"/>
      <c r="S333" s="2"/>
      <c r="T333" s="2"/>
      <c r="U333" s="2"/>
      <c r="V333" s="2"/>
      <c r="W333" s="2"/>
      <c r="X333" s="2"/>
      <c r="Y333" s="2"/>
      <c r="Z333" s="2"/>
      <c r="AA333" s="2"/>
      <c r="AB333" s="2"/>
      <c r="AC333" s="2"/>
      <c r="AD333" s="2"/>
      <c r="AE333" s="2"/>
    </row>
    <row r="334" spans="2:31" x14ac:dyDescent="0.25">
      <c r="B334" s="517"/>
      <c r="C334" s="517"/>
      <c r="D334" s="517"/>
      <c r="E334" s="517"/>
      <c r="F334" s="517"/>
      <c r="G334" s="517"/>
      <c r="H334" s="517"/>
      <c r="I334" s="517"/>
      <c r="J334" s="517"/>
      <c r="K334" s="533"/>
      <c r="L334" s="533"/>
      <c r="M334" s="533"/>
      <c r="N334" s="493"/>
      <c r="P334" s="2"/>
      <c r="Q334" s="2"/>
      <c r="R334" s="2"/>
      <c r="S334" s="2"/>
      <c r="T334" s="2"/>
      <c r="U334" s="2"/>
      <c r="V334" s="2"/>
      <c r="W334" s="2"/>
      <c r="X334" s="2"/>
      <c r="Y334" s="2"/>
      <c r="Z334" s="2"/>
      <c r="AA334" s="2"/>
      <c r="AB334" s="2"/>
      <c r="AC334" s="2"/>
      <c r="AD334" s="2"/>
      <c r="AE334" s="2"/>
    </row>
    <row r="335" spans="2:31" x14ac:dyDescent="0.25">
      <c r="B335" s="517"/>
      <c r="C335" s="517"/>
      <c r="D335" s="517"/>
      <c r="E335" s="517"/>
      <c r="F335" s="517"/>
      <c r="G335" s="517"/>
      <c r="H335" s="517"/>
      <c r="I335" s="517"/>
      <c r="J335" s="517"/>
      <c r="K335" s="533"/>
      <c r="L335" s="533"/>
      <c r="M335" s="533"/>
      <c r="N335" s="493"/>
      <c r="P335" s="2"/>
      <c r="Q335" s="2"/>
      <c r="R335" s="2"/>
      <c r="S335" s="2"/>
      <c r="T335" s="2"/>
      <c r="U335" s="2"/>
      <c r="V335" s="2"/>
      <c r="W335" s="2"/>
      <c r="X335" s="2"/>
      <c r="Y335" s="2"/>
      <c r="Z335" s="2"/>
      <c r="AA335" s="2"/>
      <c r="AB335" s="2"/>
      <c r="AC335" s="2"/>
      <c r="AD335" s="2"/>
      <c r="AE335" s="2"/>
    </row>
    <row r="336" spans="2:31" x14ac:dyDescent="0.25">
      <c r="B336" s="517"/>
      <c r="C336" s="517"/>
      <c r="D336" s="517"/>
      <c r="E336" s="517"/>
      <c r="F336" s="517"/>
      <c r="G336" s="517"/>
      <c r="H336" s="517"/>
      <c r="I336" s="517"/>
      <c r="J336" s="517"/>
      <c r="K336" s="533"/>
      <c r="L336" s="533"/>
      <c r="M336" s="533"/>
      <c r="N336" s="493"/>
      <c r="P336" s="2"/>
      <c r="Q336" s="2"/>
      <c r="R336" s="2"/>
      <c r="S336" s="2"/>
      <c r="T336" s="2"/>
      <c r="U336" s="2"/>
      <c r="V336" s="2"/>
      <c r="W336" s="2"/>
      <c r="X336" s="2"/>
      <c r="Y336" s="2"/>
      <c r="Z336" s="2"/>
      <c r="AA336" s="2"/>
      <c r="AB336" s="2"/>
      <c r="AC336" s="2"/>
      <c r="AD336" s="2"/>
      <c r="AE336" s="2"/>
    </row>
    <row r="337" spans="2:31" x14ac:dyDescent="0.25">
      <c r="B337" s="517"/>
      <c r="C337" s="517"/>
      <c r="D337" s="517"/>
      <c r="E337" s="517"/>
      <c r="F337" s="517"/>
      <c r="G337" s="517"/>
      <c r="H337" s="517"/>
      <c r="I337" s="517"/>
      <c r="J337" s="517"/>
      <c r="K337" s="533"/>
      <c r="L337" s="533"/>
      <c r="M337" s="533"/>
      <c r="N337" s="493"/>
      <c r="P337" s="2"/>
      <c r="Q337" s="2"/>
      <c r="R337" s="2"/>
      <c r="S337" s="2"/>
      <c r="T337" s="2"/>
      <c r="U337" s="2"/>
      <c r="V337" s="2"/>
      <c r="W337" s="2"/>
      <c r="X337" s="2"/>
      <c r="Y337" s="2"/>
      <c r="Z337" s="2"/>
      <c r="AA337" s="2"/>
      <c r="AB337" s="2"/>
      <c r="AC337" s="2"/>
      <c r="AD337" s="2"/>
      <c r="AE337" s="2"/>
    </row>
    <row r="338" spans="2:31" x14ac:dyDescent="0.25">
      <c r="B338" s="517"/>
      <c r="C338" s="517"/>
      <c r="D338" s="517"/>
      <c r="E338" s="517"/>
      <c r="F338" s="517"/>
      <c r="G338" s="517"/>
      <c r="H338" s="517"/>
      <c r="I338" s="517"/>
      <c r="J338" s="517"/>
      <c r="K338" s="533"/>
      <c r="L338" s="533"/>
      <c r="M338" s="533"/>
      <c r="N338" s="493"/>
      <c r="P338" s="2"/>
      <c r="Q338" s="2"/>
      <c r="R338" s="2"/>
      <c r="S338" s="2"/>
      <c r="T338" s="2"/>
      <c r="U338" s="2"/>
      <c r="V338" s="2"/>
      <c r="W338" s="2"/>
      <c r="X338" s="2"/>
      <c r="Y338" s="2"/>
      <c r="Z338" s="2"/>
      <c r="AA338" s="2"/>
      <c r="AB338" s="2"/>
      <c r="AC338" s="2"/>
      <c r="AD338" s="2"/>
      <c r="AE338" s="2"/>
    </row>
    <row r="339" spans="2:31" x14ac:dyDescent="0.25">
      <c r="B339" s="517"/>
      <c r="C339" s="517"/>
      <c r="D339" s="517"/>
      <c r="E339" s="517"/>
      <c r="F339" s="517"/>
      <c r="G339" s="517"/>
      <c r="H339" s="517"/>
      <c r="I339" s="517"/>
      <c r="J339" s="517"/>
      <c r="K339" s="533"/>
      <c r="L339" s="533"/>
      <c r="M339" s="533"/>
      <c r="N339" s="493"/>
      <c r="P339" s="2"/>
      <c r="Q339" s="2"/>
      <c r="R339" s="2"/>
      <c r="S339" s="2"/>
      <c r="T339" s="2"/>
      <c r="U339" s="2"/>
      <c r="V339" s="2"/>
      <c r="W339" s="2"/>
      <c r="X339" s="2"/>
      <c r="Y339" s="2"/>
      <c r="Z339" s="2"/>
      <c r="AA339" s="2"/>
      <c r="AB339" s="2"/>
      <c r="AC339" s="2"/>
      <c r="AD339" s="2"/>
      <c r="AE339" s="2"/>
    </row>
    <row r="340" spans="2:31" x14ac:dyDescent="0.25">
      <c r="B340" s="517"/>
      <c r="C340" s="517"/>
      <c r="D340" s="517"/>
      <c r="E340" s="517"/>
      <c r="F340" s="517"/>
      <c r="G340" s="517"/>
      <c r="H340" s="517"/>
      <c r="I340" s="517"/>
      <c r="J340" s="517"/>
      <c r="K340" s="533"/>
      <c r="L340" s="533"/>
      <c r="M340" s="533"/>
      <c r="N340" s="493"/>
      <c r="P340" s="2"/>
      <c r="Q340" s="2"/>
      <c r="R340" s="2"/>
      <c r="S340" s="2"/>
      <c r="T340" s="2"/>
      <c r="U340" s="2"/>
      <c r="V340" s="2"/>
      <c r="W340" s="2"/>
      <c r="X340" s="2"/>
      <c r="Y340" s="2"/>
      <c r="Z340" s="2"/>
      <c r="AA340" s="2"/>
      <c r="AB340" s="2"/>
      <c r="AC340" s="2"/>
      <c r="AD340" s="2"/>
      <c r="AE340" s="2"/>
    </row>
    <row r="341" spans="2:31" x14ac:dyDescent="0.25">
      <c r="B341" s="517"/>
      <c r="C341" s="517"/>
      <c r="D341" s="517"/>
      <c r="E341" s="517"/>
      <c r="F341" s="517"/>
      <c r="G341" s="517"/>
      <c r="H341" s="517"/>
      <c r="I341" s="517"/>
      <c r="J341" s="517"/>
      <c r="K341" s="533"/>
      <c r="L341" s="533"/>
      <c r="M341" s="533"/>
      <c r="N341" s="493"/>
      <c r="P341" s="2"/>
      <c r="Q341" s="2"/>
      <c r="R341" s="2"/>
      <c r="S341" s="2"/>
      <c r="T341" s="2"/>
      <c r="U341" s="2"/>
      <c r="V341" s="2"/>
      <c r="W341" s="2"/>
      <c r="X341" s="2"/>
      <c r="Y341" s="2"/>
      <c r="Z341" s="2"/>
      <c r="AA341" s="2"/>
      <c r="AB341" s="2"/>
      <c r="AC341" s="2"/>
      <c r="AD341" s="2"/>
      <c r="AE341" s="2"/>
    </row>
    <row r="342" spans="2:31" x14ac:dyDescent="0.25">
      <c r="B342" s="517"/>
      <c r="C342" s="517"/>
      <c r="D342" s="517"/>
      <c r="E342" s="517"/>
      <c r="F342" s="517"/>
      <c r="G342" s="517"/>
      <c r="H342" s="517"/>
      <c r="I342" s="517"/>
      <c r="J342" s="517"/>
      <c r="K342" s="533"/>
      <c r="L342" s="533"/>
      <c r="M342" s="533"/>
      <c r="N342" s="493"/>
      <c r="P342" s="2"/>
      <c r="Q342" s="2"/>
      <c r="R342" s="2"/>
      <c r="S342" s="2"/>
      <c r="T342" s="2"/>
      <c r="U342" s="2"/>
      <c r="V342" s="2"/>
      <c r="W342" s="2"/>
      <c r="X342" s="2"/>
      <c r="Y342" s="2"/>
      <c r="Z342" s="2"/>
      <c r="AA342" s="2"/>
      <c r="AB342" s="2"/>
      <c r="AC342" s="2"/>
      <c r="AD342" s="2"/>
      <c r="AE342" s="2"/>
    </row>
    <row r="343" spans="2:31" x14ac:dyDescent="0.25">
      <c r="B343" s="517"/>
      <c r="C343" s="517"/>
      <c r="D343" s="517"/>
      <c r="E343" s="517"/>
      <c r="F343" s="517"/>
      <c r="G343" s="517"/>
      <c r="H343" s="517"/>
      <c r="I343" s="517"/>
      <c r="J343" s="517"/>
      <c r="K343" s="533"/>
      <c r="L343" s="533"/>
      <c r="M343" s="533"/>
      <c r="N343" s="493"/>
      <c r="P343" s="2"/>
      <c r="Q343" s="2"/>
      <c r="R343" s="2"/>
      <c r="S343" s="2"/>
      <c r="T343" s="2"/>
      <c r="U343" s="2"/>
      <c r="V343" s="2"/>
      <c r="W343" s="2"/>
      <c r="X343" s="2"/>
      <c r="Y343" s="2"/>
      <c r="Z343" s="2"/>
      <c r="AA343" s="2"/>
      <c r="AB343" s="2"/>
      <c r="AC343" s="2"/>
      <c r="AD343" s="2"/>
      <c r="AE343" s="2"/>
    </row>
    <row r="344" spans="2:31" x14ac:dyDescent="0.25">
      <c r="B344" s="517"/>
      <c r="C344" s="517"/>
      <c r="D344" s="517"/>
      <c r="E344" s="517"/>
      <c r="F344" s="517"/>
      <c r="G344" s="517"/>
      <c r="H344" s="517"/>
      <c r="I344" s="517"/>
      <c r="J344" s="517"/>
      <c r="K344" s="533"/>
      <c r="L344" s="533"/>
      <c r="M344" s="533"/>
      <c r="N344" s="493"/>
      <c r="P344" s="2"/>
      <c r="Q344" s="2"/>
      <c r="R344" s="2"/>
      <c r="S344" s="2"/>
      <c r="T344" s="2"/>
      <c r="U344" s="2"/>
      <c r="V344" s="2"/>
      <c r="W344" s="2"/>
      <c r="X344" s="2"/>
      <c r="Y344" s="2"/>
      <c r="Z344" s="2"/>
      <c r="AA344" s="2"/>
      <c r="AB344" s="2"/>
      <c r="AC344" s="2"/>
      <c r="AD344" s="2"/>
      <c r="AE344" s="2"/>
    </row>
    <row r="345" spans="2:31" x14ac:dyDescent="0.25">
      <c r="B345" s="517"/>
      <c r="C345" s="517"/>
      <c r="D345" s="517"/>
      <c r="E345" s="517"/>
      <c r="F345" s="517"/>
      <c r="G345" s="517"/>
      <c r="H345" s="517"/>
      <c r="I345" s="517"/>
      <c r="J345" s="517"/>
      <c r="K345" s="533"/>
      <c r="L345" s="533"/>
      <c r="M345" s="533"/>
      <c r="N345" s="493"/>
      <c r="P345" s="2"/>
      <c r="Q345" s="2"/>
      <c r="R345" s="2"/>
      <c r="S345" s="2"/>
      <c r="T345" s="2"/>
      <c r="U345" s="2"/>
      <c r="V345" s="2"/>
      <c r="W345" s="2"/>
      <c r="X345" s="2"/>
      <c r="Y345" s="2"/>
      <c r="Z345" s="2"/>
      <c r="AA345" s="2"/>
      <c r="AB345" s="2"/>
      <c r="AC345" s="2"/>
      <c r="AD345" s="2"/>
      <c r="AE345" s="2"/>
    </row>
    <row r="346" spans="2:31" x14ac:dyDescent="0.25">
      <c r="B346" s="517"/>
      <c r="C346" s="517"/>
      <c r="D346" s="517"/>
      <c r="E346" s="517"/>
      <c r="F346" s="517"/>
      <c r="G346" s="517"/>
      <c r="H346" s="517"/>
      <c r="I346" s="517"/>
      <c r="J346" s="517"/>
      <c r="K346" s="533"/>
      <c r="L346" s="533"/>
      <c r="M346" s="533"/>
      <c r="N346" s="493"/>
      <c r="P346" s="2"/>
      <c r="Q346" s="2"/>
      <c r="R346" s="2"/>
      <c r="S346" s="2"/>
      <c r="T346" s="2"/>
      <c r="U346" s="2"/>
      <c r="V346" s="2"/>
      <c r="W346" s="2"/>
      <c r="X346" s="2"/>
      <c r="Y346" s="2"/>
      <c r="Z346" s="2"/>
      <c r="AA346" s="2"/>
      <c r="AB346" s="2"/>
      <c r="AC346" s="2"/>
      <c r="AD346" s="2"/>
      <c r="AE346" s="2"/>
    </row>
    <row r="347" spans="2:31" x14ac:dyDescent="0.25">
      <c r="B347" s="517"/>
      <c r="C347" s="517"/>
      <c r="D347" s="517"/>
      <c r="E347" s="517"/>
      <c r="F347" s="517"/>
      <c r="G347" s="517"/>
      <c r="H347" s="517"/>
      <c r="I347" s="517"/>
      <c r="J347" s="517"/>
      <c r="K347" s="533"/>
      <c r="L347" s="533"/>
      <c r="M347" s="533"/>
      <c r="N347" s="493"/>
      <c r="P347" s="2"/>
      <c r="Q347" s="2"/>
      <c r="R347" s="2"/>
      <c r="S347" s="2"/>
      <c r="T347" s="2"/>
      <c r="U347" s="2"/>
      <c r="V347" s="2"/>
      <c r="W347" s="2"/>
      <c r="X347" s="2"/>
      <c r="Y347" s="2"/>
      <c r="Z347" s="2"/>
      <c r="AA347" s="2"/>
      <c r="AB347" s="2"/>
      <c r="AC347" s="2"/>
      <c r="AD347" s="2"/>
      <c r="AE347" s="2"/>
    </row>
    <row r="348" spans="2:31" x14ac:dyDescent="0.25">
      <c r="B348" s="517"/>
      <c r="C348" s="517"/>
      <c r="D348" s="517"/>
      <c r="E348" s="517"/>
      <c r="F348" s="517"/>
      <c r="G348" s="517"/>
      <c r="H348" s="517"/>
      <c r="I348" s="517"/>
      <c r="J348" s="517"/>
      <c r="K348" s="533"/>
      <c r="L348" s="533"/>
      <c r="M348" s="533"/>
      <c r="N348" s="493"/>
      <c r="P348" s="2"/>
      <c r="Q348" s="2"/>
      <c r="R348" s="2"/>
      <c r="S348" s="2"/>
      <c r="T348" s="2"/>
      <c r="U348" s="2"/>
      <c r="V348" s="2"/>
      <c r="W348" s="2"/>
      <c r="X348" s="2"/>
      <c r="Y348" s="2"/>
      <c r="Z348" s="2"/>
      <c r="AA348" s="2"/>
      <c r="AB348" s="2"/>
      <c r="AC348" s="2"/>
      <c r="AD348" s="2"/>
      <c r="AE348" s="2"/>
    </row>
    <row r="349" spans="2:31" x14ac:dyDescent="0.25">
      <c r="B349" s="517"/>
      <c r="C349" s="517"/>
      <c r="D349" s="517"/>
      <c r="E349" s="517"/>
      <c r="F349" s="517"/>
      <c r="G349" s="517"/>
      <c r="H349" s="517"/>
      <c r="I349" s="517"/>
      <c r="J349" s="517"/>
      <c r="K349" s="533"/>
      <c r="L349" s="533"/>
      <c r="M349" s="533"/>
      <c r="N349" s="493"/>
      <c r="P349" s="2"/>
      <c r="Q349" s="2"/>
      <c r="R349" s="2"/>
      <c r="S349" s="2"/>
      <c r="T349" s="2"/>
      <c r="U349" s="2"/>
      <c r="V349" s="2"/>
      <c r="W349" s="2"/>
      <c r="X349" s="2"/>
      <c r="Y349" s="2"/>
      <c r="Z349" s="2"/>
      <c r="AA349" s="2"/>
      <c r="AB349" s="2"/>
      <c r="AC349" s="2"/>
      <c r="AD349" s="2"/>
      <c r="AE349" s="2"/>
    </row>
    <row r="350" spans="2:31" x14ac:dyDescent="0.25">
      <c r="B350" s="517"/>
      <c r="C350" s="517"/>
      <c r="D350" s="517"/>
      <c r="E350" s="517"/>
      <c r="F350" s="517"/>
      <c r="G350" s="517"/>
      <c r="H350" s="517"/>
      <c r="I350" s="517"/>
      <c r="J350" s="517"/>
      <c r="K350" s="533"/>
      <c r="L350" s="533"/>
      <c r="M350" s="533"/>
      <c r="N350" s="493"/>
      <c r="P350" s="2"/>
      <c r="Q350" s="2"/>
      <c r="R350" s="2"/>
      <c r="S350" s="2"/>
      <c r="T350" s="2"/>
      <c r="U350" s="2"/>
      <c r="V350" s="2"/>
      <c r="W350" s="2"/>
      <c r="X350" s="2"/>
      <c r="Y350" s="2"/>
      <c r="Z350" s="2"/>
      <c r="AA350" s="2"/>
      <c r="AB350" s="2"/>
      <c r="AC350" s="2"/>
      <c r="AD350" s="2"/>
      <c r="AE350" s="2"/>
    </row>
    <row r="351" spans="2:31" x14ac:dyDescent="0.25">
      <c r="B351" s="517"/>
      <c r="C351" s="517"/>
      <c r="D351" s="517"/>
      <c r="E351" s="517"/>
      <c r="F351" s="517"/>
      <c r="G351" s="517"/>
      <c r="H351" s="517"/>
      <c r="I351" s="517"/>
      <c r="J351" s="517"/>
      <c r="K351" s="533"/>
      <c r="L351" s="533"/>
      <c r="M351" s="533"/>
      <c r="N351" s="493"/>
      <c r="P351" s="2"/>
      <c r="Q351" s="2"/>
      <c r="R351" s="2"/>
      <c r="S351" s="2"/>
      <c r="T351" s="2"/>
      <c r="U351" s="2"/>
      <c r="V351" s="2"/>
      <c r="W351" s="2"/>
      <c r="X351" s="2"/>
      <c r="Y351" s="2"/>
      <c r="Z351" s="2"/>
      <c r="AA351" s="2"/>
      <c r="AB351" s="2"/>
      <c r="AC351" s="2"/>
      <c r="AD351" s="2"/>
      <c r="AE351" s="2"/>
    </row>
    <row r="352" spans="2:31" x14ac:dyDescent="0.25">
      <c r="B352" s="517"/>
      <c r="C352" s="517"/>
      <c r="D352" s="517"/>
      <c r="E352" s="517"/>
      <c r="F352" s="517"/>
      <c r="G352" s="517"/>
      <c r="H352" s="517"/>
      <c r="I352" s="517"/>
      <c r="J352" s="517"/>
      <c r="K352" s="533"/>
      <c r="L352" s="533"/>
      <c r="M352" s="533"/>
      <c r="N352" s="493"/>
      <c r="P352" s="2"/>
      <c r="Q352" s="2"/>
      <c r="R352" s="2"/>
      <c r="S352" s="2"/>
      <c r="T352" s="2"/>
      <c r="U352" s="2"/>
      <c r="V352" s="2"/>
      <c r="W352" s="2"/>
      <c r="X352" s="2"/>
      <c r="Y352" s="2"/>
      <c r="Z352" s="2"/>
      <c r="AA352" s="2"/>
      <c r="AB352" s="2"/>
      <c r="AC352" s="2"/>
      <c r="AD352" s="2"/>
      <c r="AE352" s="2"/>
    </row>
    <row r="353" spans="2:31" x14ac:dyDescent="0.25">
      <c r="B353" s="517"/>
      <c r="C353" s="517"/>
      <c r="D353" s="517"/>
      <c r="E353" s="517"/>
      <c r="F353" s="517"/>
      <c r="G353" s="517"/>
      <c r="H353" s="517"/>
      <c r="I353" s="517"/>
      <c r="J353" s="517"/>
      <c r="K353" s="533"/>
      <c r="L353" s="533"/>
      <c r="M353" s="533"/>
      <c r="N353" s="493"/>
      <c r="P353" s="2"/>
      <c r="Q353" s="2"/>
      <c r="R353" s="2"/>
      <c r="S353" s="2"/>
      <c r="T353" s="2"/>
      <c r="U353" s="2"/>
      <c r="V353" s="2"/>
      <c r="W353" s="2"/>
      <c r="X353" s="2"/>
      <c r="Y353" s="2"/>
      <c r="Z353" s="2"/>
      <c r="AA353" s="2"/>
      <c r="AB353" s="2"/>
      <c r="AC353" s="2"/>
      <c r="AD353" s="2"/>
      <c r="AE353" s="2"/>
    </row>
    <row r="354" spans="2:31" x14ac:dyDescent="0.25">
      <c r="B354" s="517"/>
      <c r="C354" s="517"/>
      <c r="D354" s="517"/>
      <c r="E354" s="517"/>
      <c r="F354" s="517"/>
      <c r="G354" s="517"/>
      <c r="H354" s="517"/>
      <c r="I354" s="517"/>
      <c r="J354" s="517"/>
      <c r="K354" s="533"/>
      <c r="L354" s="533"/>
      <c r="M354" s="533"/>
      <c r="N354" s="493"/>
      <c r="P354" s="2"/>
      <c r="Q354" s="2"/>
      <c r="R354" s="2"/>
      <c r="S354" s="2"/>
      <c r="T354" s="2"/>
      <c r="U354" s="2"/>
      <c r="V354" s="2"/>
      <c r="W354" s="2"/>
      <c r="X354" s="2"/>
      <c r="Y354" s="2"/>
      <c r="Z354" s="2"/>
      <c r="AA354" s="2"/>
      <c r="AB354" s="2"/>
      <c r="AC354" s="2"/>
      <c r="AD354" s="2"/>
      <c r="AE354" s="2"/>
    </row>
    <row r="355" spans="2:31" x14ac:dyDescent="0.25">
      <c r="B355" s="517"/>
      <c r="C355" s="517"/>
      <c r="D355" s="517"/>
      <c r="E355" s="517"/>
      <c r="F355" s="517"/>
      <c r="G355" s="517"/>
      <c r="H355" s="517"/>
      <c r="I355" s="517"/>
      <c r="J355" s="517"/>
      <c r="K355" s="533"/>
      <c r="L355" s="533"/>
      <c r="M355" s="533"/>
      <c r="N355" s="493"/>
      <c r="P355" s="2"/>
      <c r="Q355" s="2"/>
      <c r="R355" s="2"/>
      <c r="S355" s="2"/>
      <c r="T355" s="2"/>
      <c r="U355" s="2"/>
      <c r="V355" s="2"/>
      <c r="W355" s="2"/>
      <c r="X355" s="2"/>
      <c r="Y355" s="2"/>
      <c r="Z355" s="2"/>
      <c r="AA355" s="2"/>
      <c r="AB355" s="2"/>
      <c r="AC355" s="2"/>
      <c r="AD355" s="2"/>
      <c r="AE355" s="2"/>
    </row>
    <row r="356" spans="2:31" x14ac:dyDescent="0.25">
      <c r="B356" s="517"/>
      <c r="C356" s="517"/>
      <c r="D356" s="517"/>
      <c r="E356" s="517"/>
      <c r="F356" s="517"/>
      <c r="G356" s="517"/>
      <c r="H356" s="517"/>
      <c r="I356" s="517"/>
      <c r="J356" s="517"/>
      <c r="K356" s="533"/>
      <c r="L356" s="533"/>
      <c r="M356" s="533"/>
      <c r="N356" s="493"/>
      <c r="P356" s="2"/>
      <c r="Q356" s="2"/>
      <c r="R356" s="2"/>
      <c r="S356" s="2"/>
      <c r="T356" s="2"/>
      <c r="U356" s="2"/>
      <c r="V356" s="2"/>
      <c r="W356" s="2"/>
      <c r="X356" s="2"/>
      <c r="Y356" s="2"/>
      <c r="Z356" s="2"/>
      <c r="AA356" s="2"/>
      <c r="AB356" s="2"/>
      <c r="AC356" s="2"/>
      <c r="AD356" s="2"/>
      <c r="AE356" s="2"/>
    </row>
    <row r="357" spans="2:31" x14ac:dyDescent="0.25">
      <c r="B357" s="517"/>
      <c r="C357" s="517"/>
      <c r="D357" s="517"/>
      <c r="E357" s="517"/>
      <c r="F357" s="517"/>
      <c r="G357" s="517"/>
      <c r="H357" s="517"/>
      <c r="I357" s="517"/>
      <c r="J357" s="517"/>
      <c r="K357" s="533"/>
      <c r="L357" s="533"/>
      <c r="M357" s="533"/>
      <c r="N357" s="493"/>
      <c r="P357" s="2"/>
      <c r="Q357" s="2"/>
      <c r="R357" s="2"/>
      <c r="S357" s="2"/>
      <c r="T357" s="2"/>
      <c r="U357" s="2"/>
      <c r="V357" s="2"/>
      <c r="W357" s="2"/>
      <c r="X357" s="2"/>
      <c r="Y357" s="2"/>
      <c r="Z357" s="2"/>
      <c r="AA357" s="2"/>
      <c r="AB357" s="2"/>
      <c r="AC357" s="2"/>
      <c r="AD357" s="2"/>
      <c r="AE357" s="2"/>
    </row>
    <row r="358" spans="2:31" x14ac:dyDescent="0.25">
      <c r="B358" s="517"/>
      <c r="C358" s="517"/>
      <c r="D358" s="517"/>
      <c r="E358" s="517"/>
      <c r="F358" s="517"/>
      <c r="G358" s="517"/>
      <c r="H358" s="517"/>
      <c r="I358" s="517"/>
      <c r="J358" s="517"/>
      <c r="K358" s="533"/>
      <c r="L358" s="533"/>
      <c r="M358" s="533"/>
      <c r="N358" s="493"/>
      <c r="P358" s="2"/>
      <c r="Q358" s="2"/>
      <c r="R358" s="2"/>
      <c r="S358" s="2"/>
      <c r="T358" s="2"/>
      <c r="U358" s="2"/>
      <c r="V358" s="2"/>
      <c r="W358" s="2"/>
      <c r="X358" s="2"/>
      <c r="Y358" s="2"/>
      <c r="Z358" s="2"/>
      <c r="AA358" s="2"/>
      <c r="AB358" s="2"/>
      <c r="AC358" s="2"/>
      <c r="AD358" s="2"/>
      <c r="AE358" s="2"/>
    </row>
    <row r="359" spans="2:31" x14ac:dyDescent="0.25">
      <c r="B359" s="517"/>
      <c r="C359" s="517"/>
      <c r="D359" s="517"/>
      <c r="E359" s="517"/>
      <c r="F359" s="517"/>
      <c r="G359" s="517"/>
      <c r="H359" s="517"/>
      <c r="I359" s="517"/>
      <c r="J359" s="517"/>
      <c r="K359" s="533"/>
      <c r="L359" s="533"/>
      <c r="M359" s="533"/>
      <c r="N359" s="493"/>
      <c r="P359" s="2"/>
      <c r="Q359" s="2"/>
      <c r="R359" s="2"/>
      <c r="S359" s="2"/>
      <c r="T359" s="2"/>
      <c r="U359" s="2"/>
      <c r="V359" s="2"/>
      <c r="W359" s="2"/>
      <c r="X359" s="2"/>
      <c r="Y359" s="2"/>
      <c r="Z359" s="2"/>
      <c r="AA359" s="2"/>
      <c r="AB359" s="2"/>
      <c r="AC359" s="2"/>
      <c r="AD359" s="2"/>
      <c r="AE359" s="2"/>
    </row>
    <row r="360" spans="2:31" x14ac:dyDescent="0.25">
      <c r="B360" s="517"/>
      <c r="C360" s="517"/>
      <c r="D360" s="517"/>
      <c r="E360" s="517"/>
      <c r="F360" s="517"/>
      <c r="G360" s="517"/>
      <c r="H360" s="517"/>
      <c r="I360" s="517"/>
      <c r="J360" s="517"/>
      <c r="K360" s="533"/>
      <c r="L360" s="533"/>
      <c r="M360" s="533"/>
      <c r="N360" s="493"/>
      <c r="P360" s="2"/>
      <c r="Q360" s="2"/>
      <c r="R360" s="2"/>
      <c r="S360" s="2"/>
      <c r="T360" s="2"/>
      <c r="U360" s="2"/>
      <c r="V360" s="2"/>
      <c r="W360" s="2"/>
      <c r="X360" s="2"/>
      <c r="Y360" s="2"/>
      <c r="Z360" s="2"/>
      <c r="AA360" s="2"/>
      <c r="AB360" s="2"/>
      <c r="AC360" s="2"/>
      <c r="AD360" s="2"/>
      <c r="AE360" s="2"/>
    </row>
    <row r="361" spans="2:31" x14ac:dyDescent="0.25">
      <c r="B361" s="517"/>
      <c r="C361" s="517"/>
      <c r="D361" s="517"/>
      <c r="E361" s="517"/>
      <c r="F361" s="517"/>
      <c r="G361" s="517"/>
      <c r="H361" s="517"/>
      <c r="I361" s="517"/>
      <c r="J361" s="517"/>
      <c r="K361" s="533"/>
      <c r="L361" s="533"/>
      <c r="M361" s="533"/>
      <c r="N361" s="493"/>
      <c r="P361" s="2"/>
      <c r="Q361" s="2"/>
      <c r="R361" s="2"/>
      <c r="S361" s="2"/>
      <c r="T361" s="2"/>
      <c r="U361" s="2"/>
      <c r="V361" s="2"/>
      <c r="W361" s="2"/>
      <c r="X361" s="2"/>
      <c r="Y361" s="2"/>
      <c r="Z361" s="2"/>
      <c r="AA361" s="2"/>
      <c r="AB361" s="2"/>
      <c r="AC361" s="2"/>
      <c r="AD361" s="2"/>
      <c r="AE361" s="2"/>
    </row>
    <row r="362" spans="2:31" x14ac:dyDescent="0.25">
      <c r="B362" s="517"/>
      <c r="C362" s="517"/>
      <c r="D362" s="517"/>
      <c r="E362" s="517"/>
      <c r="F362" s="517"/>
      <c r="G362" s="517"/>
      <c r="H362" s="517"/>
      <c r="I362" s="517"/>
      <c r="J362" s="517"/>
      <c r="K362" s="533"/>
      <c r="L362" s="533"/>
      <c r="M362" s="533"/>
      <c r="N362" s="493"/>
      <c r="P362" s="2"/>
      <c r="Q362" s="2"/>
      <c r="R362" s="2"/>
      <c r="S362" s="2"/>
      <c r="T362" s="2"/>
      <c r="U362" s="2"/>
      <c r="V362" s="2"/>
      <c r="W362" s="2"/>
      <c r="X362" s="2"/>
      <c r="Y362" s="2"/>
      <c r="Z362" s="2"/>
      <c r="AA362" s="2"/>
      <c r="AB362" s="2"/>
      <c r="AC362" s="2"/>
      <c r="AD362" s="2"/>
      <c r="AE362" s="2"/>
    </row>
    <row r="363" spans="2:31" x14ac:dyDescent="0.25">
      <c r="B363" s="517"/>
      <c r="C363" s="517"/>
      <c r="D363" s="517"/>
      <c r="E363" s="517"/>
      <c r="F363" s="517"/>
      <c r="G363" s="517"/>
      <c r="H363" s="517"/>
      <c r="I363" s="517"/>
      <c r="J363" s="517"/>
      <c r="K363" s="533"/>
      <c r="L363" s="533"/>
      <c r="M363" s="533"/>
      <c r="N363" s="493"/>
      <c r="P363" s="2"/>
      <c r="Q363" s="2"/>
      <c r="R363" s="2"/>
      <c r="S363" s="2"/>
      <c r="T363" s="2"/>
      <c r="U363" s="2"/>
      <c r="V363" s="2"/>
      <c r="W363" s="2"/>
      <c r="X363" s="2"/>
      <c r="Y363" s="2"/>
      <c r="Z363" s="2"/>
      <c r="AA363" s="2"/>
      <c r="AB363" s="2"/>
      <c r="AC363" s="2"/>
      <c r="AD363" s="2"/>
      <c r="AE363" s="2"/>
    </row>
    <row r="364" spans="2:31" x14ac:dyDescent="0.25">
      <c r="B364" s="517"/>
      <c r="C364" s="517"/>
      <c r="D364" s="517"/>
      <c r="E364" s="517"/>
      <c r="F364" s="517"/>
      <c r="G364" s="517"/>
      <c r="H364" s="517"/>
      <c r="I364" s="517"/>
      <c r="J364" s="517"/>
      <c r="K364" s="533"/>
      <c r="L364" s="533"/>
      <c r="M364" s="533"/>
      <c r="N364" s="493"/>
      <c r="P364" s="2"/>
      <c r="Q364" s="2"/>
      <c r="R364" s="2"/>
      <c r="S364" s="2"/>
      <c r="T364" s="2"/>
      <c r="U364" s="2"/>
      <c r="V364" s="2"/>
      <c r="W364" s="2"/>
      <c r="X364" s="2"/>
      <c r="Y364" s="2"/>
      <c r="Z364" s="2"/>
      <c r="AA364" s="2"/>
      <c r="AB364" s="2"/>
      <c r="AC364" s="2"/>
      <c r="AD364" s="2"/>
      <c r="AE364" s="2"/>
    </row>
    <row r="365" spans="2:31" x14ac:dyDescent="0.25">
      <c r="B365" s="517"/>
      <c r="C365" s="517"/>
      <c r="D365" s="517"/>
      <c r="E365" s="517"/>
      <c r="F365" s="517"/>
      <c r="G365" s="517"/>
      <c r="H365" s="517"/>
      <c r="I365" s="517"/>
      <c r="J365" s="517"/>
      <c r="K365" s="533"/>
      <c r="L365" s="533"/>
      <c r="M365" s="533"/>
      <c r="N365" s="493"/>
      <c r="P365" s="2"/>
      <c r="Q365" s="2"/>
      <c r="R365" s="2"/>
      <c r="S365" s="2"/>
      <c r="T365" s="2"/>
      <c r="U365" s="2"/>
      <c r="V365" s="2"/>
      <c r="W365" s="2"/>
      <c r="X365" s="2"/>
      <c r="Y365" s="2"/>
      <c r="Z365" s="2"/>
      <c r="AA365" s="2"/>
      <c r="AB365" s="2"/>
      <c r="AC365" s="2"/>
      <c r="AD365" s="2"/>
      <c r="AE365" s="2"/>
    </row>
    <row r="366" spans="2:31" x14ac:dyDescent="0.25">
      <c r="B366" s="517"/>
      <c r="C366" s="517"/>
      <c r="D366" s="517"/>
      <c r="E366" s="517"/>
      <c r="F366" s="517"/>
      <c r="G366" s="517"/>
      <c r="H366" s="517"/>
      <c r="I366" s="517"/>
      <c r="J366" s="517"/>
      <c r="K366" s="533"/>
      <c r="L366" s="533"/>
      <c r="M366" s="533"/>
      <c r="N366" s="493"/>
      <c r="P366" s="2"/>
      <c r="Q366" s="2"/>
      <c r="R366" s="2"/>
      <c r="S366" s="2"/>
      <c r="T366" s="2"/>
      <c r="U366" s="2"/>
      <c r="V366" s="2"/>
      <c r="W366" s="2"/>
      <c r="X366" s="2"/>
      <c r="Y366" s="2"/>
      <c r="Z366" s="2"/>
      <c r="AA366" s="2"/>
      <c r="AB366" s="2"/>
      <c r="AC366" s="2"/>
      <c r="AD366" s="2"/>
      <c r="AE366" s="2"/>
    </row>
    <row r="367" spans="2:31" x14ac:dyDescent="0.25">
      <c r="B367" s="517"/>
      <c r="C367" s="517"/>
      <c r="D367" s="517"/>
      <c r="E367" s="517"/>
      <c r="F367" s="517"/>
      <c r="G367" s="517"/>
      <c r="H367" s="517"/>
      <c r="I367" s="517"/>
      <c r="J367" s="517"/>
      <c r="K367" s="533"/>
      <c r="L367" s="533"/>
      <c r="M367" s="533"/>
      <c r="N367" s="493"/>
      <c r="P367" s="2"/>
      <c r="Q367" s="2"/>
      <c r="R367" s="2"/>
      <c r="S367" s="2"/>
      <c r="T367" s="2"/>
      <c r="U367" s="2"/>
      <c r="V367" s="2"/>
      <c r="W367" s="2"/>
      <c r="X367" s="2"/>
      <c r="Y367" s="2"/>
      <c r="Z367" s="2"/>
      <c r="AA367" s="2"/>
      <c r="AB367" s="2"/>
      <c r="AC367" s="2"/>
      <c r="AD367" s="2"/>
      <c r="AE367" s="2"/>
    </row>
    <row r="368" spans="2:31" x14ac:dyDescent="0.25">
      <c r="B368" s="517"/>
      <c r="C368" s="517"/>
      <c r="D368" s="517"/>
      <c r="E368" s="517"/>
      <c r="F368" s="517"/>
      <c r="G368" s="517"/>
      <c r="H368" s="517"/>
      <c r="I368" s="517"/>
      <c r="J368" s="517"/>
      <c r="K368" s="533"/>
      <c r="L368" s="533"/>
      <c r="M368" s="533"/>
      <c r="N368" s="493"/>
      <c r="P368" s="2"/>
      <c r="Q368" s="2"/>
      <c r="R368" s="2"/>
      <c r="S368" s="2"/>
      <c r="T368" s="2"/>
      <c r="U368" s="2"/>
      <c r="V368" s="2"/>
      <c r="W368" s="2"/>
      <c r="X368" s="2"/>
      <c r="Y368" s="2"/>
      <c r="Z368" s="2"/>
      <c r="AA368" s="2"/>
      <c r="AB368" s="2"/>
      <c r="AC368" s="2"/>
      <c r="AD368" s="2"/>
      <c r="AE368" s="2"/>
    </row>
    <row r="369" spans="2:31" x14ac:dyDescent="0.25">
      <c r="B369" s="517"/>
      <c r="C369" s="517"/>
      <c r="D369" s="517"/>
      <c r="E369" s="517"/>
      <c r="F369" s="517"/>
      <c r="G369" s="517"/>
      <c r="H369" s="517"/>
      <c r="I369" s="517"/>
      <c r="J369" s="517"/>
      <c r="K369" s="533"/>
      <c r="L369" s="533"/>
      <c r="M369" s="533"/>
      <c r="N369" s="493"/>
      <c r="P369" s="2"/>
      <c r="Q369" s="2"/>
      <c r="R369" s="2"/>
      <c r="S369" s="2"/>
      <c r="T369" s="2"/>
      <c r="U369" s="2"/>
      <c r="V369" s="2"/>
      <c r="W369" s="2"/>
      <c r="X369" s="2"/>
      <c r="Y369" s="2"/>
      <c r="Z369" s="2"/>
      <c r="AA369" s="2"/>
      <c r="AB369" s="2"/>
      <c r="AC369" s="2"/>
      <c r="AD369" s="2"/>
      <c r="AE369" s="2"/>
    </row>
    <row r="370" spans="2:31" x14ac:dyDescent="0.25">
      <c r="B370" s="517"/>
      <c r="C370" s="517"/>
      <c r="D370" s="517"/>
      <c r="E370" s="517"/>
      <c r="F370" s="517"/>
      <c r="G370" s="517"/>
      <c r="H370" s="517"/>
      <c r="I370" s="517"/>
      <c r="J370" s="517"/>
      <c r="K370" s="533"/>
      <c r="L370" s="533"/>
      <c r="M370" s="533"/>
      <c r="N370" s="493"/>
      <c r="P370" s="2"/>
      <c r="Q370" s="2"/>
      <c r="R370" s="2"/>
      <c r="S370" s="2"/>
      <c r="T370" s="2"/>
      <c r="U370" s="2"/>
      <c r="V370" s="2"/>
      <c r="W370" s="2"/>
      <c r="X370" s="2"/>
      <c r="Y370" s="2"/>
      <c r="Z370" s="2"/>
      <c r="AA370" s="2"/>
      <c r="AB370" s="2"/>
      <c r="AC370" s="2"/>
      <c r="AD370" s="2"/>
      <c r="AE370" s="2"/>
    </row>
    <row r="371" spans="2:31" x14ac:dyDescent="0.25">
      <c r="B371" s="517"/>
      <c r="C371" s="517"/>
      <c r="D371" s="517"/>
      <c r="E371" s="517"/>
      <c r="F371" s="517"/>
      <c r="G371" s="517"/>
      <c r="H371" s="517"/>
      <c r="I371" s="517"/>
      <c r="J371" s="517"/>
      <c r="K371" s="533"/>
      <c r="L371" s="533"/>
      <c r="M371" s="533"/>
      <c r="N371" s="493"/>
      <c r="P371" s="2"/>
      <c r="Q371" s="2"/>
      <c r="R371" s="2"/>
      <c r="S371" s="2"/>
      <c r="T371" s="2"/>
      <c r="U371" s="2"/>
      <c r="V371" s="2"/>
      <c r="W371" s="2"/>
      <c r="X371" s="2"/>
      <c r="Y371" s="2"/>
      <c r="Z371" s="2"/>
      <c r="AA371" s="2"/>
      <c r="AB371" s="2"/>
      <c r="AC371" s="2"/>
      <c r="AD371" s="2"/>
      <c r="AE371" s="2"/>
    </row>
    <row r="372" spans="2:31" x14ac:dyDescent="0.25">
      <c r="B372" s="517"/>
      <c r="C372" s="517"/>
      <c r="D372" s="517"/>
      <c r="E372" s="517"/>
      <c r="F372" s="517"/>
      <c r="G372" s="517"/>
      <c r="H372" s="517"/>
      <c r="I372" s="517"/>
      <c r="J372" s="517"/>
      <c r="K372" s="533"/>
      <c r="L372" s="533"/>
      <c r="M372" s="533"/>
      <c r="N372" s="493"/>
      <c r="P372" s="2"/>
      <c r="Q372" s="2"/>
      <c r="R372" s="2"/>
      <c r="S372" s="2"/>
      <c r="T372" s="2"/>
      <c r="U372" s="2"/>
      <c r="V372" s="2"/>
      <c r="W372" s="2"/>
      <c r="X372" s="2"/>
      <c r="Y372" s="2"/>
      <c r="Z372" s="2"/>
      <c r="AA372" s="2"/>
      <c r="AB372" s="2"/>
      <c r="AC372" s="2"/>
      <c r="AD372" s="2"/>
      <c r="AE372" s="2"/>
    </row>
    <row r="373" spans="2:31" x14ac:dyDescent="0.25">
      <c r="B373" s="517"/>
      <c r="C373" s="517"/>
      <c r="D373" s="517"/>
      <c r="E373" s="517"/>
      <c r="F373" s="517"/>
      <c r="G373" s="517"/>
      <c r="H373" s="517"/>
      <c r="I373" s="517"/>
      <c r="J373" s="517"/>
      <c r="K373" s="533"/>
      <c r="L373" s="533"/>
      <c r="M373" s="533"/>
      <c r="N373" s="493"/>
      <c r="P373" s="2"/>
      <c r="Q373" s="2"/>
      <c r="R373" s="2"/>
      <c r="S373" s="2"/>
      <c r="T373" s="2"/>
      <c r="U373" s="2"/>
      <c r="V373" s="2"/>
      <c r="W373" s="2"/>
      <c r="X373" s="2"/>
      <c r="Y373" s="2"/>
      <c r="Z373" s="2"/>
      <c r="AA373" s="2"/>
      <c r="AB373" s="2"/>
      <c r="AC373" s="2"/>
      <c r="AD373" s="2"/>
      <c r="AE373" s="2"/>
    </row>
    <row r="374" spans="2:31" x14ac:dyDescent="0.25">
      <c r="B374" s="517"/>
      <c r="C374" s="517"/>
      <c r="D374" s="517"/>
      <c r="E374" s="517"/>
      <c r="F374" s="517"/>
      <c r="G374" s="517"/>
      <c r="H374" s="517"/>
      <c r="I374" s="517"/>
      <c r="J374" s="517"/>
      <c r="K374" s="533"/>
      <c r="L374" s="533"/>
      <c r="M374" s="533"/>
      <c r="N374" s="493"/>
      <c r="P374" s="2"/>
      <c r="Q374" s="2"/>
      <c r="R374" s="2"/>
      <c r="S374" s="2"/>
      <c r="T374" s="2"/>
      <c r="U374" s="2"/>
      <c r="V374" s="2"/>
      <c r="W374" s="2"/>
      <c r="X374" s="2"/>
      <c r="Y374" s="2"/>
      <c r="Z374" s="2"/>
      <c r="AA374" s="2"/>
      <c r="AB374" s="2"/>
      <c r="AC374" s="2"/>
      <c r="AD374" s="2"/>
      <c r="AE374" s="2"/>
    </row>
    <row r="375" spans="2:31" x14ac:dyDescent="0.25">
      <c r="B375" s="517"/>
      <c r="C375" s="517"/>
      <c r="D375" s="517"/>
      <c r="E375" s="517"/>
      <c r="F375" s="517"/>
      <c r="G375" s="517"/>
      <c r="H375" s="517"/>
      <c r="I375" s="517"/>
      <c r="J375" s="517"/>
      <c r="K375" s="533"/>
      <c r="L375" s="533"/>
      <c r="M375" s="533"/>
      <c r="N375" s="493"/>
      <c r="P375" s="2"/>
      <c r="Q375" s="2"/>
      <c r="R375" s="2"/>
      <c r="S375" s="2"/>
      <c r="T375" s="2"/>
      <c r="U375" s="2"/>
      <c r="V375" s="2"/>
      <c r="W375" s="2"/>
      <c r="X375" s="2"/>
      <c r="Y375" s="2"/>
      <c r="Z375" s="2"/>
      <c r="AA375" s="2"/>
      <c r="AB375" s="2"/>
      <c r="AC375" s="2"/>
      <c r="AD375" s="2"/>
      <c r="AE375" s="2"/>
    </row>
    <row r="376" spans="2:31" x14ac:dyDescent="0.25">
      <c r="B376" s="517"/>
      <c r="C376" s="517"/>
      <c r="D376" s="517"/>
      <c r="E376" s="517"/>
      <c r="F376" s="517"/>
      <c r="G376" s="517"/>
      <c r="H376" s="517"/>
      <c r="I376" s="517"/>
      <c r="J376" s="517"/>
      <c r="K376" s="533"/>
      <c r="L376" s="533"/>
      <c r="M376" s="533"/>
      <c r="N376" s="493"/>
      <c r="P376" s="2"/>
      <c r="Q376" s="2"/>
      <c r="R376" s="2"/>
      <c r="S376" s="2"/>
      <c r="T376" s="2"/>
      <c r="U376" s="2"/>
      <c r="V376" s="2"/>
      <c r="W376" s="2"/>
      <c r="X376" s="2"/>
      <c r="Y376" s="2"/>
      <c r="Z376" s="2"/>
      <c r="AA376" s="2"/>
      <c r="AB376" s="2"/>
      <c r="AC376" s="2"/>
      <c r="AD376" s="2"/>
      <c r="AE376" s="2"/>
    </row>
    <row r="377" spans="2:31" x14ac:dyDescent="0.25">
      <c r="B377" s="517"/>
      <c r="C377" s="517"/>
      <c r="D377" s="517"/>
      <c r="E377" s="517"/>
      <c r="F377" s="517"/>
      <c r="G377" s="517"/>
      <c r="H377" s="517"/>
      <c r="I377" s="517"/>
      <c r="J377" s="517"/>
      <c r="K377" s="533"/>
      <c r="L377" s="533"/>
      <c r="M377" s="533"/>
      <c r="N377" s="493"/>
      <c r="P377" s="2"/>
      <c r="Q377" s="2"/>
      <c r="R377" s="2"/>
      <c r="S377" s="2"/>
      <c r="T377" s="2"/>
      <c r="U377" s="2"/>
      <c r="V377" s="2"/>
      <c r="W377" s="2"/>
      <c r="X377" s="2"/>
      <c r="Y377" s="2"/>
      <c r="Z377" s="2"/>
      <c r="AA377" s="2"/>
      <c r="AB377" s="2"/>
      <c r="AC377" s="2"/>
      <c r="AD377" s="2"/>
      <c r="AE377" s="2"/>
    </row>
    <row r="378" spans="2:31" x14ac:dyDescent="0.25">
      <c r="B378" s="517"/>
      <c r="C378" s="517"/>
      <c r="D378" s="517"/>
      <c r="E378" s="517"/>
      <c r="F378" s="517"/>
      <c r="G378" s="517"/>
      <c r="H378" s="517"/>
      <c r="I378" s="517"/>
      <c r="J378" s="517"/>
      <c r="K378" s="533"/>
      <c r="L378" s="533"/>
      <c r="M378" s="533"/>
      <c r="N378" s="493"/>
      <c r="P378" s="2"/>
      <c r="Q378" s="2"/>
      <c r="R378" s="2"/>
      <c r="S378" s="2"/>
      <c r="T378" s="2"/>
      <c r="U378" s="2"/>
      <c r="V378" s="2"/>
      <c r="W378" s="2"/>
      <c r="X378" s="2"/>
      <c r="Y378" s="2"/>
      <c r="Z378" s="2"/>
      <c r="AA378" s="2"/>
      <c r="AB378" s="2"/>
      <c r="AC378" s="2"/>
      <c r="AD378" s="2"/>
      <c r="AE378" s="2"/>
    </row>
    <row r="379" spans="2:31" x14ac:dyDescent="0.25">
      <c r="B379" s="517"/>
      <c r="C379" s="517"/>
      <c r="D379" s="517"/>
      <c r="E379" s="517"/>
      <c r="F379" s="517"/>
      <c r="G379" s="517"/>
      <c r="H379" s="517"/>
      <c r="I379" s="517"/>
      <c r="J379" s="517"/>
      <c r="K379" s="533"/>
      <c r="L379" s="533"/>
      <c r="M379" s="533"/>
      <c r="N379" s="493"/>
      <c r="P379" s="2"/>
      <c r="Q379" s="2"/>
      <c r="R379" s="2"/>
      <c r="S379" s="2"/>
      <c r="T379" s="2"/>
      <c r="U379" s="2"/>
      <c r="V379" s="2"/>
      <c r="W379" s="2"/>
      <c r="X379" s="2"/>
      <c r="Y379" s="2"/>
      <c r="Z379" s="2"/>
      <c r="AA379" s="2"/>
      <c r="AB379" s="2"/>
      <c r="AC379" s="2"/>
      <c r="AD379" s="2"/>
      <c r="AE379" s="2"/>
    </row>
    <row r="380" spans="2:31" x14ac:dyDescent="0.25">
      <c r="B380" s="517"/>
      <c r="C380" s="517"/>
      <c r="D380" s="517"/>
      <c r="E380" s="517"/>
      <c r="F380" s="517"/>
      <c r="G380" s="517"/>
      <c r="H380" s="517"/>
      <c r="I380" s="517"/>
      <c r="J380" s="517"/>
      <c r="K380" s="533"/>
      <c r="L380" s="533"/>
      <c r="M380" s="533"/>
      <c r="N380" s="493"/>
      <c r="P380" s="2"/>
      <c r="Q380" s="2"/>
      <c r="R380" s="2"/>
      <c r="S380" s="2"/>
      <c r="T380" s="2"/>
      <c r="U380" s="2"/>
      <c r="V380" s="2"/>
      <c r="W380" s="2"/>
      <c r="X380" s="2"/>
      <c r="Y380" s="2"/>
      <c r="Z380" s="2"/>
      <c r="AA380" s="2"/>
      <c r="AB380" s="2"/>
      <c r="AC380" s="2"/>
      <c r="AD380" s="2"/>
      <c r="AE380" s="2"/>
    </row>
    <row r="381" spans="2:31" x14ac:dyDescent="0.25">
      <c r="B381" s="517"/>
      <c r="C381" s="517"/>
      <c r="D381" s="517"/>
      <c r="E381" s="517"/>
      <c r="F381" s="517"/>
      <c r="G381" s="517"/>
      <c r="H381" s="517"/>
      <c r="I381" s="517"/>
      <c r="J381" s="517"/>
      <c r="K381" s="533"/>
      <c r="L381" s="533"/>
      <c r="M381" s="533"/>
      <c r="N381" s="493"/>
      <c r="P381" s="2"/>
      <c r="Q381" s="2"/>
      <c r="R381" s="2"/>
      <c r="S381" s="2"/>
      <c r="T381" s="2"/>
      <c r="U381" s="2"/>
      <c r="V381" s="2"/>
      <c r="W381" s="2"/>
      <c r="X381" s="2"/>
      <c r="Y381" s="2"/>
      <c r="Z381" s="2"/>
      <c r="AA381" s="2"/>
      <c r="AB381" s="2"/>
      <c r="AC381" s="2"/>
      <c r="AD381" s="2"/>
      <c r="AE381" s="2"/>
    </row>
    <row r="382" spans="2:31" x14ac:dyDescent="0.25">
      <c r="B382" s="517"/>
      <c r="C382" s="517"/>
      <c r="D382" s="517"/>
      <c r="E382" s="517"/>
      <c r="F382" s="517"/>
      <c r="G382" s="517"/>
      <c r="H382" s="517"/>
      <c r="I382" s="517"/>
      <c r="J382" s="517"/>
      <c r="K382" s="533"/>
      <c r="L382" s="533"/>
      <c r="M382" s="533"/>
      <c r="N382" s="493"/>
      <c r="P382" s="2"/>
      <c r="Q382" s="2"/>
      <c r="R382" s="2"/>
      <c r="S382" s="2"/>
      <c r="T382" s="2"/>
      <c r="U382" s="2"/>
      <c r="V382" s="2"/>
      <c r="W382" s="2"/>
      <c r="X382" s="2"/>
      <c r="Y382" s="2"/>
      <c r="Z382" s="2"/>
      <c r="AA382" s="2"/>
      <c r="AB382" s="2"/>
      <c r="AC382" s="2"/>
      <c r="AD382" s="2"/>
      <c r="AE382" s="2"/>
    </row>
    <row r="383" spans="2:31" x14ac:dyDescent="0.25">
      <c r="B383" s="517"/>
      <c r="C383" s="517"/>
      <c r="D383" s="517"/>
      <c r="E383" s="517"/>
      <c r="F383" s="517"/>
      <c r="G383" s="517"/>
      <c r="H383" s="517"/>
      <c r="I383" s="517"/>
      <c r="J383" s="517"/>
      <c r="K383" s="533"/>
      <c r="L383" s="533"/>
      <c r="M383" s="533"/>
      <c r="N383" s="493"/>
      <c r="P383" s="2"/>
      <c r="Q383" s="2"/>
      <c r="R383" s="2"/>
      <c r="S383" s="2"/>
      <c r="T383" s="2"/>
      <c r="U383" s="2"/>
      <c r="V383" s="2"/>
      <c r="W383" s="2"/>
      <c r="X383" s="2"/>
      <c r="Y383" s="2"/>
      <c r="Z383" s="2"/>
      <c r="AA383" s="2"/>
      <c r="AB383" s="2"/>
      <c r="AC383" s="2"/>
      <c r="AD383" s="2"/>
      <c r="AE383" s="2"/>
    </row>
    <row r="384" spans="2:31" x14ac:dyDescent="0.25">
      <c r="B384" s="517"/>
      <c r="C384" s="517"/>
      <c r="D384" s="517"/>
      <c r="E384" s="517"/>
      <c r="F384" s="517"/>
      <c r="G384" s="517"/>
      <c r="H384" s="517"/>
      <c r="I384" s="517"/>
      <c r="J384" s="517"/>
      <c r="K384" s="533"/>
      <c r="L384" s="533"/>
      <c r="M384" s="533"/>
      <c r="N384" s="493"/>
      <c r="P384" s="2"/>
      <c r="Q384" s="2"/>
      <c r="R384" s="2"/>
      <c r="S384" s="2"/>
      <c r="T384" s="2"/>
      <c r="U384" s="2"/>
      <c r="V384" s="2"/>
      <c r="W384" s="2"/>
      <c r="X384" s="2"/>
      <c r="Y384" s="2"/>
      <c r="Z384" s="2"/>
      <c r="AA384" s="2"/>
      <c r="AB384" s="2"/>
      <c r="AC384" s="2"/>
      <c r="AD384" s="2"/>
      <c r="AE384" s="2"/>
    </row>
    <row r="385" spans="2:31" x14ac:dyDescent="0.25">
      <c r="B385" s="517"/>
      <c r="C385" s="517"/>
      <c r="D385" s="517"/>
      <c r="E385" s="517"/>
      <c r="F385" s="517"/>
      <c r="G385" s="517"/>
      <c r="H385" s="517"/>
      <c r="I385" s="517"/>
      <c r="J385" s="517"/>
      <c r="K385" s="533"/>
      <c r="L385" s="533"/>
      <c r="M385" s="533"/>
      <c r="N385" s="493"/>
      <c r="P385" s="2"/>
      <c r="Q385" s="2"/>
      <c r="R385" s="2"/>
      <c r="S385" s="2"/>
      <c r="T385" s="2"/>
      <c r="U385" s="2"/>
      <c r="V385" s="2"/>
      <c r="W385" s="2"/>
      <c r="X385" s="2"/>
      <c r="Y385" s="2"/>
      <c r="Z385" s="2"/>
      <c r="AA385" s="2"/>
      <c r="AB385" s="2"/>
      <c r="AC385" s="2"/>
      <c r="AD385" s="2"/>
      <c r="AE385" s="2"/>
    </row>
    <row r="386" spans="2:31" x14ac:dyDescent="0.25">
      <c r="B386" s="517"/>
      <c r="C386" s="517"/>
      <c r="D386" s="517"/>
      <c r="E386" s="517"/>
      <c r="F386" s="517"/>
      <c r="G386" s="517"/>
      <c r="H386" s="517"/>
      <c r="I386" s="517"/>
      <c r="J386" s="517"/>
      <c r="K386" s="533"/>
      <c r="L386" s="533"/>
      <c r="M386" s="533"/>
      <c r="N386" s="493"/>
      <c r="P386" s="2"/>
      <c r="Q386" s="2"/>
      <c r="R386" s="2"/>
      <c r="S386" s="2"/>
      <c r="T386" s="2"/>
      <c r="U386" s="2"/>
      <c r="V386" s="2"/>
      <c r="W386" s="2"/>
      <c r="X386" s="2"/>
      <c r="Y386" s="2"/>
      <c r="Z386" s="2"/>
      <c r="AA386" s="2"/>
      <c r="AB386" s="2"/>
      <c r="AC386" s="2"/>
      <c r="AD386" s="2"/>
      <c r="AE386" s="2"/>
    </row>
    <row r="387" spans="2:31" x14ac:dyDescent="0.25">
      <c r="B387" s="517"/>
      <c r="C387" s="517"/>
      <c r="D387" s="517"/>
      <c r="E387" s="517"/>
      <c r="F387" s="517"/>
      <c r="G387" s="517"/>
      <c r="H387" s="517"/>
      <c r="I387" s="517"/>
      <c r="J387" s="517"/>
      <c r="K387" s="533"/>
      <c r="L387" s="533"/>
      <c r="M387" s="533"/>
      <c r="N387" s="493"/>
      <c r="P387" s="2"/>
      <c r="Q387" s="2"/>
      <c r="R387" s="2"/>
      <c r="S387" s="2"/>
      <c r="T387" s="2"/>
      <c r="U387" s="2"/>
      <c r="V387" s="2"/>
      <c r="W387" s="2"/>
      <c r="X387" s="2"/>
      <c r="Y387" s="2"/>
      <c r="Z387" s="2"/>
      <c r="AA387" s="2"/>
      <c r="AB387" s="2"/>
      <c r="AC387" s="2"/>
      <c r="AD387" s="2"/>
      <c r="AE387" s="2"/>
    </row>
    <row r="388" spans="2:31" x14ac:dyDescent="0.25">
      <c r="B388" s="517"/>
      <c r="C388" s="517"/>
      <c r="D388" s="517"/>
      <c r="E388" s="517"/>
      <c r="F388" s="517"/>
      <c r="G388" s="517"/>
      <c r="H388" s="517"/>
      <c r="I388" s="517"/>
      <c r="J388" s="517"/>
      <c r="K388" s="533"/>
      <c r="L388" s="533"/>
      <c r="M388" s="533"/>
      <c r="N388" s="493"/>
      <c r="P388" s="2"/>
      <c r="Q388" s="2"/>
      <c r="R388" s="2"/>
      <c r="S388" s="2"/>
      <c r="T388" s="2"/>
      <c r="U388" s="2"/>
      <c r="V388" s="2"/>
      <c r="W388" s="2"/>
      <c r="X388" s="2"/>
      <c r="Y388" s="2"/>
      <c r="Z388" s="2"/>
      <c r="AA388" s="2"/>
      <c r="AB388" s="2"/>
      <c r="AC388" s="2"/>
      <c r="AD388" s="2"/>
      <c r="AE388" s="2"/>
    </row>
    <row r="389" spans="2:31" x14ac:dyDescent="0.25">
      <c r="B389" s="517"/>
      <c r="C389" s="517"/>
      <c r="D389" s="517"/>
      <c r="E389" s="517"/>
      <c r="F389" s="517"/>
      <c r="G389" s="517"/>
      <c r="H389" s="517"/>
      <c r="I389" s="517"/>
      <c r="J389" s="517"/>
      <c r="K389" s="533"/>
      <c r="L389" s="533"/>
      <c r="M389" s="533"/>
      <c r="N389" s="493"/>
      <c r="P389" s="2"/>
      <c r="Q389" s="2"/>
      <c r="R389" s="2"/>
      <c r="S389" s="2"/>
      <c r="T389" s="2"/>
      <c r="U389" s="2"/>
      <c r="V389" s="2"/>
      <c r="W389" s="2"/>
      <c r="X389" s="2"/>
      <c r="Y389" s="2"/>
      <c r="Z389" s="2"/>
      <c r="AA389" s="2"/>
      <c r="AB389" s="2"/>
      <c r="AC389" s="2"/>
      <c r="AD389" s="2"/>
      <c r="AE389" s="2"/>
    </row>
    <row r="390" spans="2:31" x14ac:dyDescent="0.25">
      <c r="B390" s="517"/>
      <c r="C390" s="517"/>
      <c r="D390" s="517"/>
      <c r="E390" s="517"/>
      <c r="F390" s="517"/>
      <c r="G390" s="517"/>
      <c r="H390" s="517"/>
      <c r="I390" s="517"/>
      <c r="J390" s="517"/>
      <c r="K390" s="533"/>
      <c r="L390" s="533"/>
      <c r="M390" s="533"/>
      <c r="N390" s="493"/>
      <c r="P390" s="2"/>
      <c r="Q390" s="2"/>
      <c r="R390" s="2"/>
      <c r="S390" s="2"/>
      <c r="T390" s="2"/>
      <c r="U390" s="2"/>
      <c r="V390" s="2"/>
      <c r="W390" s="2"/>
      <c r="X390" s="2"/>
      <c r="Y390" s="2"/>
      <c r="Z390" s="2"/>
      <c r="AA390" s="2"/>
      <c r="AB390" s="2"/>
      <c r="AC390" s="2"/>
      <c r="AD390" s="2"/>
      <c r="AE390" s="2"/>
    </row>
    <row r="391" spans="2:31" x14ac:dyDescent="0.25">
      <c r="B391" s="517"/>
      <c r="C391" s="517"/>
      <c r="D391" s="517"/>
      <c r="E391" s="517"/>
      <c r="F391" s="517"/>
      <c r="G391" s="517"/>
      <c r="H391" s="517"/>
      <c r="I391" s="517"/>
      <c r="J391" s="517"/>
      <c r="K391" s="533"/>
      <c r="L391" s="533"/>
      <c r="M391" s="533"/>
      <c r="N391" s="493"/>
      <c r="P391" s="2"/>
      <c r="Q391" s="2"/>
      <c r="R391" s="2"/>
      <c r="S391" s="2"/>
      <c r="T391" s="2"/>
      <c r="U391" s="2"/>
      <c r="V391" s="2"/>
      <c r="W391" s="2"/>
      <c r="X391" s="2"/>
      <c r="Y391" s="2"/>
      <c r="Z391" s="2"/>
      <c r="AA391" s="2"/>
      <c r="AB391" s="2"/>
      <c r="AC391" s="2"/>
      <c r="AD391" s="2"/>
      <c r="AE391" s="2"/>
    </row>
    <row r="392" spans="2:31" x14ac:dyDescent="0.25">
      <c r="B392" s="517"/>
      <c r="C392" s="517"/>
      <c r="D392" s="517"/>
      <c r="E392" s="517"/>
      <c r="F392" s="517"/>
      <c r="G392" s="517"/>
      <c r="H392" s="517"/>
      <c r="I392" s="517"/>
      <c r="J392" s="517"/>
      <c r="K392" s="533"/>
      <c r="L392" s="533"/>
      <c r="M392" s="533"/>
      <c r="N392" s="493"/>
      <c r="P392" s="2"/>
      <c r="Q392" s="2"/>
      <c r="R392" s="2"/>
      <c r="S392" s="2"/>
      <c r="T392" s="2"/>
      <c r="U392" s="2"/>
      <c r="V392" s="2"/>
      <c r="W392" s="2"/>
      <c r="X392" s="2"/>
      <c r="Y392" s="2"/>
      <c r="Z392" s="2"/>
      <c r="AA392" s="2"/>
      <c r="AB392" s="2"/>
      <c r="AC392" s="2"/>
      <c r="AD392" s="2"/>
      <c r="AE392" s="2"/>
    </row>
    <row r="393" spans="2:31" x14ac:dyDescent="0.25">
      <c r="B393" s="517"/>
      <c r="C393" s="517"/>
      <c r="D393" s="517"/>
      <c r="E393" s="517"/>
      <c r="F393" s="517"/>
      <c r="G393" s="517"/>
      <c r="H393" s="517"/>
      <c r="I393" s="517"/>
      <c r="J393" s="517"/>
      <c r="K393" s="533"/>
      <c r="L393" s="533"/>
      <c r="M393" s="533"/>
      <c r="N393" s="493"/>
      <c r="P393" s="2"/>
      <c r="Q393" s="2"/>
      <c r="R393" s="2"/>
      <c r="S393" s="2"/>
      <c r="T393" s="2"/>
      <c r="U393" s="2"/>
      <c r="V393" s="2"/>
      <c r="W393" s="2"/>
      <c r="X393" s="2"/>
      <c r="Y393" s="2"/>
      <c r="Z393" s="2"/>
      <c r="AA393" s="2"/>
      <c r="AB393" s="2"/>
      <c r="AC393" s="2"/>
      <c r="AD393" s="2"/>
      <c r="AE393" s="2"/>
    </row>
    <row r="394" spans="2:31" x14ac:dyDescent="0.25">
      <c r="B394" s="517"/>
      <c r="C394" s="517"/>
      <c r="D394" s="517"/>
      <c r="E394" s="517"/>
      <c r="F394" s="517"/>
      <c r="G394" s="517"/>
      <c r="H394" s="517"/>
      <c r="I394" s="517"/>
      <c r="J394" s="517"/>
      <c r="K394" s="533"/>
      <c r="L394" s="533"/>
      <c r="M394" s="533"/>
      <c r="N394" s="493"/>
      <c r="P394" s="2"/>
      <c r="Q394" s="2"/>
      <c r="R394" s="2"/>
      <c r="S394" s="2"/>
      <c r="T394" s="2"/>
      <c r="U394" s="2"/>
      <c r="V394" s="2"/>
      <c r="W394" s="2"/>
      <c r="X394" s="2"/>
      <c r="Y394" s="2"/>
      <c r="Z394" s="2"/>
      <c r="AA394" s="2"/>
      <c r="AB394" s="2"/>
      <c r="AC394" s="2"/>
      <c r="AD394" s="2"/>
      <c r="AE394" s="2"/>
    </row>
    <row r="395" spans="2:31" x14ac:dyDescent="0.25">
      <c r="B395" s="517"/>
      <c r="C395" s="517"/>
      <c r="D395" s="517"/>
      <c r="E395" s="517"/>
      <c r="F395" s="517"/>
      <c r="G395" s="517"/>
      <c r="H395" s="517"/>
      <c r="I395" s="517"/>
      <c r="J395" s="517"/>
      <c r="K395" s="533"/>
      <c r="L395" s="533"/>
      <c r="M395" s="533"/>
      <c r="N395" s="493"/>
      <c r="P395" s="2"/>
      <c r="Q395" s="2"/>
      <c r="R395" s="2"/>
      <c r="S395" s="2"/>
      <c r="T395" s="2"/>
      <c r="U395" s="2"/>
      <c r="V395" s="2"/>
      <c r="W395" s="2"/>
      <c r="X395" s="2"/>
      <c r="Y395" s="2"/>
      <c r="Z395" s="2"/>
      <c r="AA395" s="2"/>
      <c r="AB395" s="2"/>
      <c r="AC395" s="2"/>
      <c r="AD395" s="2"/>
      <c r="AE395" s="2"/>
    </row>
    <row r="396" spans="2:31" x14ac:dyDescent="0.25">
      <c r="B396" s="517"/>
      <c r="C396" s="517"/>
      <c r="D396" s="517"/>
      <c r="E396" s="517"/>
      <c r="F396" s="517"/>
      <c r="G396" s="517"/>
      <c r="H396" s="517"/>
      <c r="I396" s="517"/>
      <c r="J396" s="517"/>
      <c r="K396" s="533"/>
      <c r="L396" s="533"/>
      <c r="M396" s="533"/>
      <c r="N396" s="493"/>
      <c r="P396" s="2"/>
      <c r="Q396" s="2"/>
      <c r="R396" s="2"/>
      <c r="S396" s="2"/>
      <c r="T396" s="2"/>
      <c r="U396" s="2"/>
      <c r="V396" s="2"/>
      <c r="W396" s="2"/>
      <c r="X396" s="2"/>
      <c r="Y396" s="2"/>
      <c r="Z396" s="2"/>
      <c r="AA396" s="2"/>
      <c r="AB396" s="2"/>
      <c r="AC396" s="2"/>
      <c r="AD396" s="2"/>
      <c r="AE396" s="2"/>
    </row>
    <row r="397" spans="2:31" x14ac:dyDescent="0.25">
      <c r="B397" s="517"/>
      <c r="C397" s="517"/>
      <c r="D397" s="517"/>
      <c r="E397" s="517"/>
      <c r="F397" s="517"/>
      <c r="G397" s="517"/>
      <c r="H397" s="517"/>
      <c r="I397" s="517"/>
      <c r="J397" s="517"/>
      <c r="K397" s="533"/>
      <c r="L397" s="533"/>
      <c r="M397" s="533"/>
      <c r="N397" s="493"/>
      <c r="P397" s="2"/>
      <c r="Q397" s="2"/>
      <c r="R397" s="2"/>
      <c r="S397" s="2"/>
      <c r="T397" s="2"/>
      <c r="U397" s="2"/>
      <c r="V397" s="2"/>
      <c r="W397" s="2"/>
      <c r="X397" s="2"/>
      <c r="Y397" s="2"/>
      <c r="Z397" s="2"/>
      <c r="AA397" s="2"/>
      <c r="AB397" s="2"/>
      <c r="AC397" s="2"/>
      <c r="AD397" s="2"/>
      <c r="AE397" s="2"/>
    </row>
    <row r="398" spans="2:31" x14ac:dyDescent="0.25">
      <c r="B398" s="517"/>
      <c r="C398" s="517"/>
      <c r="D398" s="517"/>
      <c r="E398" s="517"/>
      <c r="F398" s="517"/>
      <c r="G398" s="517"/>
      <c r="H398" s="517"/>
      <c r="I398" s="517"/>
      <c r="J398" s="517"/>
      <c r="K398" s="533"/>
      <c r="L398" s="533"/>
      <c r="M398" s="533"/>
      <c r="N398" s="493"/>
      <c r="P398" s="2"/>
      <c r="Q398" s="2"/>
      <c r="R398" s="2"/>
      <c r="S398" s="2"/>
      <c r="T398" s="2"/>
      <c r="U398" s="2"/>
      <c r="V398" s="2"/>
      <c r="W398" s="2"/>
      <c r="X398" s="2"/>
      <c r="Y398" s="2"/>
      <c r="Z398" s="2"/>
      <c r="AA398" s="2"/>
      <c r="AB398" s="2"/>
      <c r="AC398" s="2"/>
      <c r="AD398" s="2"/>
      <c r="AE398" s="2"/>
    </row>
    <row r="399" spans="2:31" x14ac:dyDescent="0.25">
      <c r="B399" s="517"/>
      <c r="C399" s="517"/>
      <c r="D399" s="517"/>
      <c r="E399" s="517"/>
      <c r="F399" s="517"/>
      <c r="G399" s="517"/>
      <c r="H399" s="517"/>
      <c r="I399" s="517"/>
      <c r="J399" s="517"/>
      <c r="K399" s="533"/>
      <c r="L399" s="533"/>
      <c r="M399" s="533"/>
      <c r="N399" s="493"/>
      <c r="P399" s="2"/>
      <c r="Q399" s="2"/>
      <c r="R399" s="2"/>
      <c r="S399" s="2"/>
      <c r="T399" s="2"/>
      <c r="U399" s="2"/>
      <c r="V399" s="2"/>
      <c r="W399" s="2"/>
      <c r="X399" s="2"/>
      <c r="Y399" s="2"/>
      <c r="Z399" s="2"/>
      <c r="AA399" s="2"/>
      <c r="AB399" s="2"/>
      <c r="AC399" s="2"/>
      <c r="AD399" s="2"/>
      <c r="AE399" s="2"/>
    </row>
    <row r="400" spans="2:31" x14ac:dyDescent="0.25">
      <c r="B400" s="517"/>
      <c r="C400" s="517"/>
      <c r="D400" s="517"/>
      <c r="E400" s="517"/>
      <c r="F400" s="517"/>
      <c r="G400" s="517"/>
      <c r="H400" s="517"/>
      <c r="I400" s="517"/>
      <c r="J400" s="517"/>
      <c r="K400" s="533"/>
      <c r="L400" s="533"/>
      <c r="M400" s="533"/>
      <c r="N400" s="493"/>
      <c r="P400" s="2"/>
      <c r="Q400" s="2"/>
      <c r="R400" s="2"/>
      <c r="S400" s="2"/>
      <c r="T400" s="2"/>
      <c r="U400" s="2"/>
      <c r="V400" s="2"/>
      <c r="W400" s="2"/>
      <c r="X400" s="2"/>
      <c r="Y400" s="2"/>
      <c r="Z400" s="2"/>
      <c r="AA400" s="2"/>
      <c r="AB400" s="2"/>
      <c r="AC400" s="2"/>
      <c r="AD400" s="2"/>
      <c r="AE400" s="2"/>
    </row>
    <row r="401" spans="2:31" x14ac:dyDescent="0.25">
      <c r="B401" s="517"/>
      <c r="C401" s="517"/>
      <c r="D401" s="517"/>
      <c r="E401" s="517"/>
      <c r="F401" s="517"/>
      <c r="G401" s="517"/>
      <c r="H401" s="517"/>
      <c r="I401" s="517"/>
      <c r="J401" s="517"/>
      <c r="K401" s="533"/>
      <c r="L401" s="533"/>
      <c r="M401" s="533"/>
      <c r="N401" s="493"/>
      <c r="P401" s="2"/>
      <c r="Q401" s="2"/>
      <c r="R401" s="2"/>
      <c r="S401" s="2"/>
      <c r="T401" s="2"/>
      <c r="U401" s="2"/>
      <c r="V401" s="2"/>
      <c r="W401" s="2"/>
      <c r="X401" s="2"/>
      <c r="Y401" s="2"/>
      <c r="Z401" s="2"/>
      <c r="AA401" s="2"/>
      <c r="AB401" s="2"/>
      <c r="AC401" s="2"/>
      <c r="AD401" s="2"/>
      <c r="AE401" s="2"/>
    </row>
    <row r="402" spans="2:31" x14ac:dyDescent="0.25">
      <c r="B402" s="517"/>
      <c r="C402" s="517"/>
      <c r="D402" s="517"/>
      <c r="E402" s="517"/>
      <c r="F402" s="517"/>
      <c r="G402" s="517"/>
      <c r="H402" s="517"/>
      <c r="I402" s="517"/>
      <c r="J402" s="517"/>
      <c r="K402" s="533"/>
      <c r="L402" s="533"/>
      <c r="M402" s="533"/>
      <c r="N402" s="493"/>
      <c r="P402" s="2"/>
      <c r="Q402" s="2"/>
      <c r="R402" s="2"/>
      <c r="S402" s="2"/>
      <c r="T402" s="2"/>
      <c r="U402" s="2"/>
      <c r="V402" s="2"/>
      <c r="W402" s="2"/>
      <c r="X402" s="2"/>
      <c r="Y402" s="2"/>
      <c r="Z402" s="2"/>
      <c r="AA402" s="2"/>
      <c r="AB402" s="2"/>
      <c r="AC402" s="2"/>
      <c r="AD402" s="2"/>
      <c r="AE402" s="2"/>
    </row>
    <row r="403" spans="2:31" x14ac:dyDescent="0.25">
      <c r="B403" s="517"/>
      <c r="C403" s="517"/>
      <c r="D403" s="517"/>
      <c r="E403" s="517"/>
      <c r="F403" s="517"/>
      <c r="G403" s="517"/>
      <c r="H403" s="517"/>
      <c r="I403" s="517"/>
      <c r="J403" s="517"/>
      <c r="K403" s="533"/>
      <c r="L403" s="533"/>
      <c r="M403" s="533"/>
      <c r="N403" s="493"/>
      <c r="P403" s="2"/>
      <c r="Q403" s="2"/>
      <c r="R403" s="2"/>
      <c r="S403" s="2"/>
      <c r="T403" s="2"/>
      <c r="U403" s="2"/>
      <c r="V403" s="2"/>
      <c r="W403" s="2"/>
      <c r="X403" s="2"/>
      <c r="Y403" s="2"/>
      <c r="Z403" s="2"/>
      <c r="AA403" s="2"/>
      <c r="AB403" s="2"/>
      <c r="AC403" s="2"/>
      <c r="AD403" s="2"/>
      <c r="AE403" s="2"/>
    </row>
    <row r="404" spans="2:31" x14ac:dyDescent="0.25">
      <c r="B404" s="517"/>
      <c r="C404" s="517"/>
      <c r="D404" s="517"/>
      <c r="E404" s="517"/>
      <c r="F404" s="517"/>
      <c r="G404" s="517"/>
      <c r="H404" s="517"/>
      <c r="I404" s="517"/>
      <c r="J404" s="517"/>
      <c r="K404" s="533"/>
      <c r="L404" s="533"/>
      <c r="M404" s="533"/>
      <c r="N404" s="493"/>
      <c r="P404" s="2"/>
      <c r="Q404" s="2"/>
      <c r="R404" s="2"/>
      <c r="S404" s="2"/>
      <c r="T404" s="2"/>
      <c r="U404" s="2"/>
      <c r="V404" s="2"/>
      <c r="W404" s="2"/>
      <c r="X404" s="2"/>
      <c r="Y404" s="2"/>
      <c r="Z404" s="2"/>
      <c r="AA404" s="2"/>
      <c r="AB404" s="2"/>
      <c r="AC404" s="2"/>
      <c r="AD404" s="2"/>
      <c r="AE404" s="2"/>
    </row>
    <row r="405" spans="2:31" x14ac:dyDescent="0.25">
      <c r="B405" s="517"/>
      <c r="C405" s="517"/>
      <c r="D405" s="517"/>
      <c r="E405" s="517"/>
      <c r="F405" s="517"/>
      <c r="G405" s="517"/>
      <c r="H405" s="517"/>
      <c r="I405" s="517"/>
      <c r="J405" s="517"/>
      <c r="K405" s="533"/>
      <c r="L405" s="533"/>
      <c r="M405" s="533"/>
      <c r="N405" s="493"/>
      <c r="P405" s="2"/>
      <c r="Q405" s="2"/>
      <c r="R405" s="2"/>
      <c r="S405" s="2"/>
      <c r="T405" s="2"/>
      <c r="U405" s="2"/>
      <c r="V405" s="2"/>
      <c r="W405" s="2"/>
      <c r="X405" s="2"/>
      <c r="Y405" s="2"/>
      <c r="Z405" s="2"/>
      <c r="AA405" s="2"/>
      <c r="AB405" s="2"/>
      <c r="AC405" s="2"/>
      <c r="AD405" s="2"/>
      <c r="AE405" s="2"/>
    </row>
    <row r="406" spans="2:31" x14ac:dyDescent="0.25">
      <c r="B406" s="517"/>
      <c r="C406" s="517"/>
      <c r="D406" s="517"/>
      <c r="E406" s="517"/>
      <c r="F406" s="517"/>
      <c r="G406" s="517"/>
      <c r="H406" s="517"/>
      <c r="I406" s="517"/>
      <c r="J406" s="517"/>
      <c r="K406" s="533"/>
      <c r="L406" s="533"/>
      <c r="M406" s="533"/>
      <c r="N406" s="493"/>
      <c r="P406" s="2"/>
      <c r="Q406" s="2"/>
      <c r="R406" s="2"/>
      <c r="S406" s="2"/>
      <c r="T406" s="2"/>
      <c r="U406" s="2"/>
      <c r="V406" s="2"/>
      <c r="W406" s="2"/>
      <c r="X406" s="2"/>
      <c r="Y406" s="2"/>
      <c r="Z406" s="2"/>
      <c r="AA406" s="2"/>
      <c r="AB406" s="2"/>
      <c r="AC406" s="2"/>
      <c r="AD406" s="2"/>
      <c r="AE406" s="2"/>
    </row>
    <row r="407" spans="2:31" x14ac:dyDescent="0.25">
      <c r="B407" s="517"/>
      <c r="C407" s="517"/>
      <c r="D407" s="517"/>
      <c r="E407" s="517"/>
      <c r="F407" s="517"/>
      <c r="G407" s="517"/>
      <c r="H407" s="517"/>
      <c r="I407" s="517"/>
      <c r="J407" s="517"/>
      <c r="K407" s="533"/>
      <c r="L407" s="533"/>
      <c r="M407" s="533"/>
      <c r="N407" s="493"/>
      <c r="P407" s="2"/>
      <c r="Q407" s="2"/>
      <c r="R407" s="2"/>
      <c r="S407" s="2"/>
      <c r="T407" s="2"/>
      <c r="U407" s="2"/>
      <c r="V407" s="2"/>
      <c r="W407" s="2"/>
      <c r="X407" s="2"/>
      <c r="Y407" s="2"/>
      <c r="Z407" s="2"/>
      <c r="AA407" s="2"/>
      <c r="AB407" s="2"/>
      <c r="AC407" s="2"/>
      <c r="AD407" s="2"/>
      <c r="AE407" s="2"/>
    </row>
    <row r="408" spans="2:31" x14ac:dyDescent="0.25">
      <c r="B408" s="517"/>
      <c r="C408" s="517"/>
      <c r="D408" s="517"/>
      <c r="E408" s="517"/>
      <c r="F408" s="517"/>
      <c r="G408" s="517"/>
      <c r="H408" s="517"/>
      <c r="I408" s="517"/>
      <c r="J408" s="517"/>
      <c r="K408" s="533"/>
      <c r="L408" s="533"/>
      <c r="M408" s="533"/>
      <c r="N408" s="493"/>
      <c r="P408" s="2"/>
      <c r="Q408" s="2"/>
      <c r="R408" s="2"/>
      <c r="S408" s="2"/>
      <c r="T408" s="2"/>
      <c r="U408" s="2"/>
      <c r="V408" s="2"/>
      <c r="W408" s="2"/>
      <c r="X408" s="2"/>
      <c r="Y408" s="2"/>
      <c r="Z408" s="2"/>
      <c r="AA408" s="2"/>
      <c r="AB408" s="2"/>
      <c r="AC408" s="2"/>
      <c r="AD408" s="2"/>
      <c r="AE408" s="2"/>
    </row>
    <row r="409" spans="2:31" x14ac:dyDescent="0.25">
      <c r="B409" s="517"/>
      <c r="C409" s="517"/>
      <c r="D409" s="517"/>
      <c r="E409" s="517"/>
      <c r="F409" s="517"/>
      <c r="G409" s="517"/>
      <c r="H409" s="517"/>
      <c r="I409" s="517"/>
      <c r="J409" s="517"/>
      <c r="K409" s="533"/>
      <c r="L409" s="533"/>
      <c r="M409" s="533"/>
      <c r="N409" s="493"/>
      <c r="P409" s="2"/>
      <c r="Q409" s="2"/>
      <c r="R409" s="2"/>
      <c r="S409" s="2"/>
      <c r="T409" s="2"/>
      <c r="U409" s="2"/>
      <c r="V409" s="2"/>
      <c r="W409" s="2"/>
      <c r="X409" s="2"/>
      <c r="Y409" s="2"/>
      <c r="Z409" s="2"/>
      <c r="AA409" s="2"/>
      <c r="AB409" s="2"/>
      <c r="AC409" s="2"/>
      <c r="AD409" s="2"/>
      <c r="AE409" s="2"/>
    </row>
    <row r="410" spans="2:31" x14ac:dyDescent="0.25">
      <c r="B410" s="517"/>
      <c r="C410" s="517"/>
      <c r="D410" s="517"/>
      <c r="E410" s="517"/>
      <c r="F410" s="517"/>
      <c r="G410" s="517"/>
      <c r="H410" s="517"/>
      <c r="I410" s="517"/>
      <c r="J410" s="517"/>
      <c r="K410" s="533"/>
      <c r="L410" s="533"/>
      <c r="M410" s="533"/>
      <c r="N410" s="493"/>
      <c r="P410" s="2"/>
      <c r="Q410" s="2"/>
      <c r="R410" s="2"/>
      <c r="S410" s="2"/>
      <c r="T410" s="2"/>
      <c r="U410" s="2"/>
      <c r="V410" s="2"/>
      <c r="W410" s="2"/>
      <c r="X410" s="2"/>
      <c r="Y410" s="2"/>
      <c r="Z410" s="2"/>
      <c r="AA410" s="2"/>
      <c r="AB410" s="2"/>
      <c r="AC410" s="2"/>
      <c r="AD410" s="2"/>
      <c r="AE410" s="2"/>
    </row>
    <row r="411" spans="2:31" x14ac:dyDescent="0.25">
      <c r="B411" s="517"/>
      <c r="C411" s="517"/>
      <c r="D411" s="517"/>
      <c r="E411" s="517"/>
      <c r="F411" s="517"/>
      <c r="G411" s="517"/>
      <c r="H411" s="517"/>
      <c r="I411" s="517"/>
      <c r="J411" s="517"/>
      <c r="K411" s="533"/>
      <c r="L411" s="533"/>
      <c r="M411" s="533"/>
      <c r="N411" s="493"/>
      <c r="P411" s="2"/>
      <c r="Q411" s="2"/>
      <c r="R411" s="2"/>
      <c r="S411" s="2"/>
      <c r="T411" s="2"/>
      <c r="U411" s="2"/>
      <c r="V411" s="2"/>
      <c r="W411" s="2"/>
      <c r="X411" s="2"/>
      <c r="Y411" s="2"/>
      <c r="Z411" s="2"/>
      <c r="AA411" s="2"/>
      <c r="AB411" s="2"/>
      <c r="AC411" s="2"/>
      <c r="AD411" s="2"/>
      <c r="AE411" s="2"/>
    </row>
    <row r="412" spans="2:31" x14ac:dyDescent="0.25">
      <c r="B412" s="517"/>
      <c r="C412" s="517"/>
      <c r="D412" s="517"/>
      <c r="E412" s="517"/>
      <c r="F412" s="517"/>
      <c r="G412" s="517"/>
      <c r="H412" s="517"/>
      <c r="I412" s="517"/>
      <c r="J412" s="517"/>
      <c r="K412" s="533"/>
      <c r="L412" s="533"/>
      <c r="M412" s="533"/>
      <c r="N412" s="493"/>
      <c r="P412" s="2"/>
      <c r="Q412" s="2"/>
      <c r="R412" s="2"/>
      <c r="S412" s="2"/>
      <c r="T412" s="2"/>
      <c r="U412" s="2"/>
      <c r="V412" s="2"/>
      <c r="W412" s="2"/>
      <c r="X412" s="2"/>
      <c r="Y412" s="2"/>
      <c r="Z412" s="2"/>
      <c r="AA412" s="2"/>
      <c r="AB412" s="2"/>
      <c r="AC412" s="2"/>
      <c r="AD412" s="2"/>
      <c r="AE412" s="2"/>
    </row>
    <row r="413" spans="2:31" x14ac:dyDescent="0.25">
      <c r="B413" s="517"/>
      <c r="C413" s="517"/>
      <c r="D413" s="517"/>
      <c r="E413" s="517"/>
      <c r="F413" s="517"/>
      <c r="G413" s="517"/>
      <c r="H413" s="517"/>
      <c r="I413" s="517"/>
      <c r="J413" s="517"/>
      <c r="K413" s="533"/>
      <c r="L413" s="533"/>
      <c r="M413" s="533"/>
      <c r="N413" s="493"/>
      <c r="P413" s="2"/>
      <c r="Q413" s="2"/>
      <c r="R413" s="2"/>
      <c r="S413" s="2"/>
      <c r="T413" s="2"/>
      <c r="U413" s="2"/>
      <c r="V413" s="2"/>
      <c r="W413" s="2"/>
      <c r="X413" s="2"/>
      <c r="Y413" s="2"/>
      <c r="Z413" s="2"/>
      <c r="AA413" s="2"/>
      <c r="AB413" s="2"/>
      <c r="AC413" s="2"/>
      <c r="AD413" s="2"/>
      <c r="AE413" s="2"/>
    </row>
    <row r="414" spans="2:31" x14ac:dyDescent="0.25">
      <c r="B414" s="517"/>
      <c r="C414" s="517"/>
      <c r="D414" s="517"/>
      <c r="E414" s="517"/>
      <c r="F414" s="517"/>
      <c r="G414" s="517"/>
      <c r="H414" s="517"/>
      <c r="I414" s="517"/>
      <c r="J414" s="517"/>
      <c r="K414" s="533"/>
      <c r="L414" s="533"/>
      <c r="M414" s="533"/>
      <c r="N414" s="493"/>
      <c r="P414" s="2"/>
      <c r="Q414" s="2"/>
      <c r="R414" s="2"/>
      <c r="S414" s="2"/>
      <c r="T414" s="2"/>
      <c r="U414" s="2"/>
      <c r="V414" s="2"/>
      <c r="W414" s="2"/>
      <c r="X414" s="2"/>
      <c r="Y414" s="2"/>
      <c r="Z414" s="2"/>
      <c r="AA414" s="2"/>
      <c r="AB414" s="2"/>
      <c r="AC414" s="2"/>
      <c r="AD414" s="2"/>
      <c r="AE414" s="2"/>
    </row>
    <row r="415" spans="2:31" x14ac:dyDescent="0.25">
      <c r="B415" s="517"/>
      <c r="C415" s="517"/>
      <c r="D415" s="517"/>
      <c r="E415" s="517"/>
      <c r="F415" s="517"/>
      <c r="G415" s="517"/>
      <c r="H415" s="517"/>
      <c r="I415" s="517"/>
      <c r="J415" s="517"/>
      <c r="K415" s="533"/>
      <c r="L415" s="533"/>
      <c r="M415" s="533"/>
      <c r="N415" s="493"/>
      <c r="P415" s="2"/>
      <c r="Q415" s="2"/>
      <c r="R415" s="2"/>
      <c r="S415" s="2"/>
      <c r="T415" s="2"/>
      <c r="U415" s="2"/>
      <c r="V415" s="2"/>
      <c r="W415" s="2"/>
      <c r="X415" s="2"/>
      <c r="Y415" s="2"/>
      <c r="Z415" s="2"/>
      <c r="AA415" s="2"/>
      <c r="AB415" s="2"/>
      <c r="AC415" s="2"/>
      <c r="AD415" s="2"/>
      <c r="AE415" s="2"/>
    </row>
    <row r="416" spans="2:31" x14ac:dyDescent="0.25">
      <c r="B416" s="517"/>
      <c r="C416" s="517"/>
      <c r="D416" s="517"/>
      <c r="E416" s="517"/>
      <c r="F416" s="517"/>
      <c r="G416" s="517"/>
      <c r="H416" s="517"/>
      <c r="I416" s="517"/>
      <c r="J416" s="517"/>
      <c r="K416" s="533"/>
      <c r="L416" s="533"/>
      <c r="M416" s="533"/>
      <c r="N416" s="493"/>
      <c r="P416" s="2"/>
      <c r="Q416" s="2"/>
      <c r="R416" s="2"/>
      <c r="S416" s="2"/>
      <c r="T416" s="2"/>
      <c r="U416" s="2"/>
      <c r="V416" s="2"/>
      <c r="W416" s="2"/>
      <c r="X416" s="2"/>
      <c r="Y416" s="2"/>
      <c r="Z416" s="2"/>
      <c r="AA416" s="2"/>
      <c r="AB416" s="2"/>
      <c r="AC416" s="2"/>
      <c r="AD416" s="2"/>
      <c r="AE416" s="2"/>
    </row>
    <row r="417" spans="2:31" x14ac:dyDescent="0.25">
      <c r="B417" s="517"/>
      <c r="C417" s="517"/>
      <c r="D417" s="517"/>
      <c r="E417" s="517"/>
      <c r="F417" s="517"/>
      <c r="G417" s="517"/>
      <c r="H417" s="517"/>
      <c r="I417" s="517"/>
      <c r="J417" s="517"/>
      <c r="K417" s="533"/>
      <c r="L417" s="533"/>
      <c r="M417" s="533"/>
      <c r="N417" s="493"/>
      <c r="P417" s="2"/>
      <c r="Q417" s="2"/>
      <c r="R417" s="2"/>
      <c r="S417" s="2"/>
      <c r="T417" s="2"/>
      <c r="U417" s="2"/>
      <c r="V417" s="2"/>
      <c r="W417" s="2"/>
      <c r="X417" s="2"/>
      <c r="Y417" s="2"/>
      <c r="Z417" s="2"/>
      <c r="AA417" s="2"/>
      <c r="AB417" s="2"/>
      <c r="AC417" s="2"/>
      <c r="AD417" s="2"/>
      <c r="AE417" s="2"/>
    </row>
    <row r="418" spans="2:31" x14ac:dyDescent="0.25">
      <c r="B418" s="517"/>
      <c r="C418" s="517"/>
      <c r="D418" s="517"/>
      <c r="E418" s="517"/>
      <c r="F418" s="517"/>
      <c r="G418" s="517"/>
      <c r="H418" s="517"/>
      <c r="I418" s="517"/>
      <c r="J418" s="517"/>
      <c r="K418" s="533"/>
      <c r="L418" s="533"/>
      <c r="M418" s="533"/>
      <c r="N418" s="493"/>
      <c r="P418" s="2"/>
      <c r="Q418" s="2"/>
      <c r="R418" s="2"/>
      <c r="S418" s="2"/>
      <c r="T418" s="2"/>
      <c r="U418" s="2"/>
      <c r="V418" s="2"/>
      <c r="W418" s="2"/>
      <c r="X418" s="2"/>
      <c r="Y418" s="2"/>
      <c r="Z418" s="2"/>
      <c r="AA418" s="2"/>
      <c r="AB418" s="2"/>
      <c r="AC418" s="2"/>
      <c r="AD418" s="2"/>
      <c r="AE418" s="2"/>
    </row>
    <row r="419" spans="2:31" x14ac:dyDescent="0.25">
      <c r="B419" s="517"/>
      <c r="C419" s="517"/>
      <c r="D419" s="517"/>
      <c r="E419" s="517"/>
      <c r="F419" s="517"/>
      <c r="G419" s="517"/>
      <c r="H419" s="517"/>
      <c r="I419" s="517"/>
      <c r="J419" s="517"/>
      <c r="K419" s="533"/>
      <c r="L419" s="533"/>
      <c r="M419" s="533"/>
      <c r="N419" s="493"/>
      <c r="P419" s="2"/>
      <c r="Q419" s="2"/>
      <c r="R419" s="2"/>
      <c r="S419" s="2"/>
      <c r="T419" s="2"/>
      <c r="U419" s="2"/>
      <c r="V419" s="2"/>
      <c r="W419" s="2"/>
      <c r="X419" s="2"/>
      <c r="Y419" s="2"/>
      <c r="Z419" s="2"/>
      <c r="AA419" s="2"/>
      <c r="AB419" s="2"/>
      <c r="AC419" s="2"/>
      <c r="AD419" s="2"/>
      <c r="AE419" s="2"/>
    </row>
    <row r="420" spans="2:31" x14ac:dyDescent="0.25">
      <c r="B420" s="517"/>
      <c r="C420" s="517"/>
      <c r="D420" s="517"/>
      <c r="E420" s="517"/>
      <c r="F420" s="517"/>
      <c r="G420" s="517"/>
      <c r="H420" s="517"/>
      <c r="I420" s="517"/>
      <c r="J420" s="517"/>
      <c r="K420" s="533"/>
      <c r="L420" s="533"/>
      <c r="M420" s="533"/>
      <c r="N420" s="493"/>
      <c r="P420" s="2"/>
      <c r="Q420" s="2"/>
      <c r="R420" s="2"/>
      <c r="S420" s="2"/>
      <c r="T420" s="2"/>
      <c r="U420" s="2"/>
      <c r="V420" s="2"/>
      <c r="W420" s="2"/>
      <c r="X420" s="2"/>
      <c r="Y420" s="2"/>
      <c r="Z420" s="2"/>
      <c r="AA420" s="2"/>
      <c r="AB420" s="2"/>
      <c r="AC420" s="2"/>
      <c r="AD420" s="2"/>
      <c r="AE420" s="2"/>
    </row>
    <row r="421" spans="2:31" x14ac:dyDescent="0.25">
      <c r="B421" s="517"/>
      <c r="C421" s="517"/>
      <c r="D421" s="517"/>
      <c r="E421" s="517"/>
      <c r="F421" s="517"/>
      <c r="G421" s="517"/>
      <c r="H421" s="517"/>
      <c r="I421" s="517"/>
      <c r="J421" s="517"/>
      <c r="K421" s="533"/>
      <c r="L421" s="533"/>
      <c r="M421" s="533"/>
      <c r="N421" s="493"/>
      <c r="P421" s="2"/>
      <c r="Q421" s="2"/>
      <c r="R421" s="2"/>
      <c r="S421" s="2"/>
      <c r="T421" s="2"/>
      <c r="U421" s="2"/>
      <c r="V421" s="2"/>
      <c r="W421" s="2"/>
      <c r="X421" s="2"/>
      <c r="Y421" s="2"/>
      <c r="Z421" s="2"/>
      <c r="AA421" s="2"/>
      <c r="AB421" s="2"/>
      <c r="AC421" s="2"/>
      <c r="AD421" s="2"/>
      <c r="AE421" s="2"/>
    </row>
    <row r="422" spans="2:31" x14ac:dyDescent="0.25">
      <c r="B422" s="517"/>
      <c r="C422" s="517"/>
      <c r="D422" s="517"/>
      <c r="E422" s="517"/>
      <c r="F422" s="517"/>
      <c r="G422" s="517"/>
      <c r="H422" s="517"/>
      <c r="I422" s="517"/>
      <c r="J422" s="517"/>
      <c r="K422" s="533"/>
      <c r="L422" s="533"/>
      <c r="M422" s="533"/>
      <c r="N422" s="493"/>
      <c r="P422" s="2"/>
      <c r="Q422" s="2"/>
      <c r="R422" s="2"/>
      <c r="S422" s="2"/>
      <c r="T422" s="2"/>
      <c r="U422" s="2"/>
      <c r="V422" s="2"/>
      <c r="W422" s="2"/>
      <c r="X422" s="2"/>
      <c r="Y422" s="2"/>
      <c r="Z422" s="2"/>
      <c r="AA422" s="2"/>
      <c r="AB422" s="2"/>
      <c r="AC422" s="2"/>
      <c r="AD422" s="2"/>
      <c r="AE422" s="2"/>
    </row>
    <row r="423" spans="2:31" x14ac:dyDescent="0.25">
      <c r="B423" s="517"/>
      <c r="C423" s="517"/>
      <c r="D423" s="517"/>
      <c r="E423" s="517"/>
      <c r="F423" s="517"/>
      <c r="G423" s="517"/>
      <c r="H423" s="517"/>
      <c r="I423" s="517"/>
      <c r="J423" s="517"/>
      <c r="K423" s="533"/>
      <c r="L423" s="533"/>
      <c r="M423" s="533"/>
      <c r="N423" s="493"/>
      <c r="P423" s="2"/>
      <c r="Q423" s="2"/>
      <c r="R423" s="2"/>
      <c r="S423" s="2"/>
      <c r="T423" s="2"/>
      <c r="U423" s="2"/>
      <c r="V423" s="2"/>
      <c r="W423" s="2"/>
      <c r="X423" s="2"/>
      <c r="Y423" s="2"/>
      <c r="Z423" s="2"/>
      <c r="AA423" s="2"/>
      <c r="AB423" s="2"/>
      <c r="AC423" s="2"/>
      <c r="AD423" s="2"/>
      <c r="AE423" s="2"/>
    </row>
    <row r="424" spans="2:31" x14ac:dyDescent="0.25">
      <c r="B424" s="517"/>
      <c r="C424" s="517"/>
      <c r="D424" s="517"/>
      <c r="E424" s="517"/>
      <c r="F424" s="517"/>
      <c r="G424" s="517"/>
      <c r="H424" s="517"/>
      <c r="I424" s="517"/>
      <c r="J424" s="517"/>
      <c r="K424" s="533"/>
      <c r="L424" s="533"/>
      <c r="M424" s="533"/>
      <c r="N424" s="493"/>
      <c r="P424" s="2"/>
      <c r="Q424" s="2"/>
      <c r="R424" s="2"/>
      <c r="S424" s="2"/>
      <c r="T424" s="2"/>
      <c r="U424" s="2"/>
      <c r="V424" s="2"/>
      <c r="W424" s="2"/>
      <c r="X424" s="2"/>
      <c r="Y424" s="2"/>
      <c r="Z424" s="2"/>
      <c r="AA424" s="2"/>
      <c r="AB424" s="2"/>
      <c r="AC424" s="2"/>
      <c r="AD424" s="2"/>
      <c r="AE424" s="2"/>
    </row>
    <row r="425" spans="2:31" x14ac:dyDescent="0.25">
      <c r="B425" s="517"/>
      <c r="C425" s="517"/>
      <c r="D425" s="517"/>
      <c r="E425" s="517"/>
      <c r="F425" s="517"/>
      <c r="G425" s="517"/>
      <c r="H425" s="517"/>
      <c r="I425" s="517"/>
      <c r="J425" s="517"/>
      <c r="K425" s="533"/>
      <c r="L425" s="533"/>
      <c r="M425" s="533"/>
      <c r="N425" s="493"/>
      <c r="P425" s="2"/>
      <c r="Q425" s="2"/>
      <c r="R425" s="2"/>
      <c r="S425" s="2"/>
      <c r="T425" s="2"/>
      <c r="U425" s="2"/>
      <c r="V425" s="2"/>
      <c r="W425" s="2"/>
      <c r="X425" s="2"/>
      <c r="Y425" s="2"/>
      <c r="Z425" s="2"/>
      <c r="AA425" s="2"/>
      <c r="AB425" s="2"/>
      <c r="AC425" s="2"/>
      <c r="AD425" s="2"/>
      <c r="AE425" s="2"/>
    </row>
    <row r="426" spans="2:31" x14ac:dyDescent="0.25">
      <c r="B426" s="517"/>
      <c r="C426" s="517"/>
      <c r="D426" s="517"/>
      <c r="E426" s="517"/>
      <c r="F426" s="517"/>
      <c r="G426" s="517"/>
      <c r="H426" s="517"/>
      <c r="I426" s="517"/>
      <c r="J426" s="517"/>
      <c r="K426" s="533"/>
      <c r="L426" s="533"/>
      <c r="M426" s="533"/>
      <c r="N426" s="493"/>
      <c r="P426" s="2"/>
      <c r="Q426" s="2"/>
      <c r="R426" s="2"/>
      <c r="S426" s="2"/>
      <c r="T426" s="2"/>
      <c r="U426" s="2"/>
      <c r="V426" s="2"/>
      <c r="W426" s="2"/>
      <c r="X426" s="2"/>
      <c r="Y426" s="2"/>
      <c r="Z426" s="2"/>
      <c r="AA426" s="2"/>
      <c r="AB426" s="2"/>
      <c r="AC426" s="2"/>
      <c r="AD426" s="2"/>
      <c r="AE426" s="2"/>
    </row>
    <row r="427" spans="2:31" x14ac:dyDescent="0.25">
      <c r="B427" s="517"/>
      <c r="C427" s="517"/>
      <c r="D427" s="517"/>
      <c r="E427" s="517"/>
      <c r="F427" s="517"/>
      <c r="G427" s="517"/>
      <c r="H427" s="517"/>
      <c r="I427" s="517"/>
      <c r="J427" s="517"/>
      <c r="K427" s="533"/>
      <c r="L427" s="533"/>
      <c r="M427" s="533"/>
      <c r="N427" s="493"/>
      <c r="P427" s="2"/>
      <c r="Q427" s="2"/>
      <c r="R427" s="2"/>
      <c r="S427" s="2"/>
      <c r="T427" s="2"/>
      <c r="U427" s="2"/>
      <c r="V427" s="2"/>
      <c r="W427" s="2"/>
      <c r="X427" s="2"/>
      <c r="Y427" s="2"/>
      <c r="Z427" s="2"/>
      <c r="AA427" s="2"/>
      <c r="AB427" s="2"/>
      <c r="AC427" s="2"/>
      <c r="AD427" s="2"/>
      <c r="AE427" s="2"/>
    </row>
    <row r="428" spans="2:31" x14ac:dyDescent="0.25">
      <c r="B428" s="517"/>
      <c r="C428" s="517"/>
      <c r="D428" s="517"/>
      <c r="E428" s="517"/>
      <c r="F428" s="517"/>
      <c r="G428" s="517"/>
      <c r="H428" s="517"/>
      <c r="I428" s="517"/>
      <c r="J428" s="517"/>
      <c r="K428" s="533"/>
      <c r="L428" s="533"/>
      <c r="M428" s="533"/>
      <c r="N428" s="493"/>
      <c r="P428" s="2"/>
      <c r="Q428" s="2"/>
      <c r="R428" s="2"/>
      <c r="S428" s="2"/>
      <c r="T428" s="2"/>
      <c r="U428" s="2"/>
      <c r="V428" s="2"/>
      <c r="W428" s="2"/>
      <c r="X428" s="2"/>
      <c r="Y428" s="2"/>
      <c r="Z428" s="2"/>
      <c r="AA428" s="2"/>
      <c r="AB428" s="2"/>
      <c r="AC428" s="2"/>
      <c r="AD428" s="2"/>
      <c r="AE428" s="2"/>
    </row>
    <row r="429" spans="2:31" x14ac:dyDescent="0.25">
      <c r="B429" s="517"/>
      <c r="C429" s="517"/>
      <c r="D429" s="517"/>
      <c r="E429" s="517"/>
      <c r="F429" s="517"/>
      <c r="G429" s="517"/>
      <c r="H429" s="517"/>
      <c r="I429" s="517"/>
      <c r="J429" s="517"/>
      <c r="K429" s="533"/>
      <c r="L429" s="533"/>
      <c r="M429" s="533"/>
      <c r="N429" s="493"/>
      <c r="P429" s="2"/>
      <c r="Q429" s="2"/>
      <c r="R429" s="2"/>
      <c r="S429" s="2"/>
      <c r="T429" s="2"/>
      <c r="U429" s="2"/>
      <c r="V429" s="2"/>
      <c r="W429" s="2"/>
      <c r="X429" s="2"/>
      <c r="Y429" s="2"/>
      <c r="Z429" s="2"/>
      <c r="AA429" s="2"/>
      <c r="AB429" s="2"/>
      <c r="AC429" s="2"/>
      <c r="AD429" s="2"/>
      <c r="AE429" s="2"/>
    </row>
    <row r="430" spans="2:31" x14ac:dyDescent="0.25">
      <c r="B430" s="517"/>
      <c r="C430" s="517"/>
      <c r="D430" s="517"/>
      <c r="E430" s="517"/>
      <c r="F430" s="517"/>
      <c r="G430" s="517"/>
      <c r="H430" s="517"/>
      <c r="I430" s="517"/>
      <c r="J430" s="517"/>
      <c r="K430" s="533"/>
      <c r="L430" s="533"/>
      <c r="M430" s="533"/>
      <c r="N430" s="493"/>
      <c r="P430" s="2"/>
      <c r="Q430" s="2"/>
      <c r="R430" s="2"/>
      <c r="S430" s="2"/>
      <c r="T430" s="2"/>
      <c r="U430" s="2"/>
      <c r="V430" s="2"/>
      <c r="W430" s="2"/>
      <c r="X430" s="2"/>
      <c r="Y430" s="2"/>
      <c r="Z430" s="2"/>
      <c r="AA430" s="2"/>
      <c r="AB430" s="2"/>
      <c r="AC430" s="2"/>
      <c r="AD430" s="2"/>
      <c r="AE430" s="2"/>
    </row>
    <row r="431" spans="2:31" x14ac:dyDescent="0.25">
      <c r="B431" s="517"/>
      <c r="C431" s="517"/>
      <c r="D431" s="517"/>
      <c r="E431" s="517"/>
      <c r="F431" s="517"/>
      <c r="G431" s="517"/>
      <c r="H431" s="517"/>
      <c r="I431" s="517"/>
      <c r="J431" s="517"/>
      <c r="K431" s="533"/>
      <c r="L431" s="533"/>
      <c r="M431" s="533"/>
      <c r="N431" s="493"/>
      <c r="P431" s="2"/>
      <c r="Q431" s="2"/>
      <c r="R431" s="2"/>
      <c r="S431" s="2"/>
      <c r="T431" s="2"/>
      <c r="U431" s="2"/>
      <c r="V431" s="2"/>
      <c r="W431" s="2"/>
      <c r="X431" s="2"/>
      <c r="Y431" s="2"/>
      <c r="Z431" s="2"/>
      <c r="AA431" s="2"/>
      <c r="AB431" s="2"/>
      <c r="AC431" s="2"/>
      <c r="AD431" s="2"/>
      <c r="AE431" s="2"/>
    </row>
    <row r="432" spans="2:31" x14ac:dyDescent="0.25">
      <c r="B432" s="517"/>
      <c r="C432" s="517"/>
      <c r="D432" s="517"/>
      <c r="E432" s="517"/>
      <c r="F432" s="517"/>
      <c r="G432" s="517"/>
      <c r="H432" s="517"/>
      <c r="I432" s="517"/>
      <c r="J432" s="517"/>
      <c r="K432" s="533"/>
      <c r="L432" s="533"/>
      <c r="M432" s="533"/>
      <c r="N432" s="493"/>
      <c r="P432" s="2"/>
      <c r="Q432" s="2"/>
      <c r="R432" s="2"/>
      <c r="S432" s="2"/>
      <c r="T432" s="2"/>
      <c r="U432" s="2"/>
      <c r="V432" s="2"/>
      <c r="W432" s="2"/>
      <c r="X432" s="2"/>
      <c r="Y432" s="2"/>
      <c r="Z432" s="2"/>
      <c r="AA432" s="2"/>
      <c r="AB432" s="2"/>
      <c r="AC432" s="2"/>
      <c r="AD432" s="2"/>
      <c r="AE432" s="2"/>
    </row>
    <row r="433" spans="2:31" x14ac:dyDescent="0.25">
      <c r="B433" s="517"/>
      <c r="C433" s="517"/>
      <c r="D433" s="517"/>
      <c r="E433" s="517"/>
      <c r="F433" s="517"/>
      <c r="G433" s="517"/>
      <c r="H433" s="517"/>
      <c r="I433" s="517"/>
      <c r="J433" s="517"/>
      <c r="K433" s="533"/>
      <c r="L433" s="533"/>
      <c r="M433" s="533"/>
      <c r="N433" s="493"/>
      <c r="P433" s="2"/>
      <c r="Q433" s="2"/>
      <c r="R433" s="2"/>
      <c r="S433" s="2"/>
      <c r="T433" s="2"/>
      <c r="U433" s="2"/>
      <c r="V433" s="2"/>
      <c r="W433" s="2"/>
      <c r="X433" s="2"/>
      <c r="Y433" s="2"/>
      <c r="Z433" s="2"/>
      <c r="AA433" s="2"/>
      <c r="AB433" s="2"/>
      <c r="AC433" s="2"/>
      <c r="AD433" s="2"/>
      <c r="AE433" s="2"/>
    </row>
    <row r="434" spans="2:31" x14ac:dyDescent="0.25">
      <c r="B434" s="517"/>
      <c r="C434" s="517"/>
      <c r="D434" s="517"/>
      <c r="E434" s="517"/>
      <c r="F434" s="517"/>
      <c r="G434" s="517"/>
      <c r="H434" s="517"/>
      <c r="I434" s="517"/>
      <c r="J434" s="517"/>
      <c r="K434" s="533"/>
      <c r="L434" s="533"/>
      <c r="M434" s="533"/>
      <c r="N434" s="493"/>
      <c r="P434" s="2"/>
      <c r="Q434" s="2"/>
      <c r="R434" s="2"/>
      <c r="S434" s="2"/>
      <c r="T434" s="2"/>
      <c r="U434" s="2"/>
      <c r="V434" s="2"/>
      <c r="W434" s="2"/>
      <c r="X434" s="2"/>
      <c r="Y434" s="2"/>
      <c r="Z434" s="2"/>
      <c r="AA434" s="2"/>
      <c r="AB434" s="2"/>
      <c r="AC434" s="2"/>
      <c r="AD434" s="2"/>
      <c r="AE434" s="2"/>
    </row>
    <row r="435" spans="2:31" x14ac:dyDescent="0.25">
      <c r="B435" s="517"/>
      <c r="C435" s="517"/>
      <c r="D435" s="517"/>
      <c r="E435" s="517"/>
      <c r="F435" s="517"/>
      <c r="G435" s="517"/>
      <c r="H435" s="517"/>
      <c r="I435" s="517"/>
      <c r="J435" s="517"/>
      <c r="K435" s="533"/>
      <c r="L435" s="533"/>
      <c r="M435" s="533"/>
      <c r="N435" s="493"/>
      <c r="P435" s="2"/>
      <c r="Q435" s="2"/>
      <c r="R435" s="2"/>
      <c r="S435" s="2"/>
      <c r="T435" s="2"/>
      <c r="U435" s="2"/>
      <c r="V435" s="2"/>
      <c r="W435" s="2"/>
      <c r="X435" s="2"/>
      <c r="Y435" s="2"/>
      <c r="Z435" s="2"/>
      <c r="AA435" s="2"/>
      <c r="AB435" s="2"/>
      <c r="AC435" s="2"/>
      <c r="AD435" s="2"/>
      <c r="AE435" s="2"/>
    </row>
    <row r="436" spans="2:31" x14ac:dyDescent="0.25">
      <c r="B436" s="517"/>
      <c r="C436" s="517"/>
      <c r="D436" s="517"/>
      <c r="E436" s="517"/>
      <c r="F436" s="517"/>
      <c r="G436" s="517"/>
      <c r="H436" s="517"/>
      <c r="I436" s="517"/>
      <c r="J436" s="517"/>
      <c r="K436" s="533"/>
      <c r="L436" s="533"/>
      <c r="M436" s="533"/>
      <c r="N436" s="493"/>
      <c r="P436" s="2"/>
      <c r="Q436" s="2"/>
      <c r="R436" s="2"/>
      <c r="S436" s="2"/>
      <c r="T436" s="2"/>
      <c r="U436" s="2"/>
      <c r="V436" s="2"/>
      <c r="W436" s="2"/>
      <c r="X436" s="2"/>
      <c r="Y436" s="2"/>
      <c r="Z436" s="2"/>
      <c r="AA436" s="2"/>
      <c r="AB436" s="2"/>
      <c r="AC436" s="2"/>
      <c r="AD436" s="2"/>
      <c r="AE436" s="2"/>
    </row>
    <row r="437" spans="2:31" x14ac:dyDescent="0.25">
      <c r="B437" s="517"/>
      <c r="C437" s="517"/>
      <c r="D437" s="517"/>
      <c r="E437" s="517"/>
      <c r="F437" s="517"/>
      <c r="G437" s="517"/>
      <c r="H437" s="517"/>
      <c r="I437" s="517"/>
      <c r="J437" s="517"/>
      <c r="K437" s="533"/>
      <c r="L437" s="533"/>
      <c r="M437" s="533"/>
      <c r="N437" s="493"/>
      <c r="P437" s="2"/>
      <c r="Q437" s="2"/>
      <c r="R437" s="2"/>
      <c r="S437" s="2"/>
      <c r="T437" s="2"/>
      <c r="U437" s="2"/>
      <c r="V437" s="2"/>
      <c r="W437" s="2"/>
      <c r="X437" s="2"/>
      <c r="Y437" s="2"/>
      <c r="Z437" s="2"/>
      <c r="AA437" s="2"/>
      <c r="AB437" s="2"/>
      <c r="AC437" s="2"/>
      <c r="AD437" s="2"/>
      <c r="AE437" s="2"/>
    </row>
    <row r="438" spans="2:31" x14ac:dyDescent="0.25">
      <c r="B438" s="517"/>
      <c r="C438" s="517"/>
      <c r="D438" s="517"/>
      <c r="E438" s="517"/>
      <c r="F438" s="517"/>
      <c r="G438" s="517"/>
      <c r="H438" s="517"/>
      <c r="I438" s="517"/>
      <c r="J438" s="517"/>
      <c r="K438" s="533"/>
      <c r="L438" s="533"/>
      <c r="M438" s="533"/>
      <c r="N438" s="493"/>
      <c r="P438" s="2"/>
      <c r="Q438" s="2"/>
      <c r="R438" s="2"/>
      <c r="S438" s="2"/>
      <c r="T438" s="2"/>
      <c r="U438" s="2"/>
      <c r="V438" s="2"/>
      <c r="W438" s="2"/>
      <c r="X438" s="2"/>
      <c r="Y438" s="2"/>
      <c r="Z438" s="2"/>
      <c r="AA438" s="2"/>
      <c r="AB438" s="2"/>
      <c r="AC438" s="2"/>
      <c r="AD438" s="2"/>
      <c r="AE438" s="2"/>
    </row>
    <row r="439" spans="2:31" x14ac:dyDescent="0.25">
      <c r="B439" s="517"/>
      <c r="C439" s="517"/>
      <c r="D439" s="517"/>
      <c r="E439" s="517"/>
      <c r="F439" s="517"/>
      <c r="G439" s="517"/>
      <c r="H439" s="517"/>
      <c r="I439" s="517"/>
      <c r="J439" s="517"/>
      <c r="K439" s="533"/>
      <c r="L439" s="533"/>
      <c r="M439" s="533"/>
      <c r="N439" s="493"/>
      <c r="P439" s="2"/>
      <c r="Q439" s="2"/>
      <c r="R439" s="2"/>
      <c r="S439" s="2"/>
      <c r="T439" s="2"/>
      <c r="U439" s="2"/>
      <c r="V439" s="2"/>
      <c r="W439" s="2"/>
      <c r="X439" s="2"/>
      <c r="Y439" s="2"/>
      <c r="Z439" s="2"/>
      <c r="AA439" s="2"/>
      <c r="AB439" s="2"/>
      <c r="AC439" s="2"/>
      <c r="AD439" s="2"/>
      <c r="AE439" s="2"/>
    </row>
    <row r="440" spans="2:31" x14ac:dyDescent="0.25">
      <c r="B440" s="517"/>
      <c r="C440" s="517"/>
      <c r="D440" s="517"/>
      <c r="E440" s="517"/>
      <c r="F440" s="517"/>
      <c r="G440" s="517"/>
      <c r="H440" s="517"/>
      <c r="I440" s="517"/>
      <c r="J440" s="517"/>
      <c r="K440" s="533"/>
      <c r="L440" s="533"/>
      <c r="M440" s="533"/>
      <c r="N440" s="493"/>
      <c r="P440" s="2"/>
      <c r="Q440" s="2"/>
      <c r="R440" s="2"/>
      <c r="S440" s="2"/>
      <c r="T440" s="2"/>
      <c r="U440" s="2"/>
      <c r="V440" s="2"/>
      <c r="W440" s="2"/>
      <c r="X440" s="2"/>
      <c r="Y440" s="2"/>
      <c r="Z440" s="2"/>
      <c r="AA440" s="2"/>
      <c r="AB440" s="2"/>
      <c r="AC440" s="2"/>
      <c r="AD440" s="2"/>
      <c r="AE440" s="2"/>
    </row>
    <row r="441" spans="2:31" x14ac:dyDescent="0.25">
      <c r="B441" s="517"/>
      <c r="C441" s="517"/>
      <c r="D441" s="517"/>
      <c r="E441" s="517"/>
      <c r="F441" s="517"/>
      <c r="G441" s="517"/>
      <c r="H441" s="517"/>
      <c r="I441" s="517"/>
      <c r="J441" s="517"/>
      <c r="K441" s="533"/>
      <c r="L441" s="533"/>
      <c r="M441" s="533"/>
      <c r="N441" s="493"/>
      <c r="P441" s="2"/>
      <c r="Q441" s="2"/>
      <c r="R441" s="2"/>
      <c r="S441" s="2"/>
      <c r="T441" s="2"/>
      <c r="U441" s="2"/>
      <c r="V441" s="2"/>
      <c r="W441" s="2"/>
      <c r="X441" s="2"/>
      <c r="Y441" s="2"/>
      <c r="Z441" s="2"/>
      <c r="AA441" s="2"/>
      <c r="AB441" s="2"/>
      <c r="AC441" s="2"/>
      <c r="AD441" s="2"/>
      <c r="AE441" s="2"/>
    </row>
    <row r="442" spans="2:31" x14ac:dyDescent="0.25">
      <c r="B442" s="517"/>
      <c r="C442" s="517"/>
      <c r="D442" s="517"/>
      <c r="E442" s="517"/>
      <c r="F442" s="517"/>
      <c r="G442" s="517"/>
      <c r="H442" s="517"/>
      <c r="I442" s="517"/>
      <c r="J442" s="517"/>
      <c r="K442" s="533"/>
      <c r="L442" s="533"/>
      <c r="M442" s="533"/>
      <c r="N442" s="493"/>
      <c r="P442" s="2"/>
      <c r="Q442" s="2"/>
      <c r="R442" s="2"/>
      <c r="S442" s="2"/>
      <c r="T442" s="2"/>
      <c r="U442" s="2"/>
      <c r="V442" s="2"/>
      <c r="W442" s="2"/>
      <c r="X442" s="2"/>
      <c r="Y442" s="2"/>
      <c r="Z442" s="2"/>
      <c r="AA442" s="2"/>
      <c r="AB442" s="2"/>
      <c r="AC442" s="2"/>
      <c r="AD442" s="2"/>
      <c r="AE442" s="2"/>
    </row>
    <row r="443" spans="2:31" x14ac:dyDescent="0.25">
      <c r="B443" s="517"/>
      <c r="C443" s="517"/>
      <c r="D443" s="517"/>
      <c r="E443" s="517"/>
      <c r="F443" s="517"/>
      <c r="G443" s="517"/>
      <c r="H443" s="517"/>
      <c r="I443" s="517"/>
      <c r="J443" s="517"/>
      <c r="K443" s="533"/>
      <c r="L443" s="533"/>
      <c r="M443" s="533"/>
      <c r="N443" s="493"/>
      <c r="P443" s="2"/>
      <c r="Q443" s="2"/>
      <c r="R443" s="2"/>
      <c r="S443" s="2"/>
      <c r="T443" s="2"/>
      <c r="U443" s="2"/>
      <c r="V443" s="2"/>
      <c r="W443" s="2"/>
      <c r="X443" s="2"/>
      <c r="Y443" s="2"/>
      <c r="Z443" s="2"/>
      <c r="AA443" s="2"/>
      <c r="AB443" s="2"/>
      <c r="AC443" s="2"/>
      <c r="AD443" s="2"/>
      <c r="AE443" s="2"/>
    </row>
    <row r="444" spans="2:31" x14ac:dyDescent="0.25">
      <c r="B444" s="517"/>
      <c r="C444" s="517"/>
      <c r="D444" s="517"/>
      <c r="E444" s="517"/>
      <c r="F444" s="517"/>
      <c r="G444" s="517"/>
      <c r="H444" s="517"/>
      <c r="I444" s="517"/>
      <c r="J444" s="517"/>
      <c r="K444" s="533"/>
      <c r="L444" s="533"/>
      <c r="M444" s="533"/>
      <c r="N444" s="493"/>
      <c r="P444" s="2"/>
      <c r="Q444" s="2"/>
      <c r="R444" s="2"/>
      <c r="S444" s="2"/>
      <c r="T444" s="2"/>
      <c r="U444" s="2"/>
      <c r="V444" s="2"/>
      <c r="W444" s="2"/>
      <c r="X444" s="2"/>
      <c r="Y444" s="2"/>
      <c r="Z444" s="2"/>
      <c r="AA444" s="2"/>
      <c r="AB444" s="2"/>
      <c r="AC444" s="2"/>
      <c r="AD444" s="2"/>
      <c r="AE444" s="2"/>
    </row>
    <row r="445" spans="2:31" x14ac:dyDescent="0.25">
      <c r="B445" s="517"/>
      <c r="C445" s="517"/>
      <c r="D445" s="517"/>
      <c r="E445" s="517"/>
      <c r="F445" s="517"/>
      <c r="G445" s="517"/>
      <c r="H445" s="517"/>
      <c r="I445" s="517"/>
      <c r="J445" s="517"/>
      <c r="K445" s="533"/>
      <c r="L445" s="533"/>
      <c r="M445" s="533"/>
      <c r="N445" s="493"/>
      <c r="P445" s="2"/>
      <c r="Q445" s="2"/>
      <c r="R445" s="2"/>
      <c r="S445" s="2"/>
      <c r="T445" s="2"/>
      <c r="U445" s="2"/>
      <c r="V445" s="2"/>
      <c r="W445" s="2"/>
      <c r="X445" s="2"/>
      <c r="Y445" s="2"/>
      <c r="Z445" s="2"/>
      <c r="AA445" s="2"/>
      <c r="AB445" s="2"/>
      <c r="AC445" s="2"/>
      <c r="AD445" s="2"/>
      <c r="AE445" s="2"/>
    </row>
    <row r="446" spans="2:31" x14ac:dyDescent="0.25">
      <c r="B446" s="517"/>
      <c r="C446" s="517"/>
      <c r="D446" s="517"/>
      <c r="E446" s="517"/>
      <c r="F446" s="517"/>
      <c r="G446" s="517"/>
      <c r="H446" s="517"/>
      <c r="I446" s="517"/>
      <c r="J446" s="517"/>
      <c r="K446" s="533"/>
      <c r="L446" s="533"/>
      <c r="M446" s="533"/>
      <c r="N446" s="493"/>
      <c r="P446" s="2"/>
      <c r="Q446" s="2"/>
      <c r="R446" s="2"/>
      <c r="S446" s="2"/>
      <c r="T446" s="2"/>
      <c r="U446" s="2"/>
      <c r="V446" s="2"/>
      <c r="W446" s="2"/>
      <c r="X446" s="2"/>
      <c r="Y446" s="2"/>
      <c r="Z446" s="2"/>
      <c r="AA446" s="2"/>
      <c r="AB446" s="2"/>
      <c r="AC446" s="2"/>
      <c r="AD446" s="2"/>
      <c r="AE446" s="2"/>
    </row>
    <row r="447" spans="2:31" x14ac:dyDescent="0.25">
      <c r="B447" s="517"/>
      <c r="C447" s="517"/>
      <c r="D447" s="517"/>
      <c r="E447" s="517"/>
      <c r="F447" s="517"/>
      <c r="G447" s="517"/>
      <c r="H447" s="517"/>
      <c r="I447" s="517"/>
      <c r="J447" s="517"/>
      <c r="K447" s="533"/>
      <c r="L447" s="533"/>
      <c r="M447" s="533"/>
      <c r="N447" s="493"/>
      <c r="P447" s="2"/>
      <c r="Q447" s="2"/>
      <c r="R447" s="2"/>
      <c r="S447" s="2"/>
      <c r="T447" s="2"/>
      <c r="U447" s="2"/>
      <c r="V447" s="2"/>
      <c r="W447" s="2"/>
      <c r="X447" s="2"/>
      <c r="Y447" s="2"/>
      <c r="Z447" s="2"/>
      <c r="AA447" s="2"/>
      <c r="AB447" s="2"/>
      <c r="AC447" s="2"/>
      <c r="AD447" s="2"/>
      <c r="AE447" s="2"/>
    </row>
    <row r="448" spans="2:31" x14ac:dyDescent="0.25">
      <c r="B448" s="517"/>
      <c r="C448" s="517"/>
      <c r="D448" s="517"/>
      <c r="E448" s="517"/>
      <c r="F448" s="517"/>
      <c r="G448" s="517"/>
      <c r="H448" s="517"/>
      <c r="I448" s="517"/>
      <c r="J448" s="517"/>
      <c r="K448" s="533"/>
      <c r="L448" s="533"/>
      <c r="M448" s="533"/>
      <c r="N448" s="493"/>
      <c r="P448" s="2"/>
      <c r="Q448" s="2"/>
      <c r="R448" s="2"/>
      <c r="S448" s="2"/>
      <c r="T448" s="2"/>
      <c r="U448" s="2"/>
      <c r="V448" s="2"/>
      <c r="W448" s="2"/>
      <c r="X448" s="2"/>
      <c r="Y448" s="2"/>
      <c r="Z448" s="2"/>
      <c r="AA448" s="2"/>
      <c r="AB448" s="2"/>
      <c r="AC448" s="2"/>
      <c r="AD448" s="2"/>
      <c r="AE448" s="2"/>
    </row>
    <row r="449" spans="2:31" x14ac:dyDescent="0.25">
      <c r="B449" s="517"/>
      <c r="C449" s="517"/>
      <c r="D449" s="517"/>
      <c r="E449" s="517"/>
      <c r="F449" s="517"/>
      <c r="G449" s="517"/>
      <c r="H449" s="517"/>
      <c r="I449" s="517"/>
      <c r="J449" s="517"/>
      <c r="K449" s="533"/>
      <c r="L449" s="533"/>
      <c r="M449" s="533"/>
      <c r="N449" s="493"/>
      <c r="P449" s="2"/>
      <c r="Q449" s="2"/>
      <c r="R449" s="2"/>
      <c r="S449" s="2"/>
      <c r="T449" s="2"/>
      <c r="U449" s="2"/>
      <c r="V449" s="2"/>
      <c r="W449" s="2"/>
      <c r="X449" s="2"/>
      <c r="Y449" s="2"/>
      <c r="Z449" s="2"/>
      <c r="AA449" s="2"/>
      <c r="AB449" s="2"/>
      <c r="AC449" s="2"/>
      <c r="AD449" s="2"/>
      <c r="AE449" s="2"/>
    </row>
    <row r="450" spans="2:31" x14ac:dyDescent="0.25">
      <c r="B450" s="517"/>
      <c r="C450" s="517"/>
      <c r="D450" s="517"/>
      <c r="E450" s="517"/>
      <c r="F450" s="517"/>
      <c r="G450" s="517"/>
      <c r="H450" s="517"/>
      <c r="I450" s="517"/>
      <c r="J450" s="517"/>
      <c r="K450" s="533"/>
      <c r="L450" s="533"/>
      <c r="M450" s="533"/>
      <c r="N450" s="493"/>
      <c r="P450" s="2"/>
      <c r="Q450" s="2"/>
      <c r="R450" s="2"/>
      <c r="S450" s="2"/>
      <c r="T450" s="2"/>
      <c r="U450" s="2"/>
      <c r="V450" s="2"/>
      <c r="W450" s="2"/>
      <c r="X450" s="2"/>
      <c r="Y450" s="2"/>
      <c r="Z450" s="2"/>
      <c r="AA450" s="2"/>
      <c r="AB450" s="2"/>
      <c r="AC450" s="2"/>
      <c r="AD450" s="2"/>
      <c r="AE450" s="2"/>
    </row>
    <row r="451" spans="2:31" x14ac:dyDescent="0.25">
      <c r="B451" s="517"/>
      <c r="C451" s="517"/>
      <c r="D451" s="517"/>
      <c r="E451" s="517"/>
      <c r="F451" s="517"/>
      <c r="G451" s="517"/>
      <c r="H451" s="517"/>
      <c r="I451" s="517"/>
      <c r="J451" s="517"/>
      <c r="K451" s="533"/>
      <c r="L451" s="533"/>
      <c r="M451" s="533"/>
      <c r="N451" s="493"/>
      <c r="P451" s="2"/>
      <c r="Q451" s="2"/>
      <c r="R451" s="2"/>
      <c r="S451" s="2"/>
      <c r="T451" s="2"/>
      <c r="U451" s="2"/>
      <c r="V451" s="2"/>
      <c r="W451" s="2"/>
      <c r="X451" s="2"/>
      <c r="Y451" s="2"/>
      <c r="Z451" s="2"/>
      <c r="AA451" s="2"/>
      <c r="AB451" s="2"/>
      <c r="AC451" s="2"/>
      <c r="AD451" s="2"/>
      <c r="AE451" s="2"/>
    </row>
    <row r="452" spans="2:31" x14ac:dyDescent="0.25">
      <c r="B452" s="517"/>
      <c r="C452" s="517"/>
      <c r="D452" s="517"/>
      <c r="E452" s="517"/>
      <c r="F452" s="517"/>
      <c r="G452" s="517"/>
      <c r="H452" s="517"/>
      <c r="I452" s="517"/>
      <c r="J452" s="517"/>
      <c r="K452" s="533"/>
      <c r="L452" s="533"/>
      <c r="M452" s="533"/>
      <c r="N452" s="493"/>
      <c r="P452" s="2"/>
      <c r="Q452" s="2"/>
      <c r="R452" s="2"/>
      <c r="S452" s="2"/>
      <c r="T452" s="2"/>
      <c r="U452" s="2"/>
      <c r="V452" s="2"/>
      <c r="W452" s="2"/>
      <c r="X452" s="2"/>
      <c r="Y452" s="2"/>
      <c r="Z452" s="2"/>
      <c r="AA452" s="2"/>
      <c r="AB452" s="2"/>
      <c r="AC452" s="2"/>
      <c r="AD452" s="2"/>
      <c r="AE452" s="2"/>
    </row>
    <row r="453" spans="2:31" x14ac:dyDescent="0.25">
      <c r="B453" s="517"/>
      <c r="C453" s="517"/>
      <c r="D453" s="517"/>
      <c r="E453" s="517"/>
      <c r="F453" s="517"/>
      <c r="G453" s="517"/>
      <c r="H453" s="517"/>
      <c r="I453" s="517"/>
      <c r="J453" s="517"/>
      <c r="K453" s="533"/>
      <c r="L453" s="533"/>
      <c r="M453" s="533"/>
      <c r="N453" s="493"/>
      <c r="P453" s="2"/>
      <c r="Q453" s="2"/>
      <c r="R453" s="2"/>
      <c r="S453" s="2"/>
      <c r="T453" s="2"/>
      <c r="U453" s="2"/>
      <c r="V453" s="2"/>
      <c r="W453" s="2"/>
      <c r="X453" s="2"/>
      <c r="Y453" s="2"/>
      <c r="Z453" s="2"/>
      <c r="AA453" s="2"/>
      <c r="AB453" s="2"/>
      <c r="AC453" s="2"/>
      <c r="AD453" s="2"/>
      <c r="AE453" s="2"/>
    </row>
    <row r="454" spans="2:31" x14ac:dyDescent="0.25">
      <c r="B454" s="517"/>
      <c r="C454" s="517"/>
      <c r="D454" s="517"/>
      <c r="E454" s="517"/>
      <c r="F454" s="517"/>
      <c r="G454" s="517"/>
      <c r="H454" s="517"/>
      <c r="I454" s="517"/>
      <c r="J454" s="517"/>
      <c r="K454" s="533"/>
      <c r="L454" s="533"/>
      <c r="M454" s="533"/>
      <c r="N454" s="493"/>
      <c r="P454" s="2"/>
      <c r="Q454" s="2"/>
      <c r="R454" s="2"/>
      <c r="S454" s="2"/>
      <c r="T454" s="2"/>
      <c r="U454" s="2"/>
      <c r="V454" s="2"/>
      <c r="W454" s="2"/>
      <c r="X454" s="2"/>
      <c r="Y454" s="2"/>
      <c r="Z454" s="2"/>
      <c r="AA454" s="2"/>
      <c r="AB454" s="2"/>
      <c r="AC454" s="2"/>
      <c r="AD454" s="2"/>
      <c r="AE454" s="2"/>
    </row>
    <row r="455" spans="2:31" x14ac:dyDescent="0.25">
      <c r="B455" s="517"/>
      <c r="C455" s="517"/>
      <c r="D455" s="517"/>
      <c r="E455" s="517"/>
      <c r="F455" s="517"/>
      <c r="G455" s="517"/>
      <c r="H455" s="517"/>
      <c r="I455" s="517"/>
      <c r="J455" s="517"/>
      <c r="K455" s="533"/>
      <c r="L455" s="533"/>
      <c r="M455" s="533"/>
      <c r="N455" s="493"/>
      <c r="P455" s="2"/>
      <c r="Q455" s="2"/>
      <c r="R455" s="2"/>
      <c r="S455" s="2"/>
      <c r="T455" s="2"/>
      <c r="U455" s="2"/>
      <c r="V455" s="2"/>
      <c r="W455" s="2"/>
      <c r="X455" s="2"/>
      <c r="Y455" s="2"/>
      <c r="Z455" s="2"/>
      <c r="AA455" s="2"/>
      <c r="AB455" s="2"/>
      <c r="AC455" s="2"/>
      <c r="AD455" s="2"/>
      <c r="AE455" s="2"/>
    </row>
    <row r="456" spans="2:31" x14ac:dyDescent="0.25">
      <c r="B456" s="517"/>
      <c r="C456" s="517"/>
      <c r="D456" s="517"/>
      <c r="E456" s="517"/>
      <c r="F456" s="517"/>
      <c r="G456" s="517"/>
      <c r="H456" s="517"/>
      <c r="I456" s="517"/>
      <c r="J456" s="517"/>
      <c r="K456" s="533"/>
      <c r="L456" s="533"/>
      <c r="M456" s="533"/>
      <c r="N456" s="493"/>
      <c r="P456" s="2"/>
      <c r="Q456" s="2"/>
      <c r="R456" s="2"/>
      <c r="S456" s="2"/>
      <c r="T456" s="2"/>
      <c r="U456" s="2"/>
      <c r="V456" s="2"/>
      <c r="W456" s="2"/>
      <c r="X456" s="2"/>
      <c r="Y456" s="2"/>
      <c r="Z456" s="2"/>
      <c r="AA456" s="2"/>
      <c r="AB456" s="2"/>
      <c r="AC456" s="2"/>
      <c r="AD456" s="2"/>
      <c r="AE456" s="2"/>
    </row>
    <row r="457" spans="2:31" x14ac:dyDescent="0.25">
      <c r="B457" s="517"/>
      <c r="C457" s="517"/>
      <c r="D457" s="517"/>
      <c r="E457" s="517"/>
      <c r="F457" s="517"/>
      <c r="G457" s="517"/>
      <c r="H457" s="517"/>
      <c r="I457" s="517"/>
      <c r="J457" s="517"/>
      <c r="K457" s="533"/>
      <c r="L457" s="533"/>
      <c r="M457" s="533"/>
      <c r="N457" s="493"/>
      <c r="P457" s="2"/>
      <c r="Q457" s="2"/>
      <c r="R457" s="2"/>
      <c r="S457" s="2"/>
      <c r="T457" s="2"/>
      <c r="U457" s="2"/>
      <c r="V457" s="2"/>
      <c r="W457" s="2"/>
      <c r="X457" s="2"/>
      <c r="Y457" s="2"/>
      <c r="Z457" s="2"/>
      <c r="AA457" s="2"/>
      <c r="AB457" s="2"/>
      <c r="AC457" s="2"/>
      <c r="AD457" s="2"/>
      <c r="AE457" s="2"/>
    </row>
    <row r="458" spans="2:31" x14ac:dyDescent="0.25">
      <c r="B458" s="517"/>
      <c r="C458" s="517"/>
      <c r="D458" s="517"/>
      <c r="E458" s="517"/>
      <c r="F458" s="517"/>
      <c r="G458" s="517"/>
      <c r="H458" s="517"/>
      <c r="I458" s="517"/>
      <c r="J458" s="517"/>
      <c r="K458" s="533"/>
      <c r="L458" s="533"/>
      <c r="M458" s="533"/>
      <c r="N458" s="493"/>
      <c r="P458" s="2"/>
      <c r="Q458" s="2"/>
      <c r="R458" s="2"/>
      <c r="S458" s="2"/>
      <c r="T458" s="2"/>
      <c r="U458" s="2"/>
      <c r="V458" s="2"/>
      <c r="W458" s="2"/>
      <c r="X458" s="2"/>
      <c r="Y458" s="2"/>
      <c r="Z458" s="2"/>
      <c r="AA458" s="2"/>
      <c r="AB458" s="2"/>
      <c r="AC458" s="2"/>
      <c r="AD458" s="2"/>
      <c r="AE458" s="2"/>
    </row>
    <row r="459" spans="2:31" x14ac:dyDescent="0.25">
      <c r="B459" s="517"/>
      <c r="C459" s="517"/>
      <c r="D459" s="517"/>
      <c r="E459" s="517"/>
      <c r="F459" s="517"/>
      <c r="G459" s="517"/>
      <c r="H459" s="517"/>
      <c r="I459" s="517"/>
      <c r="J459" s="517"/>
      <c r="K459" s="533"/>
      <c r="L459" s="533"/>
      <c r="M459" s="533"/>
      <c r="N459" s="493"/>
      <c r="P459" s="2"/>
      <c r="Q459" s="2"/>
      <c r="R459" s="2"/>
      <c r="S459" s="2"/>
      <c r="T459" s="2"/>
      <c r="U459" s="2"/>
      <c r="V459" s="2"/>
      <c r="W459" s="2"/>
      <c r="X459" s="2"/>
      <c r="Y459" s="2"/>
      <c r="Z459" s="2"/>
      <c r="AA459" s="2"/>
      <c r="AB459" s="2"/>
      <c r="AC459" s="2"/>
      <c r="AD459" s="2"/>
      <c r="AE459" s="2"/>
    </row>
    <row r="460" spans="2:31" x14ac:dyDescent="0.25">
      <c r="B460" s="517"/>
      <c r="C460" s="517"/>
      <c r="D460" s="517"/>
      <c r="E460" s="517"/>
      <c r="F460" s="517"/>
      <c r="G460" s="517"/>
      <c r="H460" s="517"/>
      <c r="I460" s="517"/>
      <c r="J460" s="517"/>
      <c r="K460" s="533"/>
      <c r="L460" s="533"/>
      <c r="M460" s="533"/>
      <c r="N460" s="493"/>
      <c r="P460" s="2"/>
      <c r="Q460" s="2"/>
      <c r="R460" s="2"/>
      <c r="S460" s="2"/>
      <c r="T460" s="2"/>
      <c r="U460" s="2"/>
      <c r="V460" s="2"/>
      <c r="W460" s="2"/>
      <c r="X460" s="2"/>
      <c r="Y460" s="2"/>
      <c r="Z460" s="2"/>
      <c r="AA460" s="2"/>
      <c r="AB460" s="2"/>
      <c r="AC460" s="2"/>
      <c r="AD460" s="2"/>
      <c r="AE460" s="2"/>
    </row>
    <row r="461" spans="2:31" x14ac:dyDescent="0.25">
      <c r="B461" s="517"/>
      <c r="C461" s="517"/>
      <c r="D461" s="517"/>
      <c r="E461" s="517"/>
      <c r="F461" s="517"/>
      <c r="G461" s="517"/>
      <c r="H461" s="517"/>
      <c r="I461" s="517"/>
      <c r="J461" s="517"/>
      <c r="K461" s="533"/>
      <c r="L461" s="533"/>
      <c r="M461" s="533"/>
      <c r="N461" s="493"/>
      <c r="P461" s="2"/>
      <c r="Q461" s="2"/>
      <c r="R461" s="2"/>
      <c r="S461" s="2"/>
      <c r="T461" s="2"/>
      <c r="U461" s="2"/>
      <c r="V461" s="2"/>
      <c r="W461" s="2"/>
      <c r="X461" s="2"/>
      <c r="Y461" s="2"/>
      <c r="Z461" s="2"/>
      <c r="AA461" s="2"/>
      <c r="AB461" s="2"/>
      <c r="AC461" s="2"/>
      <c r="AD461" s="2"/>
      <c r="AE461" s="2"/>
    </row>
    <row r="462" spans="2:31" x14ac:dyDescent="0.25">
      <c r="B462" s="517"/>
      <c r="C462" s="517"/>
      <c r="D462" s="517"/>
      <c r="E462" s="517"/>
      <c r="F462" s="517"/>
      <c r="G462" s="517"/>
      <c r="H462" s="517"/>
      <c r="I462" s="517"/>
      <c r="J462" s="517"/>
      <c r="K462" s="533"/>
      <c r="L462" s="533"/>
      <c r="M462" s="533"/>
      <c r="N462" s="493"/>
      <c r="P462" s="2"/>
      <c r="Q462" s="2"/>
      <c r="R462" s="2"/>
      <c r="S462" s="2"/>
      <c r="T462" s="2"/>
      <c r="U462" s="2"/>
      <c r="V462" s="2"/>
      <c r="W462" s="2"/>
      <c r="X462" s="2"/>
      <c r="Y462" s="2"/>
      <c r="Z462" s="2"/>
      <c r="AA462" s="2"/>
      <c r="AB462" s="2"/>
      <c r="AC462" s="2"/>
      <c r="AD462" s="2"/>
      <c r="AE462" s="2"/>
    </row>
    <row r="463" spans="2:31" x14ac:dyDescent="0.25">
      <c r="B463" s="517"/>
      <c r="C463" s="517"/>
      <c r="D463" s="517"/>
      <c r="E463" s="517"/>
      <c r="F463" s="517"/>
      <c r="G463" s="517"/>
      <c r="H463" s="517"/>
      <c r="I463" s="517"/>
      <c r="J463" s="517"/>
      <c r="K463" s="533"/>
      <c r="L463" s="533"/>
      <c r="M463" s="533"/>
      <c r="N463" s="493"/>
      <c r="P463" s="2"/>
      <c r="Q463" s="2"/>
      <c r="R463" s="2"/>
      <c r="S463" s="2"/>
      <c r="T463" s="2"/>
      <c r="U463" s="2"/>
      <c r="V463" s="2"/>
      <c r="W463" s="2"/>
      <c r="X463" s="2"/>
      <c r="Y463" s="2"/>
      <c r="Z463" s="2"/>
      <c r="AA463" s="2"/>
      <c r="AB463" s="2"/>
      <c r="AC463" s="2"/>
      <c r="AD463" s="2"/>
      <c r="AE463" s="2"/>
    </row>
    <row r="464" spans="2:31" x14ac:dyDescent="0.25">
      <c r="B464" s="517"/>
      <c r="C464" s="517"/>
      <c r="D464" s="517"/>
      <c r="E464" s="517"/>
      <c r="F464" s="517"/>
      <c r="G464" s="517"/>
      <c r="H464" s="517"/>
      <c r="I464" s="517"/>
      <c r="J464" s="517"/>
      <c r="K464" s="533"/>
      <c r="L464" s="533"/>
      <c r="M464" s="533"/>
      <c r="N464" s="493"/>
      <c r="P464" s="2"/>
      <c r="Q464" s="2"/>
      <c r="R464" s="2"/>
      <c r="S464" s="2"/>
      <c r="T464" s="2"/>
      <c r="U464" s="2"/>
      <c r="V464" s="2"/>
      <c r="W464" s="2"/>
      <c r="X464" s="2"/>
      <c r="Y464" s="2"/>
      <c r="Z464" s="2"/>
      <c r="AA464" s="2"/>
      <c r="AB464" s="2"/>
      <c r="AC464" s="2"/>
      <c r="AD464" s="2"/>
      <c r="AE464" s="2"/>
    </row>
    <row r="465" spans="2:31" x14ac:dyDescent="0.25">
      <c r="B465" s="517"/>
      <c r="C465" s="517"/>
      <c r="D465" s="517"/>
      <c r="E465" s="517"/>
      <c r="F465" s="517"/>
      <c r="G465" s="517"/>
      <c r="H465" s="517"/>
      <c r="I465" s="517"/>
      <c r="J465" s="517"/>
      <c r="K465" s="533"/>
      <c r="L465" s="533"/>
      <c r="M465" s="533"/>
      <c r="N465" s="493"/>
      <c r="P465" s="2"/>
      <c r="Q465" s="2"/>
      <c r="R465" s="2"/>
      <c r="S465" s="2"/>
      <c r="T465" s="2"/>
      <c r="U465" s="2"/>
      <c r="V465" s="2"/>
      <c r="W465" s="2"/>
      <c r="X465" s="2"/>
      <c r="Y465" s="2"/>
      <c r="Z465" s="2"/>
      <c r="AA465" s="2"/>
      <c r="AB465" s="2"/>
      <c r="AC465" s="2"/>
      <c r="AD465" s="2"/>
      <c r="AE465" s="2"/>
    </row>
    <row r="466" spans="2:31" x14ac:dyDescent="0.25">
      <c r="B466" s="517"/>
      <c r="C466" s="517"/>
      <c r="D466" s="517"/>
      <c r="E466" s="517"/>
      <c r="F466" s="517"/>
      <c r="G466" s="517"/>
      <c r="H466" s="517"/>
      <c r="I466" s="517"/>
      <c r="J466" s="517"/>
      <c r="K466" s="533"/>
      <c r="L466" s="533"/>
      <c r="M466" s="533"/>
      <c r="N466" s="493"/>
      <c r="P466" s="2"/>
      <c r="Q466" s="2"/>
      <c r="R466" s="2"/>
      <c r="S466" s="2"/>
      <c r="T466" s="2"/>
      <c r="U466" s="2"/>
      <c r="V466" s="2"/>
      <c r="W466" s="2"/>
      <c r="X466" s="2"/>
      <c r="Y466" s="2"/>
      <c r="Z466" s="2"/>
      <c r="AA466" s="2"/>
      <c r="AB466" s="2"/>
      <c r="AC466" s="2"/>
      <c r="AD466" s="2"/>
      <c r="AE466" s="2"/>
    </row>
    <row r="467" spans="2:31" x14ac:dyDescent="0.25">
      <c r="B467" s="517"/>
      <c r="C467" s="517"/>
      <c r="D467" s="517"/>
      <c r="E467" s="517"/>
      <c r="F467" s="517"/>
      <c r="G467" s="517"/>
      <c r="H467" s="517"/>
      <c r="I467" s="517"/>
      <c r="J467" s="517"/>
      <c r="K467" s="533"/>
      <c r="L467" s="533"/>
      <c r="M467" s="533"/>
      <c r="N467" s="493"/>
      <c r="P467" s="2"/>
      <c r="Q467" s="2"/>
      <c r="R467" s="2"/>
      <c r="S467" s="2"/>
      <c r="T467" s="2"/>
      <c r="U467" s="2"/>
      <c r="V467" s="2"/>
      <c r="W467" s="2"/>
      <c r="X467" s="2"/>
      <c r="Y467" s="2"/>
      <c r="Z467" s="2"/>
      <c r="AA467" s="2"/>
      <c r="AB467" s="2"/>
      <c r="AC467" s="2"/>
      <c r="AD467" s="2"/>
      <c r="AE467" s="2"/>
    </row>
    <row r="468" spans="2:31" x14ac:dyDescent="0.25">
      <c r="B468" s="517"/>
      <c r="C468" s="517"/>
      <c r="D468" s="517"/>
      <c r="E468" s="517"/>
      <c r="F468" s="517"/>
      <c r="G468" s="517"/>
      <c r="H468" s="517"/>
      <c r="I468" s="517"/>
      <c r="J468" s="517"/>
      <c r="K468" s="533"/>
      <c r="L468" s="533"/>
      <c r="M468" s="533"/>
      <c r="N468" s="493"/>
      <c r="P468" s="2"/>
      <c r="Q468" s="2"/>
      <c r="R468" s="2"/>
      <c r="S468" s="2"/>
      <c r="T468" s="2"/>
      <c r="U468" s="2"/>
      <c r="V468" s="2"/>
      <c r="W468" s="2"/>
      <c r="X468" s="2"/>
      <c r="Y468" s="2"/>
      <c r="Z468" s="2"/>
      <c r="AA468" s="2"/>
      <c r="AB468" s="2"/>
      <c r="AC468" s="2"/>
      <c r="AD468" s="2"/>
      <c r="AE468" s="2"/>
    </row>
    <row r="469" spans="2:31" x14ac:dyDescent="0.25">
      <c r="B469" s="517"/>
      <c r="C469" s="517"/>
      <c r="D469" s="517"/>
      <c r="E469" s="517"/>
      <c r="F469" s="517"/>
      <c r="G469" s="517"/>
      <c r="H469" s="517"/>
      <c r="I469" s="517"/>
      <c r="J469" s="517"/>
      <c r="K469" s="533"/>
      <c r="L469" s="533"/>
      <c r="M469" s="533"/>
      <c r="N469" s="493"/>
      <c r="P469" s="2"/>
      <c r="Q469" s="2"/>
      <c r="R469" s="2"/>
      <c r="S469" s="2"/>
      <c r="T469" s="2"/>
      <c r="U469" s="2"/>
      <c r="V469" s="2"/>
      <c r="W469" s="2"/>
      <c r="X469" s="2"/>
      <c r="Y469" s="2"/>
      <c r="Z469" s="2"/>
      <c r="AA469" s="2"/>
      <c r="AB469" s="2"/>
      <c r="AC469" s="2"/>
      <c r="AD469" s="2"/>
      <c r="AE469" s="2"/>
    </row>
    <row r="470" spans="2:31" x14ac:dyDescent="0.25">
      <c r="B470" s="517"/>
      <c r="C470" s="517"/>
      <c r="D470" s="517"/>
      <c r="E470" s="517"/>
      <c r="F470" s="517"/>
      <c r="G470" s="517"/>
      <c r="H470" s="517"/>
      <c r="I470" s="517"/>
      <c r="J470" s="517"/>
      <c r="K470" s="533"/>
      <c r="L470" s="533"/>
      <c r="M470" s="533"/>
      <c r="N470" s="493"/>
      <c r="P470" s="2"/>
      <c r="Q470" s="2"/>
      <c r="R470" s="2"/>
      <c r="S470" s="2"/>
      <c r="T470" s="2"/>
      <c r="U470" s="2"/>
      <c r="V470" s="2"/>
      <c r="W470" s="2"/>
      <c r="X470" s="2"/>
      <c r="Y470" s="2"/>
      <c r="Z470" s="2"/>
      <c r="AA470" s="2"/>
      <c r="AB470" s="2"/>
      <c r="AC470" s="2"/>
      <c r="AD470" s="2"/>
      <c r="AE470" s="2"/>
    </row>
    <row r="471" spans="2:31" x14ac:dyDescent="0.25">
      <c r="B471" s="517"/>
      <c r="C471" s="517"/>
      <c r="D471" s="517"/>
      <c r="E471" s="517"/>
      <c r="F471" s="517"/>
      <c r="G471" s="517"/>
      <c r="H471" s="517"/>
      <c r="I471" s="517"/>
      <c r="J471" s="517"/>
      <c r="K471" s="533"/>
      <c r="L471" s="533"/>
      <c r="M471" s="533"/>
      <c r="N471" s="493"/>
      <c r="P471" s="2"/>
      <c r="Q471" s="2"/>
      <c r="R471" s="2"/>
      <c r="S471" s="2"/>
      <c r="T471" s="2"/>
      <c r="U471" s="2"/>
      <c r="V471" s="2"/>
      <c r="W471" s="2"/>
      <c r="X471" s="2"/>
      <c r="Y471" s="2"/>
      <c r="Z471" s="2"/>
      <c r="AA471" s="2"/>
      <c r="AB471" s="2"/>
      <c r="AC471" s="2"/>
      <c r="AD471" s="2"/>
      <c r="AE471" s="2"/>
    </row>
    <row r="472" spans="2:31" x14ac:dyDescent="0.25">
      <c r="B472" s="517"/>
      <c r="C472" s="517"/>
      <c r="D472" s="517"/>
      <c r="E472" s="517"/>
      <c r="F472" s="517"/>
      <c r="G472" s="517"/>
      <c r="H472" s="517"/>
      <c r="I472" s="517"/>
      <c r="J472" s="517"/>
      <c r="K472" s="533"/>
      <c r="L472" s="533"/>
      <c r="M472" s="533"/>
      <c r="N472" s="493"/>
      <c r="P472" s="2"/>
      <c r="Q472" s="2"/>
      <c r="R472" s="2"/>
      <c r="S472" s="2"/>
      <c r="T472" s="2"/>
      <c r="U472" s="2"/>
      <c r="V472" s="2"/>
      <c r="W472" s="2"/>
      <c r="X472" s="2"/>
      <c r="Y472" s="2"/>
      <c r="Z472" s="2"/>
      <c r="AA472" s="2"/>
      <c r="AB472" s="2"/>
      <c r="AC472" s="2"/>
      <c r="AD472" s="2"/>
      <c r="AE472" s="2"/>
    </row>
    <row r="473" spans="2:31" x14ac:dyDescent="0.25">
      <c r="B473" s="517"/>
      <c r="C473" s="517"/>
      <c r="D473" s="517"/>
      <c r="E473" s="517"/>
      <c r="F473" s="517"/>
      <c r="G473" s="517"/>
      <c r="H473" s="517"/>
      <c r="I473" s="517"/>
      <c r="J473" s="517"/>
      <c r="K473" s="533"/>
      <c r="L473" s="533"/>
      <c r="M473" s="533"/>
      <c r="N473" s="493"/>
      <c r="P473" s="2"/>
      <c r="Q473" s="2"/>
      <c r="R473" s="2"/>
      <c r="S473" s="2"/>
      <c r="T473" s="2"/>
      <c r="U473" s="2"/>
      <c r="V473" s="2"/>
      <c r="W473" s="2"/>
      <c r="X473" s="2"/>
      <c r="Y473" s="2"/>
      <c r="Z473" s="2"/>
      <c r="AA473" s="2"/>
      <c r="AB473" s="2"/>
      <c r="AC473" s="2"/>
      <c r="AD473" s="2"/>
      <c r="AE473" s="2"/>
    </row>
    <row r="474" spans="2:31" x14ac:dyDescent="0.25">
      <c r="B474" s="517"/>
      <c r="C474" s="517"/>
      <c r="D474" s="517"/>
      <c r="E474" s="517"/>
      <c r="F474" s="517"/>
      <c r="G474" s="517"/>
      <c r="H474" s="517"/>
      <c r="I474" s="517"/>
      <c r="J474" s="517"/>
      <c r="K474" s="533"/>
      <c r="L474" s="533"/>
      <c r="M474" s="533"/>
      <c r="N474" s="493"/>
      <c r="P474" s="2"/>
      <c r="Q474" s="2"/>
      <c r="R474" s="2"/>
      <c r="S474" s="2"/>
      <c r="T474" s="2"/>
      <c r="U474" s="2"/>
      <c r="V474" s="2"/>
      <c r="W474" s="2"/>
      <c r="X474" s="2"/>
      <c r="Y474" s="2"/>
      <c r="Z474" s="2"/>
      <c r="AA474" s="2"/>
      <c r="AB474" s="2"/>
      <c r="AC474" s="2"/>
      <c r="AD474" s="2"/>
      <c r="AE474" s="2"/>
    </row>
    <row r="475" spans="2:31" x14ac:dyDescent="0.25">
      <c r="B475" s="517"/>
      <c r="C475" s="517"/>
      <c r="D475" s="517"/>
      <c r="E475" s="517"/>
      <c r="F475" s="517"/>
      <c r="G475" s="517"/>
      <c r="H475" s="517"/>
      <c r="I475" s="517"/>
      <c r="J475" s="517"/>
      <c r="K475" s="533"/>
      <c r="L475" s="533"/>
      <c r="M475" s="533"/>
      <c r="N475" s="493"/>
      <c r="P475" s="2"/>
      <c r="Q475" s="2"/>
      <c r="R475" s="2"/>
      <c r="S475" s="2"/>
      <c r="T475" s="2"/>
      <c r="U475" s="2"/>
      <c r="V475" s="2"/>
      <c r="W475" s="2"/>
      <c r="X475" s="2"/>
      <c r="Y475" s="2"/>
      <c r="Z475" s="2"/>
      <c r="AA475" s="2"/>
      <c r="AB475" s="2"/>
      <c r="AC475" s="2"/>
      <c r="AD475" s="2"/>
      <c r="AE475" s="2"/>
    </row>
    <row r="476" spans="2:31" x14ac:dyDescent="0.25">
      <c r="B476" s="517"/>
      <c r="C476" s="517"/>
      <c r="D476" s="517"/>
      <c r="E476" s="517"/>
      <c r="F476" s="517"/>
      <c r="G476" s="517"/>
      <c r="H476" s="517"/>
      <c r="I476" s="517"/>
      <c r="J476" s="517"/>
      <c r="K476" s="533"/>
      <c r="L476" s="533"/>
      <c r="M476" s="533"/>
      <c r="N476" s="493"/>
      <c r="P476" s="2"/>
      <c r="Q476" s="2"/>
      <c r="R476" s="2"/>
      <c r="S476" s="2"/>
      <c r="T476" s="2"/>
      <c r="U476" s="2"/>
      <c r="V476" s="2"/>
      <c r="W476" s="2"/>
      <c r="X476" s="2"/>
      <c r="Y476" s="2"/>
      <c r="Z476" s="2"/>
      <c r="AA476" s="2"/>
      <c r="AB476" s="2"/>
      <c r="AC476" s="2"/>
      <c r="AD476" s="2"/>
      <c r="AE476" s="2"/>
    </row>
    <row r="477" spans="2:31" x14ac:dyDescent="0.25">
      <c r="B477" s="517"/>
      <c r="C477" s="517"/>
      <c r="D477" s="517"/>
      <c r="E477" s="517"/>
      <c r="F477" s="517"/>
      <c r="G477" s="517"/>
      <c r="H477" s="517"/>
      <c r="I477" s="517"/>
      <c r="J477" s="517"/>
      <c r="K477" s="533"/>
      <c r="L477" s="533"/>
      <c r="M477" s="533"/>
      <c r="N477" s="493"/>
      <c r="P477" s="2"/>
      <c r="Q477" s="2"/>
      <c r="R477" s="2"/>
      <c r="S477" s="2"/>
      <c r="T477" s="2"/>
      <c r="U477" s="2"/>
      <c r="V477" s="2"/>
      <c r="W477" s="2"/>
      <c r="X477" s="2"/>
      <c r="Y477" s="2"/>
      <c r="Z477" s="2"/>
      <c r="AA477" s="2"/>
      <c r="AB477" s="2"/>
      <c r="AC477" s="2"/>
      <c r="AD477" s="2"/>
      <c r="AE477" s="2"/>
    </row>
    <row r="478" spans="2:31" x14ac:dyDescent="0.25">
      <c r="B478" s="517"/>
      <c r="C478" s="517"/>
      <c r="D478" s="517"/>
      <c r="E478" s="517"/>
      <c r="F478" s="517"/>
      <c r="G478" s="517"/>
      <c r="H478" s="517"/>
      <c r="I478" s="517"/>
      <c r="J478" s="517"/>
      <c r="K478" s="533"/>
      <c r="L478" s="533"/>
      <c r="M478" s="533"/>
      <c r="N478" s="493"/>
      <c r="P478" s="2"/>
      <c r="Q478" s="2"/>
      <c r="R478" s="2"/>
      <c r="S478" s="2"/>
      <c r="T478" s="2"/>
      <c r="U478" s="2"/>
      <c r="V478" s="2"/>
      <c r="W478" s="2"/>
      <c r="X478" s="2"/>
      <c r="Y478" s="2"/>
      <c r="Z478" s="2"/>
      <c r="AA478" s="2"/>
      <c r="AB478" s="2"/>
      <c r="AC478" s="2"/>
      <c r="AD478" s="2"/>
      <c r="AE478" s="2"/>
    </row>
    <row r="479" spans="2:31" x14ac:dyDescent="0.25">
      <c r="B479" s="517"/>
      <c r="C479" s="517"/>
      <c r="D479" s="517"/>
      <c r="E479" s="517"/>
      <c r="F479" s="517"/>
      <c r="G479" s="517"/>
      <c r="H479" s="517"/>
      <c r="I479" s="517"/>
      <c r="J479" s="517"/>
      <c r="K479" s="533"/>
      <c r="L479" s="533"/>
      <c r="M479" s="533"/>
      <c r="N479" s="493"/>
      <c r="P479" s="2"/>
      <c r="Q479" s="2"/>
      <c r="R479" s="2"/>
      <c r="S479" s="2"/>
      <c r="T479" s="2"/>
      <c r="U479" s="2"/>
      <c r="V479" s="2"/>
      <c r="W479" s="2"/>
      <c r="X479" s="2"/>
      <c r="Y479" s="2"/>
      <c r="Z479" s="2"/>
      <c r="AA479" s="2"/>
      <c r="AB479" s="2"/>
      <c r="AC479" s="2"/>
      <c r="AD479" s="2"/>
      <c r="AE479" s="2"/>
    </row>
    <row r="480" spans="2:31" x14ac:dyDescent="0.25">
      <c r="B480" s="517"/>
      <c r="C480" s="517"/>
      <c r="D480" s="517"/>
      <c r="E480" s="517"/>
      <c r="F480" s="517"/>
      <c r="G480" s="517"/>
      <c r="H480" s="517"/>
      <c r="I480" s="517"/>
      <c r="J480" s="517"/>
      <c r="K480" s="533"/>
      <c r="L480" s="533"/>
      <c r="M480" s="533"/>
      <c r="N480" s="493"/>
      <c r="P480" s="2"/>
      <c r="Q480" s="2"/>
      <c r="R480" s="2"/>
      <c r="S480" s="2"/>
      <c r="T480" s="2"/>
      <c r="U480" s="2"/>
      <c r="V480" s="2"/>
      <c r="W480" s="2"/>
      <c r="X480" s="2"/>
      <c r="Y480" s="2"/>
      <c r="Z480" s="2"/>
      <c r="AA480" s="2"/>
      <c r="AB480" s="2"/>
      <c r="AC480" s="2"/>
      <c r="AD480" s="2"/>
      <c r="AE480" s="2"/>
    </row>
    <row r="481" spans="2:31" x14ac:dyDescent="0.25">
      <c r="B481" s="517"/>
      <c r="C481" s="517"/>
      <c r="D481" s="517"/>
      <c r="E481" s="517"/>
      <c r="F481" s="517"/>
      <c r="G481" s="517"/>
      <c r="H481" s="517"/>
      <c r="I481" s="517"/>
      <c r="J481" s="517"/>
      <c r="K481" s="533"/>
      <c r="L481" s="533"/>
      <c r="M481" s="533"/>
      <c r="N481" s="493"/>
      <c r="P481" s="2"/>
      <c r="Q481" s="2"/>
      <c r="R481" s="2"/>
      <c r="S481" s="2"/>
      <c r="T481" s="2"/>
      <c r="U481" s="2"/>
      <c r="V481" s="2"/>
      <c r="W481" s="2"/>
      <c r="X481" s="2"/>
      <c r="Y481" s="2"/>
      <c r="Z481" s="2"/>
      <c r="AA481" s="2"/>
      <c r="AB481" s="2"/>
      <c r="AC481" s="2"/>
      <c r="AD481" s="2"/>
      <c r="AE481" s="2"/>
    </row>
    <row r="482" spans="2:31" x14ac:dyDescent="0.25">
      <c r="B482" s="517"/>
      <c r="C482" s="517"/>
      <c r="D482" s="517"/>
      <c r="E482" s="517"/>
      <c r="F482" s="517"/>
      <c r="G482" s="517"/>
      <c r="H482" s="517"/>
      <c r="I482" s="517"/>
      <c r="J482" s="517"/>
      <c r="K482" s="533"/>
      <c r="L482" s="533"/>
      <c r="M482" s="533"/>
      <c r="N482" s="493"/>
      <c r="P482" s="2"/>
      <c r="Q482" s="2"/>
      <c r="R482" s="2"/>
      <c r="S482" s="2"/>
      <c r="T482" s="2"/>
      <c r="U482" s="2"/>
      <c r="V482" s="2"/>
      <c r="W482" s="2"/>
      <c r="X482" s="2"/>
      <c r="Y482" s="2"/>
      <c r="Z482" s="2"/>
      <c r="AA482" s="2"/>
      <c r="AB482" s="2"/>
      <c r="AC482" s="2"/>
      <c r="AD482" s="2"/>
      <c r="AE482" s="2"/>
    </row>
    <row r="483" spans="2:31" x14ac:dyDescent="0.25">
      <c r="B483" s="517"/>
      <c r="C483" s="517"/>
      <c r="D483" s="517"/>
      <c r="E483" s="517"/>
      <c r="F483" s="517"/>
      <c r="G483" s="517"/>
      <c r="H483" s="517"/>
      <c r="I483" s="517"/>
      <c r="J483" s="517"/>
      <c r="K483" s="533"/>
      <c r="L483" s="533"/>
      <c r="M483" s="533"/>
      <c r="N483" s="493"/>
      <c r="P483" s="2"/>
      <c r="Q483" s="2"/>
      <c r="R483" s="2"/>
      <c r="S483" s="2"/>
      <c r="T483" s="2"/>
      <c r="U483" s="2"/>
      <c r="V483" s="2"/>
      <c r="W483" s="2"/>
      <c r="X483" s="2"/>
      <c r="Y483" s="2"/>
      <c r="Z483" s="2"/>
      <c r="AA483" s="2"/>
      <c r="AB483" s="2"/>
      <c r="AC483" s="2"/>
      <c r="AD483" s="2"/>
      <c r="AE483" s="2"/>
    </row>
    <row r="484" spans="2:31" x14ac:dyDescent="0.25">
      <c r="B484" s="517"/>
      <c r="C484" s="517"/>
      <c r="D484" s="517"/>
      <c r="E484" s="517"/>
      <c r="F484" s="517"/>
      <c r="G484" s="517"/>
      <c r="H484" s="517"/>
      <c r="I484" s="517"/>
      <c r="J484" s="517"/>
      <c r="K484" s="533"/>
      <c r="L484" s="533"/>
      <c r="M484" s="533"/>
      <c r="N484" s="493"/>
      <c r="P484" s="2"/>
      <c r="Q484" s="2"/>
      <c r="R484" s="2"/>
      <c r="S484" s="2"/>
      <c r="T484" s="2"/>
      <c r="U484" s="2"/>
      <c r="V484" s="2"/>
      <c r="W484" s="2"/>
      <c r="X484" s="2"/>
      <c r="Y484" s="2"/>
      <c r="Z484" s="2"/>
      <c r="AA484" s="2"/>
      <c r="AB484" s="2"/>
      <c r="AC484" s="2"/>
      <c r="AD484" s="2"/>
      <c r="AE484" s="2"/>
    </row>
    <row r="485" spans="2:31" x14ac:dyDescent="0.25">
      <c r="B485" s="517"/>
      <c r="C485" s="517"/>
      <c r="D485" s="517"/>
      <c r="E485" s="517"/>
      <c r="F485" s="517"/>
      <c r="G485" s="517"/>
      <c r="H485" s="517"/>
      <c r="I485" s="517"/>
      <c r="J485" s="517"/>
      <c r="K485" s="533"/>
      <c r="L485" s="533"/>
      <c r="M485" s="533"/>
      <c r="N485" s="493"/>
      <c r="P485" s="2"/>
      <c r="Q485" s="2"/>
      <c r="R485" s="2"/>
      <c r="S485" s="2"/>
      <c r="T485" s="2"/>
      <c r="U485" s="2"/>
      <c r="V485" s="2"/>
      <c r="W485" s="2"/>
      <c r="X485" s="2"/>
      <c r="Y485" s="2"/>
      <c r="Z485" s="2"/>
      <c r="AA485" s="2"/>
      <c r="AB485" s="2"/>
      <c r="AC485" s="2"/>
      <c r="AD485" s="2"/>
      <c r="AE485" s="2"/>
    </row>
    <row r="486" spans="2:31" x14ac:dyDescent="0.25">
      <c r="B486" s="517"/>
      <c r="C486" s="517"/>
      <c r="D486" s="517"/>
      <c r="E486" s="517"/>
      <c r="F486" s="517"/>
      <c r="G486" s="517"/>
      <c r="H486" s="517"/>
      <c r="I486" s="517"/>
      <c r="J486" s="517"/>
      <c r="K486" s="533"/>
      <c r="L486" s="533"/>
      <c r="M486" s="533"/>
      <c r="N486" s="493"/>
      <c r="P486" s="2"/>
      <c r="Q486" s="2"/>
      <c r="R486" s="2"/>
      <c r="S486" s="2"/>
      <c r="T486" s="2"/>
      <c r="U486" s="2"/>
      <c r="V486" s="2"/>
      <c r="W486" s="2"/>
      <c r="X486" s="2"/>
      <c r="Y486" s="2"/>
      <c r="Z486" s="2"/>
      <c r="AA486" s="2"/>
      <c r="AB486" s="2"/>
      <c r="AC486" s="2"/>
      <c r="AD486" s="2"/>
      <c r="AE486" s="2"/>
    </row>
    <row r="487" spans="2:31" x14ac:dyDescent="0.25">
      <c r="B487" s="517"/>
      <c r="C487" s="517"/>
      <c r="D487" s="517"/>
      <c r="E487" s="517"/>
      <c r="F487" s="517"/>
      <c r="G487" s="517"/>
      <c r="H487" s="517"/>
      <c r="I487" s="517"/>
      <c r="J487" s="517"/>
      <c r="K487" s="533"/>
      <c r="L487" s="533"/>
      <c r="M487" s="533"/>
      <c r="N487" s="493"/>
      <c r="P487" s="2"/>
      <c r="Q487" s="2"/>
      <c r="R487" s="2"/>
      <c r="S487" s="2"/>
      <c r="T487" s="2"/>
      <c r="U487" s="2"/>
      <c r="V487" s="2"/>
      <c r="W487" s="2"/>
      <c r="X487" s="2"/>
      <c r="Y487" s="2"/>
      <c r="Z487" s="2"/>
      <c r="AA487" s="2"/>
      <c r="AB487" s="2"/>
      <c r="AC487" s="2"/>
      <c r="AD487" s="2"/>
      <c r="AE487" s="2"/>
    </row>
    <row r="488" spans="2:31" x14ac:dyDescent="0.25">
      <c r="B488" s="517"/>
      <c r="C488" s="517"/>
      <c r="D488" s="517"/>
      <c r="E488" s="517"/>
      <c r="F488" s="517"/>
      <c r="G488" s="517"/>
      <c r="H488" s="517"/>
      <c r="I488" s="517"/>
      <c r="J488" s="517"/>
      <c r="K488" s="533"/>
      <c r="L488" s="533"/>
      <c r="M488" s="533"/>
      <c r="N488" s="493"/>
      <c r="P488" s="2"/>
      <c r="Q488" s="2"/>
      <c r="R488" s="2"/>
      <c r="S488" s="2"/>
      <c r="T488" s="2"/>
      <c r="U488" s="2"/>
      <c r="V488" s="2"/>
      <c r="W488" s="2"/>
      <c r="X488" s="2"/>
      <c r="Y488" s="2"/>
      <c r="Z488" s="2"/>
      <c r="AA488" s="2"/>
      <c r="AB488" s="2"/>
      <c r="AC488" s="2"/>
      <c r="AD488" s="2"/>
      <c r="AE488" s="2"/>
    </row>
    <row r="489" spans="2:31" x14ac:dyDescent="0.25">
      <c r="B489" s="517"/>
      <c r="C489" s="517"/>
      <c r="D489" s="517"/>
      <c r="E489" s="517"/>
      <c r="F489" s="517"/>
      <c r="G489" s="517"/>
      <c r="H489" s="517"/>
      <c r="I489" s="517"/>
      <c r="J489" s="517"/>
      <c r="K489" s="533"/>
      <c r="L489" s="533"/>
      <c r="M489" s="533"/>
      <c r="N489" s="493"/>
      <c r="P489" s="2"/>
      <c r="Q489" s="2"/>
      <c r="R489" s="2"/>
      <c r="S489" s="2"/>
      <c r="T489" s="2"/>
      <c r="U489" s="2"/>
      <c r="V489" s="2"/>
      <c r="W489" s="2"/>
      <c r="X489" s="2"/>
      <c r="Y489" s="2"/>
      <c r="Z489" s="2"/>
      <c r="AA489" s="2"/>
      <c r="AB489" s="2"/>
      <c r="AC489" s="2"/>
      <c r="AD489" s="2"/>
      <c r="AE489" s="2"/>
    </row>
    <row r="490" spans="2:31" x14ac:dyDescent="0.25">
      <c r="B490" s="517"/>
      <c r="C490" s="517"/>
      <c r="D490" s="517"/>
      <c r="E490" s="517"/>
      <c r="F490" s="517"/>
      <c r="G490" s="517"/>
      <c r="H490" s="517"/>
      <c r="I490" s="517"/>
      <c r="J490" s="517"/>
      <c r="K490" s="533"/>
      <c r="L490" s="533"/>
      <c r="M490" s="533"/>
      <c r="N490" s="493"/>
      <c r="P490" s="2"/>
      <c r="Q490" s="2"/>
      <c r="R490" s="2"/>
      <c r="S490" s="2"/>
      <c r="T490" s="2"/>
      <c r="U490" s="2"/>
      <c r="V490" s="2"/>
      <c r="W490" s="2"/>
      <c r="X490" s="2"/>
      <c r="Y490" s="2"/>
      <c r="Z490" s="2"/>
      <c r="AA490" s="2"/>
      <c r="AB490" s="2"/>
      <c r="AC490" s="2"/>
      <c r="AD490" s="2"/>
      <c r="AE490" s="2"/>
    </row>
    <row r="491" spans="2:31" x14ac:dyDescent="0.25">
      <c r="B491" s="517"/>
      <c r="C491" s="517"/>
      <c r="D491" s="517"/>
      <c r="E491" s="517"/>
      <c r="F491" s="517"/>
      <c r="G491" s="517"/>
      <c r="H491" s="517"/>
      <c r="I491" s="517"/>
      <c r="J491" s="517"/>
      <c r="K491" s="533"/>
      <c r="L491" s="533"/>
      <c r="M491" s="533"/>
      <c r="N491" s="493"/>
      <c r="P491" s="2"/>
      <c r="Q491" s="2"/>
      <c r="R491" s="2"/>
      <c r="S491" s="2"/>
      <c r="T491" s="2"/>
      <c r="U491" s="2"/>
      <c r="V491" s="2"/>
      <c r="W491" s="2"/>
      <c r="X491" s="2"/>
      <c r="Y491" s="2"/>
      <c r="Z491" s="2"/>
      <c r="AA491" s="2"/>
      <c r="AB491" s="2"/>
      <c r="AC491" s="2"/>
      <c r="AD491" s="2"/>
      <c r="AE491" s="2"/>
    </row>
    <row r="492" spans="2:31" x14ac:dyDescent="0.25">
      <c r="B492" s="517"/>
      <c r="C492" s="517"/>
      <c r="D492" s="517"/>
      <c r="E492" s="517"/>
      <c r="F492" s="517"/>
      <c r="G492" s="517"/>
      <c r="H492" s="517"/>
      <c r="I492" s="517"/>
      <c r="J492" s="517"/>
      <c r="K492" s="533"/>
      <c r="L492" s="533"/>
      <c r="M492" s="533"/>
      <c r="N492" s="493"/>
      <c r="P492" s="2"/>
      <c r="Q492" s="2"/>
      <c r="R492" s="2"/>
      <c r="S492" s="2"/>
      <c r="T492" s="2"/>
      <c r="U492" s="2"/>
      <c r="V492" s="2"/>
      <c r="W492" s="2"/>
      <c r="X492" s="2"/>
      <c r="Y492" s="2"/>
      <c r="Z492" s="2"/>
      <c r="AA492" s="2"/>
      <c r="AB492" s="2"/>
      <c r="AC492" s="2"/>
      <c r="AD492" s="2"/>
      <c r="AE492" s="2"/>
    </row>
    <row r="493" spans="2:31" x14ac:dyDescent="0.25">
      <c r="B493" s="517"/>
      <c r="C493" s="517"/>
      <c r="D493" s="517"/>
      <c r="E493" s="517"/>
      <c r="F493" s="517"/>
      <c r="G493" s="517"/>
      <c r="H493" s="517"/>
      <c r="I493" s="517"/>
      <c r="J493" s="517"/>
      <c r="K493" s="533"/>
      <c r="L493" s="533"/>
      <c r="M493" s="533"/>
      <c r="N493" s="493"/>
      <c r="P493" s="2"/>
      <c r="Q493" s="2"/>
      <c r="R493" s="2"/>
      <c r="S493" s="2"/>
      <c r="T493" s="2"/>
      <c r="U493" s="2"/>
      <c r="V493" s="2"/>
      <c r="W493" s="2"/>
      <c r="X493" s="2"/>
      <c r="Y493" s="2"/>
      <c r="Z493" s="2"/>
      <c r="AA493" s="2"/>
      <c r="AB493" s="2"/>
      <c r="AC493" s="2"/>
      <c r="AD493" s="2"/>
      <c r="AE493" s="2"/>
    </row>
    <row r="494" spans="2:31" x14ac:dyDescent="0.25">
      <c r="B494" s="517"/>
      <c r="C494" s="517"/>
      <c r="D494" s="517"/>
      <c r="E494" s="517"/>
      <c r="F494" s="517"/>
      <c r="G494" s="517"/>
      <c r="H494" s="517"/>
      <c r="I494" s="517"/>
      <c r="J494" s="517"/>
      <c r="K494" s="533"/>
      <c r="L494" s="533"/>
      <c r="M494" s="533"/>
      <c r="N494" s="493"/>
      <c r="P494" s="2"/>
      <c r="Q494" s="2"/>
      <c r="R494" s="2"/>
      <c r="S494" s="2"/>
      <c r="T494" s="2"/>
      <c r="U494" s="2"/>
      <c r="V494" s="2"/>
      <c r="W494" s="2"/>
      <c r="X494" s="2"/>
      <c r="Y494" s="2"/>
      <c r="Z494" s="2"/>
      <c r="AA494" s="2"/>
      <c r="AB494" s="2"/>
      <c r="AC494" s="2"/>
      <c r="AD494" s="2"/>
      <c r="AE494" s="2"/>
    </row>
    <row r="495" spans="2:31" x14ac:dyDescent="0.25">
      <c r="B495" s="517"/>
      <c r="C495" s="517"/>
      <c r="D495" s="517"/>
      <c r="E495" s="517"/>
      <c r="F495" s="517"/>
      <c r="G495" s="517"/>
      <c r="H495" s="517"/>
      <c r="I495" s="517"/>
      <c r="J495" s="517"/>
      <c r="K495" s="533"/>
      <c r="L495" s="533"/>
      <c r="M495" s="533"/>
      <c r="N495" s="493"/>
      <c r="P495" s="2"/>
      <c r="Q495" s="2"/>
      <c r="R495" s="2"/>
      <c r="S495" s="2"/>
      <c r="T495" s="2"/>
      <c r="U495" s="2"/>
      <c r="V495" s="2"/>
      <c r="W495" s="2"/>
      <c r="X495" s="2"/>
      <c r="Y495" s="2"/>
      <c r="Z495" s="2"/>
      <c r="AA495" s="2"/>
      <c r="AB495" s="2"/>
      <c r="AC495" s="2"/>
      <c r="AD495" s="2"/>
      <c r="AE495" s="2"/>
    </row>
    <row r="496" spans="2:31" x14ac:dyDescent="0.25">
      <c r="B496" s="517"/>
      <c r="C496" s="517"/>
      <c r="D496" s="517"/>
      <c r="E496" s="517"/>
      <c r="F496" s="517"/>
      <c r="G496" s="517"/>
      <c r="H496" s="517"/>
      <c r="I496" s="517"/>
      <c r="J496" s="517"/>
      <c r="K496" s="533"/>
      <c r="L496" s="533"/>
      <c r="M496" s="533"/>
      <c r="N496" s="493"/>
      <c r="P496" s="2"/>
      <c r="Q496" s="2"/>
      <c r="R496" s="2"/>
      <c r="S496" s="2"/>
      <c r="T496" s="2"/>
      <c r="U496" s="2"/>
      <c r="V496" s="2"/>
      <c r="W496" s="2"/>
      <c r="X496" s="2"/>
      <c r="Y496" s="2"/>
      <c r="Z496" s="2"/>
      <c r="AA496" s="2"/>
      <c r="AB496" s="2"/>
      <c r="AC496" s="2"/>
      <c r="AD496" s="2"/>
      <c r="AE496" s="2"/>
    </row>
    <row r="497" spans="2:31" x14ac:dyDescent="0.25">
      <c r="B497" s="517"/>
      <c r="C497" s="517"/>
      <c r="D497" s="517"/>
      <c r="E497" s="517"/>
      <c r="F497" s="517"/>
      <c r="G497" s="517"/>
      <c r="H497" s="517"/>
      <c r="I497" s="517"/>
      <c r="J497" s="517"/>
      <c r="K497" s="533"/>
      <c r="L497" s="533"/>
      <c r="M497" s="533"/>
      <c r="N497" s="493"/>
      <c r="P497" s="2"/>
      <c r="Q497" s="2"/>
      <c r="R497" s="2"/>
      <c r="S497" s="2"/>
      <c r="T497" s="2"/>
      <c r="U497" s="2"/>
      <c r="V497" s="2"/>
      <c r="W497" s="2"/>
      <c r="X497" s="2"/>
      <c r="Y497" s="2"/>
      <c r="Z497" s="2"/>
      <c r="AA497" s="2"/>
      <c r="AB497" s="2"/>
      <c r="AC497" s="2"/>
      <c r="AD497" s="2"/>
      <c r="AE497" s="2"/>
    </row>
    <row r="498" spans="2:31" x14ac:dyDescent="0.25">
      <c r="B498" s="517"/>
      <c r="C498" s="517"/>
      <c r="D498" s="517"/>
      <c r="E498" s="517"/>
      <c r="F498" s="517"/>
      <c r="G498" s="517"/>
      <c r="H498" s="517"/>
      <c r="I498" s="517"/>
      <c r="J498" s="517"/>
      <c r="K498" s="533"/>
      <c r="L498" s="533"/>
      <c r="M498" s="533"/>
      <c r="N498" s="493"/>
      <c r="P498" s="2"/>
      <c r="Q498" s="2"/>
      <c r="R498" s="2"/>
      <c r="S498" s="2"/>
      <c r="T498" s="2"/>
      <c r="U498" s="2"/>
      <c r="V498" s="2"/>
      <c r="W498" s="2"/>
      <c r="X498" s="2"/>
      <c r="Y498" s="2"/>
      <c r="Z498" s="2"/>
      <c r="AA498" s="2"/>
      <c r="AB498" s="2"/>
      <c r="AC498" s="2"/>
      <c r="AD498" s="2"/>
      <c r="AE498" s="2"/>
    </row>
    <row r="499" spans="2:31" x14ac:dyDescent="0.25">
      <c r="B499" s="517"/>
      <c r="C499" s="517"/>
      <c r="D499" s="517"/>
      <c r="E499" s="517"/>
      <c r="F499" s="517"/>
      <c r="G499" s="517"/>
      <c r="H499" s="517"/>
      <c r="I499" s="517"/>
      <c r="J499" s="517"/>
      <c r="K499" s="533"/>
      <c r="L499" s="533"/>
      <c r="M499" s="533"/>
      <c r="N499" s="493"/>
      <c r="P499" s="2"/>
      <c r="Q499" s="2"/>
      <c r="R499" s="2"/>
      <c r="S499" s="2"/>
      <c r="T499" s="2"/>
      <c r="U499" s="2"/>
      <c r="V499" s="2"/>
      <c r="W499" s="2"/>
      <c r="X499" s="2"/>
      <c r="Y499" s="2"/>
      <c r="Z499" s="2"/>
      <c r="AA499" s="2"/>
      <c r="AB499" s="2"/>
      <c r="AC499" s="2"/>
      <c r="AD499" s="2"/>
      <c r="AE499" s="2"/>
    </row>
    <row r="500" spans="2:31" x14ac:dyDescent="0.25">
      <c r="B500" s="517"/>
      <c r="C500" s="517"/>
      <c r="D500" s="517"/>
      <c r="E500" s="517"/>
      <c r="F500" s="517"/>
      <c r="G500" s="517"/>
      <c r="H500" s="517"/>
      <c r="I500" s="517"/>
      <c r="J500" s="517"/>
      <c r="K500" s="533"/>
      <c r="L500" s="533"/>
      <c r="M500" s="533"/>
      <c r="N500" s="493"/>
      <c r="P500" s="2"/>
      <c r="Q500" s="2"/>
      <c r="R500" s="2"/>
      <c r="S500" s="2"/>
      <c r="T500" s="2"/>
      <c r="U500" s="2"/>
      <c r="V500" s="2"/>
      <c r="W500" s="2"/>
      <c r="X500" s="2"/>
      <c r="Y500" s="2"/>
      <c r="Z500" s="2"/>
      <c r="AA500" s="2"/>
      <c r="AB500" s="2"/>
      <c r="AC500" s="2"/>
      <c r="AD500" s="2"/>
      <c r="AE500" s="2"/>
    </row>
    <row r="501" spans="2:31" x14ac:dyDescent="0.25">
      <c r="B501" s="517"/>
      <c r="C501" s="517"/>
      <c r="D501" s="517"/>
      <c r="E501" s="517"/>
      <c r="F501" s="517"/>
      <c r="G501" s="517"/>
      <c r="H501" s="517"/>
      <c r="I501" s="517"/>
      <c r="J501" s="517"/>
      <c r="K501" s="533"/>
      <c r="L501" s="533"/>
      <c r="M501" s="533"/>
      <c r="N501" s="493"/>
      <c r="P501" s="2"/>
      <c r="Q501" s="2"/>
      <c r="R501" s="2"/>
      <c r="S501" s="2"/>
      <c r="T501" s="2"/>
      <c r="U501" s="2"/>
      <c r="V501" s="2"/>
      <c r="W501" s="2"/>
      <c r="X501" s="2"/>
      <c r="Y501" s="2"/>
      <c r="Z501" s="2"/>
      <c r="AA501" s="2"/>
      <c r="AB501" s="2"/>
      <c r="AC501" s="2"/>
      <c r="AD501" s="2"/>
      <c r="AE501" s="2"/>
    </row>
    <row r="502" spans="2:31" x14ac:dyDescent="0.25">
      <c r="B502" s="517"/>
      <c r="C502" s="517"/>
      <c r="D502" s="517"/>
      <c r="E502" s="517"/>
      <c r="F502" s="517"/>
      <c r="G502" s="517"/>
      <c r="H502" s="517"/>
      <c r="I502" s="517"/>
      <c r="J502" s="517"/>
      <c r="K502" s="533"/>
      <c r="L502" s="533"/>
      <c r="M502" s="533"/>
      <c r="N502" s="493"/>
      <c r="P502" s="2"/>
      <c r="Q502" s="2"/>
      <c r="R502" s="2"/>
      <c r="S502" s="2"/>
      <c r="T502" s="2"/>
      <c r="U502" s="2"/>
      <c r="V502" s="2"/>
      <c r="W502" s="2"/>
      <c r="X502" s="2"/>
      <c r="Y502" s="2"/>
      <c r="Z502" s="2"/>
      <c r="AA502" s="2"/>
      <c r="AB502" s="2"/>
      <c r="AC502" s="2"/>
      <c r="AD502" s="2"/>
      <c r="AE502" s="2"/>
    </row>
    <row r="503" spans="2:31" x14ac:dyDescent="0.25">
      <c r="B503" s="517"/>
      <c r="C503" s="517"/>
      <c r="D503" s="517"/>
      <c r="E503" s="517"/>
      <c r="F503" s="517"/>
      <c r="G503" s="517"/>
      <c r="H503" s="517"/>
      <c r="I503" s="517"/>
      <c r="J503" s="517"/>
      <c r="K503" s="533"/>
      <c r="L503" s="533"/>
      <c r="M503" s="533"/>
      <c r="N503" s="493"/>
      <c r="P503" s="2"/>
      <c r="Q503" s="2"/>
      <c r="R503" s="2"/>
      <c r="S503" s="2"/>
      <c r="T503" s="2"/>
      <c r="U503" s="2"/>
      <c r="V503" s="2"/>
      <c r="W503" s="2"/>
      <c r="X503" s="2"/>
      <c r="Y503" s="2"/>
      <c r="Z503" s="2"/>
      <c r="AA503" s="2"/>
      <c r="AB503" s="2"/>
      <c r="AC503" s="2"/>
      <c r="AD503" s="2"/>
      <c r="AE503" s="2"/>
    </row>
    <row r="504" spans="2:31" x14ac:dyDescent="0.25">
      <c r="B504" s="517"/>
      <c r="C504" s="517"/>
      <c r="D504" s="517"/>
      <c r="E504" s="517"/>
      <c r="F504" s="517"/>
      <c r="G504" s="517"/>
      <c r="H504" s="517"/>
      <c r="I504" s="517"/>
      <c r="J504" s="517"/>
      <c r="K504" s="533"/>
      <c r="L504" s="533"/>
      <c r="M504" s="533"/>
      <c r="N504" s="493"/>
      <c r="P504" s="2"/>
      <c r="Q504" s="2"/>
      <c r="R504" s="2"/>
      <c r="S504" s="2"/>
      <c r="T504" s="2"/>
      <c r="U504" s="2"/>
      <c r="V504" s="2"/>
      <c r="W504" s="2"/>
      <c r="X504" s="2"/>
      <c r="Y504" s="2"/>
      <c r="Z504" s="2"/>
      <c r="AA504" s="2"/>
      <c r="AB504" s="2"/>
      <c r="AC504" s="2"/>
      <c r="AD504" s="2"/>
      <c r="AE504" s="2"/>
    </row>
    <row r="505" spans="2:31" x14ac:dyDescent="0.25">
      <c r="B505" s="517"/>
      <c r="C505" s="517"/>
      <c r="D505" s="517"/>
      <c r="E505" s="517"/>
      <c r="F505" s="517"/>
      <c r="G505" s="517"/>
      <c r="H505" s="517"/>
      <c r="I505" s="517"/>
      <c r="J505" s="517"/>
      <c r="K505" s="533"/>
      <c r="L505" s="533"/>
      <c r="M505" s="533"/>
      <c r="N505" s="493"/>
      <c r="P505" s="2"/>
      <c r="Q505" s="2"/>
      <c r="R505" s="2"/>
      <c r="S505" s="2"/>
      <c r="T505" s="2"/>
      <c r="U505" s="2"/>
      <c r="V505" s="2"/>
      <c r="W505" s="2"/>
      <c r="X505" s="2"/>
      <c r="Y505" s="2"/>
      <c r="Z505" s="2"/>
      <c r="AA505" s="2"/>
      <c r="AB505" s="2"/>
      <c r="AC505" s="2"/>
      <c r="AD505" s="2"/>
      <c r="AE505" s="2"/>
    </row>
    <row r="506" spans="2:31" x14ac:dyDescent="0.25">
      <c r="B506" s="517"/>
      <c r="C506" s="517"/>
      <c r="D506" s="517"/>
      <c r="E506" s="517"/>
      <c r="F506" s="517"/>
      <c r="G506" s="517"/>
      <c r="H506" s="517"/>
      <c r="I506" s="517"/>
      <c r="J506" s="517"/>
      <c r="K506" s="533"/>
      <c r="L506" s="533"/>
      <c r="M506" s="533"/>
      <c r="N506" s="493"/>
      <c r="P506" s="2"/>
      <c r="Q506" s="2"/>
      <c r="R506" s="2"/>
      <c r="S506" s="2"/>
      <c r="T506" s="2"/>
      <c r="U506" s="2"/>
      <c r="V506" s="2"/>
      <c r="W506" s="2"/>
      <c r="X506" s="2"/>
      <c r="Y506" s="2"/>
      <c r="Z506" s="2"/>
      <c r="AA506" s="2"/>
      <c r="AB506" s="2"/>
      <c r="AC506" s="2"/>
      <c r="AD506" s="2"/>
      <c r="AE506" s="2"/>
    </row>
    <row r="507" spans="2:31" x14ac:dyDescent="0.25">
      <c r="B507" s="517"/>
      <c r="C507" s="517"/>
      <c r="D507" s="517"/>
      <c r="E507" s="517"/>
      <c r="F507" s="517"/>
      <c r="G507" s="517"/>
      <c r="H507" s="517"/>
      <c r="I507" s="517"/>
      <c r="J507" s="517"/>
      <c r="K507" s="533"/>
      <c r="L507" s="533"/>
      <c r="M507" s="533"/>
      <c r="N507" s="493"/>
      <c r="P507" s="2"/>
      <c r="Q507" s="2"/>
      <c r="R507" s="2"/>
      <c r="S507" s="2"/>
      <c r="T507" s="2"/>
      <c r="U507" s="2"/>
      <c r="V507" s="2"/>
      <c r="W507" s="2"/>
      <c r="X507" s="2"/>
      <c r="Y507" s="2"/>
      <c r="Z507" s="2"/>
      <c r="AA507" s="2"/>
      <c r="AB507" s="2"/>
      <c r="AC507" s="2"/>
      <c r="AD507" s="2"/>
      <c r="AE507" s="2"/>
    </row>
    <row r="508" spans="2:31" x14ac:dyDescent="0.25">
      <c r="B508" s="517"/>
      <c r="C508" s="517"/>
      <c r="D508" s="517"/>
      <c r="E508" s="517"/>
      <c r="F508" s="517"/>
      <c r="G508" s="517"/>
      <c r="H508" s="517"/>
      <c r="I508" s="517"/>
      <c r="J508" s="517"/>
      <c r="K508" s="533"/>
      <c r="L508" s="533"/>
      <c r="M508" s="533"/>
      <c r="N508" s="493"/>
      <c r="P508" s="2"/>
      <c r="Q508" s="2"/>
      <c r="R508" s="2"/>
      <c r="S508" s="2"/>
      <c r="T508" s="2"/>
      <c r="U508" s="2"/>
      <c r="V508" s="2"/>
      <c r="W508" s="2"/>
      <c r="X508" s="2"/>
      <c r="Y508" s="2"/>
      <c r="Z508" s="2"/>
      <c r="AA508" s="2"/>
      <c r="AB508" s="2"/>
      <c r="AC508" s="2"/>
      <c r="AD508" s="2"/>
      <c r="AE508" s="2"/>
    </row>
    <row r="509" spans="2:31" x14ac:dyDescent="0.25">
      <c r="B509" s="517"/>
      <c r="C509" s="517"/>
      <c r="D509" s="517"/>
      <c r="E509" s="517"/>
      <c r="F509" s="517"/>
      <c r="G509" s="517"/>
      <c r="H509" s="517"/>
      <c r="I509" s="517"/>
      <c r="J509" s="517"/>
      <c r="K509" s="533"/>
      <c r="L509" s="533"/>
      <c r="M509" s="533"/>
      <c r="N509" s="493"/>
      <c r="P509" s="2"/>
      <c r="Q509" s="2"/>
      <c r="R509" s="2"/>
      <c r="S509" s="2"/>
      <c r="T509" s="2"/>
      <c r="U509" s="2"/>
      <c r="V509" s="2"/>
      <c r="W509" s="2"/>
      <c r="X509" s="2"/>
      <c r="Y509" s="2"/>
      <c r="Z509" s="2"/>
      <c r="AA509" s="2"/>
      <c r="AB509" s="2"/>
      <c r="AC509" s="2"/>
      <c r="AD509" s="2"/>
      <c r="AE509" s="2"/>
    </row>
    <row r="510" spans="2:31" x14ac:dyDescent="0.25">
      <c r="B510" s="517"/>
      <c r="C510" s="517"/>
      <c r="D510" s="517"/>
      <c r="E510" s="517"/>
      <c r="F510" s="517"/>
      <c r="G510" s="517"/>
      <c r="H510" s="517"/>
      <c r="I510" s="517"/>
      <c r="J510" s="517"/>
      <c r="K510" s="533"/>
      <c r="L510" s="533"/>
      <c r="M510" s="533"/>
      <c r="N510" s="493"/>
      <c r="P510" s="2"/>
      <c r="Q510" s="2"/>
      <c r="R510" s="2"/>
      <c r="S510" s="2"/>
      <c r="T510" s="2"/>
      <c r="U510" s="2"/>
      <c r="V510" s="2"/>
      <c r="W510" s="2"/>
      <c r="X510" s="2"/>
      <c r="Y510" s="2"/>
      <c r="Z510" s="2"/>
      <c r="AA510" s="2"/>
      <c r="AB510" s="2"/>
      <c r="AC510" s="2"/>
      <c r="AD510" s="2"/>
      <c r="AE510" s="2"/>
    </row>
    <row r="511" spans="2:31" x14ac:dyDescent="0.25">
      <c r="B511" s="517"/>
      <c r="C511" s="517"/>
      <c r="D511" s="517"/>
      <c r="E511" s="517"/>
      <c r="F511" s="517"/>
      <c r="G511" s="517"/>
      <c r="H511" s="517"/>
      <c r="I511" s="517"/>
      <c r="J511" s="517"/>
      <c r="K511" s="533"/>
      <c r="L511" s="533"/>
      <c r="M511" s="533"/>
      <c r="N511" s="493"/>
      <c r="P511" s="2"/>
      <c r="Q511" s="2"/>
      <c r="R511" s="2"/>
      <c r="S511" s="2"/>
      <c r="T511" s="2"/>
      <c r="U511" s="2"/>
      <c r="V511" s="2"/>
      <c r="W511" s="2"/>
      <c r="X511" s="2"/>
      <c r="Y511" s="2"/>
      <c r="Z511" s="2"/>
      <c r="AA511" s="2"/>
      <c r="AB511" s="2"/>
      <c r="AC511" s="2"/>
      <c r="AD511" s="2"/>
      <c r="AE511" s="2"/>
    </row>
    <row r="512" spans="2:31" x14ac:dyDescent="0.25">
      <c r="B512" s="517"/>
      <c r="C512" s="517"/>
      <c r="D512" s="517"/>
      <c r="E512" s="517"/>
      <c r="F512" s="517"/>
      <c r="G512" s="517"/>
      <c r="H512" s="517"/>
      <c r="I512" s="517"/>
      <c r="J512" s="517"/>
      <c r="K512" s="533"/>
      <c r="L512" s="533"/>
      <c r="M512" s="533"/>
      <c r="N512" s="493"/>
      <c r="P512" s="2"/>
      <c r="Q512" s="2"/>
      <c r="R512" s="2"/>
      <c r="S512" s="2"/>
      <c r="T512" s="2"/>
      <c r="U512" s="2"/>
      <c r="V512" s="2"/>
      <c r="W512" s="2"/>
      <c r="X512" s="2"/>
      <c r="Y512" s="2"/>
      <c r="Z512" s="2"/>
      <c r="AA512" s="2"/>
      <c r="AB512" s="2"/>
      <c r="AC512" s="2"/>
      <c r="AD512" s="2"/>
      <c r="AE512" s="2"/>
    </row>
    <row r="513" spans="2:31" x14ac:dyDescent="0.25">
      <c r="B513" s="517"/>
      <c r="C513" s="517"/>
      <c r="D513" s="517"/>
      <c r="E513" s="517"/>
      <c r="F513" s="517"/>
      <c r="G513" s="517"/>
      <c r="H513" s="517"/>
      <c r="I513" s="517"/>
      <c r="J513" s="517"/>
      <c r="K513" s="533"/>
      <c r="L513" s="533"/>
      <c r="M513" s="533"/>
      <c r="N513" s="493"/>
      <c r="P513" s="2"/>
      <c r="Q513" s="2"/>
      <c r="R513" s="2"/>
      <c r="S513" s="2"/>
      <c r="T513" s="2"/>
      <c r="U513" s="2"/>
      <c r="V513" s="2"/>
      <c r="W513" s="2"/>
      <c r="X513" s="2"/>
      <c r="Y513" s="2"/>
      <c r="Z513" s="2"/>
      <c r="AA513" s="2"/>
      <c r="AB513" s="2"/>
      <c r="AC513" s="2"/>
      <c r="AD513" s="2"/>
      <c r="AE513" s="2"/>
    </row>
    <row r="514" spans="2:31" x14ac:dyDescent="0.25">
      <c r="B514" s="517"/>
      <c r="C514" s="517"/>
      <c r="D514" s="517"/>
      <c r="E514" s="517"/>
      <c r="F514" s="517"/>
      <c r="G514" s="517"/>
      <c r="H514" s="517"/>
      <c r="I514" s="517"/>
      <c r="J514" s="517"/>
      <c r="K514" s="533"/>
      <c r="L514" s="533"/>
      <c r="M514" s="533"/>
      <c r="N514" s="493"/>
      <c r="P514" s="2"/>
      <c r="Q514" s="2"/>
      <c r="R514" s="2"/>
      <c r="S514" s="2"/>
      <c r="T514" s="2"/>
      <c r="U514" s="2"/>
      <c r="V514" s="2"/>
      <c r="W514" s="2"/>
      <c r="X514" s="2"/>
      <c r="Y514" s="2"/>
      <c r="Z514" s="2"/>
      <c r="AA514" s="2"/>
      <c r="AB514" s="2"/>
      <c r="AC514" s="2"/>
      <c r="AD514" s="2"/>
      <c r="AE514" s="2"/>
    </row>
    <row r="515" spans="2:31" x14ac:dyDescent="0.25">
      <c r="B515" s="517"/>
      <c r="C515" s="517"/>
      <c r="D515" s="517"/>
      <c r="E515" s="517"/>
      <c r="F515" s="517"/>
      <c r="G515" s="517"/>
      <c r="H515" s="517"/>
      <c r="I515" s="517"/>
      <c r="J515" s="517"/>
      <c r="K515" s="533"/>
      <c r="L515" s="533"/>
      <c r="M515" s="533"/>
      <c r="N515" s="493"/>
      <c r="P515" s="2"/>
      <c r="Q515" s="2"/>
      <c r="R515" s="2"/>
      <c r="S515" s="2"/>
      <c r="T515" s="2"/>
      <c r="U515" s="2"/>
      <c r="V515" s="2"/>
      <c r="W515" s="2"/>
      <c r="X515" s="2"/>
      <c r="Y515" s="2"/>
      <c r="Z515" s="2"/>
      <c r="AA515" s="2"/>
      <c r="AB515" s="2"/>
      <c r="AC515" s="2"/>
      <c r="AD515" s="2"/>
      <c r="AE515" s="2"/>
    </row>
    <row r="516" spans="2:31" x14ac:dyDescent="0.25">
      <c r="B516" s="517"/>
      <c r="C516" s="517"/>
      <c r="D516" s="517"/>
      <c r="E516" s="517"/>
      <c r="F516" s="517"/>
      <c r="G516" s="517"/>
      <c r="H516" s="517"/>
      <c r="I516" s="517"/>
      <c r="J516" s="517"/>
      <c r="K516" s="533"/>
      <c r="L516" s="533"/>
      <c r="M516" s="533"/>
      <c r="N516" s="493"/>
      <c r="P516" s="2"/>
      <c r="Q516" s="2"/>
      <c r="R516" s="2"/>
      <c r="S516" s="2"/>
      <c r="T516" s="2"/>
      <c r="U516" s="2"/>
      <c r="V516" s="2"/>
      <c r="W516" s="2"/>
      <c r="X516" s="2"/>
      <c r="Y516" s="2"/>
      <c r="Z516" s="2"/>
      <c r="AA516" s="2"/>
      <c r="AB516" s="2"/>
      <c r="AC516" s="2"/>
      <c r="AD516" s="2"/>
      <c r="AE516" s="2"/>
    </row>
    <row r="517" spans="2:31" x14ac:dyDescent="0.25">
      <c r="B517" s="517"/>
      <c r="C517" s="517"/>
      <c r="D517" s="517"/>
      <c r="E517" s="517"/>
      <c r="F517" s="517"/>
      <c r="G517" s="517"/>
      <c r="H517" s="517"/>
      <c r="I517" s="517"/>
      <c r="J517" s="517"/>
      <c r="K517" s="533"/>
      <c r="L517" s="533"/>
      <c r="M517" s="533"/>
      <c r="N517" s="493"/>
      <c r="P517" s="2"/>
      <c r="Q517" s="2"/>
      <c r="R517" s="2"/>
      <c r="S517" s="2"/>
      <c r="T517" s="2"/>
      <c r="U517" s="2"/>
      <c r="V517" s="2"/>
      <c r="W517" s="2"/>
      <c r="X517" s="2"/>
      <c r="Y517" s="2"/>
      <c r="Z517" s="2"/>
      <c r="AA517" s="2"/>
      <c r="AB517" s="2"/>
      <c r="AC517" s="2"/>
      <c r="AD517" s="2"/>
      <c r="AE517" s="2"/>
    </row>
    <row r="518" spans="2:31" x14ac:dyDescent="0.25">
      <c r="B518" s="517"/>
      <c r="C518" s="517"/>
      <c r="D518" s="517"/>
      <c r="E518" s="517"/>
      <c r="F518" s="517"/>
      <c r="G518" s="517"/>
      <c r="H518" s="517"/>
      <c r="I518" s="517"/>
      <c r="J518" s="517"/>
      <c r="K518" s="533"/>
      <c r="L518" s="533"/>
      <c r="M518" s="533"/>
      <c r="N518" s="493"/>
      <c r="P518" s="2"/>
      <c r="Q518" s="2"/>
      <c r="R518" s="2"/>
      <c r="S518" s="2"/>
      <c r="T518" s="2"/>
      <c r="U518" s="2"/>
      <c r="V518" s="2"/>
      <c r="W518" s="2"/>
      <c r="X518" s="2"/>
      <c r="Y518" s="2"/>
      <c r="Z518" s="2"/>
      <c r="AA518" s="2"/>
      <c r="AB518" s="2"/>
      <c r="AC518" s="2"/>
      <c r="AD518" s="2"/>
      <c r="AE518" s="2"/>
    </row>
    <row r="519" spans="2:31" x14ac:dyDescent="0.25">
      <c r="B519" s="517"/>
      <c r="C519" s="517"/>
      <c r="D519" s="517"/>
      <c r="E519" s="517"/>
      <c r="F519" s="517"/>
      <c r="G519" s="517"/>
      <c r="H519" s="517"/>
      <c r="I519" s="517"/>
      <c r="J519" s="517"/>
      <c r="K519" s="533"/>
      <c r="L519" s="533"/>
      <c r="M519" s="533"/>
      <c r="N519" s="493"/>
      <c r="P519" s="2"/>
      <c r="Q519" s="2"/>
      <c r="R519" s="2"/>
      <c r="S519" s="2"/>
      <c r="T519" s="2"/>
      <c r="U519" s="2"/>
      <c r="V519" s="2"/>
      <c r="W519" s="2"/>
      <c r="X519" s="2"/>
      <c r="Y519" s="2"/>
      <c r="Z519" s="2"/>
      <c r="AA519" s="2"/>
      <c r="AB519" s="2"/>
      <c r="AC519" s="2"/>
      <c r="AD519" s="2"/>
      <c r="AE519" s="2"/>
    </row>
    <row r="520" spans="2:31" x14ac:dyDescent="0.25">
      <c r="B520" s="517"/>
      <c r="C520" s="517"/>
      <c r="D520" s="517"/>
      <c r="E520" s="517"/>
      <c r="F520" s="517"/>
      <c r="G520" s="517"/>
      <c r="H520" s="517"/>
      <c r="I520" s="517"/>
      <c r="J520" s="517"/>
      <c r="K520" s="533"/>
      <c r="L520" s="533"/>
      <c r="M520" s="533"/>
      <c r="N520" s="493"/>
      <c r="P520" s="2"/>
      <c r="Q520" s="2"/>
      <c r="R520" s="2"/>
      <c r="S520" s="2"/>
      <c r="T520" s="2"/>
      <c r="U520" s="2"/>
      <c r="V520" s="2"/>
      <c r="W520" s="2"/>
      <c r="X520" s="2"/>
      <c r="Y520" s="2"/>
      <c r="Z520" s="2"/>
      <c r="AA520" s="2"/>
      <c r="AB520" s="2"/>
      <c r="AC520" s="2"/>
      <c r="AD520" s="2"/>
      <c r="AE520" s="2"/>
    </row>
    <row r="521" spans="2:31" x14ac:dyDescent="0.25">
      <c r="B521" s="517"/>
      <c r="C521" s="517"/>
      <c r="D521" s="517"/>
      <c r="E521" s="517"/>
      <c r="F521" s="517"/>
      <c r="G521" s="517"/>
      <c r="H521" s="517"/>
      <c r="I521" s="517"/>
      <c r="J521" s="517"/>
      <c r="K521" s="533"/>
      <c r="L521" s="533"/>
      <c r="M521" s="533"/>
      <c r="N521" s="493"/>
      <c r="P521" s="2"/>
      <c r="Q521" s="2"/>
      <c r="R521" s="2"/>
      <c r="S521" s="2"/>
      <c r="T521" s="2"/>
      <c r="U521" s="2"/>
      <c r="V521" s="2"/>
      <c r="W521" s="2"/>
      <c r="X521" s="2"/>
      <c r="Y521" s="2"/>
      <c r="Z521" s="2"/>
      <c r="AA521" s="2"/>
      <c r="AB521" s="2"/>
      <c r="AC521" s="2"/>
      <c r="AD521" s="2"/>
      <c r="AE521" s="2"/>
    </row>
    <row r="522" spans="2:31" x14ac:dyDescent="0.25">
      <c r="B522" s="517"/>
      <c r="C522" s="517"/>
      <c r="D522" s="517"/>
      <c r="E522" s="517"/>
      <c r="F522" s="517"/>
      <c r="G522" s="517"/>
      <c r="H522" s="517"/>
      <c r="I522" s="517"/>
      <c r="J522" s="517"/>
      <c r="K522" s="533"/>
      <c r="L522" s="533"/>
      <c r="M522" s="533"/>
      <c r="N522" s="493"/>
      <c r="P522" s="2"/>
      <c r="Q522" s="2"/>
      <c r="R522" s="2"/>
      <c r="S522" s="2"/>
      <c r="T522" s="2"/>
      <c r="U522" s="2"/>
      <c r="V522" s="2"/>
      <c r="W522" s="2"/>
      <c r="X522" s="2"/>
      <c r="Y522" s="2"/>
      <c r="Z522" s="2"/>
      <c r="AA522" s="2"/>
      <c r="AB522" s="2"/>
      <c r="AC522" s="2"/>
      <c r="AD522" s="2"/>
      <c r="AE522" s="2"/>
    </row>
    <row r="523" spans="2:31" x14ac:dyDescent="0.25">
      <c r="B523" s="517"/>
      <c r="C523" s="517"/>
      <c r="D523" s="517"/>
      <c r="E523" s="517"/>
      <c r="F523" s="517"/>
      <c r="G523" s="517"/>
      <c r="H523" s="517"/>
      <c r="I523" s="517"/>
      <c r="J523" s="517"/>
      <c r="K523" s="533"/>
      <c r="L523" s="533"/>
      <c r="M523" s="533"/>
      <c r="N523" s="493"/>
      <c r="P523" s="2"/>
      <c r="Q523" s="2"/>
      <c r="R523" s="2"/>
      <c r="S523" s="2"/>
      <c r="T523" s="2"/>
      <c r="U523" s="2"/>
      <c r="V523" s="2"/>
      <c r="W523" s="2"/>
      <c r="X523" s="2"/>
      <c r="Y523" s="2"/>
      <c r="Z523" s="2"/>
      <c r="AA523" s="2"/>
      <c r="AB523" s="2"/>
      <c r="AC523" s="2"/>
      <c r="AD523" s="2"/>
      <c r="AE523" s="2"/>
    </row>
    <row r="524" spans="2:31" x14ac:dyDescent="0.25">
      <c r="B524" s="517"/>
      <c r="C524" s="517"/>
      <c r="D524" s="517"/>
      <c r="E524" s="517"/>
      <c r="F524" s="517"/>
      <c r="G524" s="517"/>
      <c r="H524" s="517"/>
      <c r="I524" s="517"/>
      <c r="J524" s="517"/>
      <c r="K524" s="533"/>
      <c r="L524" s="533"/>
      <c r="M524" s="533"/>
      <c r="N524" s="493"/>
      <c r="P524" s="2"/>
      <c r="Q524" s="2"/>
      <c r="R524" s="2"/>
      <c r="S524" s="2"/>
      <c r="T524" s="2"/>
      <c r="U524" s="2"/>
      <c r="V524" s="2"/>
      <c r="W524" s="2"/>
      <c r="X524" s="2"/>
      <c r="Y524" s="2"/>
      <c r="Z524" s="2"/>
      <c r="AA524" s="2"/>
      <c r="AB524" s="2"/>
      <c r="AC524" s="2"/>
      <c r="AD524" s="2"/>
      <c r="AE524" s="2"/>
    </row>
    <row r="525" spans="2:31" x14ac:dyDescent="0.25">
      <c r="B525" s="517"/>
      <c r="C525" s="517"/>
      <c r="D525" s="517"/>
      <c r="E525" s="517"/>
      <c r="F525" s="517"/>
      <c r="G525" s="517"/>
      <c r="H525" s="517"/>
      <c r="I525" s="517"/>
      <c r="J525" s="517"/>
      <c r="K525" s="533"/>
      <c r="L525" s="533"/>
      <c r="M525" s="533"/>
      <c r="N525" s="493"/>
      <c r="P525" s="2"/>
      <c r="Q525" s="2"/>
      <c r="R525" s="2"/>
      <c r="S525" s="2"/>
      <c r="T525" s="2"/>
      <c r="U525" s="2"/>
      <c r="V525" s="2"/>
      <c r="W525" s="2"/>
      <c r="X525" s="2"/>
      <c r="Y525" s="2"/>
      <c r="Z525" s="2"/>
      <c r="AA525" s="2"/>
      <c r="AB525" s="2"/>
      <c r="AC525" s="2"/>
      <c r="AD525" s="2"/>
      <c r="AE525" s="2"/>
    </row>
    <row r="526" spans="2:31" x14ac:dyDescent="0.25">
      <c r="B526" s="517"/>
      <c r="C526" s="517"/>
      <c r="D526" s="517"/>
      <c r="E526" s="517"/>
      <c r="F526" s="517"/>
      <c r="G526" s="517"/>
      <c r="H526" s="517"/>
      <c r="I526" s="517"/>
      <c r="J526" s="517"/>
      <c r="K526" s="533"/>
      <c r="L526" s="533"/>
      <c r="M526" s="533"/>
      <c r="N526" s="493"/>
      <c r="P526" s="2"/>
      <c r="Q526" s="2"/>
      <c r="R526" s="2"/>
      <c r="S526" s="2"/>
      <c r="T526" s="2"/>
      <c r="U526" s="2"/>
      <c r="V526" s="2"/>
      <c r="W526" s="2"/>
      <c r="X526" s="2"/>
      <c r="Y526" s="2"/>
      <c r="Z526" s="2"/>
      <c r="AA526" s="2"/>
      <c r="AB526" s="2"/>
      <c r="AC526" s="2"/>
      <c r="AD526" s="2"/>
      <c r="AE526" s="2"/>
    </row>
    <row r="527" spans="2:31" x14ac:dyDescent="0.25">
      <c r="B527" s="517"/>
      <c r="C527" s="517"/>
      <c r="D527" s="517"/>
      <c r="E527" s="517"/>
      <c r="F527" s="517"/>
      <c r="G527" s="517"/>
      <c r="H527" s="517"/>
      <c r="I527" s="517"/>
      <c r="J527" s="517"/>
      <c r="K527" s="533"/>
      <c r="L527" s="533"/>
      <c r="M527" s="533"/>
      <c r="N527" s="493"/>
      <c r="P527" s="2"/>
      <c r="Q527" s="2"/>
      <c r="R527" s="2"/>
      <c r="S527" s="2"/>
      <c r="T527" s="2"/>
      <c r="U527" s="2"/>
      <c r="V527" s="2"/>
      <c r="W527" s="2"/>
      <c r="X527" s="2"/>
      <c r="Y527" s="2"/>
      <c r="Z527" s="2"/>
      <c r="AA527" s="2"/>
      <c r="AB527" s="2"/>
      <c r="AC527" s="2"/>
      <c r="AD527" s="2"/>
      <c r="AE527" s="2"/>
    </row>
    <row r="528" spans="2:31" x14ac:dyDescent="0.25">
      <c r="B528" s="517"/>
      <c r="C528" s="517"/>
      <c r="D528" s="517"/>
      <c r="E528" s="517"/>
      <c r="F528" s="517"/>
      <c r="G528" s="517"/>
      <c r="H528" s="517"/>
      <c r="I528" s="517"/>
      <c r="J528" s="517"/>
      <c r="K528" s="533"/>
      <c r="L528" s="533"/>
      <c r="M528" s="533"/>
      <c r="N528" s="493"/>
      <c r="P528" s="2"/>
      <c r="Q528" s="2"/>
      <c r="R528" s="2"/>
      <c r="S528" s="2"/>
      <c r="T528" s="2"/>
      <c r="U528" s="2"/>
      <c r="V528" s="2"/>
      <c r="W528" s="2"/>
      <c r="X528" s="2"/>
      <c r="Y528" s="2"/>
      <c r="Z528" s="2"/>
      <c r="AA528" s="2"/>
      <c r="AB528" s="2"/>
      <c r="AC528" s="2"/>
      <c r="AD528" s="2"/>
      <c r="AE528" s="2"/>
    </row>
    <row r="529" spans="2:31" x14ac:dyDescent="0.25">
      <c r="B529" s="517"/>
      <c r="C529" s="517"/>
      <c r="D529" s="517"/>
      <c r="E529" s="517"/>
      <c r="F529" s="517"/>
      <c r="G529" s="517"/>
      <c r="H529" s="517"/>
      <c r="I529" s="517"/>
      <c r="J529" s="517"/>
      <c r="K529" s="533"/>
      <c r="L529" s="533"/>
      <c r="M529" s="533"/>
      <c r="N529" s="493"/>
      <c r="P529" s="2"/>
      <c r="Q529" s="2"/>
      <c r="R529" s="2"/>
      <c r="S529" s="2"/>
      <c r="T529" s="2"/>
      <c r="U529" s="2"/>
      <c r="V529" s="2"/>
      <c r="W529" s="2"/>
      <c r="X529" s="2"/>
      <c r="Y529" s="2"/>
      <c r="Z529" s="2"/>
      <c r="AA529" s="2"/>
      <c r="AB529" s="2"/>
      <c r="AC529" s="2"/>
      <c r="AD529" s="2"/>
      <c r="AE529" s="2"/>
    </row>
    <row r="530" spans="2:31" x14ac:dyDescent="0.25">
      <c r="B530" s="517"/>
      <c r="C530" s="517"/>
      <c r="D530" s="517"/>
      <c r="E530" s="517"/>
      <c r="F530" s="517"/>
      <c r="G530" s="517"/>
      <c r="H530" s="517"/>
      <c r="I530" s="517"/>
      <c r="J530" s="517"/>
      <c r="K530" s="533"/>
      <c r="L530" s="533"/>
      <c r="M530" s="533"/>
      <c r="N530" s="493"/>
      <c r="P530" s="2"/>
      <c r="Q530" s="2"/>
      <c r="R530" s="2"/>
      <c r="S530" s="2"/>
      <c r="T530" s="2"/>
      <c r="U530" s="2"/>
      <c r="V530" s="2"/>
      <c r="W530" s="2"/>
      <c r="X530" s="2"/>
      <c r="Y530" s="2"/>
      <c r="Z530" s="2"/>
      <c r="AA530" s="2"/>
      <c r="AB530" s="2"/>
      <c r="AC530" s="2"/>
      <c r="AD530" s="2"/>
      <c r="AE530" s="2"/>
    </row>
    <row r="531" spans="2:31" x14ac:dyDescent="0.25">
      <c r="B531" s="517"/>
      <c r="C531" s="517"/>
      <c r="D531" s="517"/>
      <c r="E531" s="517"/>
      <c r="F531" s="517"/>
      <c r="G531" s="517"/>
      <c r="H531" s="517"/>
      <c r="I531" s="517"/>
      <c r="J531" s="517"/>
      <c r="K531" s="533"/>
      <c r="L531" s="533"/>
      <c r="M531" s="533"/>
      <c r="N531" s="493"/>
      <c r="P531" s="2"/>
      <c r="Q531" s="2"/>
      <c r="R531" s="2"/>
      <c r="S531" s="2"/>
      <c r="T531" s="2"/>
      <c r="U531" s="2"/>
      <c r="V531" s="2"/>
      <c r="W531" s="2"/>
      <c r="X531" s="2"/>
      <c r="Y531" s="2"/>
      <c r="Z531" s="2"/>
      <c r="AA531" s="2"/>
      <c r="AB531" s="2"/>
      <c r="AC531" s="2"/>
      <c r="AD531" s="2"/>
      <c r="AE531" s="2"/>
    </row>
    <row r="532" spans="2:31" x14ac:dyDescent="0.25">
      <c r="B532" s="517"/>
      <c r="C532" s="517"/>
      <c r="D532" s="517"/>
      <c r="E532" s="517"/>
      <c r="F532" s="517"/>
      <c r="G532" s="517"/>
      <c r="H532" s="517"/>
      <c r="I532" s="517"/>
      <c r="J532" s="517"/>
      <c r="K532" s="533"/>
      <c r="L532" s="533"/>
      <c r="M532" s="533"/>
      <c r="N532" s="493"/>
      <c r="P532" s="2"/>
      <c r="Q532" s="2"/>
      <c r="R532" s="2"/>
      <c r="S532" s="2"/>
      <c r="T532" s="2"/>
      <c r="U532" s="2"/>
      <c r="V532" s="2"/>
      <c r="W532" s="2"/>
      <c r="X532" s="2"/>
      <c r="Y532" s="2"/>
      <c r="Z532" s="2"/>
      <c r="AA532" s="2"/>
      <c r="AB532" s="2"/>
      <c r="AC532" s="2"/>
      <c r="AD532" s="2"/>
      <c r="AE532" s="2"/>
    </row>
    <row r="533" spans="2:31" x14ac:dyDescent="0.25">
      <c r="B533" s="517"/>
      <c r="C533" s="517"/>
      <c r="D533" s="517"/>
      <c r="E533" s="517"/>
      <c r="F533" s="517"/>
      <c r="G533" s="517"/>
      <c r="H533" s="517"/>
      <c r="I533" s="517"/>
      <c r="J533" s="517"/>
      <c r="K533" s="533"/>
      <c r="L533" s="533"/>
      <c r="M533" s="533"/>
      <c r="N533" s="493"/>
      <c r="P533" s="2"/>
      <c r="Q533" s="2"/>
      <c r="R533" s="2"/>
      <c r="S533" s="2"/>
      <c r="T533" s="2"/>
      <c r="U533" s="2"/>
      <c r="V533" s="2"/>
      <c r="W533" s="2"/>
      <c r="X533" s="2"/>
      <c r="Y533" s="2"/>
      <c r="Z533" s="2"/>
      <c r="AA533" s="2"/>
      <c r="AB533" s="2"/>
      <c r="AC533" s="2"/>
      <c r="AD533" s="2"/>
      <c r="AE533" s="2"/>
    </row>
    <row r="534" spans="2:31" x14ac:dyDescent="0.25">
      <c r="B534" s="517"/>
      <c r="C534" s="517"/>
      <c r="D534" s="517"/>
      <c r="E534" s="517"/>
      <c r="F534" s="517"/>
      <c r="G534" s="517"/>
      <c r="H534" s="517"/>
      <c r="I534" s="517"/>
      <c r="J534" s="517"/>
      <c r="K534" s="533"/>
      <c r="L534" s="533"/>
      <c r="M534" s="533"/>
      <c r="N534" s="493"/>
      <c r="P534" s="2"/>
      <c r="Q534" s="2"/>
      <c r="R534" s="2"/>
      <c r="S534" s="2"/>
      <c r="T534" s="2"/>
      <c r="U534" s="2"/>
      <c r="V534" s="2"/>
      <c r="W534" s="2"/>
      <c r="X534" s="2"/>
      <c r="Y534" s="2"/>
      <c r="Z534" s="2"/>
      <c r="AA534" s="2"/>
      <c r="AB534" s="2"/>
      <c r="AC534" s="2"/>
      <c r="AD534" s="2"/>
      <c r="AE534" s="2"/>
    </row>
    <row r="535" spans="2:31" x14ac:dyDescent="0.25">
      <c r="B535" s="517"/>
      <c r="C535" s="517"/>
      <c r="D535" s="517"/>
      <c r="E535" s="517"/>
      <c r="F535" s="517"/>
      <c r="G535" s="517"/>
      <c r="H535" s="517"/>
      <c r="I535" s="517"/>
      <c r="J535" s="517"/>
      <c r="K535" s="533"/>
      <c r="L535" s="533"/>
      <c r="M535" s="533"/>
      <c r="N535" s="493"/>
      <c r="P535" s="2"/>
      <c r="Q535" s="2"/>
      <c r="R535" s="2"/>
      <c r="S535" s="2"/>
      <c r="T535" s="2"/>
      <c r="U535" s="2"/>
      <c r="V535" s="2"/>
      <c r="W535" s="2"/>
      <c r="X535" s="2"/>
      <c r="Y535" s="2"/>
      <c r="Z535" s="2"/>
      <c r="AA535" s="2"/>
      <c r="AB535" s="2"/>
      <c r="AC535" s="2"/>
      <c r="AD535" s="2"/>
      <c r="AE535" s="2"/>
    </row>
    <row r="536" spans="2:31" x14ac:dyDescent="0.25">
      <c r="B536" s="517"/>
      <c r="C536" s="517"/>
      <c r="D536" s="517"/>
      <c r="E536" s="517"/>
      <c r="F536" s="517"/>
      <c r="G536" s="517"/>
      <c r="H536" s="517"/>
      <c r="I536" s="517"/>
      <c r="J536" s="517"/>
      <c r="K536" s="533"/>
      <c r="L536" s="533"/>
      <c r="M536" s="533"/>
      <c r="N536" s="493"/>
      <c r="P536" s="2"/>
      <c r="Q536" s="2"/>
      <c r="R536" s="2"/>
      <c r="S536" s="2"/>
      <c r="T536" s="2"/>
      <c r="U536" s="2"/>
      <c r="V536" s="2"/>
      <c r="W536" s="2"/>
      <c r="X536" s="2"/>
      <c r="Y536" s="2"/>
      <c r="Z536" s="2"/>
      <c r="AA536" s="2"/>
      <c r="AB536" s="2"/>
      <c r="AC536" s="2"/>
      <c r="AD536" s="2"/>
      <c r="AE536" s="2"/>
    </row>
    <row r="537" spans="2:31" x14ac:dyDescent="0.25">
      <c r="B537" s="517"/>
      <c r="C537" s="517"/>
      <c r="D537" s="517"/>
      <c r="E537" s="517"/>
      <c r="F537" s="517"/>
      <c r="G537" s="517"/>
      <c r="H537" s="517"/>
      <c r="I537" s="517"/>
      <c r="J537" s="517"/>
      <c r="K537" s="533"/>
      <c r="L537" s="533"/>
      <c r="M537" s="533"/>
      <c r="N537" s="493"/>
      <c r="P537" s="2"/>
      <c r="Q537" s="2"/>
      <c r="R537" s="2"/>
      <c r="S537" s="2"/>
      <c r="T537" s="2"/>
      <c r="U537" s="2"/>
      <c r="V537" s="2"/>
      <c r="W537" s="2"/>
      <c r="X537" s="2"/>
      <c r="Y537" s="2"/>
      <c r="Z537" s="2"/>
      <c r="AA537" s="2"/>
      <c r="AB537" s="2"/>
      <c r="AC537" s="2"/>
      <c r="AD537" s="2"/>
      <c r="AE537" s="2"/>
    </row>
    <row r="538" spans="2:31" x14ac:dyDescent="0.25">
      <c r="B538" s="517"/>
      <c r="C538" s="517"/>
      <c r="D538" s="517"/>
      <c r="E538" s="517"/>
      <c r="F538" s="517"/>
      <c r="G538" s="517"/>
      <c r="H538" s="517"/>
      <c r="I538" s="517"/>
      <c r="J538" s="517"/>
      <c r="K538" s="533"/>
      <c r="L538" s="533"/>
      <c r="M538" s="533"/>
      <c r="N538" s="493"/>
      <c r="P538" s="2"/>
      <c r="Q538" s="2"/>
      <c r="R538" s="2"/>
      <c r="S538" s="2"/>
      <c r="T538" s="2"/>
      <c r="U538" s="2"/>
      <c r="V538" s="2"/>
      <c r="W538" s="2"/>
      <c r="X538" s="2"/>
      <c r="Y538" s="2"/>
      <c r="Z538" s="2"/>
      <c r="AA538" s="2"/>
      <c r="AB538" s="2"/>
      <c r="AC538" s="2"/>
      <c r="AD538" s="2"/>
      <c r="AE538" s="2"/>
    </row>
    <row r="539" spans="2:31" x14ac:dyDescent="0.25">
      <c r="B539" s="517"/>
      <c r="C539" s="517"/>
      <c r="D539" s="517"/>
      <c r="E539" s="517"/>
      <c r="F539" s="517"/>
      <c r="G539" s="517"/>
      <c r="H539" s="517"/>
      <c r="I539" s="517"/>
      <c r="J539" s="517"/>
      <c r="K539" s="533"/>
      <c r="L539" s="533"/>
      <c r="M539" s="533"/>
      <c r="N539" s="493"/>
      <c r="P539" s="2"/>
      <c r="Q539" s="2"/>
      <c r="R539" s="2"/>
      <c r="S539" s="2"/>
      <c r="T539" s="2"/>
      <c r="U539" s="2"/>
      <c r="V539" s="2"/>
      <c r="W539" s="2"/>
      <c r="X539" s="2"/>
      <c r="Y539" s="2"/>
      <c r="Z539" s="2"/>
      <c r="AA539" s="2"/>
      <c r="AB539" s="2"/>
      <c r="AC539" s="2"/>
      <c r="AD539" s="2"/>
      <c r="AE539" s="2"/>
    </row>
    <row r="540" spans="2:31" x14ac:dyDescent="0.25">
      <c r="B540" s="517"/>
      <c r="C540" s="517"/>
      <c r="D540" s="517"/>
      <c r="E540" s="517"/>
      <c r="F540" s="517"/>
      <c r="G540" s="517"/>
      <c r="H540" s="517"/>
      <c r="I540" s="517"/>
      <c r="J540" s="517"/>
      <c r="K540" s="533"/>
      <c r="L540" s="533"/>
      <c r="M540" s="533"/>
      <c r="N540" s="493"/>
      <c r="P540" s="2"/>
      <c r="Q540" s="2"/>
      <c r="R540" s="2"/>
      <c r="S540" s="2"/>
      <c r="T540" s="2"/>
      <c r="U540" s="2"/>
      <c r="V540" s="2"/>
      <c r="W540" s="2"/>
      <c r="X540" s="2"/>
      <c r="Y540" s="2"/>
      <c r="Z540" s="2"/>
      <c r="AA540" s="2"/>
      <c r="AB540" s="2"/>
      <c r="AC540" s="2"/>
      <c r="AD540" s="2"/>
      <c r="AE540" s="2"/>
    </row>
    <row r="541" spans="2:31" x14ac:dyDescent="0.25">
      <c r="B541" s="517"/>
      <c r="C541" s="517"/>
      <c r="D541" s="517"/>
      <c r="E541" s="517"/>
      <c r="F541" s="517"/>
      <c r="G541" s="517"/>
      <c r="H541" s="517"/>
      <c r="I541" s="517"/>
      <c r="J541" s="517"/>
      <c r="K541" s="533"/>
      <c r="L541" s="533"/>
      <c r="M541" s="533"/>
      <c r="N541" s="493"/>
      <c r="P541" s="2"/>
      <c r="Q541" s="2"/>
      <c r="R541" s="2"/>
      <c r="S541" s="2"/>
      <c r="T541" s="2"/>
      <c r="U541" s="2"/>
      <c r="V541" s="2"/>
      <c r="W541" s="2"/>
      <c r="X541" s="2"/>
      <c r="Y541" s="2"/>
      <c r="Z541" s="2"/>
      <c r="AA541" s="2"/>
      <c r="AB541" s="2"/>
      <c r="AC541" s="2"/>
      <c r="AD541" s="2"/>
      <c r="AE541" s="2"/>
    </row>
    <row r="542" spans="2:31" x14ac:dyDescent="0.25">
      <c r="B542" s="517"/>
      <c r="C542" s="517"/>
      <c r="D542" s="517"/>
      <c r="E542" s="517"/>
      <c r="F542" s="517"/>
      <c r="G542" s="517"/>
      <c r="H542" s="517"/>
      <c r="I542" s="517"/>
      <c r="J542" s="517"/>
      <c r="K542" s="533"/>
      <c r="L542" s="533"/>
      <c r="M542" s="533"/>
      <c r="N542" s="493"/>
      <c r="P542" s="2"/>
      <c r="Q542" s="2"/>
      <c r="R542" s="2"/>
      <c r="S542" s="2"/>
      <c r="T542" s="2"/>
      <c r="U542" s="2"/>
      <c r="V542" s="2"/>
      <c r="W542" s="2"/>
      <c r="X542" s="2"/>
      <c r="Y542" s="2"/>
      <c r="Z542" s="2"/>
      <c r="AA542" s="2"/>
      <c r="AB542" s="2"/>
      <c r="AC542" s="2"/>
      <c r="AD542" s="2"/>
      <c r="AE542" s="2"/>
    </row>
    <row r="543" spans="2:31" x14ac:dyDescent="0.25">
      <c r="B543" s="517"/>
      <c r="C543" s="517"/>
      <c r="D543" s="517"/>
      <c r="E543" s="517"/>
      <c r="F543" s="517"/>
      <c r="G543" s="517"/>
      <c r="H543" s="517"/>
      <c r="I543" s="517"/>
      <c r="J543" s="517"/>
      <c r="K543" s="533"/>
      <c r="L543" s="533"/>
      <c r="M543" s="533"/>
      <c r="N543" s="493"/>
      <c r="P543" s="2"/>
      <c r="Q543" s="2"/>
      <c r="R543" s="2"/>
      <c r="S543" s="2"/>
      <c r="T543" s="2"/>
      <c r="U543" s="2"/>
      <c r="V543" s="2"/>
      <c r="W543" s="2"/>
      <c r="X543" s="2"/>
      <c r="Y543" s="2"/>
      <c r="Z543" s="2"/>
      <c r="AA543" s="2"/>
      <c r="AB543" s="2"/>
      <c r="AC543" s="2"/>
      <c r="AD543" s="2"/>
      <c r="AE543" s="2"/>
    </row>
    <row r="544" spans="2:31" x14ac:dyDescent="0.25">
      <c r="B544" s="517"/>
      <c r="C544" s="517"/>
      <c r="D544" s="517"/>
      <c r="E544" s="517"/>
      <c r="F544" s="517"/>
      <c r="G544" s="517"/>
      <c r="H544" s="517"/>
      <c r="I544" s="517"/>
      <c r="J544" s="517"/>
      <c r="K544" s="533"/>
      <c r="L544" s="533"/>
      <c r="M544" s="533"/>
      <c r="N544" s="493"/>
      <c r="P544" s="2"/>
      <c r="Q544" s="2"/>
      <c r="R544" s="2"/>
      <c r="S544" s="2"/>
      <c r="T544" s="2"/>
      <c r="U544" s="2"/>
      <c r="V544" s="2"/>
      <c r="W544" s="2"/>
      <c r="X544" s="2"/>
      <c r="Y544" s="2"/>
      <c r="Z544" s="2"/>
      <c r="AA544" s="2"/>
      <c r="AB544" s="2"/>
      <c r="AC544" s="2"/>
      <c r="AD544" s="2"/>
      <c r="AE544" s="2"/>
    </row>
    <row r="545" spans="2:31" x14ac:dyDescent="0.25">
      <c r="B545" s="517"/>
      <c r="C545" s="517"/>
      <c r="D545" s="517"/>
      <c r="E545" s="517"/>
      <c r="F545" s="517"/>
      <c r="G545" s="517"/>
      <c r="H545" s="517"/>
      <c r="I545" s="517"/>
      <c r="J545" s="517"/>
      <c r="K545" s="533"/>
      <c r="L545" s="533"/>
      <c r="M545" s="533"/>
      <c r="N545" s="493"/>
      <c r="P545" s="2"/>
      <c r="Q545" s="2"/>
      <c r="R545" s="2"/>
      <c r="S545" s="2"/>
      <c r="T545" s="2"/>
      <c r="U545" s="2"/>
      <c r="V545" s="2"/>
      <c r="W545" s="2"/>
      <c r="X545" s="2"/>
      <c r="Y545" s="2"/>
      <c r="Z545" s="2"/>
      <c r="AA545" s="2"/>
      <c r="AB545" s="2"/>
      <c r="AC545" s="2"/>
      <c r="AD545" s="2"/>
      <c r="AE545" s="2"/>
    </row>
    <row r="546" spans="2:31" x14ac:dyDescent="0.25">
      <c r="B546" s="517"/>
      <c r="C546" s="517"/>
      <c r="D546" s="517"/>
      <c r="E546" s="517"/>
      <c r="F546" s="517"/>
      <c r="G546" s="517"/>
      <c r="H546" s="517"/>
      <c r="I546" s="517"/>
      <c r="J546" s="517"/>
      <c r="K546" s="533"/>
      <c r="L546" s="533"/>
      <c r="M546" s="533"/>
      <c r="N546" s="493"/>
      <c r="P546" s="2"/>
      <c r="Q546" s="2"/>
      <c r="R546" s="2"/>
      <c r="S546" s="2"/>
      <c r="T546" s="2"/>
      <c r="U546" s="2"/>
      <c r="V546" s="2"/>
      <c r="W546" s="2"/>
      <c r="X546" s="2"/>
      <c r="Y546" s="2"/>
      <c r="Z546" s="2"/>
      <c r="AA546" s="2"/>
      <c r="AB546" s="2"/>
      <c r="AC546" s="2"/>
      <c r="AD546" s="2"/>
      <c r="AE546" s="2"/>
    </row>
    <row r="547" spans="2:31" x14ac:dyDescent="0.25">
      <c r="B547" s="517"/>
      <c r="C547" s="517"/>
      <c r="D547" s="517"/>
      <c r="E547" s="517"/>
      <c r="F547" s="517"/>
      <c r="G547" s="517"/>
      <c r="H547" s="517"/>
      <c r="I547" s="517"/>
      <c r="J547" s="517"/>
      <c r="K547" s="533"/>
      <c r="L547" s="533"/>
      <c r="M547" s="533"/>
      <c r="N547" s="493"/>
      <c r="P547" s="2"/>
      <c r="Q547" s="2"/>
      <c r="R547" s="2"/>
      <c r="S547" s="2"/>
      <c r="T547" s="2"/>
      <c r="U547" s="2"/>
      <c r="V547" s="2"/>
      <c r="W547" s="2"/>
      <c r="X547" s="2"/>
      <c r="Y547" s="2"/>
      <c r="Z547" s="2"/>
      <c r="AA547" s="2"/>
      <c r="AB547" s="2"/>
      <c r="AC547" s="2"/>
      <c r="AD547" s="2"/>
      <c r="AE547" s="2"/>
    </row>
    <row r="548" spans="2:31" x14ac:dyDescent="0.25">
      <c r="B548" s="517"/>
      <c r="C548" s="517"/>
      <c r="D548" s="517"/>
      <c r="E548" s="517"/>
      <c r="F548" s="517"/>
      <c r="G548" s="517"/>
      <c r="H548" s="517"/>
      <c r="I548" s="517"/>
      <c r="J548" s="517"/>
      <c r="K548" s="533"/>
      <c r="L548" s="533"/>
      <c r="M548" s="533"/>
      <c r="N548" s="493"/>
      <c r="P548" s="2"/>
      <c r="Q548" s="2"/>
      <c r="R548" s="2"/>
      <c r="S548" s="2"/>
      <c r="T548" s="2"/>
      <c r="U548" s="2"/>
      <c r="V548" s="2"/>
      <c r="W548" s="2"/>
      <c r="X548" s="2"/>
      <c r="Y548" s="2"/>
      <c r="Z548" s="2"/>
      <c r="AA548" s="2"/>
      <c r="AB548" s="2"/>
      <c r="AC548" s="2"/>
      <c r="AD548" s="2"/>
      <c r="AE548" s="2"/>
    </row>
    <row r="549" spans="2:31" x14ac:dyDescent="0.25">
      <c r="B549" s="517"/>
      <c r="C549" s="517"/>
      <c r="D549" s="517"/>
      <c r="E549" s="517"/>
      <c r="F549" s="517"/>
      <c r="G549" s="517"/>
      <c r="H549" s="517"/>
      <c r="I549" s="517"/>
      <c r="J549" s="517"/>
      <c r="K549" s="533"/>
      <c r="L549" s="533"/>
      <c r="M549" s="533"/>
      <c r="N549" s="493"/>
      <c r="P549" s="2"/>
      <c r="Q549" s="2"/>
      <c r="R549" s="2"/>
      <c r="S549" s="2"/>
      <c r="T549" s="2"/>
      <c r="U549" s="2"/>
      <c r="V549" s="2"/>
      <c r="W549" s="2"/>
      <c r="X549" s="2"/>
      <c r="Y549" s="2"/>
      <c r="Z549" s="2"/>
      <c r="AA549" s="2"/>
      <c r="AB549" s="2"/>
      <c r="AC549" s="2"/>
      <c r="AD549" s="2"/>
      <c r="AE549" s="2"/>
    </row>
    <row r="550" spans="2:31" x14ac:dyDescent="0.25">
      <c r="B550" s="517"/>
      <c r="C550" s="517"/>
      <c r="D550" s="517"/>
      <c r="E550" s="517"/>
      <c r="F550" s="517"/>
      <c r="G550" s="517"/>
      <c r="H550" s="517"/>
      <c r="I550" s="517"/>
      <c r="J550" s="517"/>
      <c r="K550" s="533"/>
      <c r="L550" s="533"/>
      <c r="M550" s="533"/>
      <c r="N550" s="493"/>
      <c r="P550" s="2"/>
      <c r="Q550" s="2"/>
      <c r="R550" s="2"/>
      <c r="S550" s="2"/>
      <c r="T550" s="2"/>
      <c r="U550" s="2"/>
      <c r="V550" s="2"/>
      <c r="W550" s="2"/>
      <c r="X550" s="2"/>
      <c r="Y550" s="2"/>
      <c r="Z550" s="2"/>
      <c r="AA550" s="2"/>
      <c r="AB550" s="2"/>
      <c r="AC550" s="2"/>
      <c r="AD550" s="2"/>
      <c r="AE550" s="2"/>
    </row>
    <row r="551" spans="2:31" x14ac:dyDescent="0.25">
      <c r="B551" s="517"/>
      <c r="C551" s="517"/>
      <c r="D551" s="517"/>
      <c r="E551" s="517"/>
      <c r="F551" s="517"/>
      <c r="G551" s="517"/>
      <c r="H551" s="517"/>
      <c r="I551" s="517"/>
      <c r="J551" s="517"/>
      <c r="K551" s="533"/>
      <c r="L551" s="533"/>
      <c r="M551" s="533"/>
      <c r="N551" s="493"/>
      <c r="P551" s="2"/>
      <c r="Q551" s="2"/>
      <c r="R551" s="2"/>
      <c r="S551" s="2"/>
      <c r="T551" s="2"/>
      <c r="U551" s="2"/>
      <c r="V551" s="2"/>
      <c r="W551" s="2"/>
      <c r="X551" s="2"/>
      <c r="Y551" s="2"/>
      <c r="Z551" s="2"/>
      <c r="AA551" s="2"/>
      <c r="AB551" s="2"/>
      <c r="AC551" s="2"/>
      <c r="AD551" s="2"/>
      <c r="AE551" s="2"/>
    </row>
    <row r="552" spans="2:31" x14ac:dyDescent="0.25">
      <c r="B552" s="517"/>
      <c r="C552" s="517"/>
      <c r="D552" s="517"/>
      <c r="E552" s="517"/>
      <c r="F552" s="517"/>
      <c r="G552" s="517"/>
      <c r="H552" s="517"/>
      <c r="I552" s="517"/>
      <c r="J552" s="517"/>
      <c r="K552" s="533"/>
      <c r="L552" s="533"/>
      <c r="M552" s="533"/>
      <c r="N552" s="493"/>
      <c r="P552" s="2"/>
      <c r="Q552" s="2"/>
      <c r="R552" s="2"/>
      <c r="S552" s="2"/>
      <c r="T552" s="2"/>
      <c r="U552" s="2"/>
      <c r="V552" s="2"/>
      <c r="W552" s="2"/>
      <c r="X552" s="2"/>
      <c r="Y552" s="2"/>
      <c r="Z552" s="2"/>
      <c r="AA552" s="2"/>
      <c r="AB552" s="2"/>
      <c r="AC552" s="2"/>
      <c r="AD552" s="2"/>
      <c r="AE552" s="2"/>
    </row>
    <row r="553" spans="2:31" x14ac:dyDescent="0.25">
      <c r="B553" s="517"/>
      <c r="C553" s="517"/>
      <c r="D553" s="517"/>
      <c r="E553" s="517"/>
      <c r="F553" s="517"/>
      <c r="G553" s="517"/>
      <c r="H553" s="517"/>
      <c r="I553" s="517"/>
      <c r="J553" s="517"/>
      <c r="K553" s="533"/>
      <c r="L553" s="533"/>
      <c r="M553" s="533"/>
      <c r="N553" s="493"/>
      <c r="P553" s="2"/>
      <c r="Q553" s="2"/>
      <c r="R553" s="2"/>
      <c r="S553" s="2"/>
      <c r="T553" s="2"/>
      <c r="U553" s="2"/>
      <c r="V553" s="2"/>
      <c r="W553" s="2"/>
      <c r="X553" s="2"/>
      <c r="Y553" s="2"/>
      <c r="Z553" s="2"/>
      <c r="AA553" s="2"/>
      <c r="AB553" s="2"/>
      <c r="AC553" s="2"/>
      <c r="AD553" s="2"/>
      <c r="AE553" s="2"/>
    </row>
    <row r="554" spans="2:31" x14ac:dyDescent="0.25">
      <c r="B554" s="517"/>
      <c r="C554" s="517"/>
      <c r="D554" s="517"/>
      <c r="E554" s="517"/>
      <c r="F554" s="517"/>
      <c r="G554" s="517"/>
      <c r="H554" s="517"/>
      <c r="I554" s="517"/>
      <c r="J554" s="517"/>
      <c r="K554" s="533"/>
      <c r="L554" s="533"/>
      <c r="M554" s="533"/>
      <c r="N554" s="493"/>
      <c r="P554" s="2"/>
      <c r="Q554" s="2"/>
      <c r="R554" s="2"/>
      <c r="S554" s="2"/>
      <c r="T554" s="2"/>
      <c r="U554" s="2"/>
      <c r="V554" s="2"/>
      <c r="W554" s="2"/>
      <c r="X554" s="2"/>
      <c r="Y554" s="2"/>
      <c r="Z554" s="2"/>
      <c r="AA554" s="2"/>
      <c r="AB554" s="2"/>
      <c r="AC554" s="2"/>
      <c r="AD554" s="2"/>
      <c r="AE554" s="2"/>
    </row>
    <row r="555" spans="2:31" x14ac:dyDescent="0.25">
      <c r="B555" s="517"/>
      <c r="C555" s="517"/>
      <c r="D555" s="517"/>
      <c r="E555" s="517"/>
      <c r="F555" s="517"/>
      <c r="G555" s="517"/>
      <c r="H555" s="517"/>
      <c r="I555" s="517"/>
      <c r="J555" s="517"/>
      <c r="K555" s="533"/>
      <c r="L555" s="533"/>
      <c r="M555" s="533"/>
      <c r="N555" s="493"/>
      <c r="P555" s="2"/>
      <c r="Q555" s="2"/>
      <c r="R555" s="2"/>
      <c r="S555" s="2"/>
      <c r="T555" s="2"/>
      <c r="U555" s="2"/>
      <c r="V555" s="2"/>
      <c r="W555" s="2"/>
      <c r="X555" s="2"/>
      <c r="Y555" s="2"/>
      <c r="Z555" s="2"/>
      <c r="AA555" s="2"/>
      <c r="AB555" s="2"/>
      <c r="AC555" s="2"/>
      <c r="AD555" s="2"/>
      <c r="AE555" s="2"/>
    </row>
    <row r="556" spans="2:31" x14ac:dyDescent="0.25">
      <c r="B556" s="517"/>
      <c r="C556" s="517"/>
      <c r="D556" s="517"/>
      <c r="E556" s="517"/>
      <c r="F556" s="517"/>
      <c r="G556" s="517"/>
      <c r="H556" s="517"/>
      <c r="I556" s="517"/>
      <c r="J556" s="517"/>
      <c r="K556" s="533"/>
      <c r="L556" s="533"/>
      <c r="M556" s="533"/>
      <c r="N556" s="493"/>
      <c r="P556" s="2"/>
      <c r="Q556" s="2"/>
      <c r="R556" s="2"/>
      <c r="S556" s="2"/>
      <c r="T556" s="2"/>
      <c r="U556" s="2"/>
      <c r="V556" s="2"/>
      <c r="W556" s="2"/>
      <c r="X556" s="2"/>
      <c r="Y556" s="2"/>
      <c r="Z556" s="2"/>
      <c r="AA556" s="2"/>
      <c r="AB556" s="2"/>
      <c r="AC556" s="2"/>
      <c r="AD556" s="2"/>
      <c r="AE556" s="2"/>
    </row>
    <row r="557" spans="2:31" x14ac:dyDescent="0.25">
      <c r="B557" s="517"/>
      <c r="C557" s="517"/>
      <c r="D557" s="517"/>
      <c r="E557" s="517"/>
      <c r="F557" s="517"/>
      <c r="G557" s="517"/>
      <c r="H557" s="517"/>
      <c r="I557" s="517"/>
      <c r="J557" s="517"/>
      <c r="K557" s="533"/>
      <c r="L557" s="533"/>
      <c r="M557" s="533"/>
      <c r="N557" s="493"/>
      <c r="P557" s="2"/>
      <c r="Q557" s="2"/>
      <c r="R557" s="2"/>
      <c r="S557" s="2"/>
      <c r="T557" s="2"/>
      <c r="U557" s="2"/>
      <c r="V557" s="2"/>
      <c r="W557" s="2"/>
      <c r="X557" s="2"/>
      <c r="Y557" s="2"/>
      <c r="Z557" s="2"/>
      <c r="AA557" s="2"/>
      <c r="AB557" s="2"/>
      <c r="AC557" s="2"/>
      <c r="AD557" s="2"/>
      <c r="AE557" s="2"/>
    </row>
    <row r="558" spans="2:31" x14ac:dyDescent="0.25">
      <c r="B558" s="517"/>
      <c r="C558" s="517"/>
      <c r="D558" s="517"/>
      <c r="E558" s="517"/>
      <c r="F558" s="517"/>
      <c r="G558" s="517"/>
      <c r="H558" s="517"/>
      <c r="I558" s="517"/>
      <c r="J558" s="517"/>
      <c r="K558" s="533"/>
      <c r="L558" s="533"/>
      <c r="M558" s="533"/>
      <c r="N558" s="493"/>
      <c r="P558" s="2"/>
      <c r="Q558" s="2"/>
      <c r="R558" s="2"/>
      <c r="S558" s="2"/>
      <c r="T558" s="2"/>
      <c r="U558" s="2"/>
      <c r="V558" s="2"/>
      <c r="W558" s="2"/>
      <c r="X558" s="2"/>
      <c r="Y558" s="2"/>
      <c r="Z558" s="2"/>
      <c r="AA558" s="2"/>
      <c r="AB558" s="2"/>
      <c r="AC558" s="2"/>
      <c r="AD558" s="2"/>
      <c r="AE558" s="2"/>
    </row>
    <row r="559" spans="2:31" x14ac:dyDescent="0.25">
      <c r="B559" s="517"/>
      <c r="C559" s="517"/>
      <c r="D559" s="517"/>
      <c r="E559" s="517"/>
      <c r="F559" s="517"/>
      <c r="G559" s="517"/>
      <c r="H559" s="517"/>
      <c r="I559" s="517"/>
      <c r="J559" s="517"/>
      <c r="K559" s="533"/>
      <c r="L559" s="533"/>
      <c r="M559" s="533"/>
      <c r="N559" s="493"/>
      <c r="P559" s="2"/>
      <c r="Q559" s="2"/>
      <c r="R559" s="2"/>
      <c r="S559" s="2"/>
      <c r="T559" s="2"/>
      <c r="U559" s="2"/>
      <c r="V559" s="2"/>
      <c r="W559" s="2"/>
      <c r="X559" s="2"/>
      <c r="Y559" s="2"/>
      <c r="Z559" s="2"/>
      <c r="AA559" s="2"/>
      <c r="AB559" s="2"/>
      <c r="AC559" s="2"/>
      <c r="AD559" s="2"/>
      <c r="AE559" s="2"/>
    </row>
    <row r="560" spans="2:31" x14ac:dyDescent="0.25">
      <c r="B560" s="517"/>
      <c r="C560" s="517"/>
      <c r="D560" s="517"/>
      <c r="E560" s="517"/>
      <c r="F560" s="517"/>
      <c r="G560" s="517"/>
      <c r="H560" s="517"/>
      <c r="I560" s="517"/>
      <c r="J560" s="517"/>
      <c r="K560" s="533"/>
      <c r="L560" s="533"/>
      <c r="M560" s="533"/>
      <c r="N560" s="493"/>
      <c r="P560" s="2"/>
      <c r="Q560" s="2"/>
      <c r="R560" s="2"/>
      <c r="S560" s="2"/>
      <c r="T560" s="2"/>
      <c r="U560" s="2"/>
      <c r="V560" s="2"/>
      <c r="W560" s="2"/>
      <c r="X560" s="2"/>
      <c r="Y560" s="2"/>
      <c r="Z560" s="2"/>
      <c r="AA560" s="2"/>
      <c r="AB560" s="2"/>
      <c r="AC560" s="2"/>
      <c r="AD560" s="2"/>
      <c r="AE560" s="2"/>
    </row>
    <row r="561" spans="2:31" x14ac:dyDescent="0.25">
      <c r="B561" s="517"/>
      <c r="C561" s="517"/>
      <c r="D561" s="517"/>
      <c r="E561" s="517"/>
      <c r="F561" s="517"/>
      <c r="G561" s="517"/>
      <c r="H561" s="517"/>
      <c r="I561" s="517"/>
      <c r="J561" s="517"/>
      <c r="K561" s="533"/>
      <c r="L561" s="533"/>
      <c r="M561" s="533"/>
      <c r="N561" s="493"/>
      <c r="P561" s="2"/>
      <c r="Q561" s="2"/>
      <c r="R561" s="2"/>
      <c r="S561" s="2"/>
      <c r="T561" s="2"/>
      <c r="U561" s="2"/>
      <c r="V561" s="2"/>
      <c r="W561" s="2"/>
      <c r="X561" s="2"/>
      <c r="Y561" s="2"/>
      <c r="Z561" s="2"/>
      <c r="AA561" s="2"/>
      <c r="AB561" s="2"/>
      <c r="AC561" s="2"/>
      <c r="AD561" s="2"/>
      <c r="AE561" s="2"/>
    </row>
    <row r="562" spans="2:31" x14ac:dyDescent="0.25">
      <c r="B562" s="517"/>
      <c r="C562" s="517"/>
      <c r="D562" s="517"/>
      <c r="E562" s="517"/>
      <c r="F562" s="517"/>
      <c r="G562" s="517"/>
      <c r="H562" s="517"/>
      <c r="I562" s="517"/>
      <c r="J562" s="517"/>
      <c r="K562" s="533"/>
      <c r="L562" s="533"/>
      <c r="M562" s="533"/>
      <c r="N562" s="493"/>
      <c r="P562" s="2"/>
      <c r="Q562" s="2"/>
      <c r="R562" s="2"/>
      <c r="S562" s="2"/>
      <c r="T562" s="2"/>
      <c r="U562" s="2"/>
      <c r="V562" s="2"/>
      <c r="W562" s="2"/>
      <c r="X562" s="2"/>
      <c r="Y562" s="2"/>
      <c r="Z562" s="2"/>
      <c r="AA562" s="2"/>
      <c r="AB562" s="2"/>
      <c r="AC562" s="2"/>
      <c r="AD562" s="2"/>
      <c r="AE562" s="2"/>
    </row>
    <row r="563" spans="2:31" x14ac:dyDescent="0.25">
      <c r="B563" s="517"/>
      <c r="C563" s="517"/>
      <c r="D563" s="517"/>
      <c r="E563" s="517"/>
      <c r="F563" s="517"/>
      <c r="G563" s="517"/>
      <c r="H563" s="517"/>
      <c r="I563" s="517"/>
      <c r="J563" s="517"/>
      <c r="K563" s="533"/>
      <c r="L563" s="533"/>
      <c r="M563" s="533"/>
      <c r="N563" s="493"/>
      <c r="P563" s="2"/>
      <c r="Q563" s="2"/>
      <c r="R563" s="2"/>
      <c r="S563" s="2"/>
      <c r="T563" s="2"/>
      <c r="U563" s="2"/>
      <c r="V563" s="2"/>
      <c r="W563" s="2"/>
      <c r="X563" s="2"/>
      <c r="Y563" s="2"/>
      <c r="Z563" s="2"/>
      <c r="AA563" s="2"/>
      <c r="AB563" s="2"/>
      <c r="AC563" s="2"/>
      <c r="AD563" s="2"/>
      <c r="AE563" s="2"/>
    </row>
    <row r="564" spans="2:31" x14ac:dyDescent="0.25">
      <c r="B564" s="517"/>
      <c r="C564" s="517"/>
      <c r="D564" s="517"/>
      <c r="E564" s="517"/>
      <c r="F564" s="517"/>
      <c r="G564" s="517"/>
      <c r="H564" s="517"/>
      <c r="I564" s="517"/>
      <c r="J564" s="517"/>
      <c r="K564" s="533"/>
      <c r="L564" s="533"/>
      <c r="M564" s="533"/>
      <c r="N564" s="493"/>
      <c r="P564" s="2"/>
      <c r="Q564" s="2"/>
      <c r="R564" s="2"/>
      <c r="S564" s="2"/>
      <c r="T564" s="2"/>
      <c r="U564" s="2"/>
      <c r="V564" s="2"/>
      <c r="W564" s="2"/>
      <c r="X564" s="2"/>
      <c r="Y564" s="2"/>
      <c r="Z564" s="2"/>
      <c r="AA564" s="2"/>
      <c r="AB564" s="2"/>
      <c r="AC564" s="2"/>
      <c r="AD564" s="2"/>
      <c r="AE564" s="2"/>
    </row>
    <row r="565" spans="2:31" x14ac:dyDescent="0.25">
      <c r="B565" s="517"/>
      <c r="C565" s="517"/>
      <c r="D565" s="517"/>
      <c r="E565" s="517"/>
      <c r="F565" s="517"/>
      <c r="G565" s="517"/>
      <c r="H565" s="517"/>
      <c r="I565" s="517"/>
      <c r="J565" s="517"/>
      <c r="K565" s="533"/>
      <c r="L565" s="533"/>
      <c r="M565" s="533"/>
      <c r="N565" s="493"/>
      <c r="P565" s="2"/>
      <c r="Q565" s="2"/>
      <c r="R565" s="2"/>
      <c r="S565" s="2"/>
      <c r="T565" s="2"/>
      <c r="U565" s="2"/>
      <c r="V565" s="2"/>
      <c r="W565" s="2"/>
      <c r="X565" s="2"/>
      <c r="Y565" s="2"/>
      <c r="Z565" s="2"/>
      <c r="AA565" s="2"/>
      <c r="AB565" s="2"/>
      <c r="AC565" s="2"/>
      <c r="AD565" s="2"/>
      <c r="AE565" s="2"/>
    </row>
    <row r="566" spans="2:31" x14ac:dyDescent="0.25">
      <c r="B566" s="517"/>
      <c r="C566" s="517"/>
      <c r="D566" s="517"/>
      <c r="E566" s="517"/>
      <c r="F566" s="517"/>
      <c r="G566" s="517"/>
      <c r="H566" s="517"/>
      <c r="I566" s="517"/>
      <c r="J566" s="517"/>
      <c r="K566" s="533"/>
      <c r="L566" s="533"/>
      <c r="M566" s="533"/>
      <c r="N566" s="493"/>
      <c r="P566" s="2"/>
      <c r="Q566" s="2"/>
      <c r="R566" s="2"/>
      <c r="S566" s="2"/>
      <c r="T566" s="2"/>
      <c r="U566" s="2"/>
      <c r="V566" s="2"/>
      <c r="W566" s="2"/>
      <c r="X566" s="2"/>
      <c r="Y566" s="2"/>
      <c r="Z566" s="2"/>
      <c r="AA566" s="2"/>
      <c r="AB566" s="2"/>
      <c r="AC566" s="2"/>
      <c r="AD566" s="2"/>
      <c r="AE566" s="2"/>
    </row>
    <row r="567" spans="2:31" x14ac:dyDescent="0.25">
      <c r="B567" s="517"/>
      <c r="C567" s="517"/>
      <c r="D567" s="517"/>
      <c r="E567" s="517"/>
      <c r="F567" s="517"/>
      <c r="G567" s="517"/>
      <c r="H567" s="517"/>
      <c r="I567" s="517"/>
      <c r="J567" s="517"/>
      <c r="K567" s="533"/>
      <c r="L567" s="533"/>
      <c r="M567" s="533"/>
      <c r="N567" s="493"/>
      <c r="P567" s="2"/>
      <c r="Q567" s="2"/>
      <c r="R567" s="2"/>
      <c r="S567" s="2"/>
      <c r="T567" s="2"/>
      <c r="U567" s="2"/>
      <c r="V567" s="2"/>
      <c r="W567" s="2"/>
      <c r="X567" s="2"/>
      <c r="Y567" s="2"/>
      <c r="Z567" s="2"/>
      <c r="AA567" s="2"/>
      <c r="AB567" s="2"/>
      <c r="AC567" s="2"/>
      <c r="AD567" s="2"/>
      <c r="AE567" s="2"/>
    </row>
    <row r="568" spans="2:31" x14ac:dyDescent="0.25">
      <c r="B568" s="517"/>
      <c r="C568" s="517"/>
      <c r="D568" s="517"/>
      <c r="E568" s="517"/>
      <c r="F568" s="517"/>
      <c r="G568" s="517"/>
      <c r="H568" s="517"/>
      <c r="I568" s="517"/>
      <c r="J568" s="517"/>
      <c r="K568" s="533"/>
      <c r="L568" s="533"/>
      <c r="M568" s="533"/>
      <c r="N568" s="493"/>
      <c r="P568" s="2"/>
      <c r="Q568" s="2"/>
      <c r="R568" s="2"/>
      <c r="S568" s="2"/>
      <c r="T568" s="2"/>
      <c r="U568" s="2"/>
      <c r="V568" s="2"/>
      <c r="W568" s="2"/>
      <c r="X568" s="2"/>
      <c r="Y568" s="2"/>
      <c r="Z568" s="2"/>
      <c r="AA568" s="2"/>
      <c r="AB568" s="2"/>
      <c r="AC568" s="2"/>
      <c r="AD568" s="2"/>
      <c r="AE568" s="2"/>
    </row>
    <row r="569" spans="2:31" x14ac:dyDescent="0.25">
      <c r="B569" s="517"/>
      <c r="C569" s="517"/>
      <c r="D569" s="517"/>
      <c r="E569" s="517"/>
      <c r="F569" s="517"/>
      <c r="G569" s="517"/>
      <c r="H569" s="517"/>
      <c r="I569" s="517"/>
      <c r="J569" s="517"/>
      <c r="K569" s="533"/>
      <c r="L569" s="533"/>
      <c r="M569" s="533"/>
      <c r="N569" s="493"/>
      <c r="P569" s="2"/>
      <c r="Q569" s="2"/>
      <c r="R569" s="2"/>
      <c r="S569" s="2"/>
      <c r="T569" s="2"/>
      <c r="U569" s="2"/>
      <c r="V569" s="2"/>
      <c r="W569" s="2"/>
      <c r="X569" s="2"/>
      <c r="Y569" s="2"/>
      <c r="Z569" s="2"/>
      <c r="AA569" s="2"/>
      <c r="AB569" s="2"/>
      <c r="AC569" s="2"/>
      <c r="AD569" s="2"/>
      <c r="AE569" s="2"/>
    </row>
    <row r="570" spans="2:31" x14ac:dyDescent="0.25">
      <c r="B570" s="517"/>
      <c r="C570" s="517"/>
      <c r="D570" s="517"/>
      <c r="E570" s="517"/>
      <c r="F570" s="517"/>
      <c r="G570" s="517"/>
      <c r="H570" s="517"/>
      <c r="I570" s="517"/>
      <c r="J570" s="517"/>
      <c r="K570" s="533"/>
      <c r="L570" s="533"/>
      <c r="M570" s="533"/>
      <c r="N570" s="493"/>
      <c r="P570" s="2"/>
      <c r="Q570" s="2"/>
      <c r="R570" s="2"/>
      <c r="S570" s="2"/>
      <c r="T570" s="2"/>
      <c r="U570" s="2"/>
      <c r="V570" s="2"/>
      <c r="W570" s="2"/>
      <c r="X570" s="2"/>
      <c r="Y570" s="2"/>
      <c r="Z570" s="2"/>
      <c r="AA570" s="2"/>
      <c r="AB570" s="2"/>
      <c r="AC570" s="2"/>
      <c r="AD570" s="2"/>
      <c r="AE570" s="2"/>
    </row>
    <row r="571" spans="2:31" x14ac:dyDescent="0.25">
      <c r="B571" s="517"/>
      <c r="C571" s="517"/>
      <c r="D571" s="517"/>
      <c r="E571" s="517"/>
      <c r="F571" s="517"/>
      <c r="G571" s="517"/>
      <c r="H571" s="517"/>
      <c r="I571" s="517"/>
      <c r="J571" s="517"/>
      <c r="K571" s="533"/>
      <c r="L571" s="533"/>
      <c r="M571" s="533"/>
      <c r="N571" s="493"/>
      <c r="P571" s="2"/>
      <c r="Q571" s="2"/>
      <c r="R571" s="2"/>
      <c r="S571" s="2"/>
      <c r="T571" s="2"/>
      <c r="U571" s="2"/>
      <c r="V571" s="2"/>
      <c r="W571" s="2"/>
      <c r="X571" s="2"/>
      <c r="Y571" s="2"/>
      <c r="Z571" s="2"/>
      <c r="AA571" s="2"/>
      <c r="AB571" s="2"/>
      <c r="AC571" s="2"/>
      <c r="AD571" s="2"/>
      <c r="AE571" s="2"/>
    </row>
    <row r="572" spans="2:31" x14ac:dyDescent="0.25">
      <c r="B572" s="517"/>
      <c r="C572" s="517"/>
      <c r="D572" s="517"/>
      <c r="E572" s="517"/>
      <c r="F572" s="517"/>
      <c r="G572" s="517"/>
      <c r="H572" s="517"/>
      <c r="I572" s="517"/>
      <c r="J572" s="517"/>
      <c r="K572" s="533"/>
      <c r="L572" s="533"/>
      <c r="M572" s="533"/>
      <c r="N572" s="493"/>
      <c r="P572" s="2"/>
      <c r="Q572" s="2"/>
      <c r="R572" s="2"/>
      <c r="S572" s="2"/>
      <c r="T572" s="2"/>
      <c r="U572" s="2"/>
      <c r="V572" s="2"/>
      <c r="W572" s="2"/>
      <c r="X572" s="2"/>
      <c r="Y572" s="2"/>
      <c r="Z572" s="2"/>
      <c r="AA572" s="2"/>
      <c r="AB572" s="2"/>
      <c r="AC572" s="2"/>
      <c r="AD572" s="2"/>
      <c r="AE572" s="2"/>
    </row>
    <row r="573" spans="2:31" x14ac:dyDescent="0.25">
      <c r="B573" s="517"/>
      <c r="C573" s="517"/>
      <c r="D573" s="517"/>
      <c r="E573" s="517"/>
      <c r="F573" s="517"/>
      <c r="G573" s="517"/>
      <c r="H573" s="517"/>
      <c r="I573" s="517"/>
      <c r="J573" s="517"/>
      <c r="K573" s="533"/>
      <c r="L573" s="533"/>
      <c r="M573" s="533"/>
      <c r="N573" s="493"/>
      <c r="P573" s="2"/>
      <c r="Q573" s="2"/>
      <c r="R573" s="2"/>
      <c r="S573" s="2"/>
      <c r="T573" s="2"/>
      <c r="U573" s="2"/>
      <c r="V573" s="2"/>
      <c r="W573" s="2"/>
      <c r="X573" s="2"/>
      <c r="Y573" s="2"/>
      <c r="Z573" s="2"/>
      <c r="AA573" s="2"/>
      <c r="AB573" s="2"/>
      <c r="AC573" s="2"/>
      <c r="AD573" s="2"/>
      <c r="AE573" s="2"/>
    </row>
    <row r="574" spans="2:31" x14ac:dyDescent="0.25">
      <c r="B574" s="517"/>
      <c r="C574" s="517"/>
      <c r="D574" s="517"/>
      <c r="E574" s="517"/>
      <c r="F574" s="517"/>
      <c r="G574" s="517"/>
      <c r="H574" s="517"/>
      <c r="I574" s="517"/>
      <c r="J574" s="517"/>
      <c r="K574" s="533"/>
      <c r="L574" s="533"/>
      <c r="M574" s="533"/>
      <c r="N574" s="493"/>
      <c r="P574" s="2"/>
      <c r="Q574" s="2"/>
      <c r="R574" s="2"/>
      <c r="S574" s="2"/>
      <c r="T574" s="2"/>
      <c r="U574" s="2"/>
      <c r="V574" s="2"/>
      <c r="W574" s="2"/>
      <c r="X574" s="2"/>
      <c r="Y574" s="2"/>
      <c r="Z574" s="2"/>
      <c r="AA574" s="2"/>
      <c r="AB574" s="2"/>
      <c r="AC574" s="2"/>
      <c r="AD574" s="2"/>
      <c r="AE574" s="2"/>
    </row>
    <row r="575" spans="2:31" x14ac:dyDescent="0.25">
      <c r="B575" s="517"/>
      <c r="C575" s="517"/>
      <c r="D575" s="517"/>
      <c r="E575" s="517"/>
      <c r="F575" s="517"/>
      <c r="G575" s="517"/>
      <c r="H575" s="517"/>
      <c r="I575" s="517"/>
      <c r="J575" s="517"/>
      <c r="K575" s="533"/>
      <c r="L575" s="533"/>
      <c r="M575" s="533"/>
      <c r="N575" s="493"/>
      <c r="P575" s="2"/>
      <c r="Q575" s="2"/>
      <c r="R575" s="2"/>
      <c r="S575" s="2"/>
      <c r="T575" s="2"/>
      <c r="U575" s="2"/>
      <c r="V575" s="2"/>
      <c r="W575" s="2"/>
      <c r="X575" s="2"/>
      <c r="Y575" s="2"/>
      <c r="Z575" s="2"/>
      <c r="AA575" s="2"/>
      <c r="AB575" s="2"/>
      <c r="AC575" s="2"/>
      <c r="AD575" s="2"/>
      <c r="AE575" s="2"/>
    </row>
    <row r="576" spans="2:31" x14ac:dyDescent="0.25">
      <c r="B576" s="517"/>
      <c r="C576" s="517"/>
      <c r="D576" s="517"/>
      <c r="E576" s="517"/>
      <c r="F576" s="517"/>
      <c r="G576" s="517"/>
      <c r="H576" s="517"/>
      <c r="I576" s="517"/>
      <c r="J576" s="517"/>
      <c r="K576" s="533"/>
      <c r="L576" s="533"/>
      <c r="M576" s="533"/>
      <c r="N576" s="493"/>
      <c r="P576" s="2"/>
      <c r="Q576" s="2"/>
      <c r="R576" s="2"/>
      <c r="S576" s="2"/>
      <c r="T576" s="2"/>
      <c r="U576" s="2"/>
      <c r="V576" s="2"/>
      <c r="W576" s="2"/>
      <c r="X576" s="2"/>
      <c r="Y576" s="2"/>
      <c r="Z576" s="2"/>
      <c r="AA576" s="2"/>
      <c r="AB576" s="2"/>
      <c r="AC576" s="2"/>
      <c r="AD576" s="2"/>
      <c r="AE576" s="2"/>
    </row>
    <row r="577" spans="2:31" x14ac:dyDescent="0.25">
      <c r="B577" s="517"/>
      <c r="C577" s="517"/>
      <c r="D577" s="517"/>
      <c r="E577" s="517"/>
      <c r="F577" s="517"/>
      <c r="G577" s="517"/>
      <c r="H577" s="517"/>
      <c r="I577" s="517"/>
      <c r="J577" s="517"/>
      <c r="K577" s="533"/>
      <c r="L577" s="533"/>
      <c r="M577" s="533"/>
      <c r="N577" s="493"/>
      <c r="P577" s="2"/>
      <c r="Q577" s="2"/>
      <c r="R577" s="2"/>
      <c r="S577" s="2"/>
      <c r="T577" s="2"/>
      <c r="U577" s="2"/>
      <c r="V577" s="2"/>
      <c r="W577" s="2"/>
      <c r="X577" s="2"/>
      <c r="Y577" s="2"/>
      <c r="Z577" s="2"/>
      <c r="AA577" s="2"/>
      <c r="AB577" s="2"/>
      <c r="AC577" s="2"/>
      <c r="AD577" s="2"/>
      <c r="AE577" s="2"/>
    </row>
    <row r="578" spans="2:31" x14ac:dyDescent="0.25">
      <c r="B578" s="517"/>
      <c r="C578" s="517"/>
      <c r="D578" s="517"/>
      <c r="E578" s="517"/>
      <c r="F578" s="517"/>
      <c r="G578" s="517"/>
      <c r="H578" s="517"/>
      <c r="I578" s="517"/>
      <c r="J578" s="517"/>
      <c r="K578" s="533"/>
      <c r="L578" s="533"/>
      <c r="M578" s="533"/>
      <c r="N578" s="493"/>
      <c r="P578" s="2"/>
      <c r="Q578" s="2"/>
      <c r="R578" s="2"/>
      <c r="S578" s="2"/>
      <c r="T578" s="2"/>
      <c r="U578" s="2"/>
      <c r="V578" s="2"/>
      <c r="W578" s="2"/>
      <c r="X578" s="2"/>
      <c r="Y578" s="2"/>
      <c r="Z578" s="2"/>
      <c r="AA578" s="2"/>
      <c r="AB578" s="2"/>
      <c r="AC578" s="2"/>
      <c r="AD578" s="2"/>
      <c r="AE578" s="2"/>
    </row>
    <row r="579" spans="2:31" x14ac:dyDescent="0.25">
      <c r="B579" s="517"/>
      <c r="C579" s="517"/>
      <c r="D579" s="517"/>
      <c r="E579" s="517"/>
      <c r="F579" s="517"/>
      <c r="G579" s="517"/>
      <c r="H579" s="517"/>
      <c r="I579" s="517"/>
      <c r="J579" s="517"/>
      <c r="K579" s="533"/>
      <c r="L579" s="533"/>
      <c r="M579" s="533"/>
      <c r="N579" s="493"/>
      <c r="P579" s="2"/>
      <c r="Q579" s="2"/>
      <c r="R579" s="2"/>
      <c r="S579" s="2"/>
      <c r="T579" s="2"/>
      <c r="U579" s="2"/>
      <c r="V579" s="2"/>
      <c r="W579" s="2"/>
      <c r="X579" s="2"/>
      <c r="Y579" s="2"/>
      <c r="Z579" s="2"/>
      <c r="AA579" s="2"/>
      <c r="AB579" s="2"/>
      <c r="AC579" s="2"/>
      <c r="AD579" s="2"/>
      <c r="AE579" s="2"/>
    </row>
    <row r="580" spans="2:31" x14ac:dyDescent="0.25">
      <c r="B580" s="517"/>
      <c r="C580" s="517"/>
      <c r="D580" s="517"/>
      <c r="E580" s="517"/>
      <c r="F580" s="517"/>
      <c r="G580" s="517"/>
      <c r="H580" s="517"/>
      <c r="I580" s="517"/>
      <c r="J580" s="517"/>
      <c r="K580" s="533"/>
      <c r="L580" s="533"/>
      <c r="M580" s="533"/>
      <c r="N580" s="493"/>
      <c r="P580" s="2"/>
      <c r="Q580" s="2"/>
      <c r="R580" s="2"/>
      <c r="S580" s="2"/>
      <c r="T580" s="2"/>
      <c r="U580" s="2"/>
      <c r="V580" s="2"/>
      <c r="W580" s="2"/>
      <c r="X580" s="2"/>
      <c r="Y580" s="2"/>
      <c r="Z580" s="2"/>
      <c r="AA580" s="2"/>
      <c r="AB580" s="2"/>
      <c r="AC580" s="2"/>
      <c r="AD580" s="2"/>
      <c r="AE580" s="2"/>
    </row>
    <row r="581" spans="2:31" x14ac:dyDescent="0.25">
      <c r="B581" s="517"/>
      <c r="C581" s="517"/>
      <c r="D581" s="517"/>
      <c r="E581" s="517"/>
      <c r="F581" s="517"/>
      <c r="G581" s="517"/>
      <c r="H581" s="517"/>
      <c r="I581" s="517"/>
      <c r="J581" s="517"/>
      <c r="K581" s="533"/>
      <c r="L581" s="533"/>
      <c r="M581" s="533"/>
      <c r="N581" s="493"/>
      <c r="P581" s="2"/>
      <c r="Q581" s="2"/>
      <c r="R581" s="2"/>
      <c r="S581" s="2"/>
      <c r="T581" s="2"/>
      <c r="U581" s="2"/>
      <c r="V581" s="2"/>
      <c r="W581" s="2"/>
      <c r="X581" s="2"/>
      <c r="Y581" s="2"/>
      <c r="Z581" s="2"/>
      <c r="AA581" s="2"/>
      <c r="AB581" s="2"/>
      <c r="AC581" s="2"/>
      <c r="AD581" s="2"/>
      <c r="AE581" s="2"/>
    </row>
    <row r="582" spans="2:31" x14ac:dyDescent="0.25">
      <c r="B582" s="517"/>
      <c r="C582" s="517"/>
      <c r="D582" s="517"/>
      <c r="E582" s="517"/>
      <c r="F582" s="517"/>
      <c r="G582" s="517"/>
      <c r="H582" s="517"/>
      <c r="I582" s="517"/>
      <c r="J582" s="517"/>
      <c r="K582" s="533"/>
      <c r="L582" s="533"/>
      <c r="M582" s="533"/>
      <c r="N582" s="493"/>
      <c r="P582" s="2"/>
      <c r="Q582" s="2"/>
      <c r="R582" s="2"/>
      <c r="S582" s="2"/>
      <c r="T582" s="2"/>
      <c r="U582" s="2"/>
      <c r="V582" s="2"/>
      <c r="W582" s="2"/>
      <c r="X582" s="2"/>
      <c r="Y582" s="2"/>
      <c r="Z582" s="2"/>
      <c r="AA582" s="2"/>
      <c r="AB582" s="2"/>
      <c r="AC582" s="2"/>
      <c r="AD582" s="2"/>
      <c r="AE582" s="2"/>
    </row>
    <row r="583" spans="2:31" x14ac:dyDescent="0.25">
      <c r="B583" s="517"/>
      <c r="C583" s="517"/>
      <c r="D583" s="517"/>
      <c r="E583" s="517"/>
      <c r="F583" s="517"/>
      <c r="G583" s="517"/>
      <c r="H583" s="517"/>
      <c r="I583" s="517"/>
      <c r="J583" s="517"/>
      <c r="K583" s="533"/>
      <c r="L583" s="533"/>
      <c r="M583" s="533"/>
      <c r="N583" s="493"/>
      <c r="P583" s="2"/>
      <c r="Q583" s="2"/>
      <c r="R583" s="2"/>
      <c r="S583" s="2"/>
      <c r="T583" s="2"/>
      <c r="U583" s="2"/>
      <c r="V583" s="2"/>
      <c r="W583" s="2"/>
      <c r="X583" s="2"/>
      <c r="Y583" s="2"/>
      <c r="Z583" s="2"/>
      <c r="AA583" s="2"/>
      <c r="AB583" s="2"/>
      <c r="AC583" s="2"/>
      <c r="AD583" s="2"/>
      <c r="AE583" s="2"/>
    </row>
    <row r="584" spans="2:31" x14ac:dyDescent="0.25">
      <c r="B584" s="517"/>
      <c r="C584" s="517"/>
      <c r="D584" s="517"/>
      <c r="E584" s="517"/>
      <c r="F584" s="517"/>
      <c r="G584" s="517"/>
      <c r="H584" s="517"/>
      <c r="I584" s="517"/>
      <c r="J584" s="517"/>
      <c r="K584" s="533"/>
      <c r="L584" s="533"/>
      <c r="M584" s="533"/>
      <c r="N584" s="493"/>
      <c r="P584" s="2"/>
      <c r="Q584" s="2"/>
      <c r="R584" s="2"/>
      <c r="S584" s="2"/>
      <c r="T584" s="2"/>
      <c r="U584" s="2"/>
      <c r="V584" s="2"/>
      <c r="W584" s="2"/>
      <c r="X584" s="2"/>
      <c r="Y584" s="2"/>
      <c r="Z584" s="2"/>
      <c r="AA584" s="2"/>
      <c r="AB584" s="2"/>
      <c r="AC584" s="2"/>
      <c r="AD584" s="2"/>
      <c r="AE584" s="2"/>
    </row>
    <row r="585" spans="2:31" x14ac:dyDescent="0.25">
      <c r="B585" s="517"/>
      <c r="C585" s="517"/>
      <c r="D585" s="517"/>
      <c r="E585" s="517"/>
      <c r="F585" s="517"/>
      <c r="G585" s="517"/>
      <c r="H585" s="517"/>
      <c r="I585" s="517"/>
      <c r="J585" s="517"/>
      <c r="K585" s="533"/>
      <c r="L585" s="533"/>
      <c r="M585" s="533"/>
      <c r="N585" s="493"/>
      <c r="P585" s="2"/>
      <c r="Q585" s="2"/>
      <c r="R585" s="2"/>
      <c r="S585" s="2"/>
      <c r="T585" s="2"/>
      <c r="U585" s="2"/>
      <c r="V585" s="2"/>
      <c r="W585" s="2"/>
      <c r="X585" s="2"/>
      <c r="Y585" s="2"/>
      <c r="Z585" s="2"/>
      <c r="AA585" s="2"/>
      <c r="AB585" s="2"/>
      <c r="AC585" s="2"/>
      <c r="AD585" s="2"/>
      <c r="AE585" s="2"/>
    </row>
    <row r="586" spans="2:31" x14ac:dyDescent="0.25">
      <c r="B586" s="517"/>
      <c r="C586" s="517"/>
      <c r="D586" s="517"/>
      <c r="E586" s="517"/>
      <c r="F586" s="517"/>
      <c r="G586" s="517"/>
      <c r="H586" s="517"/>
      <c r="I586" s="517"/>
      <c r="J586" s="517"/>
      <c r="K586" s="533"/>
      <c r="L586" s="533"/>
      <c r="M586" s="533"/>
      <c r="N586" s="493"/>
      <c r="P586" s="2"/>
      <c r="Q586" s="2"/>
      <c r="R586" s="2"/>
      <c r="S586" s="2"/>
      <c r="T586" s="2"/>
      <c r="U586" s="2"/>
      <c r="V586" s="2"/>
      <c r="W586" s="2"/>
      <c r="X586" s="2"/>
      <c r="Y586" s="2"/>
      <c r="Z586" s="2"/>
      <c r="AA586" s="2"/>
      <c r="AB586" s="2"/>
      <c r="AC586" s="2"/>
      <c r="AD586" s="2"/>
      <c r="AE586" s="2"/>
    </row>
    <row r="587" spans="2:31" x14ac:dyDescent="0.25">
      <c r="B587" s="517"/>
      <c r="C587" s="517"/>
      <c r="D587" s="517"/>
      <c r="E587" s="517"/>
      <c r="F587" s="517"/>
      <c r="G587" s="517"/>
      <c r="H587" s="517"/>
      <c r="I587" s="517"/>
      <c r="J587" s="517"/>
      <c r="K587" s="533"/>
      <c r="L587" s="533"/>
      <c r="M587" s="533"/>
      <c r="N587" s="493"/>
      <c r="P587" s="2"/>
      <c r="Q587" s="2"/>
      <c r="R587" s="2"/>
      <c r="S587" s="2"/>
      <c r="T587" s="2"/>
      <c r="U587" s="2"/>
      <c r="V587" s="2"/>
      <c r="W587" s="2"/>
      <c r="X587" s="2"/>
      <c r="Y587" s="2"/>
      <c r="Z587" s="2"/>
      <c r="AA587" s="2"/>
      <c r="AB587" s="2"/>
      <c r="AC587" s="2"/>
      <c r="AD587" s="2"/>
      <c r="AE587" s="2"/>
    </row>
    <row r="588" spans="2:31" x14ac:dyDescent="0.25">
      <c r="B588" s="517"/>
      <c r="C588" s="517"/>
      <c r="D588" s="517"/>
      <c r="E588" s="517"/>
      <c r="F588" s="517"/>
      <c r="G588" s="517"/>
      <c r="H588" s="517"/>
      <c r="I588" s="517"/>
      <c r="J588" s="517"/>
      <c r="K588" s="533"/>
      <c r="L588" s="533"/>
      <c r="M588" s="533"/>
      <c r="N588" s="493"/>
      <c r="P588" s="2"/>
      <c r="Q588" s="2"/>
      <c r="R588" s="2"/>
      <c r="S588" s="2"/>
      <c r="T588" s="2"/>
      <c r="U588" s="2"/>
      <c r="V588" s="2"/>
      <c r="W588" s="2"/>
      <c r="X588" s="2"/>
      <c r="Y588" s="2"/>
      <c r="Z588" s="2"/>
      <c r="AA588" s="2"/>
      <c r="AB588" s="2"/>
      <c r="AC588" s="2"/>
      <c r="AD588" s="2"/>
      <c r="AE588" s="2"/>
    </row>
    <row r="589" spans="2:31" x14ac:dyDescent="0.25">
      <c r="B589" s="517"/>
      <c r="C589" s="517"/>
      <c r="D589" s="517"/>
      <c r="E589" s="517"/>
      <c r="F589" s="517"/>
      <c r="G589" s="517"/>
      <c r="H589" s="517"/>
      <c r="I589" s="517"/>
      <c r="J589" s="517"/>
      <c r="K589" s="533"/>
      <c r="L589" s="533"/>
      <c r="M589" s="533"/>
      <c r="N589" s="493"/>
      <c r="P589" s="2"/>
      <c r="Q589" s="2"/>
      <c r="R589" s="2"/>
      <c r="S589" s="2"/>
      <c r="T589" s="2"/>
      <c r="U589" s="2"/>
      <c r="V589" s="2"/>
      <c r="W589" s="2"/>
      <c r="X589" s="2"/>
      <c r="Y589" s="2"/>
      <c r="Z589" s="2"/>
      <c r="AA589" s="2"/>
      <c r="AB589" s="2"/>
      <c r="AC589" s="2"/>
      <c r="AD589" s="2"/>
      <c r="AE589" s="2"/>
    </row>
    <row r="590" spans="2:31" x14ac:dyDescent="0.25">
      <c r="B590" s="517"/>
      <c r="C590" s="517"/>
      <c r="D590" s="517"/>
      <c r="E590" s="517"/>
      <c r="F590" s="517"/>
      <c r="G590" s="517"/>
      <c r="H590" s="517"/>
      <c r="I590" s="517"/>
      <c r="J590" s="517"/>
      <c r="K590" s="533"/>
      <c r="L590" s="533"/>
      <c r="M590" s="533"/>
      <c r="N590" s="493"/>
      <c r="P590" s="2"/>
      <c r="Q590" s="2"/>
      <c r="R590" s="2"/>
      <c r="S590" s="2"/>
      <c r="T590" s="2"/>
      <c r="U590" s="2"/>
      <c r="V590" s="2"/>
      <c r="W590" s="2"/>
      <c r="X590" s="2"/>
      <c r="Y590" s="2"/>
      <c r="Z590" s="2"/>
      <c r="AA590" s="2"/>
      <c r="AB590" s="2"/>
      <c r="AC590" s="2"/>
      <c r="AD590" s="2"/>
      <c r="AE590" s="2"/>
    </row>
    <row r="591" spans="2:31" x14ac:dyDescent="0.25">
      <c r="B591" s="517"/>
      <c r="C591" s="517"/>
      <c r="D591" s="517"/>
      <c r="E591" s="517"/>
      <c r="F591" s="517"/>
      <c r="G591" s="517"/>
      <c r="H591" s="517"/>
      <c r="I591" s="517"/>
      <c r="J591" s="517"/>
      <c r="K591" s="533"/>
      <c r="L591" s="533"/>
      <c r="M591" s="533"/>
      <c r="N591" s="493"/>
      <c r="P591" s="2"/>
      <c r="Q591" s="2"/>
      <c r="R591" s="2"/>
      <c r="S591" s="2"/>
      <c r="T591" s="2"/>
      <c r="U591" s="2"/>
      <c r="V591" s="2"/>
      <c r="W591" s="2"/>
      <c r="X591" s="2"/>
      <c r="Y591" s="2"/>
      <c r="Z591" s="2"/>
      <c r="AA591" s="2"/>
      <c r="AB591" s="2"/>
      <c r="AC591" s="2"/>
      <c r="AD591" s="2"/>
      <c r="AE591" s="2"/>
    </row>
    <row r="592" spans="2:31" x14ac:dyDescent="0.25">
      <c r="B592" s="517"/>
      <c r="C592" s="517"/>
      <c r="D592" s="517"/>
      <c r="E592" s="517"/>
      <c r="F592" s="517"/>
      <c r="G592" s="517"/>
      <c r="H592" s="517"/>
      <c r="I592" s="517"/>
      <c r="J592" s="517"/>
      <c r="K592" s="533"/>
      <c r="L592" s="533"/>
      <c r="M592" s="533"/>
      <c r="N592" s="493"/>
      <c r="P592" s="2"/>
      <c r="Q592" s="2"/>
      <c r="R592" s="2"/>
      <c r="S592" s="2"/>
      <c r="T592" s="2"/>
      <c r="U592" s="2"/>
      <c r="V592" s="2"/>
      <c r="W592" s="2"/>
      <c r="X592" s="2"/>
      <c r="Y592" s="2"/>
      <c r="Z592" s="2"/>
      <c r="AA592" s="2"/>
      <c r="AB592" s="2"/>
      <c r="AC592" s="2"/>
      <c r="AD592" s="2"/>
      <c r="AE592" s="2"/>
    </row>
    <row r="593" spans="2:31" x14ac:dyDescent="0.25">
      <c r="B593" s="517"/>
      <c r="C593" s="517"/>
      <c r="D593" s="517"/>
      <c r="E593" s="517"/>
      <c r="F593" s="517"/>
      <c r="G593" s="517"/>
      <c r="H593" s="517"/>
      <c r="I593" s="517"/>
      <c r="J593" s="517"/>
      <c r="K593" s="533"/>
      <c r="L593" s="533"/>
      <c r="M593" s="533"/>
      <c r="N593" s="493"/>
      <c r="P593" s="2"/>
      <c r="Q593" s="2"/>
      <c r="R593" s="2"/>
      <c r="S593" s="2"/>
      <c r="T593" s="2"/>
      <c r="U593" s="2"/>
      <c r="V593" s="2"/>
      <c r="W593" s="2"/>
      <c r="X593" s="2"/>
      <c r="Y593" s="2"/>
      <c r="Z593" s="2"/>
      <c r="AA593" s="2"/>
      <c r="AB593" s="2"/>
      <c r="AC593" s="2"/>
      <c r="AD593" s="2"/>
      <c r="AE593" s="2"/>
    </row>
    <row r="594" spans="2:31" x14ac:dyDescent="0.25">
      <c r="B594" s="517"/>
      <c r="C594" s="517"/>
      <c r="D594" s="517"/>
      <c r="E594" s="517"/>
      <c r="F594" s="517"/>
      <c r="G594" s="517"/>
      <c r="H594" s="517"/>
      <c r="I594" s="517"/>
      <c r="J594" s="517"/>
      <c r="K594" s="533"/>
      <c r="L594" s="533"/>
      <c r="M594" s="533"/>
      <c r="N594" s="493"/>
      <c r="P594" s="2"/>
      <c r="Q594" s="2"/>
      <c r="R594" s="2"/>
      <c r="S594" s="2"/>
      <c r="T594" s="2"/>
      <c r="U594" s="2"/>
      <c r="V594" s="2"/>
      <c r="W594" s="2"/>
      <c r="X594" s="2"/>
      <c r="Y594" s="2"/>
      <c r="Z594" s="2"/>
      <c r="AA594" s="2"/>
      <c r="AB594" s="2"/>
      <c r="AC594" s="2"/>
      <c r="AD594" s="2"/>
      <c r="AE594" s="2"/>
    </row>
    <row r="595" spans="2:31" x14ac:dyDescent="0.25">
      <c r="B595" s="517"/>
      <c r="C595" s="517"/>
      <c r="D595" s="517"/>
      <c r="E595" s="517"/>
      <c r="F595" s="517"/>
      <c r="G595" s="517"/>
      <c r="H595" s="517"/>
      <c r="I595" s="517"/>
      <c r="J595" s="517"/>
      <c r="K595" s="533"/>
      <c r="L595" s="533"/>
      <c r="M595" s="533"/>
      <c r="N595" s="493"/>
      <c r="P595" s="2"/>
      <c r="Q595" s="2"/>
      <c r="R595" s="2"/>
      <c r="S595" s="2"/>
      <c r="T595" s="2"/>
      <c r="U595" s="2"/>
      <c r="V595" s="2"/>
      <c r="W595" s="2"/>
      <c r="X595" s="2"/>
      <c r="Y595" s="2"/>
      <c r="Z595" s="2"/>
      <c r="AA595" s="2"/>
      <c r="AB595" s="2"/>
      <c r="AC595" s="2"/>
      <c r="AD595" s="2"/>
      <c r="AE595" s="2"/>
    </row>
    <row r="596" spans="2:31" x14ac:dyDescent="0.25">
      <c r="B596" s="517"/>
      <c r="C596" s="517"/>
      <c r="D596" s="517"/>
      <c r="E596" s="517"/>
      <c r="F596" s="517"/>
      <c r="G596" s="517"/>
      <c r="H596" s="517"/>
      <c r="I596" s="517"/>
      <c r="J596" s="517"/>
      <c r="K596" s="533"/>
      <c r="L596" s="533"/>
      <c r="M596" s="533"/>
      <c r="N596" s="493"/>
      <c r="P596" s="2"/>
      <c r="Q596" s="2"/>
      <c r="R596" s="2"/>
      <c r="S596" s="2"/>
      <c r="T596" s="2"/>
      <c r="U596" s="2"/>
      <c r="V596" s="2"/>
      <c r="W596" s="2"/>
      <c r="X596" s="2"/>
      <c r="Y596" s="2"/>
      <c r="Z596" s="2"/>
      <c r="AA596" s="2"/>
      <c r="AB596" s="2"/>
      <c r="AC596" s="2"/>
      <c r="AD596" s="2"/>
      <c r="AE596" s="2"/>
    </row>
    <row r="597" spans="2:31" x14ac:dyDescent="0.25">
      <c r="B597" s="517"/>
      <c r="C597" s="517"/>
      <c r="D597" s="517"/>
      <c r="E597" s="517"/>
      <c r="F597" s="517"/>
      <c r="G597" s="517"/>
      <c r="H597" s="517"/>
      <c r="I597" s="517"/>
      <c r="J597" s="517"/>
      <c r="K597" s="533"/>
      <c r="L597" s="533"/>
      <c r="M597" s="533"/>
      <c r="N597" s="493"/>
      <c r="P597" s="2"/>
      <c r="Q597" s="2"/>
      <c r="R597" s="2"/>
      <c r="S597" s="2"/>
      <c r="T597" s="2"/>
      <c r="U597" s="2"/>
      <c r="V597" s="2"/>
      <c r="W597" s="2"/>
      <c r="X597" s="2"/>
      <c r="Y597" s="2"/>
      <c r="Z597" s="2"/>
      <c r="AA597" s="2"/>
      <c r="AB597" s="2"/>
      <c r="AC597" s="2"/>
      <c r="AD597" s="2"/>
      <c r="AE597" s="2"/>
    </row>
    <row r="598" spans="2:31" x14ac:dyDescent="0.25">
      <c r="B598" s="517"/>
      <c r="C598" s="517"/>
      <c r="D598" s="517"/>
      <c r="E598" s="517"/>
      <c r="F598" s="517"/>
      <c r="G598" s="517"/>
      <c r="H598" s="517"/>
      <c r="I598" s="517"/>
      <c r="J598" s="517"/>
      <c r="K598" s="533"/>
      <c r="L598" s="533"/>
      <c r="M598" s="533"/>
      <c r="N598" s="493"/>
      <c r="P598" s="2"/>
      <c r="Q598" s="2"/>
      <c r="R598" s="2"/>
      <c r="S598" s="2"/>
      <c r="T598" s="2"/>
      <c r="U598" s="2"/>
      <c r="V598" s="2"/>
      <c r="W598" s="2"/>
      <c r="X598" s="2"/>
      <c r="Y598" s="2"/>
      <c r="Z598" s="2"/>
      <c r="AA598" s="2"/>
      <c r="AB598" s="2"/>
      <c r="AC598" s="2"/>
      <c r="AD598" s="2"/>
      <c r="AE598" s="2"/>
    </row>
    <row r="599" spans="2:31" x14ac:dyDescent="0.25">
      <c r="B599" s="517"/>
      <c r="C599" s="517"/>
      <c r="D599" s="517"/>
      <c r="E599" s="517"/>
      <c r="F599" s="517"/>
      <c r="G599" s="517"/>
      <c r="H599" s="517"/>
      <c r="I599" s="517"/>
      <c r="J599" s="517"/>
      <c r="K599" s="533"/>
      <c r="L599" s="533"/>
      <c r="M599" s="533"/>
      <c r="N599" s="493"/>
      <c r="P599" s="2"/>
      <c r="Q599" s="2"/>
      <c r="R599" s="2"/>
      <c r="S599" s="2"/>
      <c r="T599" s="2"/>
      <c r="U599" s="2"/>
      <c r="V599" s="2"/>
      <c r="W599" s="2"/>
      <c r="X599" s="2"/>
      <c r="Y599" s="2"/>
      <c r="Z599" s="2"/>
      <c r="AA599" s="2"/>
      <c r="AB599" s="2"/>
      <c r="AC599" s="2"/>
      <c r="AD599" s="2"/>
      <c r="AE599" s="2"/>
    </row>
    <row r="600" spans="2:31" x14ac:dyDescent="0.25">
      <c r="B600" s="517"/>
      <c r="C600" s="517"/>
      <c r="D600" s="517"/>
      <c r="E600" s="517"/>
      <c r="F600" s="517"/>
      <c r="G600" s="517"/>
      <c r="H600" s="517"/>
      <c r="I600" s="517"/>
      <c r="J600" s="517"/>
      <c r="K600" s="533"/>
      <c r="L600" s="533"/>
      <c r="M600" s="533"/>
      <c r="N600" s="493"/>
      <c r="P600" s="2"/>
      <c r="Q600" s="2"/>
      <c r="R600" s="2"/>
      <c r="S600" s="2"/>
      <c r="T600" s="2"/>
      <c r="U600" s="2"/>
      <c r="V600" s="2"/>
      <c r="W600" s="2"/>
      <c r="X600" s="2"/>
      <c r="Y600" s="2"/>
      <c r="Z600" s="2"/>
      <c r="AA600" s="2"/>
      <c r="AB600" s="2"/>
      <c r="AC600" s="2"/>
      <c r="AD600" s="2"/>
      <c r="AE600" s="2"/>
    </row>
    <row r="601" spans="2:31" x14ac:dyDescent="0.25">
      <c r="B601" s="517"/>
      <c r="C601" s="517"/>
      <c r="D601" s="517"/>
      <c r="E601" s="517"/>
      <c r="F601" s="517"/>
      <c r="G601" s="517"/>
      <c r="H601" s="517"/>
      <c r="I601" s="517"/>
      <c r="J601" s="517"/>
      <c r="K601" s="533"/>
      <c r="L601" s="533"/>
      <c r="M601" s="533"/>
      <c r="N601" s="493"/>
      <c r="P601" s="2"/>
      <c r="Q601" s="2"/>
      <c r="R601" s="2"/>
      <c r="S601" s="2"/>
      <c r="T601" s="2"/>
      <c r="U601" s="2"/>
      <c r="V601" s="2"/>
      <c r="W601" s="2"/>
      <c r="X601" s="2"/>
      <c r="Y601" s="2"/>
      <c r="Z601" s="2"/>
      <c r="AA601" s="2"/>
      <c r="AB601" s="2"/>
      <c r="AC601" s="2"/>
      <c r="AD601" s="2"/>
      <c r="AE601" s="2"/>
    </row>
    <row r="602" spans="2:31" x14ac:dyDescent="0.25">
      <c r="B602" s="517"/>
      <c r="C602" s="517"/>
      <c r="D602" s="517"/>
      <c r="E602" s="517"/>
      <c r="F602" s="517"/>
      <c r="G602" s="517"/>
      <c r="H602" s="517"/>
      <c r="I602" s="517"/>
      <c r="J602" s="517"/>
      <c r="K602" s="533"/>
      <c r="L602" s="533"/>
      <c r="M602" s="533"/>
      <c r="N602" s="493"/>
      <c r="P602" s="2"/>
      <c r="Q602" s="2"/>
      <c r="R602" s="2"/>
      <c r="S602" s="2"/>
      <c r="T602" s="2"/>
      <c r="U602" s="2"/>
      <c r="V602" s="2"/>
      <c r="W602" s="2"/>
      <c r="X602" s="2"/>
      <c r="Y602" s="2"/>
      <c r="Z602" s="2"/>
      <c r="AA602" s="2"/>
      <c r="AB602" s="2"/>
      <c r="AC602" s="2"/>
      <c r="AD602" s="2"/>
      <c r="AE602" s="2"/>
    </row>
    <row r="603" spans="2:31" x14ac:dyDescent="0.25">
      <c r="B603" s="517"/>
      <c r="C603" s="517"/>
      <c r="D603" s="517"/>
      <c r="E603" s="517"/>
      <c r="F603" s="517"/>
      <c r="G603" s="517"/>
      <c r="H603" s="517"/>
      <c r="I603" s="517"/>
      <c r="J603" s="517"/>
      <c r="K603" s="533"/>
      <c r="L603" s="533"/>
      <c r="M603" s="533"/>
      <c r="N603" s="493"/>
      <c r="P603" s="2"/>
      <c r="Q603" s="2"/>
      <c r="R603" s="2"/>
      <c r="S603" s="2"/>
      <c r="T603" s="2"/>
      <c r="U603" s="2"/>
      <c r="V603" s="2"/>
      <c r="W603" s="2"/>
      <c r="X603" s="2"/>
      <c r="Y603" s="2"/>
      <c r="Z603" s="2"/>
      <c r="AA603" s="2"/>
      <c r="AB603" s="2"/>
      <c r="AC603" s="2"/>
      <c r="AD603" s="2"/>
      <c r="AE603" s="2"/>
    </row>
    <row r="604" spans="2:31" x14ac:dyDescent="0.25">
      <c r="B604" s="517"/>
      <c r="C604" s="517"/>
      <c r="D604" s="517"/>
      <c r="E604" s="517"/>
      <c r="F604" s="517"/>
      <c r="G604" s="517"/>
      <c r="H604" s="517"/>
      <c r="I604" s="517"/>
      <c r="J604" s="517"/>
      <c r="K604" s="533"/>
      <c r="L604" s="533"/>
      <c r="M604" s="533"/>
      <c r="N604" s="493"/>
      <c r="P604" s="2"/>
      <c r="Q604" s="2"/>
      <c r="R604" s="2"/>
      <c r="S604" s="2"/>
      <c r="T604" s="2"/>
      <c r="U604" s="2"/>
      <c r="V604" s="2"/>
      <c r="W604" s="2"/>
      <c r="X604" s="2"/>
      <c r="Y604" s="2"/>
      <c r="Z604" s="2"/>
      <c r="AA604" s="2"/>
      <c r="AB604" s="2"/>
      <c r="AC604" s="2"/>
      <c r="AD604" s="2"/>
      <c r="AE604" s="2"/>
    </row>
    <row r="605" spans="2:31" x14ac:dyDescent="0.25">
      <c r="B605" s="517"/>
      <c r="C605" s="517"/>
      <c r="D605" s="517"/>
      <c r="E605" s="517"/>
      <c r="F605" s="517"/>
      <c r="G605" s="517"/>
      <c r="H605" s="517"/>
      <c r="I605" s="517"/>
      <c r="J605" s="517"/>
      <c r="K605" s="533"/>
      <c r="L605" s="533"/>
      <c r="M605" s="533"/>
      <c r="N605" s="493"/>
      <c r="P605" s="2"/>
      <c r="Q605" s="2"/>
      <c r="R605" s="2"/>
      <c r="S605" s="2"/>
      <c r="T605" s="2"/>
      <c r="U605" s="2"/>
      <c r="V605" s="2"/>
      <c r="W605" s="2"/>
      <c r="X605" s="2"/>
      <c r="Y605" s="2"/>
      <c r="Z605" s="2"/>
      <c r="AA605" s="2"/>
      <c r="AB605" s="2"/>
      <c r="AC605" s="2"/>
      <c r="AD605" s="2"/>
      <c r="AE605" s="2"/>
    </row>
    <row r="606" spans="2:31" x14ac:dyDescent="0.25">
      <c r="B606" s="517"/>
      <c r="C606" s="517"/>
      <c r="D606" s="517"/>
      <c r="E606" s="517"/>
      <c r="F606" s="517"/>
      <c r="G606" s="517"/>
      <c r="H606" s="517"/>
      <c r="I606" s="517"/>
      <c r="J606" s="517"/>
      <c r="K606" s="533"/>
      <c r="L606" s="533"/>
      <c r="M606" s="533"/>
      <c r="N606" s="493"/>
      <c r="P606" s="2"/>
      <c r="Q606" s="2"/>
      <c r="R606" s="2"/>
      <c r="S606" s="2"/>
      <c r="T606" s="2"/>
      <c r="U606" s="2"/>
      <c r="V606" s="2"/>
      <c r="W606" s="2"/>
      <c r="X606" s="2"/>
      <c r="Y606" s="2"/>
      <c r="Z606" s="2"/>
      <c r="AA606" s="2"/>
      <c r="AB606" s="2"/>
      <c r="AC606" s="2"/>
      <c r="AD606" s="2"/>
      <c r="AE606" s="2"/>
    </row>
    <row r="607" spans="2:31" x14ac:dyDescent="0.25">
      <c r="B607" s="517"/>
      <c r="C607" s="517"/>
      <c r="D607" s="517"/>
      <c r="E607" s="517"/>
      <c r="F607" s="517"/>
      <c r="G607" s="517"/>
      <c r="H607" s="517"/>
      <c r="I607" s="517"/>
      <c r="J607" s="517"/>
      <c r="K607" s="533"/>
      <c r="L607" s="533"/>
      <c r="M607" s="533"/>
      <c r="N607" s="493"/>
      <c r="P607" s="2"/>
      <c r="Q607" s="2"/>
      <c r="R607" s="2"/>
      <c r="S607" s="2"/>
      <c r="T607" s="2"/>
      <c r="U607" s="2"/>
      <c r="V607" s="2"/>
      <c r="W607" s="2"/>
      <c r="X607" s="2"/>
      <c r="Y607" s="2"/>
      <c r="Z607" s="2"/>
      <c r="AA607" s="2"/>
      <c r="AB607" s="2"/>
      <c r="AC607" s="2"/>
      <c r="AD607" s="2"/>
      <c r="AE607" s="2"/>
    </row>
    <row r="608" spans="2:31" x14ac:dyDescent="0.25">
      <c r="B608" s="517"/>
      <c r="C608" s="517"/>
      <c r="D608" s="517"/>
      <c r="E608" s="517"/>
      <c r="F608" s="517"/>
      <c r="G608" s="517"/>
      <c r="H608" s="517"/>
      <c r="I608" s="517"/>
      <c r="J608" s="517"/>
      <c r="K608" s="533"/>
      <c r="L608" s="533"/>
      <c r="M608" s="533"/>
      <c r="N608" s="493"/>
      <c r="P608" s="2"/>
      <c r="Q608" s="2"/>
      <c r="R608" s="2"/>
      <c r="S608" s="2"/>
      <c r="T608" s="2"/>
      <c r="U608" s="2"/>
      <c r="V608" s="2"/>
      <c r="W608" s="2"/>
      <c r="X608" s="2"/>
      <c r="Y608" s="2"/>
      <c r="Z608" s="2"/>
      <c r="AA608" s="2"/>
      <c r="AB608" s="2"/>
      <c r="AC608" s="2"/>
      <c r="AD608" s="2"/>
      <c r="AE608" s="2"/>
    </row>
    <row r="609" spans="2:31" x14ac:dyDescent="0.25">
      <c r="B609" s="517"/>
      <c r="C609" s="517"/>
      <c r="D609" s="517"/>
      <c r="E609" s="517"/>
      <c r="F609" s="517"/>
      <c r="G609" s="517"/>
      <c r="H609" s="517"/>
      <c r="I609" s="517"/>
      <c r="J609" s="517"/>
      <c r="K609" s="533"/>
      <c r="L609" s="533"/>
      <c r="M609" s="533"/>
      <c r="N609" s="493"/>
      <c r="P609" s="2"/>
      <c r="Q609" s="2"/>
      <c r="R609" s="2"/>
      <c r="S609" s="2"/>
      <c r="T609" s="2"/>
      <c r="U609" s="2"/>
      <c r="V609" s="2"/>
      <c r="W609" s="2"/>
      <c r="X609" s="2"/>
      <c r="Y609" s="2"/>
      <c r="Z609" s="2"/>
      <c r="AA609" s="2"/>
      <c r="AB609" s="2"/>
      <c r="AC609" s="2"/>
      <c r="AD609" s="2"/>
      <c r="AE609" s="2"/>
    </row>
    <row r="610" spans="2:31" x14ac:dyDescent="0.25">
      <c r="B610" s="517"/>
      <c r="C610" s="517"/>
      <c r="D610" s="517"/>
      <c r="E610" s="517"/>
      <c r="F610" s="517"/>
      <c r="G610" s="517"/>
      <c r="H610" s="517"/>
      <c r="I610" s="517"/>
      <c r="J610" s="517"/>
      <c r="K610" s="533"/>
      <c r="L610" s="533"/>
      <c r="M610" s="533"/>
      <c r="N610" s="493"/>
      <c r="P610" s="2"/>
      <c r="Q610" s="2"/>
      <c r="R610" s="2"/>
      <c r="S610" s="2"/>
      <c r="T610" s="2"/>
      <c r="U610" s="2"/>
      <c r="V610" s="2"/>
      <c r="W610" s="2"/>
      <c r="X610" s="2"/>
      <c r="Y610" s="2"/>
      <c r="Z610" s="2"/>
      <c r="AA610" s="2"/>
      <c r="AB610" s="2"/>
      <c r="AC610" s="2"/>
      <c r="AD610" s="2"/>
      <c r="AE610" s="2"/>
    </row>
    <row r="611" spans="2:31" x14ac:dyDescent="0.25">
      <c r="B611" s="517"/>
      <c r="C611" s="517"/>
      <c r="D611" s="517"/>
      <c r="E611" s="517"/>
      <c r="F611" s="517"/>
      <c r="G611" s="517"/>
      <c r="H611" s="517"/>
      <c r="I611" s="517"/>
      <c r="J611" s="517"/>
      <c r="K611" s="533"/>
      <c r="L611" s="533"/>
      <c r="M611" s="533"/>
      <c r="N611" s="493"/>
      <c r="P611" s="2"/>
      <c r="Q611" s="2"/>
      <c r="R611" s="2"/>
      <c r="S611" s="2"/>
      <c r="T611" s="2"/>
      <c r="U611" s="2"/>
      <c r="V611" s="2"/>
      <c r="W611" s="2"/>
      <c r="X611" s="2"/>
      <c r="Y611" s="2"/>
      <c r="Z611" s="2"/>
      <c r="AA611" s="2"/>
      <c r="AB611" s="2"/>
      <c r="AC611" s="2"/>
      <c r="AD611" s="2"/>
      <c r="AE611" s="2"/>
    </row>
    <row r="612" spans="2:31" x14ac:dyDescent="0.25">
      <c r="B612" s="517"/>
      <c r="C612" s="517"/>
      <c r="D612" s="517"/>
      <c r="E612" s="517"/>
      <c r="F612" s="517"/>
      <c r="G612" s="517"/>
      <c r="H612" s="517"/>
      <c r="I612" s="517"/>
      <c r="J612" s="517"/>
      <c r="K612" s="533"/>
      <c r="L612" s="533"/>
      <c r="M612" s="533"/>
      <c r="N612" s="493"/>
      <c r="P612" s="2"/>
      <c r="Q612" s="2"/>
      <c r="R612" s="2"/>
      <c r="S612" s="2"/>
      <c r="T612" s="2"/>
      <c r="U612" s="2"/>
      <c r="V612" s="2"/>
      <c r="W612" s="2"/>
      <c r="X612" s="2"/>
      <c r="Y612" s="2"/>
      <c r="Z612" s="2"/>
      <c r="AA612" s="2"/>
      <c r="AB612" s="2"/>
      <c r="AC612" s="2"/>
      <c r="AD612" s="2"/>
      <c r="AE612" s="2"/>
    </row>
    <row r="613" spans="2:31" x14ac:dyDescent="0.25">
      <c r="B613" s="517"/>
      <c r="C613" s="517"/>
      <c r="D613" s="517"/>
      <c r="E613" s="517"/>
      <c r="F613" s="517"/>
      <c r="G613" s="517"/>
      <c r="H613" s="517"/>
      <c r="I613" s="517"/>
      <c r="J613" s="517"/>
      <c r="K613" s="533"/>
      <c r="L613" s="533"/>
      <c r="M613" s="533"/>
      <c r="N613" s="493"/>
      <c r="P613" s="2"/>
      <c r="Q613" s="2"/>
      <c r="R613" s="2"/>
      <c r="S613" s="2"/>
      <c r="T613" s="2"/>
      <c r="U613" s="2"/>
      <c r="V613" s="2"/>
      <c r="W613" s="2"/>
      <c r="X613" s="2"/>
      <c r="Y613" s="2"/>
      <c r="Z613" s="2"/>
      <c r="AA613" s="2"/>
      <c r="AB613" s="2"/>
      <c r="AC613" s="2"/>
      <c r="AD613" s="2"/>
      <c r="AE613" s="2"/>
    </row>
    <row r="614" spans="2:31" x14ac:dyDescent="0.25">
      <c r="B614" s="517"/>
      <c r="C614" s="517"/>
      <c r="D614" s="517"/>
      <c r="E614" s="517"/>
      <c r="F614" s="517"/>
      <c r="G614" s="517"/>
      <c r="H614" s="517"/>
      <c r="I614" s="517"/>
      <c r="J614" s="517"/>
      <c r="K614" s="533"/>
      <c r="L614" s="533"/>
      <c r="M614" s="533"/>
      <c r="N614" s="493"/>
      <c r="P614" s="2"/>
      <c r="Q614" s="2"/>
      <c r="R614" s="2"/>
      <c r="S614" s="2"/>
      <c r="T614" s="2"/>
      <c r="U614" s="2"/>
      <c r="V614" s="2"/>
      <c r="W614" s="2"/>
      <c r="X614" s="2"/>
      <c r="Y614" s="2"/>
      <c r="Z614" s="2"/>
      <c r="AA614" s="2"/>
      <c r="AB614" s="2"/>
      <c r="AC614" s="2"/>
      <c r="AD614" s="2"/>
      <c r="AE614" s="2"/>
    </row>
    <row r="615" spans="2:31" x14ac:dyDescent="0.25">
      <c r="B615" s="517"/>
      <c r="C615" s="517"/>
      <c r="D615" s="517"/>
      <c r="E615" s="517"/>
      <c r="F615" s="517"/>
      <c r="G615" s="517"/>
      <c r="H615" s="517"/>
      <c r="I615" s="517"/>
      <c r="J615" s="517"/>
      <c r="K615" s="533"/>
      <c r="L615" s="533"/>
      <c r="M615" s="533"/>
      <c r="N615" s="493"/>
      <c r="P615" s="2"/>
      <c r="Q615" s="2"/>
      <c r="R615" s="2"/>
      <c r="S615" s="2"/>
      <c r="T615" s="2"/>
      <c r="U615" s="2"/>
      <c r="V615" s="2"/>
      <c r="W615" s="2"/>
      <c r="X615" s="2"/>
      <c r="Y615" s="2"/>
      <c r="Z615" s="2"/>
      <c r="AA615" s="2"/>
      <c r="AB615" s="2"/>
      <c r="AC615" s="2"/>
      <c r="AD615" s="2"/>
      <c r="AE615" s="2"/>
    </row>
    <row r="616" spans="2:31" x14ac:dyDescent="0.25">
      <c r="B616" s="517"/>
      <c r="C616" s="517"/>
      <c r="D616" s="517"/>
      <c r="E616" s="517"/>
      <c r="F616" s="517"/>
      <c r="G616" s="517"/>
      <c r="H616" s="517"/>
      <c r="I616" s="517"/>
      <c r="J616" s="517"/>
      <c r="K616" s="533"/>
      <c r="L616" s="533"/>
      <c r="M616" s="533"/>
      <c r="N616" s="493"/>
      <c r="P616" s="2"/>
      <c r="Q616" s="2"/>
      <c r="R616" s="2"/>
      <c r="S616" s="2"/>
      <c r="T616" s="2"/>
      <c r="U616" s="2"/>
      <c r="V616" s="2"/>
      <c r="W616" s="2"/>
      <c r="X616" s="2"/>
      <c r="Y616" s="2"/>
      <c r="Z616" s="2"/>
      <c r="AA616" s="2"/>
      <c r="AB616" s="2"/>
      <c r="AC616" s="2"/>
      <c r="AD616" s="2"/>
      <c r="AE616" s="2"/>
    </row>
    <row r="617" spans="2:31" x14ac:dyDescent="0.25">
      <c r="B617" s="517"/>
      <c r="C617" s="517"/>
      <c r="D617" s="517"/>
      <c r="E617" s="517"/>
      <c r="F617" s="517"/>
      <c r="G617" s="517"/>
      <c r="H617" s="517"/>
      <c r="I617" s="517"/>
      <c r="J617" s="517"/>
      <c r="K617" s="533"/>
      <c r="L617" s="533"/>
      <c r="M617" s="533"/>
      <c r="N617" s="493"/>
      <c r="P617" s="2"/>
      <c r="Q617" s="2"/>
      <c r="R617" s="2"/>
      <c r="S617" s="2"/>
      <c r="T617" s="2"/>
      <c r="U617" s="2"/>
      <c r="V617" s="2"/>
      <c r="W617" s="2"/>
      <c r="X617" s="2"/>
      <c r="Y617" s="2"/>
      <c r="Z617" s="2"/>
      <c r="AA617" s="2"/>
      <c r="AB617" s="2"/>
      <c r="AC617" s="2"/>
      <c r="AD617" s="2"/>
      <c r="AE617" s="2"/>
    </row>
    <row r="618" spans="2:31" x14ac:dyDescent="0.25">
      <c r="B618" s="517"/>
      <c r="C618" s="517"/>
      <c r="D618" s="517"/>
      <c r="E618" s="517"/>
      <c r="F618" s="517"/>
      <c r="G618" s="517"/>
      <c r="H618" s="517"/>
      <c r="I618" s="517"/>
      <c r="J618" s="517"/>
      <c r="K618" s="533"/>
      <c r="L618" s="533"/>
      <c r="M618" s="533"/>
      <c r="N618" s="493"/>
      <c r="P618" s="2"/>
      <c r="Q618" s="2"/>
      <c r="R618" s="2"/>
      <c r="S618" s="2"/>
      <c r="T618" s="2"/>
      <c r="U618" s="2"/>
      <c r="V618" s="2"/>
      <c r="W618" s="2"/>
      <c r="X618" s="2"/>
      <c r="Y618" s="2"/>
      <c r="Z618" s="2"/>
      <c r="AA618" s="2"/>
      <c r="AB618" s="2"/>
      <c r="AC618" s="2"/>
      <c r="AD618" s="2"/>
      <c r="AE618" s="2"/>
    </row>
    <row r="619" spans="2:31" x14ac:dyDescent="0.25">
      <c r="B619" s="517"/>
      <c r="C619" s="517"/>
      <c r="D619" s="517"/>
      <c r="E619" s="517"/>
      <c r="F619" s="517"/>
      <c r="G619" s="517"/>
      <c r="H619" s="517"/>
      <c r="I619" s="517"/>
      <c r="J619" s="517"/>
      <c r="K619" s="533"/>
      <c r="L619" s="533"/>
      <c r="M619" s="533"/>
      <c r="N619" s="493"/>
      <c r="P619" s="2"/>
      <c r="Q619" s="2"/>
      <c r="R619" s="2"/>
      <c r="S619" s="2"/>
      <c r="T619" s="2"/>
      <c r="U619" s="2"/>
      <c r="V619" s="2"/>
      <c r="W619" s="2"/>
      <c r="X619" s="2"/>
      <c r="Y619" s="2"/>
      <c r="Z619" s="2"/>
      <c r="AA619" s="2"/>
      <c r="AB619" s="2"/>
      <c r="AC619" s="2"/>
      <c r="AD619" s="2"/>
      <c r="AE619" s="2"/>
    </row>
    <row r="620" spans="2:31" x14ac:dyDescent="0.25">
      <c r="B620" s="517"/>
      <c r="C620" s="517"/>
      <c r="D620" s="517"/>
      <c r="E620" s="517"/>
      <c r="F620" s="517"/>
      <c r="G620" s="517"/>
      <c r="H620" s="517"/>
      <c r="I620" s="517"/>
      <c r="J620" s="517"/>
      <c r="K620" s="533"/>
      <c r="L620" s="533"/>
      <c r="M620" s="533"/>
      <c r="N620" s="493"/>
      <c r="P620" s="2"/>
      <c r="Q620" s="2"/>
      <c r="R620" s="2"/>
      <c r="S620" s="2"/>
      <c r="T620" s="2"/>
      <c r="U620" s="2"/>
      <c r="V620" s="2"/>
      <c r="W620" s="2"/>
      <c r="X620" s="2"/>
      <c r="Y620" s="2"/>
      <c r="Z620" s="2"/>
      <c r="AA620" s="2"/>
      <c r="AB620" s="2"/>
      <c r="AC620" s="2"/>
      <c r="AD620" s="2"/>
      <c r="AE620" s="2"/>
    </row>
    <row r="621" spans="2:31" x14ac:dyDescent="0.25">
      <c r="B621" s="517"/>
      <c r="C621" s="517"/>
      <c r="D621" s="517"/>
      <c r="E621" s="517"/>
      <c r="F621" s="517"/>
      <c r="G621" s="517"/>
      <c r="H621" s="517"/>
      <c r="I621" s="517"/>
      <c r="J621" s="517"/>
      <c r="K621" s="533"/>
      <c r="L621" s="533"/>
      <c r="M621" s="533"/>
      <c r="N621" s="493"/>
      <c r="P621" s="2"/>
      <c r="Q621" s="2"/>
      <c r="R621" s="2"/>
      <c r="S621" s="2"/>
      <c r="T621" s="2"/>
      <c r="U621" s="2"/>
      <c r="V621" s="2"/>
      <c r="W621" s="2"/>
      <c r="X621" s="2"/>
      <c r="Y621" s="2"/>
      <c r="Z621" s="2"/>
      <c r="AA621" s="2"/>
      <c r="AB621" s="2"/>
      <c r="AC621" s="2"/>
      <c r="AD621" s="2"/>
      <c r="AE621" s="2"/>
    </row>
    <row r="622" spans="2:31" x14ac:dyDescent="0.25">
      <c r="B622" s="517"/>
      <c r="C622" s="517"/>
      <c r="D622" s="517"/>
      <c r="E622" s="517"/>
      <c r="F622" s="517"/>
      <c r="G622" s="517"/>
      <c r="H622" s="517"/>
      <c r="I622" s="517"/>
      <c r="J622" s="517"/>
      <c r="K622" s="533"/>
      <c r="L622" s="533"/>
      <c r="M622" s="533"/>
      <c r="N622" s="493"/>
      <c r="P622" s="2"/>
      <c r="Q622" s="2"/>
      <c r="R622" s="2"/>
      <c r="S622" s="2"/>
      <c r="T622" s="2"/>
      <c r="U622" s="2"/>
      <c r="V622" s="2"/>
      <c r="W622" s="2"/>
      <c r="X622" s="2"/>
      <c r="Y622" s="2"/>
      <c r="Z622" s="2"/>
      <c r="AA622" s="2"/>
      <c r="AB622" s="2"/>
      <c r="AC622" s="2"/>
      <c r="AD622" s="2"/>
      <c r="AE622" s="2"/>
    </row>
    <row r="623" spans="2:31" x14ac:dyDescent="0.25">
      <c r="B623" s="517"/>
      <c r="C623" s="517"/>
      <c r="D623" s="517"/>
      <c r="E623" s="517"/>
      <c r="F623" s="517"/>
      <c r="G623" s="517"/>
      <c r="H623" s="517"/>
      <c r="I623" s="517"/>
      <c r="J623" s="517"/>
      <c r="K623" s="533"/>
      <c r="L623" s="533"/>
      <c r="M623" s="533"/>
      <c r="N623" s="493"/>
      <c r="P623" s="2"/>
      <c r="Q623" s="2"/>
      <c r="R623" s="2"/>
      <c r="S623" s="2"/>
      <c r="T623" s="2"/>
      <c r="U623" s="2"/>
      <c r="V623" s="2"/>
      <c r="W623" s="2"/>
      <c r="X623" s="2"/>
      <c r="Y623" s="2"/>
      <c r="Z623" s="2"/>
      <c r="AA623" s="2"/>
      <c r="AB623" s="2"/>
      <c r="AC623" s="2"/>
      <c r="AD623" s="2"/>
      <c r="AE623" s="2"/>
    </row>
    <row r="624" spans="2:31" x14ac:dyDescent="0.25">
      <c r="B624" s="517"/>
      <c r="C624" s="517"/>
      <c r="D624" s="517"/>
      <c r="E624" s="517"/>
      <c r="F624" s="517"/>
      <c r="G624" s="517"/>
      <c r="H624" s="517"/>
      <c r="I624" s="517"/>
      <c r="J624" s="517"/>
      <c r="K624" s="533"/>
      <c r="L624" s="533"/>
      <c r="M624" s="533"/>
      <c r="N624" s="493"/>
      <c r="P624" s="2"/>
      <c r="Q624" s="2"/>
      <c r="R624" s="2"/>
      <c r="S624" s="2"/>
      <c r="T624" s="2"/>
      <c r="U624" s="2"/>
      <c r="V624" s="2"/>
      <c r="W624" s="2"/>
      <c r="X624" s="2"/>
      <c r="Y624" s="2"/>
      <c r="Z624" s="2"/>
      <c r="AA624" s="2"/>
      <c r="AB624" s="2"/>
      <c r="AC624" s="2"/>
      <c r="AD624" s="2"/>
      <c r="AE624" s="2"/>
    </row>
    <row r="625" spans="2:31" x14ac:dyDescent="0.25">
      <c r="B625" s="517"/>
      <c r="C625" s="517"/>
      <c r="D625" s="517"/>
      <c r="E625" s="517"/>
      <c r="F625" s="517"/>
      <c r="G625" s="517"/>
      <c r="H625" s="517"/>
      <c r="I625" s="517"/>
      <c r="J625" s="517"/>
      <c r="K625" s="533"/>
      <c r="L625" s="533"/>
      <c r="M625" s="533"/>
      <c r="N625" s="493"/>
      <c r="P625" s="2"/>
      <c r="Q625" s="2"/>
      <c r="R625" s="2"/>
      <c r="S625" s="2"/>
      <c r="T625" s="2"/>
      <c r="U625" s="2"/>
      <c r="V625" s="2"/>
      <c r="W625" s="2"/>
      <c r="X625" s="2"/>
      <c r="Y625" s="2"/>
      <c r="Z625" s="2"/>
      <c r="AA625" s="2"/>
      <c r="AB625" s="2"/>
      <c r="AC625" s="2"/>
      <c r="AD625" s="2"/>
      <c r="AE625" s="2"/>
    </row>
    <row r="626" spans="2:31" x14ac:dyDescent="0.25">
      <c r="B626" s="517"/>
      <c r="C626" s="517"/>
      <c r="D626" s="517"/>
      <c r="E626" s="517"/>
      <c r="F626" s="517"/>
      <c r="G626" s="517"/>
      <c r="H626" s="517"/>
      <c r="I626" s="517"/>
      <c r="J626" s="517"/>
      <c r="K626" s="533"/>
      <c r="L626" s="533"/>
      <c r="M626" s="533"/>
      <c r="N626" s="493"/>
      <c r="P626" s="2"/>
      <c r="Q626" s="2"/>
      <c r="R626" s="2"/>
      <c r="S626" s="2"/>
      <c r="T626" s="2"/>
      <c r="U626" s="2"/>
      <c r="V626" s="2"/>
      <c r="W626" s="2"/>
      <c r="X626" s="2"/>
      <c r="Y626" s="2"/>
      <c r="Z626" s="2"/>
      <c r="AA626" s="2"/>
      <c r="AB626" s="2"/>
      <c r="AC626" s="2"/>
      <c r="AD626" s="2"/>
      <c r="AE626" s="2"/>
    </row>
    <row r="627" spans="2:31" x14ac:dyDescent="0.25">
      <c r="B627" s="517"/>
      <c r="C627" s="517"/>
      <c r="D627" s="517"/>
      <c r="E627" s="517"/>
      <c r="F627" s="517"/>
      <c r="G627" s="517"/>
      <c r="H627" s="517"/>
      <c r="I627" s="517"/>
      <c r="J627" s="517"/>
      <c r="K627" s="533"/>
      <c r="L627" s="533"/>
      <c r="M627" s="533"/>
      <c r="N627" s="493"/>
      <c r="P627" s="2"/>
      <c r="Q627" s="2"/>
      <c r="R627" s="2"/>
      <c r="S627" s="2"/>
      <c r="T627" s="2"/>
      <c r="U627" s="2"/>
      <c r="V627" s="2"/>
      <c r="W627" s="2"/>
      <c r="X627" s="2"/>
      <c r="Y627" s="2"/>
      <c r="Z627" s="2"/>
      <c r="AA627" s="2"/>
      <c r="AB627" s="2"/>
      <c r="AC627" s="2"/>
      <c r="AD627" s="2"/>
      <c r="AE627" s="2"/>
    </row>
    <row r="628" spans="2:31" x14ac:dyDescent="0.25">
      <c r="B628" s="517"/>
      <c r="C628" s="517"/>
      <c r="D628" s="517"/>
      <c r="E628" s="517"/>
      <c r="F628" s="517"/>
      <c r="G628" s="517"/>
      <c r="H628" s="517"/>
      <c r="I628" s="517"/>
      <c r="J628" s="517"/>
      <c r="K628" s="533"/>
      <c r="L628" s="533"/>
      <c r="M628" s="533"/>
      <c r="N628" s="493"/>
      <c r="P628" s="2"/>
      <c r="Q628" s="2"/>
      <c r="R628" s="2"/>
      <c r="S628" s="2"/>
      <c r="T628" s="2"/>
      <c r="U628" s="2"/>
      <c r="V628" s="2"/>
      <c r="W628" s="2"/>
      <c r="X628" s="2"/>
      <c r="Y628" s="2"/>
      <c r="Z628" s="2"/>
      <c r="AA628" s="2"/>
      <c r="AB628" s="2"/>
      <c r="AC628" s="2"/>
      <c r="AD628" s="2"/>
      <c r="AE628" s="2"/>
    </row>
    <row r="629" spans="2:31" x14ac:dyDescent="0.25">
      <c r="B629" s="517"/>
      <c r="C629" s="517"/>
      <c r="D629" s="517"/>
      <c r="E629" s="517"/>
      <c r="F629" s="517"/>
      <c r="G629" s="517"/>
      <c r="H629" s="517"/>
      <c r="I629" s="517"/>
      <c r="J629" s="517"/>
      <c r="K629" s="533"/>
      <c r="L629" s="533"/>
      <c r="M629" s="533"/>
      <c r="N629" s="493"/>
      <c r="P629" s="2"/>
      <c r="Q629" s="2"/>
      <c r="R629" s="2"/>
      <c r="S629" s="2"/>
      <c r="T629" s="2"/>
      <c r="U629" s="2"/>
      <c r="V629" s="2"/>
      <c r="W629" s="2"/>
      <c r="X629" s="2"/>
      <c r="Y629" s="2"/>
      <c r="Z629" s="2"/>
      <c r="AA629" s="2"/>
      <c r="AB629" s="2"/>
      <c r="AC629" s="2"/>
      <c r="AD629" s="2"/>
      <c r="AE629" s="2"/>
    </row>
    <row r="630" spans="2:31" x14ac:dyDescent="0.25">
      <c r="B630" s="517"/>
      <c r="C630" s="517"/>
      <c r="D630" s="517"/>
      <c r="E630" s="517"/>
      <c r="F630" s="517"/>
      <c r="G630" s="517"/>
      <c r="H630" s="517"/>
      <c r="I630" s="517"/>
      <c r="J630" s="517"/>
      <c r="K630" s="533"/>
      <c r="L630" s="533"/>
      <c r="M630" s="533"/>
      <c r="N630" s="493"/>
      <c r="P630" s="2"/>
      <c r="Q630" s="2"/>
      <c r="R630" s="2"/>
      <c r="S630" s="2"/>
      <c r="T630" s="2"/>
      <c r="U630" s="2"/>
      <c r="V630" s="2"/>
      <c r="W630" s="2"/>
      <c r="X630" s="2"/>
      <c r="Y630" s="2"/>
      <c r="Z630" s="2"/>
      <c r="AA630" s="2"/>
      <c r="AB630" s="2"/>
      <c r="AC630" s="2"/>
      <c r="AD630" s="2"/>
      <c r="AE630" s="2"/>
    </row>
    <row r="631" spans="2:31" x14ac:dyDescent="0.25">
      <c r="B631" s="517"/>
      <c r="C631" s="517"/>
      <c r="D631" s="517"/>
      <c r="E631" s="517"/>
      <c r="F631" s="517"/>
      <c r="G631" s="517"/>
      <c r="H631" s="517"/>
      <c r="I631" s="517"/>
      <c r="J631" s="517"/>
      <c r="K631" s="533"/>
      <c r="L631" s="533"/>
      <c r="M631" s="533"/>
      <c r="N631" s="493"/>
      <c r="P631" s="2"/>
      <c r="Q631" s="2"/>
      <c r="R631" s="2"/>
      <c r="S631" s="2"/>
      <c r="T631" s="2"/>
      <c r="U631" s="2"/>
      <c r="V631" s="2"/>
      <c r="W631" s="2"/>
      <c r="X631" s="2"/>
      <c r="Y631" s="2"/>
      <c r="Z631" s="2"/>
      <c r="AA631" s="2"/>
      <c r="AB631" s="2"/>
      <c r="AC631" s="2"/>
      <c r="AD631" s="2"/>
      <c r="AE631" s="2"/>
    </row>
    <row r="632" spans="2:31" x14ac:dyDescent="0.25">
      <c r="B632" s="517"/>
      <c r="C632" s="517"/>
      <c r="D632" s="517"/>
      <c r="E632" s="517"/>
      <c r="F632" s="517"/>
      <c r="G632" s="517"/>
      <c r="H632" s="517"/>
      <c r="I632" s="517"/>
      <c r="J632" s="517"/>
      <c r="K632" s="533"/>
      <c r="L632" s="533"/>
      <c r="M632" s="533"/>
      <c r="N632" s="493"/>
      <c r="P632" s="2"/>
      <c r="Q632" s="2"/>
      <c r="R632" s="2"/>
      <c r="S632" s="2"/>
      <c r="T632" s="2"/>
      <c r="U632" s="2"/>
      <c r="V632" s="2"/>
      <c r="W632" s="2"/>
      <c r="X632" s="2"/>
      <c r="Y632" s="2"/>
      <c r="Z632" s="2"/>
      <c r="AA632" s="2"/>
      <c r="AB632" s="2"/>
      <c r="AC632" s="2"/>
      <c r="AD632" s="2"/>
      <c r="AE632" s="2"/>
    </row>
    <row r="633" spans="2:31" x14ac:dyDescent="0.25">
      <c r="B633" s="517"/>
      <c r="C633" s="517"/>
      <c r="D633" s="517"/>
      <c r="E633" s="517"/>
      <c r="F633" s="517"/>
      <c r="G633" s="517"/>
      <c r="H633" s="517"/>
      <c r="I633" s="517"/>
      <c r="J633" s="517"/>
      <c r="K633" s="533"/>
      <c r="L633" s="533"/>
      <c r="M633" s="533"/>
      <c r="N633" s="493"/>
      <c r="P633" s="2"/>
      <c r="Q633" s="2"/>
      <c r="R633" s="2"/>
      <c r="S633" s="2"/>
      <c r="T633" s="2"/>
      <c r="U633" s="2"/>
      <c r="V633" s="2"/>
      <c r="W633" s="2"/>
      <c r="X633" s="2"/>
      <c r="Y633" s="2"/>
      <c r="Z633" s="2"/>
      <c r="AA633" s="2"/>
      <c r="AB633" s="2"/>
      <c r="AC633" s="2"/>
      <c r="AD633" s="2"/>
      <c r="AE633" s="2"/>
    </row>
    <row r="634" spans="2:31" x14ac:dyDescent="0.25">
      <c r="B634" s="517"/>
      <c r="C634" s="517"/>
      <c r="D634" s="517"/>
      <c r="E634" s="517"/>
      <c r="F634" s="517"/>
      <c r="G634" s="517"/>
      <c r="H634" s="517"/>
      <c r="I634" s="517"/>
      <c r="J634" s="517"/>
      <c r="K634" s="533"/>
      <c r="L634" s="533"/>
      <c r="M634" s="533"/>
      <c r="N634" s="493"/>
      <c r="P634" s="2"/>
      <c r="Q634" s="2"/>
      <c r="R634" s="2"/>
      <c r="S634" s="2"/>
      <c r="T634" s="2"/>
      <c r="U634" s="2"/>
      <c r="V634" s="2"/>
      <c r="W634" s="2"/>
      <c r="X634" s="2"/>
      <c r="Y634" s="2"/>
      <c r="Z634" s="2"/>
      <c r="AA634" s="2"/>
      <c r="AB634" s="2"/>
      <c r="AC634" s="2"/>
      <c r="AD634" s="2"/>
      <c r="AE634" s="2"/>
    </row>
    <row r="635" spans="2:31" x14ac:dyDescent="0.25">
      <c r="B635" s="517"/>
      <c r="C635" s="517"/>
      <c r="D635" s="517"/>
      <c r="E635" s="517"/>
      <c r="F635" s="517"/>
      <c r="G635" s="517"/>
      <c r="H635" s="517"/>
      <c r="I635" s="517"/>
      <c r="J635" s="517"/>
      <c r="K635" s="533"/>
      <c r="L635" s="533"/>
      <c r="M635" s="533"/>
      <c r="N635" s="493"/>
      <c r="P635" s="2"/>
      <c r="Q635" s="2"/>
      <c r="R635" s="2"/>
      <c r="S635" s="2"/>
      <c r="T635" s="2"/>
      <c r="U635" s="2"/>
      <c r="V635" s="2"/>
      <c r="W635" s="2"/>
      <c r="X635" s="2"/>
      <c r="Y635" s="2"/>
      <c r="Z635" s="2"/>
      <c r="AA635" s="2"/>
      <c r="AB635" s="2"/>
      <c r="AC635" s="2"/>
      <c r="AD635" s="2"/>
      <c r="AE635" s="2"/>
    </row>
    <row r="636" spans="2:31" x14ac:dyDescent="0.25">
      <c r="B636" s="517"/>
      <c r="C636" s="517"/>
      <c r="D636" s="517"/>
      <c r="E636" s="517"/>
      <c r="F636" s="517"/>
      <c r="G636" s="517"/>
      <c r="H636" s="517"/>
      <c r="I636" s="517"/>
      <c r="J636" s="517"/>
      <c r="K636" s="533"/>
      <c r="L636" s="533"/>
      <c r="M636" s="533"/>
      <c r="N636" s="493"/>
      <c r="P636" s="2"/>
      <c r="Q636" s="2"/>
      <c r="R636" s="2"/>
      <c r="S636" s="2"/>
      <c r="T636" s="2"/>
      <c r="U636" s="2"/>
      <c r="V636" s="2"/>
      <c r="W636" s="2"/>
      <c r="X636" s="2"/>
      <c r="Y636" s="2"/>
      <c r="Z636" s="2"/>
      <c r="AA636" s="2"/>
      <c r="AB636" s="2"/>
      <c r="AC636" s="2"/>
      <c r="AD636" s="2"/>
      <c r="AE636" s="2"/>
    </row>
    <row r="637" spans="2:31" x14ac:dyDescent="0.25">
      <c r="B637" s="517"/>
      <c r="C637" s="517"/>
      <c r="D637" s="517"/>
      <c r="E637" s="517"/>
      <c r="F637" s="517"/>
      <c r="G637" s="517"/>
      <c r="H637" s="517"/>
      <c r="I637" s="517"/>
      <c r="J637" s="517"/>
      <c r="K637" s="533"/>
      <c r="L637" s="533"/>
      <c r="M637" s="533"/>
      <c r="N637" s="493"/>
      <c r="P637" s="2"/>
      <c r="Q637" s="2"/>
      <c r="R637" s="2"/>
      <c r="S637" s="2"/>
      <c r="T637" s="2"/>
      <c r="U637" s="2"/>
      <c r="V637" s="2"/>
      <c r="W637" s="2"/>
      <c r="X637" s="2"/>
      <c r="Y637" s="2"/>
      <c r="Z637" s="2"/>
      <c r="AA637" s="2"/>
      <c r="AB637" s="2"/>
      <c r="AC637" s="2"/>
      <c r="AD637" s="2"/>
      <c r="AE637" s="2"/>
    </row>
    <row r="638" spans="2:31" x14ac:dyDescent="0.25">
      <c r="B638" s="517"/>
      <c r="C638" s="517"/>
      <c r="D638" s="517"/>
      <c r="E638" s="517"/>
      <c r="F638" s="517"/>
      <c r="G638" s="517"/>
      <c r="H638" s="517"/>
      <c r="I638" s="517"/>
      <c r="J638" s="517"/>
      <c r="K638" s="533"/>
      <c r="L638" s="533"/>
      <c r="M638" s="533"/>
      <c r="N638" s="493"/>
      <c r="P638" s="2"/>
      <c r="Q638" s="2"/>
      <c r="R638" s="2"/>
      <c r="S638" s="2"/>
      <c r="T638" s="2"/>
      <c r="U638" s="2"/>
      <c r="V638" s="2"/>
      <c r="W638" s="2"/>
      <c r="X638" s="2"/>
      <c r="Y638" s="2"/>
      <c r="Z638" s="2"/>
      <c r="AA638" s="2"/>
      <c r="AB638" s="2"/>
      <c r="AC638" s="2"/>
      <c r="AD638" s="2"/>
      <c r="AE638" s="2"/>
    </row>
    <row r="639" spans="2:31" x14ac:dyDescent="0.25">
      <c r="B639" s="517"/>
      <c r="C639" s="517"/>
      <c r="D639" s="517"/>
      <c r="E639" s="517"/>
      <c r="F639" s="517"/>
      <c r="G639" s="517"/>
      <c r="H639" s="517"/>
      <c r="I639" s="517"/>
      <c r="J639" s="517"/>
      <c r="K639" s="533"/>
      <c r="L639" s="533"/>
      <c r="M639" s="533"/>
      <c r="N639" s="493"/>
      <c r="P639" s="2"/>
      <c r="Q639" s="2"/>
      <c r="R639" s="2"/>
      <c r="S639" s="2"/>
      <c r="T639" s="2"/>
      <c r="U639" s="2"/>
      <c r="V639" s="2"/>
      <c r="W639" s="2"/>
      <c r="X639" s="2"/>
      <c r="Y639" s="2"/>
      <c r="Z639" s="2"/>
      <c r="AA639" s="2"/>
      <c r="AB639" s="2"/>
      <c r="AC639" s="2"/>
      <c r="AD639" s="2"/>
      <c r="AE639" s="2"/>
    </row>
    <row r="640" spans="2:31" x14ac:dyDescent="0.25">
      <c r="B640" s="517"/>
      <c r="C640" s="517"/>
      <c r="D640" s="517"/>
      <c r="E640" s="517"/>
      <c r="F640" s="517"/>
      <c r="G640" s="517"/>
      <c r="H640" s="517"/>
      <c r="I640" s="517"/>
      <c r="J640" s="517"/>
      <c r="K640" s="533"/>
      <c r="L640" s="533"/>
      <c r="M640" s="533"/>
      <c r="N640" s="493"/>
      <c r="P640" s="2"/>
      <c r="Q640" s="2"/>
      <c r="R640" s="2"/>
      <c r="S640" s="2"/>
      <c r="T640" s="2"/>
      <c r="U640" s="2"/>
      <c r="V640" s="2"/>
      <c r="W640" s="2"/>
      <c r="X640" s="2"/>
      <c r="Y640" s="2"/>
      <c r="Z640" s="2"/>
      <c r="AA640" s="2"/>
      <c r="AB640" s="2"/>
      <c r="AC640" s="2"/>
      <c r="AD640" s="2"/>
      <c r="AE640" s="2"/>
    </row>
    <row r="641" spans="2:31" x14ac:dyDescent="0.25">
      <c r="B641" s="517"/>
      <c r="C641" s="517"/>
      <c r="D641" s="517"/>
      <c r="E641" s="517"/>
      <c r="F641" s="517"/>
      <c r="G641" s="517"/>
      <c r="H641" s="517"/>
      <c r="I641" s="517"/>
      <c r="J641" s="517"/>
      <c r="K641" s="533"/>
      <c r="L641" s="533"/>
      <c r="M641" s="533"/>
      <c r="N641" s="493"/>
      <c r="P641" s="2"/>
      <c r="Q641" s="2"/>
      <c r="R641" s="2"/>
      <c r="S641" s="2"/>
      <c r="T641" s="2"/>
      <c r="U641" s="2"/>
      <c r="V641" s="2"/>
      <c r="W641" s="2"/>
      <c r="X641" s="2"/>
      <c r="Y641" s="2"/>
      <c r="Z641" s="2"/>
      <c r="AA641" s="2"/>
      <c r="AB641" s="2"/>
      <c r="AC641" s="2"/>
      <c r="AD641" s="2"/>
      <c r="AE641" s="2"/>
    </row>
    <row r="642" spans="2:31" x14ac:dyDescent="0.25">
      <c r="B642" s="517"/>
      <c r="C642" s="517"/>
      <c r="D642" s="517"/>
      <c r="E642" s="517"/>
      <c r="F642" s="517"/>
      <c r="G642" s="517"/>
      <c r="H642" s="517"/>
      <c r="I642" s="517"/>
      <c r="J642" s="517"/>
      <c r="K642" s="533"/>
      <c r="L642" s="533"/>
      <c r="M642" s="533"/>
      <c r="N642" s="493"/>
      <c r="P642" s="2"/>
      <c r="Q642" s="2"/>
      <c r="R642" s="2"/>
      <c r="S642" s="2"/>
      <c r="T642" s="2"/>
      <c r="U642" s="2"/>
      <c r="V642" s="2"/>
      <c r="W642" s="2"/>
      <c r="X642" s="2"/>
      <c r="Y642" s="2"/>
      <c r="Z642" s="2"/>
      <c r="AA642" s="2"/>
      <c r="AB642" s="2"/>
      <c r="AC642" s="2"/>
      <c r="AD642" s="2"/>
      <c r="AE642" s="2"/>
    </row>
    <row r="643" spans="2:31" x14ac:dyDescent="0.25">
      <c r="B643" s="517"/>
      <c r="C643" s="517"/>
      <c r="D643" s="517"/>
      <c r="E643" s="517"/>
      <c r="F643" s="517"/>
      <c r="G643" s="517"/>
      <c r="H643" s="517"/>
      <c r="I643" s="517"/>
      <c r="J643" s="517"/>
      <c r="K643" s="533"/>
      <c r="L643" s="533"/>
      <c r="M643" s="533"/>
      <c r="N643" s="493"/>
      <c r="P643" s="2"/>
      <c r="Q643" s="2"/>
      <c r="R643" s="2"/>
      <c r="S643" s="2"/>
      <c r="T643" s="2"/>
      <c r="U643" s="2"/>
      <c r="V643" s="2"/>
      <c r="W643" s="2"/>
      <c r="X643" s="2"/>
      <c r="Y643" s="2"/>
      <c r="Z643" s="2"/>
      <c r="AA643" s="2"/>
      <c r="AB643" s="2"/>
      <c r="AC643" s="2"/>
      <c r="AD643" s="2"/>
      <c r="AE643" s="2"/>
    </row>
    <row r="644" spans="2:31" x14ac:dyDescent="0.25">
      <c r="B644" s="517"/>
      <c r="C644" s="517"/>
      <c r="D644" s="517"/>
      <c r="E644" s="517"/>
      <c r="F644" s="517"/>
      <c r="G644" s="517"/>
      <c r="H644" s="517"/>
      <c r="I644" s="517"/>
      <c r="J644" s="517"/>
      <c r="K644" s="533"/>
      <c r="L644" s="533"/>
      <c r="M644" s="533"/>
      <c r="N644" s="493"/>
      <c r="P644" s="2"/>
      <c r="Q644" s="2"/>
      <c r="R644" s="2"/>
      <c r="S644" s="2"/>
      <c r="T644" s="2"/>
      <c r="U644" s="2"/>
      <c r="V644" s="2"/>
      <c r="W644" s="2"/>
      <c r="X644" s="2"/>
      <c r="Y644" s="2"/>
      <c r="Z644" s="2"/>
      <c r="AA644" s="2"/>
      <c r="AB644" s="2"/>
      <c r="AC644" s="2"/>
      <c r="AD644" s="2"/>
      <c r="AE644" s="2"/>
    </row>
    <row r="645" spans="2:31" x14ac:dyDescent="0.25">
      <c r="B645" s="517"/>
      <c r="C645" s="517"/>
      <c r="D645" s="517"/>
      <c r="E645" s="517"/>
      <c r="F645" s="517"/>
      <c r="G645" s="517"/>
      <c r="H645" s="517"/>
      <c r="I645" s="517"/>
      <c r="J645" s="517"/>
      <c r="K645" s="533"/>
      <c r="L645" s="533"/>
      <c r="M645" s="533"/>
      <c r="N645" s="493"/>
      <c r="P645" s="2"/>
      <c r="Q645" s="2"/>
      <c r="R645" s="2"/>
      <c r="S645" s="2"/>
      <c r="T645" s="2"/>
      <c r="U645" s="2"/>
      <c r="V645" s="2"/>
      <c r="W645" s="2"/>
      <c r="X645" s="2"/>
      <c r="Y645" s="2"/>
      <c r="Z645" s="2"/>
      <c r="AA645" s="2"/>
      <c r="AB645" s="2"/>
      <c r="AC645" s="2"/>
      <c r="AD645" s="2"/>
      <c r="AE645" s="2"/>
    </row>
    <row r="646" spans="2:31" x14ac:dyDescent="0.25">
      <c r="B646" s="517"/>
      <c r="C646" s="517"/>
      <c r="D646" s="517"/>
      <c r="E646" s="517"/>
      <c r="F646" s="517"/>
      <c r="G646" s="517"/>
      <c r="H646" s="517"/>
      <c r="I646" s="517"/>
      <c r="J646" s="517"/>
      <c r="K646" s="533"/>
      <c r="L646" s="533"/>
      <c r="M646" s="533"/>
      <c r="N646" s="493"/>
      <c r="P646" s="2"/>
      <c r="Q646" s="2"/>
      <c r="R646" s="2"/>
      <c r="S646" s="2"/>
      <c r="T646" s="2"/>
      <c r="U646" s="2"/>
      <c r="V646" s="2"/>
      <c r="W646" s="2"/>
      <c r="X646" s="2"/>
      <c r="Y646" s="2"/>
      <c r="Z646" s="2"/>
      <c r="AA646" s="2"/>
      <c r="AB646" s="2"/>
      <c r="AC646" s="2"/>
      <c r="AD646" s="2"/>
      <c r="AE646" s="2"/>
    </row>
    <row r="647" spans="2:31" x14ac:dyDescent="0.25">
      <c r="B647" s="517"/>
      <c r="C647" s="517"/>
      <c r="D647" s="517"/>
      <c r="E647" s="517"/>
      <c r="F647" s="517"/>
      <c r="G647" s="517"/>
      <c r="H647" s="517"/>
      <c r="I647" s="517"/>
      <c r="J647" s="517"/>
      <c r="K647" s="533"/>
      <c r="L647" s="533"/>
      <c r="M647" s="533"/>
      <c r="N647" s="493"/>
      <c r="P647" s="2"/>
      <c r="Q647" s="2"/>
      <c r="R647" s="2"/>
      <c r="S647" s="2"/>
      <c r="T647" s="2"/>
      <c r="U647" s="2"/>
      <c r="V647" s="2"/>
      <c r="W647" s="2"/>
      <c r="X647" s="2"/>
      <c r="Y647" s="2"/>
      <c r="Z647" s="2"/>
      <c r="AA647" s="2"/>
      <c r="AB647" s="2"/>
      <c r="AC647" s="2"/>
      <c r="AD647" s="2"/>
      <c r="AE647" s="2"/>
    </row>
    <row r="648" spans="2:31" x14ac:dyDescent="0.25">
      <c r="B648" s="517"/>
      <c r="C648" s="517"/>
      <c r="D648" s="517"/>
      <c r="E648" s="517"/>
      <c r="F648" s="517"/>
      <c r="G648" s="517"/>
      <c r="H648" s="517"/>
      <c r="I648" s="517"/>
      <c r="J648" s="517"/>
      <c r="K648" s="533"/>
      <c r="L648" s="533"/>
      <c r="M648" s="533"/>
      <c r="N648" s="493"/>
      <c r="P648" s="2"/>
      <c r="Q648" s="2"/>
      <c r="R648" s="2"/>
      <c r="S648" s="2"/>
      <c r="T648" s="2"/>
      <c r="U648" s="2"/>
      <c r="V648" s="2"/>
      <c r="W648" s="2"/>
      <c r="X648" s="2"/>
      <c r="Y648" s="2"/>
      <c r="Z648" s="2"/>
      <c r="AA648" s="2"/>
      <c r="AB648" s="2"/>
      <c r="AC648" s="2"/>
      <c r="AD648" s="2"/>
      <c r="AE648" s="2"/>
    </row>
    <row r="649" spans="2:31" x14ac:dyDescent="0.25">
      <c r="B649" s="517"/>
      <c r="C649" s="517"/>
      <c r="D649" s="517"/>
      <c r="E649" s="517"/>
      <c r="F649" s="517"/>
      <c r="G649" s="517"/>
      <c r="H649" s="517"/>
      <c r="I649" s="517"/>
      <c r="J649" s="517"/>
      <c r="K649" s="533"/>
      <c r="L649" s="533"/>
      <c r="M649" s="533"/>
      <c r="N649" s="493"/>
      <c r="P649" s="2"/>
      <c r="Q649" s="2"/>
      <c r="R649" s="2"/>
      <c r="S649" s="2"/>
      <c r="T649" s="2"/>
      <c r="U649" s="2"/>
      <c r="V649" s="2"/>
      <c r="W649" s="2"/>
      <c r="X649" s="2"/>
      <c r="Y649" s="2"/>
      <c r="Z649" s="2"/>
      <c r="AA649" s="2"/>
      <c r="AB649" s="2"/>
      <c r="AC649" s="2"/>
      <c r="AD649" s="2"/>
      <c r="AE649" s="2"/>
    </row>
    <row r="650" spans="2:31" x14ac:dyDescent="0.25">
      <c r="B650" s="517"/>
      <c r="C650" s="517"/>
      <c r="D650" s="517"/>
      <c r="E650" s="517"/>
      <c r="F650" s="517"/>
      <c r="G650" s="517"/>
      <c r="H650" s="517"/>
      <c r="I650" s="517"/>
      <c r="J650" s="517"/>
      <c r="K650" s="533"/>
      <c r="L650" s="533"/>
      <c r="M650" s="533"/>
      <c r="N650" s="493"/>
      <c r="P650" s="2"/>
      <c r="Q650" s="2"/>
      <c r="R650" s="2"/>
      <c r="S650" s="2"/>
      <c r="T650" s="2"/>
      <c r="U650" s="2"/>
      <c r="V650" s="2"/>
      <c r="W650" s="2"/>
      <c r="X650" s="2"/>
      <c r="Y650" s="2"/>
      <c r="Z650" s="2"/>
      <c r="AA650" s="2"/>
      <c r="AB650" s="2"/>
      <c r="AC650" s="2"/>
      <c r="AD650" s="2"/>
      <c r="AE650" s="2"/>
    </row>
    <row r="651" spans="2:31" x14ac:dyDescent="0.25">
      <c r="B651" s="517"/>
      <c r="C651" s="517"/>
      <c r="D651" s="517"/>
      <c r="E651" s="517"/>
      <c r="F651" s="517"/>
      <c r="G651" s="517"/>
      <c r="H651" s="517"/>
      <c r="I651" s="517"/>
      <c r="J651" s="517"/>
      <c r="K651" s="533"/>
      <c r="L651" s="533"/>
      <c r="M651" s="533"/>
      <c r="N651" s="493"/>
      <c r="P651" s="2"/>
      <c r="Q651" s="2"/>
      <c r="R651" s="2"/>
      <c r="S651" s="2"/>
      <c r="T651" s="2"/>
      <c r="U651" s="2"/>
      <c r="V651" s="2"/>
      <c r="W651" s="2"/>
      <c r="X651" s="2"/>
      <c r="Y651" s="2"/>
      <c r="Z651" s="2"/>
      <c r="AA651" s="2"/>
      <c r="AB651" s="2"/>
      <c r="AC651" s="2"/>
      <c r="AD651" s="2"/>
      <c r="AE651" s="2"/>
    </row>
    <row r="652" spans="2:31" x14ac:dyDescent="0.25">
      <c r="B652" s="517"/>
      <c r="C652" s="517"/>
      <c r="D652" s="517"/>
      <c r="E652" s="517"/>
      <c r="F652" s="517"/>
      <c r="G652" s="517"/>
      <c r="H652" s="517"/>
      <c r="I652" s="517"/>
      <c r="J652" s="517"/>
      <c r="K652" s="533"/>
      <c r="L652" s="533"/>
      <c r="M652" s="533"/>
      <c r="N652" s="493"/>
      <c r="P652" s="2"/>
      <c r="Q652" s="2"/>
      <c r="R652" s="2"/>
      <c r="S652" s="2"/>
      <c r="T652" s="2"/>
      <c r="U652" s="2"/>
      <c r="V652" s="2"/>
      <c r="W652" s="2"/>
      <c r="X652" s="2"/>
      <c r="Y652" s="2"/>
      <c r="Z652" s="2"/>
      <c r="AA652" s="2"/>
      <c r="AB652" s="2"/>
      <c r="AC652" s="2"/>
      <c r="AD652" s="2"/>
      <c r="AE652" s="2"/>
    </row>
    <row r="653" spans="2:31" x14ac:dyDescent="0.25">
      <c r="B653" s="517"/>
      <c r="C653" s="517"/>
      <c r="D653" s="517"/>
      <c r="E653" s="517"/>
      <c r="F653" s="517"/>
      <c r="G653" s="517"/>
      <c r="H653" s="517"/>
      <c r="I653" s="517"/>
      <c r="J653" s="517"/>
      <c r="K653" s="533"/>
      <c r="L653" s="533"/>
      <c r="M653" s="533"/>
      <c r="N653" s="493"/>
      <c r="P653" s="2"/>
      <c r="Q653" s="2"/>
      <c r="R653" s="2"/>
      <c r="S653" s="2"/>
      <c r="T653" s="2"/>
      <c r="U653" s="2"/>
      <c r="V653" s="2"/>
      <c r="W653" s="2"/>
      <c r="X653" s="2"/>
      <c r="Y653" s="2"/>
      <c r="Z653" s="2"/>
      <c r="AA653" s="2"/>
      <c r="AB653" s="2"/>
      <c r="AC653" s="2"/>
      <c r="AD653" s="2"/>
      <c r="AE653" s="2"/>
    </row>
    <row r="654" spans="2:31" x14ac:dyDescent="0.25">
      <c r="B654" s="517"/>
      <c r="C654" s="517"/>
      <c r="D654" s="517"/>
      <c r="E654" s="517"/>
      <c r="F654" s="517"/>
      <c r="G654" s="517"/>
      <c r="H654" s="517"/>
      <c r="I654" s="517"/>
      <c r="J654" s="517"/>
      <c r="K654" s="533"/>
      <c r="L654" s="533"/>
      <c r="M654" s="533"/>
      <c r="N654" s="493"/>
      <c r="P654" s="2"/>
      <c r="Q654" s="2"/>
      <c r="R654" s="2"/>
      <c r="S654" s="2"/>
      <c r="T654" s="2"/>
      <c r="U654" s="2"/>
      <c r="V654" s="2"/>
      <c r="W654" s="2"/>
      <c r="X654" s="2"/>
      <c r="Y654" s="2"/>
      <c r="Z654" s="2"/>
      <c r="AA654" s="2"/>
      <c r="AB654" s="2"/>
      <c r="AC654" s="2"/>
      <c r="AD654" s="2"/>
      <c r="AE654" s="2"/>
    </row>
    <row r="655" spans="2:31" x14ac:dyDescent="0.25">
      <c r="B655" s="517"/>
      <c r="C655" s="517"/>
      <c r="D655" s="517"/>
      <c r="E655" s="517"/>
      <c r="F655" s="517"/>
      <c r="G655" s="517"/>
      <c r="H655" s="517"/>
      <c r="I655" s="517"/>
      <c r="J655" s="517"/>
      <c r="K655" s="533"/>
      <c r="L655" s="533"/>
      <c r="M655" s="533"/>
      <c r="N655" s="493"/>
      <c r="P655" s="2"/>
      <c r="Q655" s="2"/>
      <c r="R655" s="2"/>
      <c r="S655" s="2"/>
      <c r="T655" s="2"/>
      <c r="U655" s="2"/>
      <c r="V655" s="2"/>
      <c r="W655" s="2"/>
      <c r="X655" s="2"/>
      <c r="Y655" s="2"/>
      <c r="Z655" s="2"/>
      <c r="AA655" s="2"/>
      <c r="AB655" s="2"/>
      <c r="AC655" s="2"/>
      <c r="AD655" s="2"/>
      <c r="AE655" s="2"/>
    </row>
    <row r="656" spans="2:31" x14ac:dyDescent="0.25">
      <c r="B656" s="517"/>
      <c r="C656" s="517"/>
      <c r="D656" s="517"/>
      <c r="E656" s="517"/>
      <c r="F656" s="517"/>
      <c r="G656" s="517"/>
      <c r="H656" s="517"/>
      <c r="I656" s="517"/>
      <c r="J656" s="517"/>
      <c r="K656" s="533"/>
      <c r="L656" s="533"/>
      <c r="M656" s="533"/>
      <c r="N656" s="493"/>
      <c r="P656" s="2"/>
      <c r="Q656" s="2"/>
      <c r="R656" s="2"/>
      <c r="S656" s="2"/>
      <c r="T656" s="2"/>
      <c r="U656" s="2"/>
      <c r="V656" s="2"/>
      <c r="W656" s="2"/>
      <c r="X656" s="2"/>
      <c r="Y656" s="2"/>
      <c r="Z656" s="2"/>
      <c r="AA656" s="2"/>
      <c r="AB656" s="2"/>
      <c r="AC656" s="2"/>
      <c r="AD656" s="2"/>
      <c r="AE656" s="2"/>
    </row>
    <row r="657" spans="2:31" x14ac:dyDescent="0.25">
      <c r="B657" s="517"/>
      <c r="C657" s="517"/>
      <c r="D657" s="517"/>
      <c r="E657" s="517"/>
      <c r="F657" s="517"/>
      <c r="G657" s="517"/>
      <c r="H657" s="517"/>
      <c r="I657" s="517"/>
      <c r="J657" s="517"/>
      <c r="K657" s="533"/>
      <c r="L657" s="533"/>
      <c r="M657" s="533"/>
      <c r="N657" s="493"/>
      <c r="P657" s="2"/>
      <c r="Q657" s="2"/>
      <c r="R657" s="2"/>
      <c r="S657" s="2"/>
      <c r="T657" s="2"/>
      <c r="U657" s="2"/>
      <c r="V657" s="2"/>
      <c r="W657" s="2"/>
      <c r="X657" s="2"/>
      <c r="Y657" s="2"/>
      <c r="Z657" s="2"/>
      <c r="AA657" s="2"/>
      <c r="AB657" s="2"/>
      <c r="AC657" s="2"/>
      <c r="AD657" s="2"/>
      <c r="AE657" s="2"/>
    </row>
    <row r="658" spans="2:31" x14ac:dyDescent="0.25">
      <c r="B658" s="517"/>
      <c r="C658" s="517"/>
      <c r="D658" s="517"/>
      <c r="E658" s="517"/>
      <c r="F658" s="517"/>
      <c r="G658" s="517"/>
      <c r="H658" s="517"/>
      <c r="I658" s="517"/>
      <c r="J658" s="517"/>
      <c r="K658" s="533"/>
      <c r="L658" s="533"/>
      <c r="M658" s="533"/>
      <c r="N658" s="493"/>
      <c r="P658" s="2"/>
      <c r="Q658" s="2"/>
      <c r="R658" s="2"/>
      <c r="S658" s="2"/>
      <c r="T658" s="2"/>
      <c r="U658" s="2"/>
      <c r="V658" s="2"/>
      <c r="W658" s="2"/>
      <c r="X658" s="2"/>
      <c r="Y658" s="2"/>
      <c r="Z658" s="2"/>
      <c r="AA658" s="2"/>
      <c r="AB658" s="2"/>
      <c r="AC658" s="2"/>
      <c r="AD658" s="2"/>
      <c r="AE658" s="2"/>
    </row>
    <row r="659" spans="2:31" x14ac:dyDescent="0.25">
      <c r="B659" s="517"/>
      <c r="C659" s="517"/>
      <c r="D659" s="517"/>
      <c r="E659" s="517"/>
      <c r="F659" s="517"/>
      <c r="G659" s="517"/>
      <c r="H659" s="517"/>
      <c r="I659" s="517"/>
      <c r="J659" s="517"/>
      <c r="K659" s="533"/>
      <c r="L659" s="533"/>
      <c r="M659" s="533"/>
      <c r="N659" s="493"/>
      <c r="P659" s="2"/>
      <c r="Q659" s="2"/>
      <c r="R659" s="2"/>
      <c r="S659" s="2"/>
      <c r="T659" s="2"/>
      <c r="U659" s="2"/>
      <c r="V659" s="2"/>
      <c r="W659" s="2"/>
      <c r="X659" s="2"/>
      <c r="Y659" s="2"/>
      <c r="Z659" s="2"/>
      <c r="AA659" s="2"/>
      <c r="AB659" s="2"/>
      <c r="AC659" s="2"/>
      <c r="AD659" s="2"/>
      <c r="AE659" s="2"/>
    </row>
    <row r="660" spans="2:31" x14ac:dyDescent="0.25">
      <c r="B660" s="517"/>
      <c r="C660" s="517"/>
      <c r="D660" s="517"/>
      <c r="E660" s="517"/>
      <c r="F660" s="517"/>
      <c r="G660" s="517"/>
      <c r="H660" s="517"/>
      <c r="I660" s="517"/>
      <c r="J660" s="517"/>
      <c r="K660" s="533"/>
      <c r="L660" s="533"/>
      <c r="M660" s="533"/>
      <c r="N660" s="493"/>
      <c r="P660" s="2"/>
      <c r="Q660" s="2"/>
      <c r="R660" s="2"/>
      <c r="S660" s="2"/>
      <c r="T660" s="2"/>
      <c r="U660" s="2"/>
      <c r="V660" s="2"/>
      <c r="W660" s="2"/>
      <c r="X660" s="2"/>
      <c r="Y660" s="2"/>
      <c r="Z660" s="2"/>
      <c r="AA660" s="2"/>
      <c r="AB660" s="2"/>
      <c r="AC660" s="2"/>
      <c r="AD660" s="2"/>
      <c r="AE660" s="2"/>
    </row>
    <row r="661" spans="2:31" x14ac:dyDescent="0.25">
      <c r="B661" s="517"/>
      <c r="C661" s="517"/>
      <c r="D661" s="517"/>
      <c r="E661" s="517"/>
      <c r="F661" s="517"/>
      <c r="G661" s="517"/>
      <c r="H661" s="517"/>
      <c r="I661" s="517"/>
      <c r="J661" s="517"/>
      <c r="K661" s="533"/>
      <c r="L661" s="533"/>
      <c r="M661" s="533"/>
      <c r="N661" s="493"/>
      <c r="P661" s="2"/>
      <c r="Q661" s="2"/>
      <c r="R661" s="2"/>
      <c r="S661" s="2"/>
      <c r="T661" s="2"/>
      <c r="U661" s="2"/>
      <c r="V661" s="2"/>
      <c r="W661" s="2"/>
      <c r="X661" s="2"/>
      <c r="Y661" s="2"/>
      <c r="Z661" s="2"/>
      <c r="AA661" s="2"/>
      <c r="AB661" s="2"/>
      <c r="AC661" s="2"/>
      <c r="AD661" s="2"/>
      <c r="AE661" s="2"/>
    </row>
    <row r="662" spans="2:31" x14ac:dyDescent="0.25">
      <c r="B662" s="517"/>
      <c r="C662" s="517"/>
      <c r="D662" s="517"/>
      <c r="E662" s="517"/>
      <c r="F662" s="517"/>
      <c r="G662" s="517"/>
      <c r="H662" s="517"/>
      <c r="I662" s="517"/>
      <c r="J662" s="517"/>
      <c r="K662" s="533"/>
      <c r="L662" s="533"/>
      <c r="M662" s="533"/>
      <c r="N662" s="493"/>
      <c r="P662" s="2"/>
      <c r="Q662" s="2"/>
      <c r="R662" s="2"/>
      <c r="S662" s="2"/>
      <c r="T662" s="2"/>
      <c r="U662" s="2"/>
      <c r="V662" s="2"/>
      <c r="W662" s="2"/>
      <c r="X662" s="2"/>
      <c r="Y662" s="2"/>
      <c r="Z662" s="2"/>
      <c r="AA662" s="2"/>
      <c r="AB662" s="2"/>
      <c r="AC662" s="2"/>
      <c r="AD662" s="2"/>
      <c r="AE662" s="2"/>
    </row>
    <row r="663" spans="2:31" x14ac:dyDescent="0.25">
      <c r="B663" s="517"/>
      <c r="C663" s="517"/>
      <c r="D663" s="517"/>
      <c r="E663" s="517"/>
      <c r="F663" s="517"/>
      <c r="G663" s="517"/>
      <c r="H663" s="517"/>
      <c r="I663" s="517"/>
      <c r="J663" s="517"/>
      <c r="K663" s="533"/>
      <c r="L663" s="533"/>
      <c r="M663" s="533"/>
      <c r="N663" s="493"/>
      <c r="P663" s="2"/>
      <c r="Q663" s="2"/>
      <c r="R663" s="2"/>
      <c r="S663" s="2"/>
      <c r="T663" s="2"/>
      <c r="U663" s="2"/>
      <c r="V663" s="2"/>
      <c r="W663" s="2"/>
      <c r="X663" s="2"/>
      <c r="Y663" s="2"/>
      <c r="Z663" s="2"/>
      <c r="AA663" s="2"/>
      <c r="AB663" s="2"/>
      <c r="AC663" s="2"/>
      <c r="AD663" s="2"/>
      <c r="AE663" s="2"/>
    </row>
    <row r="664" spans="2:31" x14ac:dyDescent="0.25">
      <c r="B664" s="517"/>
      <c r="C664" s="517"/>
      <c r="D664" s="517"/>
      <c r="E664" s="517"/>
      <c r="F664" s="517"/>
      <c r="G664" s="517"/>
      <c r="H664" s="517"/>
      <c r="I664" s="517"/>
      <c r="J664" s="517"/>
      <c r="K664" s="533"/>
      <c r="L664" s="533"/>
      <c r="M664" s="533"/>
      <c r="N664" s="493"/>
      <c r="P664" s="2"/>
      <c r="Q664" s="2"/>
      <c r="R664" s="2"/>
      <c r="S664" s="2"/>
      <c r="T664" s="2"/>
      <c r="U664" s="2"/>
      <c r="V664" s="2"/>
      <c r="W664" s="2"/>
      <c r="X664" s="2"/>
      <c r="Y664" s="2"/>
      <c r="Z664" s="2"/>
      <c r="AA664" s="2"/>
      <c r="AB664" s="2"/>
      <c r="AC664" s="2"/>
      <c r="AD664" s="2"/>
      <c r="AE664" s="2"/>
    </row>
    <row r="665" spans="2:31" x14ac:dyDescent="0.25">
      <c r="B665" s="517"/>
      <c r="C665" s="517"/>
      <c r="D665" s="517"/>
      <c r="E665" s="517"/>
      <c r="F665" s="517"/>
      <c r="G665" s="517"/>
      <c r="H665" s="517"/>
      <c r="I665" s="517"/>
      <c r="J665" s="517"/>
      <c r="K665" s="533"/>
      <c r="L665" s="533"/>
      <c r="M665" s="533"/>
      <c r="N665" s="493"/>
      <c r="P665" s="2"/>
      <c r="Q665" s="2"/>
      <c r="R665" s="2"/>
      <c r="S665" s="2"/>
      <c r="T665" s="2"/>
      <c r="U665" s="2"/>
      <c r="V665" s="2"/>
      <c r="W665" s="2"/>
      <c r="X665" s="2"/>
      <c r="Y665" s="2"/>
      <c r="Z665" s="2"/>
      <c r="AA665" s="2"/>
      <c r="AB665" s="2"/>
      <c r="AC665" s="2"/>
      <c r="AD665" s="2"/>
      <c r="AE665" s="2"/>
    </row>
    <row r="666" spans="2:31" x14ac:dyDescent="0.25">
      <c r="B666" s="517"/>
      <c r="C666" s="517"/>
      <c r="D666" s="517"/>
      <c r="E666" s="517"/>
      <c r="F666" s="517"/>
      <c r="G666" s="517"/>
      <c r="H666" s="517"/>
      <c r="I666" s="517"/>
      <c r="J666" s="517"/>
      <c r="K666" s="533"/>
      <c r="L666" s="533"/>
      <c r="M666" s="533"/>
      <c r="N666" s="493"/>
      <c r="P666" s="2"/>
      <c r="Q666" s="2"/>
      <c r="R666" s="2"/>
      <c r="S666" s="2"/>
      <c r="T666" s="2"/>
      <c r="U666" s="2"/>
      <c r="V666" s="2"/>
      <c r="W666" s="2"/>
      <c r="X666" s="2"/>
      <c r="Y666" s="2"/>
      <c r="Z666" s="2"/>
      <c r="AA666" s="2"/>
      <c r="AB666" s="2"/>
      <c r="AC666" s="2"/>
      <c r="AD666" s="2"/>
      <c r="AE666" s="2"/>
    </row>
    <row r="667" spans="2:31" x14ac:dyDescent="0.25">
      <c r="B667" s="517"/>
      <c r="C667" s="517"/>
      <c r="D667" s="517"/>
      <c r="E667" s="517"/>
      <c r="F667" s="517"/>
      <c r="G667" s="517"/>
      <c r="H667" s="517"/>
      <c r="I667" s="517"/>
      <c r="J667" s="517"/>
      <c r="K667" s="533"/>
      <c r="L667" s="533"/>
      <c r="M667" s="533"/>
      <c r="N667" s="493"/>
      <c r="P667" s="2"/>
      <c r="Q667" s="2"/>
      <c r="R667" s="2"/>
      <c r="S667" s="2"/>
      <c r="T667" s="2"/>
      <c r="U667" s="2"/>
      <c r="V667" s="2"/>
      <c r="W667" s="2"/>
      <c r="X667" s="2"/>
      <c r="Y667" s="2"/>
      <c r="Z667" s="2"/>
      <c r="AA667" s="2"/>
      <c r="AB667" s="2"/>
      <c r="AC667" s="2"/>
      <c r="AD667" s="2"/>
      <c r="AE667" s="2"/>
    </row>
    <row r="668" spans="2:31" x14ac:dyDescent="0.25">
      <c r="B668" s="517"/>
      <c r="C668" s="517"/>
      <c r="D668" s="517"/>
      <c r="E668" s="517"/>
      <c r="F668" s="517"/>
      <c r="G668" s="517"/>
      <c r="H668" s="517"/>
      <c r="I668" s="517"/>
      <c r="J668" s="517"/>
      <c r="K668" s="533"/>
      <c r="L668" s="533"/>
      <c r="M668" s="533"/>
      <c r="N668" s="493"/>
      <c r="P668" s="2"/>
      <c r="Q668" s="2"/>
      <c r="R668" s="2"/>
      <c r="S668" s="2"/>
      <c r="T668" s="2"/>
      <c r="U668" s="2"/>
      <c r="V668" s="2"/>
      <c r="W668" s="2"/>
      <c r="X668" s="2"/>
      <c r="Y668" s="2"/>
      <c r="Z668" s="2"/>
      <c r="AA668" s="2"/>
      <c r="AB668" s="2"/>
      <c r="AC668" s="2"/>
      <c r="AD668" s="2"/>
      <c r="AE668" s="2"/>
    </row>
    <row r="669" spans="2:31" x14ac:dyDescent="0.25">
      <c r="B669" s="517"/>
      <c r="C669" s="517"/>
      <c r="D669" s="517"/>
      <c r="E669" s="517"/>
      <c r="F669" s="517"/>
      <c r="G669" s="517"/>
      <c r="H669" s="517"/>
      <c r="I669" s="517"/>
      <c r="J669" s="517"/>
      <c r="K669" s="533"/>
      <c r="L669" s="533"/>
      <c r="M669" s="533"/>
      <c r="N669" s="493"/>
      <c r="P669" s="2"/>
      <c r="Q669" s="2"/>
      <c r="R669" s="2"/>
      <c r="S669" s="2"/>
      <c r="T669" s="2"/>
      <c r="U669" s="2"/>
      <c r="V669" s="2"/>
      <c r="W669" s="2"/>
      <c r="X669" s="2"/>
      <c r="Y669" s="2"/>
      <c r="Z669" s="2"/>
      <c r="AA669" s="2"/>
      <c r="AB669" s="2"/>
      <c r="AC669" s="2"/>
      <c r="AD669" s="2"/>
      <c r="AE669" s="2"/>
    </row>
    <row r="670" spans="2:31" x14ac:dyDescent="0.25">
      <c r="B670" s="517"/>
      <c r="C670" s="517"/>
      <c r="D670" s="517"/>
      <c r="E670" s="517"/>
      <c r="F670" s="517"/>
      <c r="G670" s="517"/>
      <c r="H670" s="517"/>
      <c r="I670" s="517"/>
      <c r="J670" s="517"/>
      <c r="K670" s="533"/>
      <c r="L670" s="533"/>
      <c r="M670" s="533"/>
      <c r="N670" s="493"/>
      <c r="P670" s="2"/>
      <c r="Q670" s="2"/>
      <c r="R670" s="2"/>
      <c r="S670" s="2"/>
      <c r="T670" s="2"/>
      <c r="U670" s="2"/>
      <c r="V670" s="2"/>
      <c r="W670" s="2"/>
      <c r="X670" s="2"/>
      <c r="Y670" s="2"/>
      <c r="Z670" s="2"/>
      <c r="AA670" s="2"/>
      <c r="AB670" s="2"/>
      <c r="AC670" s="2"/>
      <c r="AD670" s="2"/>
      <c r="AE670" s="2"/>
    </row>
    <row r="671" spans="2:31" x14ac:dyDescent="0.25">
      <c r="B671" s="517"/>
      <c r="C671" s="517"/>
      <c r="D671" s="517"/>
      <c r="E671" s="517"/>
      <c r="F671" s="517"/>
      <c r="G671" s="517"/>
      <c r="H671" s="517"/>
      <c r="I671" s="517"/>
      <c r="J671" s="517"/>
      <c r="K671" s="533"/>
      <c r="L671" s="533"/>
      <c r="M671" s="533"/>
      <c r="N671" s="493"/>
      <c r="P671" s="2"/>
      <c r="Q671" s="2"/>
      <c r="R671" s="2"/>
      <c r="S671" s="2"/>
      <c r="T671" s="2"/>
      <c r="U671" s="2"/>
      <c r="V671" s="2"/>
      <c r="W671" s="2"/>
      <c r="X671" s="2"/>
      <c r="Y671" s="2"/>
      <c r="Z671" s="2"/>
      <c r="AA671" s="2"/>
      <c r="AB671" s="2"/>
      <c r="AC671" s="2"/>
      <c r="AD671" s="2"/>
      <c r="AE671" s="2"/>
    </row>
    <row r="672" spans="2:31" x14ac:dyDescent="0.25">
      <c r="B672" s="517"/>
      <c r="C672" s="517"/>
      <c r="D672" s="517"/>
      <c r="E672" s="517"/>
      <c r="F672" s="517"/>
      <c r="G672" s="517"/>
      <c r="H672" s="517"/>
      <c r="I672" s="517"/>
      <c r="J672" s="517"/>
      <c r="K672" s="533"/>
      <c r="L672" s="533"/>
      <c r="M672" s="533"/>
      <c r="N672" s="493"/>
      <c r="P672" s="2"/>
      <c r="Q672" s="2"/>
      <c r="R672" s="2"/>
      <c r="S672" s="2"/>
      <c r="T672" s="2"/>
      <c r="U672" s="2"/>
      <c r="V672" s="2"/>
      <c r="W672" s="2"/>
      <c r="X672" s="2"/>
      <c r="Y672" s="2"/>
      <c r="Z672" s="2"/>
      <c r="AA672" s="2"/>
      <c r="AB672" s="2"/>
      <c r="AC672" s="2"/>
      <c r="AD672" s="2"/>
      <c r="AE672" s="2"/>
    </row>
    <row r="673" spans="2:31" x14ac:dyDescent="0.25">
      <c r="B673" s="517"/>
      <c r="C673" s="517"/>
      <c r="D673" s="517"/>
      <c r="E673" s="517"/>
      <c r="F673" s="517"/>
      <c r="G673" s="517"/>
      <c r="H673" s="517"/>
      <c r="I673" s="517"/>
      <c r="J673" s="517"/>
      <c r="K673" s="533"/>
      <c r="L673" s="533"/>
      <c r="M673" s="533"/>
      <c r="N673" s="493"/>
      <c r="P673" s="2"/>
      <c r="Q673" s="2"/>
      <c r="R673" s="2"/>
      <c r="S673" s="2"/>
      <c r="T673" s="2"/>
      <c r="U673" s="2"/>
      <c r="V673" s="2"/>
      <c r="W673" s="2"/>
      <c r="X673" s="2"/>
      <c r="Y673" s="2"/>
      <c r="Z673" s="2"/>
      <c r="AA673" s="2"/>
      <c r="AB673" s="2"/>
      <c r="AC673" s="2"/>
      <c r="AD673" s="2"/>
      <c r="AE673" s="2"/>
    </row>
    <row r="674" spans="2:31" x14ac:dyDescent="0.25">
      <c r="B674" s="517"/>
      <c r="C674" s="517"/>
      <c r="D674" s="517"/>
      <c r="E674" s="517"/>
      <c r="F674" s="517"/>
      <c r="G674" s="517"/>
      <c r="H674" s="517"/>
      <c r="I674" s="517"/>
      <c r="J674" s="517"/>
      <c r="K674" s="533"/>
      <c r="L674" s="533"/>
      <c r="M674" s="533"/>
      <c r="N674" s="493"/>
      <c r="P674" s="2"/>
      <c r="Q674" s="2"/>
      <c r="R674" s="2"/>
      <c r="S674" s="2"/>
      <c r="T674" s="2"/>
      <c r="U674" s="2"/>
      <c r="V674" s="2"/>
      <c r="W674" s="2"/>
      <c r="X674" s="2"/>
      <c r="Y674" s="2"/>
      <c r="Z674" s="2"/>
      <c r="AA674" s="2"/>
      <c r="AB674" s="2"/>
      <c r="AC674" s="2"/>
      <c r="AD674" s="2"/>
      <c r="AE674" s="2"/>
    </row>
    <row r="675" spans="2:31" x14ac:dyDescent="0.25">
      <c r="B675" s="517"/>
      <c r="C675" s="517"/>
      <c r="D675" s="517"/>
      <c r="E675" s="517"/>
      <c r="F675" s="517"/>
      <c r="G675" s="517"/>
      <c r="H675" s="517"/>
      <c r="I675" s="517"/>
      <c r="J675" s="517"/>
      <c r="K675" s="533"/>
      <c r="L675" s="533"/>
      <c r="M675" s="533"/>
      <c r="N675" s="493"/>
      <c r="P675" s="2"/>
      <c r="Q675" s="2"/>
      <c r="R675" s="2"/>
      <c r="S675" s="2"/>
      <c r="T675" s="2"/>
      <c r="U675" s="2"/>
      <c r="V675" s="2"/>
      <c r="W675" s="2"/>
      <c r="X675" s="2"/>
      <c r="Y675" s="2"/>
      <c r="Z675" s="2"/>
      <c r="AA675" s="2"/>
      <c r="AB675" s="2"/>
      <c r="AC675" s="2"/>
      <c r="AD675" s="2"/>
      <c r="AE675" s="2"/>
    </row>
    <row r="676" spans="2:31" x14ac:dyDescent="0.25">
      <c r="B676" s="517"/>
      <c r="C676" s="517"/>
      <c r="D676" s="517"/>
      <c r="E676" s="517"/>
      <c r="F676" s="517"/>
      <c r="G676" s="517"/>
      <c r="H676" s="517"/>
      <c r="I676" s="517"/>
      <c r="J676" s="517"/>
      <c r="K676" s="533"/>
      <c r="L676" s="533"/>
      <c r="M676" s="533"/>
      <c r="N676" s="493"/>
      <c r="P676" s="2"/>
      <c r="Q676" s="2"/>
      <c r="R676" s="2"/>
      <c r="S676" s="2"/>
      <c r="T676" s="2"/>
      <c r="U676" s="2"/>
      <c r="V676" s="2"/>
      <c r="W676" s="2"/>
      <c r="X676" s="2"/>
      <c r="Y676" s="2"/>
      <c r="Z676" s="2"/>
      <c r="AA676" s="2"/>
      <c r="AB676" s="2"/>
      <c r="AC676" s="2"/>
      <c r="AD676" s="2"/>
      <c r="AE676" s="2"/>
    </row>
    <row r="677" spans="2:31" x14ac:dyDescent="0.25">
      <c r="B677" s="517"/>
      <c r="C677" s="517"/>
      <c r="D677" s="517"/>
      <c r="E677" s="517"/>
      <c r="F677" s="517"/>
      <c r="G677" s="517"/>
      <c r="H677" s="517"/>
      <c r="I677" s="517"/>
      <c r="J677" s="517"/>
      <c r="K677" s="533"/>
      <c r="L677" s="533"/>
      <c r="M677" s="533"/>
      <c r="N677" s="493"/>
      <c r="P677" s="2"/>
      <c r="Q677" s="2"/>
      <c r="R677" s="2"/>
      <c r="S677" s="2"/>
      <c r="T677" s="2"/>
      <c r="U677" s="2"/>
      <c r="V677" s="2"/>
      <c r="W677" s="2"/>
      <c r="X677" s="2"/>
      <c r="Y677" s="2"/>
      <c r="Z677" s="2"/>
      <c r="AA677" s="2"/>
      <c r="AB677" s="2"/>
      <c r="AC677" s="2"/>
      <c r="AD677" s="2"/>
      <c r="AE677" s="2"/>
    </row>
    <row r="678" spans="2:31" x14ac:dyDescent="0.25">
      <c r="B678" s="517"/>
      <c r="C678" s="517"/>
      <c r="D678" s="517"/>
      <c r="E678" s="517"/>
      <c r="F678" s="517"/>
      <c r="G678" s="517"/>
      <c r="H678" s="517"/>
      <c r="I678" s="517"/>
      <c r="J678" s="517"/>
      <c r="K678" s="533"/>
      <c r="L678" s="533"/>
      <c r="M678" s="533"/>
      <c r="N678" s="493"/>
      <c r="P678" s="2"/>
      <c r="Q678" s="2"/>
      <c r="R678" s="2"/>
      <c r="S678" s="2"/>
      <c r="T678" s="2"/>
      <c r="U678" s="2"/>
      <c r="V678" s="2"/>
      <c r="W678" s="2"/>
      <c r="X678" s="2"/>
      <c r="Y678" s="2"/>
      <c r="Z678" s="2"/>
      <c r="AA678" s="2"/>
      <c r="AB678" s="2"/>
      <c r="AC678" s="2"/>
      <c r="AD678" s="2"/>
      <c r="AE678" s="2"/>
    </row>
    <row r="679" spans="2:31" x14ac:dyDescent="0.25">
      <c r="B679" s="517"/>
      <c r="C679" s="517"/>
      <c r="D679" s="517"/>
      <c r="E679" s="517"/>
      <c r="F679" s="517"/>
      <c r="G679" s="517"/>
      <c r="H679" s="517"/>
      <c r="I679" s="517"/>
      <c r="J679" s="517"/>
      <c r="K679" s="533"/>
      <c r="L679" s="533"/>
      <c r="M679" s="533"/>
      <c r="N679" s="493"/>
      <c r="P679" s="2"/>
      <c r="Q679" s="2"/>
      <c r="R679" s="2"/>
      <c r="S679" s="2"/>
      <c r="T679" s="2"/>
      <c r="U679" s="2"/>
      <c r="V679" s="2"/>
      <c r="W679" s="2"/>
      <c r="X679" s="2"/>
      <c r="Y679" s="2"/>
      <c r="Z679" s="2"/>
      <c r="AA679" s="2"/>
      <c r="AB679" s="2"/>
      <c r="AC679" s="2"/>
      <c r="AD679" s="2"/>
      <c r="AE679" s="2"/>
    </row>
    <row r="680" spans="2:31" x14ac:dyDescent="0.25">
      <c r="B680" s="517"/>
      <c r="C680" s="517"/>
      <c r="D680" s="517"/>
      <c r="E680" s="517"/>
      <c r="F680" s="517"/>
      <c r="G680" s="517"/>
      <c r="H680" s="517"/>
      <c r="I680" s="517"/>
      <c r="J680" s="517"/>
      <c r="K680" s="533"/>
      <c r="L680" s="533"/>
      <c r="M680" s="533"/>
      <c r="N680" s="493"/>
      <c r="P680" s="2"/>
      <c r="Q680" s="2"/>
      <c r="R680" s="2"/>
      <c r="S680" s="2"/>
      <c r="T680" s="2"/>
      <c r="U680" s="2"/>
      <c r="V680" s="2"/>
      <c r="W680" s="2"/>
      <c r="X680" s="2"/>
      <c r="Y680" s="2"/>
      <c r="Z680" s="2"/>
      <c r="AA680" s="2"/>
      <c r="AB680" s="2"/>
      <c r="AC680" s="2"/>
      <c r="AD680" s="2"/>
      <c r="AE680" s="2"/>
    </row>
    <row r="681" spans="2:31" x14ac:dyDescent="0.25">
      <c r="B681" s="517"/>
      <c r="C681" s="517"/>
      <c r="D681" s="517"/>
      <c r="E681" s="517"/>
      <c r="F681" s="517"/>
      <c r="G681" s="517"/>
      <c r="H681" s="517"/>
      <c r="I681" s="517"/>
      <c r="J681" s="517"/>
      <c r="K681" s="533"/>
      <c r="L681" s="533"/>
      <c r="M681" s="533"/>
      <c r="N681" s="493"/>
      <c r="P681" s="2"/>
      <c r="Q681" s="2"/>
      <c r="R681" s="2"/>
      <c r="S681" s="2"/>
      <c r="T681" s="2"/>
      <c r="U681" s="2"/>
      <c r="V681" s="2"/>
      <c r="W681" s="2"/>
      <c r="X681" s="2"/>
      <c r="Y681" s="2"/>
      <c r="Z681" s="2"/>
      <c r="AA681" s="2"/>
      <c r="AB681" s="2"/>
      <c r="AC681" s="2"/>
      <c r="AD681" s="2"/>
      <c r="AE681" s="2"/>
    </row>
    <row r="682" spans="2:31" x14ac:dyDescent="0.25">
      <c r="B682" s="517"/>
      <c r="C682" s="517"/>
      <c r="D682" s="517"/>
      <c r="E682" s="517"/>
      <c r="F682" s="517"/>
      <c r="G682" s="517"/>
      <c r="H682" s="517"/>
      <c r="I682" s="517"/>
      <c r="J682" s="517"/>
      <c r="K682" s="533"/>
      <c r="L682" s="533"/>
      <c r="M682" s="533"/>
      <c r="N682" s="493"/>
      <c r="P682" s="2"/>
      <c r="Q682" s="2"/>
      <c r="R682" s="2"/>
      <c r="S682" s="2"/>
      <c r="T682" s="2"/>
      <c r="U682" s="2"/>
      <c r="V682" s="2"/>
      <c r="W682" s="2"/>
      <c r="X682" s="2"/>
      <c r="Y682" s="2"/>
      <c r="Z682" s="2"/>
      <c r="AA682" s="2"/>
      <c r="AB682" s="2"/>
      <c r="AC682" s="2"/>
      <c r="AD682" s="2"/>
      <c r="AE682" s="2"/>
    </row>
    <row r="683" spans="2:31" x14ac:dyDescent="0.25">
      <c r="B683" s="517"/>
      <c r="C683" s="517"/>
      <c r="D683" s="517"/>
      <c r="E683" s="517"/>
      <c r="F683" s="517"/>
      <c r="G683" s="517"/>
      <c r="H683" s="517"/>
      <c r="I683" s="517"/>
      <c r="J683" s="517"/>
      <c r="K683" s="533"/>
      <c r="L683" s="533"/>
      <c r="M683" s="533"/>
      <c r="N683" s="493"/>
      <c r="P683" s="2"/>
      <c r="Q683" s="2"/>
      <c r="R683" s="2"/>
      <c r="S683" s="2"/>
      <c r="T683" s="2"/>
      <c r="U683" s="2"/>
      <c r="V683" s="2"/>
      <c r="W683" s="2"/>
      <c r="X683" s="2"/>
      <c r="Y683" s="2"/>
      <c r="Z683" s="2"/>
      <c r="AA683" s="2"/>
      <c r="AB683" s="2"/>
      <c r="AC683" s="2"/>
      <c r="AD683" s="2"/>
      <c r="AE683" s="2"/>
    </row>
    <row r="684" spans="2:31" x14ac:dyDescent="0.25">
      <c r="B684" s="517"/>
      <c r="C684" s="517"/>
      <c r="D684" s="517"/>
      <c r="E684" s="517"/>
      <c r="F684" s="517"/>
      <c r="G684" s="517"/>
      <c r="H684" s="517"/>
      <c r="I684" s="517"/>
      <c r="J684" s="517"/>
      <c r="K684" s="533"/>
      <c r="L684" s="533"/>
      <c r="M684" s="533"/>
      <c r="N684" s="493"/>
      <c r="P684" s="2"/>
      <c r="Q684" s="2"/>
      <c r="R684" s="2"/>
      <c r="S684" s="2"/>
      <c r="T684" s="2"/>
      <c r="U684" s="2"/>
      <c r="V684" s="2"/>
      <c r="W684" s="2"/>
      <c r="X684" s="2"/>
      <c r="Y684" s="2"/>
      <c r="Z684" s="2"/>
      <c r="AA684" s="2"/>
      <c r="AB684" s="2"/>
      <c r="AC684" s="2"/>
      <c r="AD684" s="2"/>
      <c r="AE684" s="2"/>
    </row>
    <row r="685" spans="2:31" x14ac:dyDescent="0.25">
      <c r="B685" s="517"/>
      <c r="C685" s="517"/>
      <c r="D685" s="517"/>
      <c r="E685" s="517"/>
      <c r="F685" s="517"/>
      <c r="G685" s="517"/>
      <c r="H685" s="517"/>
      <c r="I685" s="517"/>
      <c r="J685" s="517"/>
      <c r="K685" s="533"/>
      <c r="L685" s="533"/>
      <c r="M685" s="533"/>
      <c r="N685" s="493"/>
      <c r="P685" s="2"/>
      <c r="Q685" s="2"/>
      <c r="R685" s="2"/>
      <c r="S685" s="2"/>
      <c r="T685" s="2"/>
      <c r="U685" s="2"/>
      <c r="V685" s="2"/>
      <c r="W685" s="2"/>
      <c r="X685" s="2"/>
      <c r="Y685" s="2"/>
      <c r="Z685" s="2"/>
      <c r="AA685" s="2"/>
      <c r="AB685" s="2"/>
      <c r="AC685" s="2"/>
      <c r="AD685" s="2"/>
      <c r="AE685" s="2"/>
    </row>
    <row r="686" spans="2:31" x14ac:dyDescent="0.25">
      <c r="B686" s="517"/>
      <c r="C686" s="517"/>
      <c r="D686" s="517"/>
      <c r="E686" s="517"/>
      <c r="F686" s="517"/>
      <c r="G686" s="517"/>
      <c r="H686" s="517"/>
      <c r="I686" s="517"/>
      <c r="J686" s="517"/>
      <c r="K686" s="533"/>
      <c r="L686" s="533"/>
      <c r="M686" s="533"/>
      <c r="N686" s="493"/>
      <c r="P686" s="2"/>
      <c r="Q686" s="2"/>
      <c r="R686" s="2"/>
      <c r="S686" s="2"/>
      <c r="T686" s="2"/>
      <c r="U686" s="2"/>
      <c r="V686" s="2"/>
      <c r="W686" s="2"/>
      <c r="X686" s="2"/>
      <c r="Y686" s="2"/>
      <c r="Z686" s="2"/>
      <c r="AA686" s="2"/>
      <c r="AB686" s="2"/>
      <c r="AC686" s="2"/>
      <c r="AD686" s="2"/>
      <c r="AE686" s="2"/>
    </row>
    <row r="687" spans="2:31" x14ac:dyDescent="0.25">
      <c r="B687" s="517"/>
      <c r="C687" s="517"/>
      <c r="D687" s="517"/>
      <c r="E687" s="517"/>
      <c r="F687" s="517"/>
      <c r="G687" s="517"/>
      <c r="H687" s="517"/>
      <c r="I687" s="517"/>
      <c r="J687" s="517"/>
      <c r="K687" s="533"/>
      <c r="L687" s="533"/>
      <c r="M687" s="533"/>
      <c r="N687" s="493"/>
      <c r="P687" s="2"/>
      <c r="Q687" s="2"/>
      <c r="R687" s="2"/>
      <c r="S687" s="2"/>
      <c r="T687" s="2"/>
      <c r="U687" s="2"/>
      <c r="V687" s="2"/>
      <c r="W687" s="2"/>
      <c r="X687" s="2"/>
      <c r="Y687" s="2"/>
      <c r="Z687" s="2"/>
      <c r="AA687" s="2"/>
      <c r="AB687" s="2"/>
      <c r="AC687" s="2"/>
      <c r="AD687" s="2"/>
      <c r="AE687" s="2"/>
    </row>
    <row r="688" spans="2:31" x14ac:dyDescent="0.25">
      <c r="B688" s="517"/>
      <c r="C688" s="517"/>
      <c r="D688" s="517"/>
      <c r="E688" s="517"/>
      <c r="F688" s="517"/>
      <c r="G688" s="517"/>
      <c r="H688" s="517"/>
      <c r="I688" s="517"/>
      <c r="J688" s="517"/>
      <c r="K688" s="533"/>
      <c r="L688" s="533"/>
      <c r="M688" s="533"/>
      <c r="N688" s="493"/>
      <c r="P688" s="2"/>
      <c r="Q688" s="2"/>
      <c r="R688" s="2"/>
      <c r="S688" s="2"/>
      <c r="T688" s="2"/>
      <c r="U688" s="2"/>
      <c r="V688" s="2"/>
      <c r="W688" s="2"/>
      <c r="X688" s="2"/>
      <c r="Y688" s="2"/>
      <c r="Z688" s="2"/>
      <c r="AA688" s="2"/>
      <c r="AB688" s="2"/>
      <c r="AC688" s="2"/>
      <c r="AD688" s="2"/>
      <c r="AE688" s="2"/>
    </row>
    <row r="689" spans="2:31" x14ac:dyDescent="0.25">
      <c r="B689" s="517"/>
      <c r="C689" s="517"/>
      <c r="D689" s="517"/>
      <c r="E689" s="517"/>
      <c r="F689" s="517"/>
      <c r="G689" s="517"/>
      <c r="H689" s="517"/>
      <c r="I689" s="517"/>
      <c r="J689" s="517"/>
      <c r="K689" s="533"/>
      <c r="L689" s="533"/>
      <c r="M689" s="533"/>
      <c r="N689" s="493"/>
      <c r="P689" s="2"/>
      <c r="Q689" s="2"/>
      <c r="R689" s="2"/>
      <c r="S689" s="2"/>
      <c r="T689" s="2"/>
      <c r="U689" s="2"/>
      <c r="V689" s="2"/>
      <c r="W689" s="2"/>
      <c r="X689" s="2"/>
      <c r="Y689" s="2"/>
      <c r="Z689" s="2"/>
      <c r="AA689" s="2"/>
      <c r="AB689" s="2"/>
      <c r="AC689" s="2"/>
      <c r="AD689" s="2"/>
      <c r="AE689" s="2"/>
    </row>
    <row r="690" spans="2:31" x14ac:dyDescent="0.25">
      <c r="B690" s="517"/>
      <c r="C690" s="517"/>
      <c r="D690" s="517"/>
      <c r="E690" s="517"/>
      <c r="F690" s="517"/>
      <c r="G690" s="517"/>
      <c r="H690" s="517"/>
      <c r="I690" s="517"/>
      <c r="J690" s="517"/>
      <c r="K690" s="533"/>
      <c r="L690" s="533"/>
      <c r="M690" s="533"/>
      <c r="N690" s="493"/>
      <c r="P690" s="2"/>
      <c r="Q690" s="2"/>
      <c r="R690" s="2"/>
      <c r="S690" s="2"/>
      <c r="T690" s="2"/>
      <c r="U690" s="2"/>
      <c r="V690" s="2"/>
      <c r="W690" s="2"/>
      <c r="X690" s="2"/>
      <c r="Y690" s="2"/>
      <c r="Z690" s="2"/>
      <c r="AA690" s="2"/>
      <c r="AB690" s="2"/>
      <c r="AC690" s="2"/>
      <c r="AD690" s="2"/>
      <c r="AE690" s="2"/>
    </row>
    <row r="691" spans="2:31" x14ac:dyDescent="0.25">
      <c r="B691" s="517"/>
      <c r="C691" s="517"/>
      <c r="D691" s="517"/>
      <c r="E691" s="517"/>
      <c r="F691" s="517"/>
      <c r="G691" s="517"/>
      <c r="H691" s="517"/>
      <c r="I691" s="517"/>
      <c r="J691" s="517"/>
      <c r="K691" s="533"/>
      <c r="L691" s="533"/>
      <c r="M691" s="533"/>
      <c r="N691" s="493"/>
      <c r="P691" s="2"/>
      <c r="Q691" s="2"/>
      <c r="R691" s="2"/>
      <c r="S691" s="2"/>
      <c r="T691" s="2"/>
      <c r="U691" s="2"/>
      <c r="V691" s="2"/>
      <c r="W691" s="2"/>
      <c r="X691" s="2"/>
      <c r="Y691" s="2"/>
      <c r="Z691" s="2"/>
      <c r="AA691" s="2"/>
      <c r="AB691" s="2"/>
      <c r="AC691" s="2"/>
      <c r="AD691" s="2"/>
      <c r="AE691" s="2"/>
    </row>
    <row r="692" spans="2:31" x14ac:dyDescent="0.25">
      <c r="B692" s="517"/>
      <c r="C692" s="517"/>
      <c r="D692" s="517"/>
      <c r="E692" s="517"/>
      <c r="F692" s="517"/>
      <c r="G692" s="517"/>
      <c r="H692" s="517"/>
      <c r="I692" s="517"/>
      <c r="J692" s="517"/>
      <c r="K692" s="533"/>
      <c r="L692" s="533"/>
      <c r="M692" s="533"/>
      <c r="N692" s="493"/>
      <c r="P692" s="2"/>
      <c r="Q692" s="2"/>
      <c r="R692" s="2"/>
      <c r="S692" s="2"/>
      <c r="T692" s="2"/>
      <c r="U692" s="2"/>
      <c r="V692" s="2"/>
      <c r="W692" s="2"/>
      <c r="X692" s="2"/>
      <c r="Y692" s="2"/>
      <c r="Z692" s="2"/>
      <c r="AA692" s="2"/>
      <c r="AB692" s="2"/>
      <c r="AC692" s="2"/>
      <c r="AD692" s="2"/>
      <c r="AE692" s="2"/>
    </row>
    <row r="693" spans="2:31" x14ac:dyDescent="0.25">
      <c r="B693" s="517"/>
      <c r="C693" s="517"/>
      <c r="D693" s="517"/>
      <c r="E693" s="517"/>
      <c r="F693" s="517"/>
      <c r="G693" s="517"/>
      <c r="H693" s="517"/>
      <c r="I693" s="517"/>
      <c r="J693" s="517"/>
      <c r="K693" s="533"/>
      <c r="L693" s="533"/>
      <c r="M693" s="533"/>
      <c r="N693" s="493"/>
      <c r="P693" s="2"/>
      <c r="Q693" s="2"/>
      <c r="R693" s="2"/>
      <c r="S693" s="2"/>
      <c r="T693" s="2"/>
      <c r="U693" s="2"/>
      <c r="V693" s="2"/>
      <c r="W693" s="2"/>
      <c r="X693" s="2"/>
      <c r="Y693" s="2"/>
      <c r="Z693" s="2"/>
      <c r="AA693" s="2"/>
      <c r="AB693" s="2"/>
      <c r="AC693" s="2"/>
      <c r="AD693" s="2"/>
      <c r="AE693" s="2"/>
    </row>
    <row r="694" spans="2:31" x14ac:dyDescent="0.25">
      <c r="B694" s="517"/>
      <c r="C694" s="517"/>
      <c r="D694" s="517"/>
      <c r="E694" s="517"/>
      <c r="F694" s="517"/>
      <c r="G694" s="517"/>
      <c r="H694" s="517"/>
      <c r="I694" s="517"/>
      <c r="J694" s="517"/>
      <c r="K694" s="533"/>
      <c r="L694" s="533"/>
      <c r="M694" s="533"/>
      <c r="N694" s="493"/>
      <c r="P694" s="2"/>
      <c r="Q694" s="2"/>
      <c r="R694" s="2"/>
      <c r="S694" s="2"/>
      <c r="T694" s="2"/>
      <c r="U694" s="2"/>
      <c r="V694" s="2"/>
      <c r="W694" s="2"/>
      <c r="X694" s="2"/>
      <c r="Y694" s="2"/>
      <c r="Z694" s="2"/>
      <c r="AA694" s="2"/>
      <c r="AB694" s="2"/>
      <c r="AC694" s="2"/>
      <c r="AD694" s="2"/>
      <c r="AE694" s="2"/>
    </row>
    <row r="695" spans="2:31" x14ac:dyDescent="0.25">
      <c r="B695" s="517"/>
      <c r="C695" s="517"/>
      <c r="D695" s="517"/>
      <c r="E695" s="517"/>
      <c r="F695" s="517"/>
      <c r="G695" s="517"/>
      <c r="H695" s="517"/>
      <c r="I695" s="517"/>
      <c r="J695" s="517"/>
      <c r="K695" s="533"/>
      <c r="L695" s="533"/>
      <c r="M695" s="533"/>
      <c r="N695" s="493"/>
      <c r="P695" s="2"/>
      <c r="Q695" s="2"/>
      <c r="R695" s="2"/>
      <c r="S695" s="2"/>
      <c r="T695" s="2"/>
      <c r="U695" s="2"/>
      <c r="V695" s="2"/>
      <c r="W695" s="2"/>
      <c r="X695" s="2"/>
      <c r="Y695" s="2"/>
      <c r="Z695" s="2"/>
      <c r="AA695" s="2"/>
      <c r="AB695" s="2"/>
      <c r="AC695" s="2"/>
      <c r="AD695" s="2"/>
      <c r="AE695" s="2"/>
    </row>
    <row r="696" spans="2:31" x14ac:dyDescent="0.25">
      <c r="B696" s="517"/>
      <c r="C696" s="517"/>
      <c r="D696" s="517"/>
      <c r="E696" s="517"/>
      <c r="F696" s="517"/>
      <c r="G696" s="517"/>
      <c r="H696" s="517"/>
      <c r="I696" s="517"/>
      <c r="J696" s="517"/>
      <c r="K696" s="533"/>
      <c r="L696" s="533"/>
      <c r="M696" s="533"/>
      <c r="N696" s="493"/>
      <c r="P696" s="2"/>
      <c r="Q696" s="2"/>
      <c r="R696" s="2"/>
      <c r="S696" s="2"/>
      <c r="T696" s="2"/>
      <c r="U696" s="2"/>
      <c r="V696" s="2"/>
      <c r="W696" s="2"/>
      <c r="X696" s="2"/>
      <c r="Y696" s="2"/>
      <c r="Z696" s="2"/>
      <c r="AA696" s="2"/>
      <c r="AB696" s="2"/>
      <c r="AC696" s="2"/>
      <c r="AD696" s="2"/>
      <c r="AE696" s="2"/>
    </row>
    <row r="697" spans="2:31" x14ac:dyDescent="0.25">
      <c r="B697" s="517"/>
      <c r="C697" s="517"/>
      <c r="D697" s="517"/>
      <c r="E697" s="517"/>
      <c r="F697" s="517"/>
      <c r="G697" s="517"/>
      <c r="H697" s="517"/>
      <c r="I697" s="517"/>
      <c r="J697" s="517"/>
      <c r="K697" s="533"/>
      <c r="L697" s="533"/>
      <c r="M697" s="533"/>
      <c r="N697" s="493"/>
      <c r="P697" s="2"/>
      <c r="Q697" s="2"/>
      <c r="R697" s="2"/>
      <c r="S697" s="2"/>
      <c r="T697" s="2"/>
      <c r="U697" s="2"/>
      <c r="V697" s="2"/>
      <c r="W697" s="2"/>
      <c r="X697" s="2"/>
      <c r="Y697" s="2"/>
      <c r="Z697" s="2"/>
      <c r="AA697" s="2"/>
      <c r="AB697" s="2"/>
      <c r="AC697" s="2"/>
      <c r="AD697" s="2"/>
      <c r="AE697" s="2"/>
    </row>
    <row r="698" spans="2:31" x14ac:dyDescent="0.25">
      <c r="B698" s="517"/>
      <c r="C698" s="517"/>
      <c r="D698" s="517"/>
      <c r="E698" s="517"/>
      <c r="F698" s="517"/>
      <c r="G698" s="517"/>
      <c r="H698" s="517"/>
      <c r="I698" s="517"/>
      <c r="J698" s="517"/>
      <c r="K698" s="533"/>
      <c r="L698" s="533"/>
      <c r="M698" s="533"/>
      <c r="N698" s="493"/>
      <c r="P698" s="2"/>
      <c r="Q698" s="2"/>
      <c r="R698" s="2"/>
      <c r="S698" s="2"/>
      <c r="T698" s="2"/>
      <c r="U698" s="2"/>
      <c r="V698" s="2"/>
      <c r="W698" s="2"/>
      <c r="X698" s="2"/>
      <c r="Y698" s="2"/>
      <c r="Z698" s="2"/>
      <c r="AA698" s="2"/>
      <c r="AB698" s="2"/>
      <c r="AC698" s="2"/>
      <c r="AD698" s="2"/>
      <c r="AE698" s="2"/>
    </row>
    <row r="699" spans="2:31" x14ac:dyDescent="0.25">
      <c r="B699" s="517"/>
      <c r="C699" s="517"/>
      <c r="D699" s="517"/>
      <c r="E699" s="517"/>
      <c r="F699" s="517"/>
      <c r="G699" s="517"/>
      <c r="H699" s="517"/>
      <c r="I699" s="517"/>
      <c r="J699" s="517"/>
      <c r="K699" s="533"/>
      <c r="L699" s="533"/>
      <c r="M699" s="533"/>
      <c r="N699" s="493"/>
      <c r="P699" s="2"/>
      <c r="Q699" s="2"/>
      <c r="R699" s="2"/>
      <c r="S699" s="2"/>
      <c r="T699" s="2"/>
      <c r="U699" s="2"/>
      <c r="V699" s="2"/>
      <c r="W699" s="2"/>
      <c r="X699" s="2"/>
      <c r="Y699" s="2"/>
      <c r="Z699" s="2"/>
      <c r="AA699" s="2"/>
      <c r="AB699" s="2"/>
      <c r="AC699" s="2"/>
      <c r="AD699" s="2"/>
      <c r="AE699" s="2"/>
    </row>
    <row r="700" spans="2:31" x14ac:dyDescent="0.25">
      <c r="B700" s="517"/>
      <c r="C700" s="517"/>
      <c r="D700" s="517"/>
      <c r="E700" s="517"/>
      <c r="F700" s="517"/>
      <c r="G700" s="517"/>
      <c r="H700" s="517"/>
      <c r="I700" s="517"/>
      <c r="J700" s="517"/>
      <c r="K700" s="533"/>
      <c r="L700" s="533"/>
      <c r="M700" s="533"/>
      <c r="N700" s="493"/>
      <c r="P700" s="2"/>
      <c r="Q700" s="2"/>
      <c r="R700" s="2"/>
      <c r="S700" s="2"/>
      <c r="T700" s="2"/>
      <c r="U700" s="2"/>
      <c r="V700" s="2"/>
      <c r="W700" s="2"/>
      <c r="X700" s="2"/>
      <c r="Y700" s="2"/>
      <c r="Z700" s="2"/>
      <c r="AA700" s="2"/>
      <c r="AB700" s="2"/>
      <c r="AC700" s="2"/>
      <c r="AD700" s="2"/>
      <c r="AE700" s="2"/>
    </row>
    <row r="701" spans="2:31" x14ac:dyDescent="0.25">
      <c r="B701" s="517"/>
      <c r="C701" s="517"/>
      <c r="D701" s="517"/>
      <c r="E701" s="517"/>
      <c r="F701" s="517"/>
      <c r="G701" s="517"/>
      <c r="H701" s="517"/>
      <c r="I701" s="517"/>
      <c r="J701" s="517"/>
      <c r="K701" s="533"/>
      <c r="L701" s="533"/>
      <c r="M701" s="533"/>
      <c r="N701" s="493"/>
      <c r="P701" s="2"/>
      <c r="Q701" s="2"/>
      <c r="R701" s="2"/>
      <c r="S701" s="2"/>
      <c r="T701" s="2"/>
      <c r="U701" s="2"/>
      <c r="V701" s="2"/>
      <c r="W701" s="2"/>
      <c r="X701" s="2"/>
      <c r="Y701" s="2"/>
      <c r="Z701" s="2"/>
      <c r="AA701" s="2"/>
      <c r="AB701" s="2"/>
      <c r="AC701" s="2"/>
      <c r="AD701" s="2"/>
      <c r="AE701" s="2"/>
    </row>
    <row r="702" spans="2:31" x14ac:dyDescent="0.25">
      <c r="B702" s="517"/>
      <c r="C702" s="517"/>
      <c r="D702" s="517"/>
      <c r="E702" s="517"/>
      <c r="F702" s="517"/>
      <c r="G702" s="517"/>
      <c r="H702" s="517"/>
      <c r="I702" s="517"/>
      <c r="J702" s="517"/>
      <c r="K702" s="533"/>
      <c r="L702" s="533"/>
      <c r="M702" s="533"/>
      <c r="N702" s="493"/>
      <c r="P702" s="2"/>
      <c r="Q702" s="2"/>
      <c r="R702" s="2"/>
      <c r="S702" s="2"/>
      <c r="T702" s="2"/>
      <c r="U702" s="2"/>
      <c r="V702" s="2"/>
      <c r="W702" s="2"/>
      <c r="X702" s="2"/>
      <c r="Y702" s="2"/>
      <c r="Z702" s="2"/>
      <c r="AA702" s="2"/>
      <c r="AB702" s="2"/>
      <c r="AC702" s="2"/>
      <c r="AD702" s="2"/>
      <c r="AE702" s="2"/>
    </row>
    <row r="703" spans="2:31" x14ac:dyDescent="0.25">
      <c r="B703" s="517"/>
      <c r="C703" s="517"/>
      <c r="D703" s="517"/>
      <c r="E703" s="517"/>
      <c r="F703" s="517"/>
      <c r="G703" s="517"/>
      <c r="H703" s="517"/>
      <c r="I703" s="517"/>
      <c r="J703" s="517"/>
      <c r="K703" s="533"/>
      <c r="L703" s="533"/>
      <c r="M703" s="533"/>
      <c r="N703" s="493"/>
      <c r="P703" s="2"/>
      <c r="Q703" s="2"/>
      <c r="R703" s="2"/>
      <c r="S703" s="2"/>
      <c r="T703" s="2"/>
      <c r="U703" s="2"/>
      <c r="V703" s="2"/>
      <c r="W703" s="2"/>
      <c r="X703" s="2"/>
      <c r="Y703" s="2"/>
      <c r="Z703" s="2"/>
      <c r="AA703" s="2"/>
      <c r="AB703" s="2"/>
      <c r="AC703" s="2"/>
      <c r="AD703" s="2"/>
      <c r="AE703" s="2"/>
    </row>
    <row r="704" spans="2:31" x14ac:dyDescent="0.25">
      <c r="B704" s="517"/>
      <c r="C704" s="517"/>
      <c r="D704" s="517"/>
      <c r="E704" s="517"/>
      <c r="F704" s="517"/>
      <c r="G704" s="517"/>
      <c r="H704" s="517"/>
      <c r="I704" s="517"/>
      <c r="J704" s="517"/>
      <c r="K704" s="533"/>
      <c r="L704" s="533"/>
      <c r="M704" s="533"/>
      <c r="N704" s="493"/>
      <c r="P704" s="2"/>
      <c r="Q704" s="2"/>
      <c r="R704" s="2"/>
      <c r="S704" s="2"/>
      <c r="T704" s="2"/>
      <c r="U704" s="2"/>
      <c r="V704" s="2"/>
      <c r="W704" s="2"/>
      <c r="X704" s="2"/>
      <c r="Y704" s="2"/>
      <c r="Z704" s="2"/>
      <c r="AA704" s="2"/>
      <c r="AB704" s="2"/>
      <c r="AC704" s="2"/>
      <c r="AD704" s="2"/>
      <c r="AE704" s="2"/>
    </row>
    <row r="705" spans="2:31" x14ac:dyDescent="0.25">
      <c r="B705" s="517"/>
      <c r="C705" s="517"/>
      <c r="D705" s="517"/>
      <c r="E705" s="517"/>
      <c r="F705" s="517"/>
      <c r="G705" s="517"/>
      <c r="H705" s="517"/>
      <c r="I705" s="517"/>
      <c r="J705" s="517"/>
      <c r="K705" s="533"/>
      <c r="L705" s="533"/>
      <c r="M705" s="533"/>
      <c r="N705" s="493"/>
      <c r="P705" s="2"/>
      <c r="Q705" s="2"/>
      <c r="R705" s="2"/>
      <c r="S705" s="2"/>
      <c r="T705" s="2"/>
      <c r="U705" s="2"/>
      <c r="V705" s="2"/>
      <c r="W705" s="2"/>
      <c r="X705" s="2"/>
      <c r="Y705" s="2"/>
      <c r="Z705" s="2"/>
      <c r="AA705" s="2"/>
      <c r="AB705" s="2"/>
      <c r="AC705" s="2"/>
      <c r="AD705" s="2"/>
      <c r="AE705" s="2"/>
    </row>
    <row r="706" spans="2:31" x14ac:dyDescent="0.25">
      <c r="B706" s="517"/>
      <c r="C706" s="517"/>
      <c r="D706" s="517"/>
      <c r="E706" s="517"/>
      <c r="F706" s="517"/>
      <c r="G706" s="517"/>
      <c r="H706" s="517"/>
      <c r="I706" s="517"/>
      <c r="J706" s="517"/>
      <c r="K706" s="533"/>
      <c r="L706" s="533"/>
      <c r="M706" s="533"/>
      <c r="N706" s="493"/>
      <c r="P706" s="2"/>
      <c r="Q706" s="2"/>
      <c r="R706" s="2"/>
      <c r="S706" s="2"/>
      <c r="T706" s="2"/>
      <c r="U706" s="2"/>
      <c r="V706" s="2"/>
      <c r="W706" s="2"/>
      <c r="X706" s="2"/>
      <c r="Y706" s="2"/>
      <c r="Z706" s="2"/>
      <c r="AA706" s="2"/>
      <c r="AB706" s="2"/>
      <c r="AC706" s="2"/>
      <c r="AD706" s="2"/>
      <c r="AE706" s="2"/>
    </row>
    <row r="707" spans="2:31" x14ac:dyDescent="0.25">
      <c r="B707" s="517"/>
      <c r="C707" s="517"/>
      <c r="D707" s="517"/>
      <c r="E707" s="517"/>
      <c r="F707" s="517"/>
      <c r="G707" s="517"/>
      <c r="H707" s="517"/>
      <c r="I707" s="517"/>
      <c r="J707" s="517"/>
      <c r="K707" s="533"/>
      <c r="L707" s="533"/>
      <c r="M707" s="533"/>
      <c r="N707" s="493"/>
      <c r="P707" s="2"/>
      <c r="Q707" s="2"/>
      <c r="R707" s="2"/>
      <c r="S707" s="2"/>
      <c r="T707" s="2"/>
      <c r="U707" s="2"/>
      <c r="V707" s="2"/>
      <c r="W707" s="2"/>
      <c r="X707" s="2"/>
      <c r="Y707" s="2"/>
      <c r="Z707" s="2"/>
      <c r="AA707" s="2"/>
      <c r="AB707" s="2"/>
      <c r="AC707" s="2"/>
      <c r="AD707" s="2"/>
      <c r="AE707" s="2"/>
    </row>
    <row r="708" spans="2:31" x14ac:dyDescent="0.25">
      <c r="B708" s="517"/>
      <c r="C708" s="517"/>
      <c r="D708" s="517"/>
      <c r="E708" s="517"/>
      <c r="F708" s="517"/>
      <c r="G708" s="517"/>
      <c r="H708" s="517"/>
      <c r="I708" s="517"/>
      <c r="J708" s="517"/>
      <c r="K708" s="533"/>
      <c r="L708" s="533"/>
      <c r="M708" s="533"/>
      <c r="N708" s="493"/>
      <c r="P708" s="2"/>
      <c r="Q708" s="2"/>
      <c r="R708" s="2"/>
      <c r="S708" s="2"/>
      <c r="T708" s="2"/>
      <c r="U708" s="2"/>
      <c r="V708" s="2"/>
      <c r="W708" s="2"/>
      <c r="X708" s="2"/>
      <c r="Y708" s="2"/>
      <c r="Z708" s="2"/>
      <c r="AA708" s="2"/>
      <c r="AB708" s="2"/>
      <c r="AC708" s="2"/>
      <c r="AD708" s="2"/>
      <c r="AE708" s="2"/>
    </row>
    <row r="709" spans="2:31" x14ac:dyDescent="0.25">
      <c r="B709" s="517"/>
      <c r="C709" s="517"/>
      <c r="D709" s="517"/>
      <c r="E709" s="517"/>
      <c r="F709" s="517"/>
      <c r="G709" s="517"/>
      <c r="H709" s="517"/>
      <c r="I709" s="517"/>
      <c r="J709" s="517"/>
      <c r="K709" s="533"/>
      <c r="L709" s="533"/>
      <c r="M709" s="533"/>
      <c r="N709" s="493"/>
      <c r="P709" s="2"/>
      <c r="Q709" s="2"/>
      <c r="R709" s="2"/>
      <c r="S709" s="2"/>
      <c r="T709" s="2"/>
      <c r="U709" s="2"/>
      <c r="V709" s="2"/>
      <c r="W709" s="2"/>
      <c r="X709" s="2"/>
      <c r="Y709" s="2"/>
      <c r="Z709" s="2"/>
      <c r="AA709" s="2"/>
      <c r="AB709" s="2"/>
      <c r="AC709" s="2"/>
      <c r="AD709" s="2"/>
      <c r="AE709" s="2"/>
    </row>
    <row r="710" spans="2:31" x14ac:dyDescent="0.25">
      <c r="B710" s="517"/>
      <c r="C710" s="517"/>
      <c r="D710" s="517"/>
      <c r="E710" s="517"/>
      <c r="F710" s="517"/>
      <c r="G710" s="517"/>
      <c r="H710" s="517"/>
      <c r="I710" s="517"/>
      <c r="J710" s="517"/>
      <c r="K710" s="533"/>
      <c r="L710" s="533"/>
      <c r="M710" s="533"/>
      <c r="N710" s="493"/>
      <c r="P710" s="2"/>
      <c r="Q710" s="2"/>
      <c r="R710" s="2"/>
      <c r="S710" s="2"/>
      <c r="T710" s="2"/>
      <c r="U710" s="2"/>
      <c r="V710" s="2"/>
      <c r="W710" s="2"/>
      <c r="X710" s="2"/>
      <c r="Y710" s="2"/>
      <c r="Z710" s="2"/>
      <c r="AA710" s="2"/>
      <c r="AB710" s="2"/>
      <c r="AC710" s="2"/>
      <c r="AD710" s="2"/>
      <c r="AE710" s="2"/>
    </row>
    <row r="711" spans="2:31" x14ac:dyDescent="0.25">
      <c r="B711" s="517"/>
      <c r="C711" s="517"/>
      <c r="D711" s="517"/>
      <c r="E711" s="517"/>
      <c r="F711" s="517"/>
      <c r="G711" s="517"/>
      <c r="H711" s="517"/>
      <c r="I711" s="517"/>
      <c r="J711" s="517"/>
      <c r="K711" s="533"/>
      <c r="L711" s="533"/>
      <c r="M711" s="533"/>
      <c r="N711" s="493"/>
      <c r="P711" s="2"/>
      <c r="Q711" s="2"/>
      <c r="R711" s="2"/>
      <c r="S711" s="2"/>
      <c r="T711" s="2"/>
      <c r="U711" s="2"/>
      <c r="V711" s="2"/>
      <c r="W711" s="2"/>
      <c r="X711" s="2"/>
      <c r="Y711" s="2"/>
      <c r="Z711" s="2"/>
      <c r="AA711" s="2"/>
      <c r="AB711" s="2"/>
      <c r="AC711" s="2"/>
      <c r="AD711" s="2"/>
      <c r="AE711" s="2"/>
    </row>
    <row r="712" spans="2:31" x14ac:dyDescent="0.25">
      <c r="B712" s="517"/>
      <c r="C712" s="517"/>
      <c r="D712" s="517"/>
      <c r="E712" s="517"/>
      <c r="F712" s="517"/>
      <c r="G712" s="517"/>
      <c r="H712" s="517"/>
      <c r="I712" s="517"/>
      <c r="J712" s="517"/>
      <c r="K712" s="533"/>
      <c r="L712" s="533"/>
      <c r="M712" s="533"/>
      <c r="N712" s="493"/>
      <c r="P712" s="2"/>
      <c r="Q712" s="2"/>
      <c r="R712" s="2"/>
      <c r="S712" s="2"/>
      <c r="T712" s="2"/>
      <c r="U712" s="2"/>
      <c r="V712" s="2"/>
      <c r="W712" s="2"/>
      <c r="X712" s="2"/>
      <c r="Y712" s="2"/>
      <c r="Z712" s="2"/>
      <c r="AA712" s="2"/>
      <c r="AB712" s="2"/>
      <c r="AC712" s="2"/>
      <c r="AD712" s="2"/>
      <c r="AE712" s="2"/>
    </row>
    <row r="713" spans="2:31" x14ac:dyDescent="0.25">
      <c r="B713" s="517"/>
      <c r="C713" s="517"/>
      <c r="D713" s="517"/>
      <c r="E713" s="517"/>
      <c r="F713" s="517"/>
      <c r="G713" s="517"/>
      <c r="H713" s="517"/>
      <c r="I713" s="517"/>
      <c r="J713" s="517"/>
      <c r="K713" s="533"/>
      <c r="L713" s="533"/>
      <c r="M713" s="533"/>
      <c r="N713" s="493"/>
      <c r="P713" s="2"/>
      <c r="Q713" s="2"/>
      <c r="R713" s="2"/>
      <c r="S713" s="2"/>
      <c r="T713" s="2"/>
      <c r="U713" s="2"/>
      <c r="V713" s="2"/>
      <c r="W713" s="2"/>
      <c r="X713" s="2"/>
      <c r="Y713" s="2"/>
      <c r="Z713" s="2"/>
      <c r="AA713" s="2"/>
      <c r="AB713" s="2"/>
      <c r="AC713" s="2"/>
      <c r="AD713" s="2"/>
      <c r="AE713" s="2"/>
    </row>
    <row r="714" spans="2:31" x14ac:dyDescent="0.25">
      <c r="B714" s="517"/>
      <c r="C714" s="517"/>
      <c r="D714" s="517"/>
      <c r="E714" s="517"/>
      <c r="F714" s="517"/>
      <c r="G714" s="517"/>
      <c r="H714" s="517"/>
      <c r="I714" s="517"/>
      <c r="J714" s="517"/>
      <c r="K714" s="533"/>
      <c r="L714" s="533"/>
      <c r="M714" s="533"/>
      <c r="N714" s="493"/>
      <c r="P714" s="2"/>
      <c r="Q714" s="2"/>
      <c r="R714" s="2"/>
      <c r="S714" s="2"/>
      <c r="T714" s="2"/>
      <c r="U714" s="2"/>
      <c r="V714" s="2"/>
      <c r="W714" s="2"/>
      <c r="X714" s="2"/>
      <c r="Y714" s="2"/>
      <c r="Z714" s="2"/>
      <c r="AA714" s="2"/>
      <c r="AB714" s="2"/>
      <c r="AC714" s="2"/>
      <c r="AD714" s="2"/>
      <c r="AE714" s="2"/>
    </row>
    <row r="715" spans="2:31" x14ac:dyDescent="0.25">
      <c r="B715" s="517"/>
      <c r="C715" s="517"/>
      <c r="D715" s="517"/>
      <c r="E715" s="517"/>
      <c r="F715" s="517"/>
      <c r="G715" s="517"/>
      <c r="H715" s="517"/>
      <c r="I715" s="517"/>
      <c r="J715" s="517"/>
      <c r="K715" s="533"/>
      <c r="L715" s="533"/>
      <c r="M715" s="533"/>
      <c r="N715" s="493"/>
      <c r="P715" s="2"/>
      <c r="Q715" s="2"/>
      <c r="R715" s="2"/>
      <c r="S715" s="2"/>
      <c r="T715" s="2"/>
      <c r="U715" s="2"/>
      <c r="V715" s="2"/>
      <c r="W715" s="2"/>
      <c r="X715" s="2"/>
      <c r="Y715" s="2"/>
      <c r="Z715" s="2"/>
      <c r="AA715" s="2"/>
      <c r="AB715" s="2"/>
      <c r="AC715" s="2"/>
      <c r="AD715" s="2"/>
      <c r="AE715" s="2"/>
    </row>
    <row r="716" spans="2:31" x14ac:dyDescent="0.25">
      <c r="B716" s="517"/>
      <c r="C716" s="517"/>
      <c r="D716" s="517"/>
      <c r="E716" s="517"/>
      <c r="F716" s="517"/>
      <c r="G716" s="517"/>
      <c r="H716" s="517"/>
      <c r="I716" s="517"/>
      <c r="J716" s="517"/>
      <c r="K716" s="533"/>
      <c r="L716" s="533"/>
      <c r="M716" s="533"/>
      <c r="N716" s="493"/>
      <c r="P716" s="2"/>
      <c r="Q716" s="2"/>
      <c r="R716" s="2"/>
      <c r="S716" s="2"/>
      <c r="T716" s="2"/>
      <c r="U716" s="2"/>
      <c r="V716" s="2"/>
      <c r="W716" s="2"/>
      <c r="X716" s="2"/>
      <c r="Y716" s="2"/>
      <c r="Z716" s="2"/>
      <c r="AA716" s="2"/>
      <c r="AB716" s="2"/>
      <c r="AC716" s="2"/>
      <c r="AD716" s="2"/>
      <c r="AE716" s="2"/>
    </row>
    <row r="717" spans="2:31" x14ac:dyDescent="0.25">
      <c r="B717" s="517"/>
      <c r="C717" s="517"/>
      <c r="D717" s="517"/>
      <c r="E717" s="517"/>
      <c r="F717" s="517"/>
      <c r="G717" s="517"/>
      <c r="H717" s="517"/>
      <c r="I717" s="517"/>
      <c r="J717" s="517"/>
      <c r="K717" s="533"/>
      <c r="L717" s="533"/>
      <c r="M717" s="533"/>
      <c r="N717" s="493"/>
      <c r="P717" s="2"/>
      <c r="Q717" s="2"/>
      <c r="R717" s="2"/>
      <c r="S717" s="2"/>
      <c r="T717" s="2"/>
      <c r="U717" s="2"/>
      <c r="V717" s="2"/>
      <c r="W717" s="2"/>
      <c r="X717" s="2"/>
      <c r="Y717" s="2"/>
      <c r="Z717" s="2"/>
      <c r="AA717" s="2"/>
      <c r="AB717" s="2"/>
      <c r="AC717" s="2"/>
      <c r="AD717" s="2"/>
      <c r="AE717" s="2"/>
    </row>
    <row r="718" spans="2:31" x14ac:dyDescent="0.25">
      <c r="B718" s="517"/>
      <c r="C718" s="517"/>
      <c r="D718" s="517"/>
      <c r="E718" s="517"/>
      <c r="F718" s="517"/>
      <c r="G718" s="517"/>
      <c r="H718" s="517"/>
      <c r="I718" s="517"/>
      <c r="J718" s="517"/>
      <c r="K718" s="533"/>
      <c r="L718" s="533"/>
      <c r="M718" s="533"/>
      <c r="N718" s="493"/>
      <c r="P718" s="2"/>
      <c r="Q718" s="2"/>
      <c r="R718" s="2"/>
      <c r="S718" s="2"/>
      <c r="T718" s="2"/>
      <c r="U718" s="2"/>
      <c r="V718" s="2"/>
      <c r="W718" s="2"/>
      <c r="X718" s="2"/>
      <c r="Y718" s="2"/>
      <c r="Z718" s="2"/>
      <c r="AA718" s="2"/>
      <c r="AB718" s="2"/>
      <c r="AC718" s="2"/>
      <c r="AD718" s="2"/>
      <c r="AE718" s="2"/>
    </row>
    <row r="719" spans="2:31" x14ac:dyDescent="0.25">
      <c r="B719" s="517"/>
      <c r="C719" s="517"/>
      <c r="D719" s="517"/>
      <c r="E719" s="517"/>
      <c r="F719" s="517"/>
      <c r="G719" s="517"/>
      <c r="H719" s="517"/>
      <c r="I719" s="517"/>
      <c r="J719" s="517"/>
      <c r="K719" s="533"/>
      <c r="L719" s="533"/>
      <c r="M719" s="533"/>
      <c r="N719" s="493"/>
      <c r="P719" s="2"/>
      <c r="Q719" s="2"/>
      <c r="R719" s="2"/>
      <c r="S719" s="2"/>
      <c r="T719" s="2"/>
      <c r="U719" s="2"/>
      <c r="V719" s="2"/>
      <c r="W719" s="2"/>
      <c r="X719" s="2"/>
      <c r="Y719" s="2"/>
      <c r="Z719" s="2"/>
      <c r="AA719" s="2"/>
      <c r="AB719" s="2"/>
      <c r="AC719" s="2"/>
      <c r="AD719" s="2"/>
      <c r="AE719" s="2"/>
    </row>
    <row r="720" spans="2:31" x14ac:dyDescent="0.25">
      <c r="B720" s="517"/>
      <c r="C720" s="517"/>
      <c r="D720" s="517"/>
      <c r="E720" s="517"/>
      <c r="F720" s="517"/>
      <c r="G720" s="517"/>
      <c r="H720" s="517"/>
      <c r="I720" s="517"/>
      <c r="J720" s="517"/>
      <c r="K720" s="533"/>
      <c r="L720" s="533"/>
      <c r="M720" s="533"/>
      <c r="N720" s="493"/>
      <c r="P720" s="2"/>
      <c r="Q720" s="2"/>
      <c r="R720" s="2"/>
      <c r="S720" s="2"/>
      <c r="T720" s="2"/>
      <c r="U720" s="2"/>
      <c r="V720" s="2"/>
      <c r="W720" s="2"/>
      <c r="X720" s="2"/>
      <c r="Y720" s="2"/>
      <c r="Z720" s="2"/>
      <c r="AA720" s="2"/>
      <c r="AB720" s="2"/>
      <c r="AC720" s="2"/>
      <c r="AD720" s="2"/>
      <c r="AE720" s="2"/>
    </row>
    <row r="721" spans="2:31" x14ac:dyDescent="0.25">
      <c r="B721" s="517"/>
      <c r="C721" s="517"/>
      <c r="D721" s="517"/>
      <c r="E721" s="517"/>
      <c r="F721" s="517"/>
      <c r="G721" s="517"/>
      <c r="H721" s="517"/>
      <c r="I721" s="517"/>
      <c r="J721" s="517"/>
      <c r="K721" s="533"/>
      <c r="L721" s="533"/>
      <c r="M721" s="533"/>
      <c r="N721" s="493"/>
      <c r="P721" s="2"/>
      <c r="Q721" s="2"/>
      <c r="R721" s="2"/>
      <c r="S721" s="2"/>
      <c r="T721" s="2"/>
      <c r="U721" s="2"/>
      <c r="V721" s="2"/>
      <c r="W721" s="2"/>
      <c r="X721" s="2"/>
      <c r="Y721" s="2"/>
      <c r="Z721" s="2"/>
      <c r="AA721" s="2"/>
      <c r="AB721" s="2"/>
      <c r="AC721" s="2"/>
      <c r="AD721" s="2"/>
      <c r="AE721" s="2"/>
    </row>
    <row r="722" spans="2:31" x14ac:dyDescent="0.25">
      <c r="B722" s="517"/>
      <c r="C722" s="517"/>
      <c r="D722" s="517"/>
      <c r="E722" s="517"/>
      <c r="F722" s="517"/>
      <c r="G722" s="517"/>
      <c r="H722" s="517"/>
      <c r="I722" s="517"/>
      <c r="J722" s="517"/>
      <c r="K722" s="533"/>
      <c r="L722" s="533"/>
      <c r="M722" s="533"/>
      <c r="N722" s="493"/>
      <c r="P722" s="2"/>
      <c r="Q722" s="2"/>
      <c r="R722" s="2"/>
      <c r="S722" s="2"/>
      <c r="T722" s="2"/>
      <c r="U722" s="2"/>
      <c r="V722" s="2"/>
      <c r="W722" s="2"/>
      <c r="X722" s="2"/>
      <c r="Y722" s="2"/>
      <c r="Z722" s="2"/>
      <c r="AA722" s="2"/>
      <c r="AB722" s="2"/>
      <c r="AC722" s="2"/>
      <c r="AD722" s="2"/>
      <c r="AE722" s="2"/>
    </row>
    <row r="723" spans="2:31" x14ac:dyDescent="0.25">
      <c r="B723" s="517"/>
      <c r="C723" s="517"/>
      <c r="D723" s="517"/>
      <c r="E723" s="517"/>
      <c r="F723" s="517"/>
      <c r="G723" s="517"/>
      <c r="H723" s="517"/>
      <c r="I723" s="517"/>
      <c r="J723" s="517"/>
      <c r="K723" s="533"/>
      <c r="L723" s="533"/>
      <c r="M723" s="533"/>
      <c r="N723" s="493"/>
      <c r="P723" s="2"/>
      <c r="Q723" s="2"/>
      <c r="R723" s="2"/>
      <c r="S723" s="2"/>
      <c r="T723" s="2"/>
      <c r="U723" s="2"/>
      <c r="V723" s="2"/>
      <c r="W723" s="2"/>
      <c r="X723" s="2"/>
      <c r="Y723" s="2"/>
      <c r="Z723" s="2"/>
      <c r="AA723" s="2"/>
      <c r="AB723" s="2"/>
      <c r="AC723" s="2"/>
      <c r="AD723" s="2"/>
      <c r="AE723" s="2"/>
    </row>
    <row r="724" spans="2:31" x14ac:dyDescent="0.25">
      <c r="B724" s="517"/>
      <c r="C724" s="517"/>
      <c r="D724" s="517"/>
      <c r="E724" s="517"/>
      <c r="F724" s="517"/>
      <c r="G724" s="517"/>
      <c r="H724" s="517"/>
      <c r="I724" s="517"/>
      <c r="J724" s="517"/>
      <c r="K724" s="533"/>
      <c r="L724" s="533"/>
      <c r="M724" s="533"/>
      <c r="N724" s="493"/>
      <c r="P724" s="2"/>
      <c r="Q724" s="2"/>
      <c r="R724" s="2"/>
      <c r="S724" s="2"/>
      <c r="T724" s="2"/>
      <c r="U724" s="2"/>
      <c r="V724" s="2"/>
      <c r="W724" s="2"/>
      <c r="X724" s="2"/>
      <c r="Y724" s="2"/>
      <c r="Z724" s="2"/>
      <c r="AA724" s="2"/>
      <c r="AB724" s="2"/>
      <c r="AC724" s="2"/>
      <c r="AD724" s="2"/>
      <c r="AE724" s="2"/>
    </row>
    <row r="725" spans="2:31" x14ac:dyDescent="0.25">
      <c r="B725" s="517"/>
      <c r="C725" s="517"/>
      <c r="D725" s="517"/>
      <c r="E725" s="517"/>
      <c r="F725" s="517"/>
      <c r="G725" s="517"/>
      <c r="H725" s="517"/>
      <c r="I725" s="517"/>
      <c r="J725" s="517"/>
      <c r="K725" s="533"/>
      <c r="L725" s="533"/>
      <c r="M725" s="533"/>
      <c r="N725" s="493"/>
      <c r="P725" s="2"/>
      <c r="Q725" s="2"/>
      <c r="R725" s="2"/>
      <c r="S725" s="2"/>
      <c r="T725" s="2"/>
      <c r="U725" s="2"/>
      <c r="V725" s="2"/>
      <c r="W725" s="2"/>
      <c r="X725" s="2"/>
      <c r="Y725" s="2"/>
      <c r="Z725" s="2"/>
      <c r="AA725" s="2"/>
      <c r="AB725" s="2"/>
      <c r="AC725" s="2"/>
      <c r="AD725" s="2"/>
      <c r="AE725" s="2"/>
    </row>
    <row r="726" spans="2:31" x14ac:dyDescent="0.25">
      <c r="B726" s="517"/>
      <c r="C726" s="517"/>
      <c r="D726" s="517"/>
      <c r="E726" s="517"/>
      <c r="F726" s="517"/>
      <c r="G726" s="517"/>
      <c r="H726" s="517"/>
      <c r="I726" s="517"/>
      <c r="J726" s="517"/>
      <c r="K726" s="533"/>
      <c r="L726" s="533"/>
      <c r="M726" s="533"/>
      <c r="N726" s="493"/>
      <c r="P726" s="2"/>
      <c r="Q726" s="2"/>
      <c r="R726" s="2"/>
      <c r="S726" s="2"/>
      <c r="T726" s="2"/>
      <c r="U726" s="2"/>
      <c r="V726" s="2"/>
      <c r="W726" s="2"/>
      <c r="X726" s="2"/>
      <c r="Y726" s="2"/>
      <c r="Z726" s="2"/>
      <c r="AA726" s="2"/>
      <c r="AB726" s="2"/>
      <c r="AC726" s="2"/>
      <c r="AD726" s="2"/>
      <c r="AE726" s="2"/>
    </row>
    <row r="727" spans="2:31" x14ac:dyDescent="0.25">
      <c r="B727" s="517"/>
      <c r="C727" s="517"/>
      <c r="D727" s="517"/>
      <c r="E727" s="517"/>
      <c r="F727" s="517"/>
      <c r="G727" s="517"/>
      <c r="H727" s="517"/>
      <c r="I727" s="517"/>
      <c r="J727" s="517"/>
      <c r="K727" s="533"/>
      <c r="L727" s="533"/>
      <c r="M727" s="533"/>
      <c r="N727" s="493"/>
      <c r="P727" s="2"/>
      <c r="Q727" s="2"/>
      <c r="R727" s="2"/>
      <c r="S727" s="2"/>
      <c r="T727" s="2"/>
      <c r="U727" s="2"/>
      <c r="V727" s="2"/>
      <c r="W727" s="2"/>
      <c r="X727" s="2"/>
      <c r="Y727" s="2"/>
      <c r="Z727" s="2"/>
      <c r="AA727" s="2"/>
      <c r="AB727" s="2"/>
      <c r="AC727" s="2"/>
      <c r="AD727" s="2"/>
      <c r="AE727" s="2"/>
    </row>
    <row r="728" spans="2:31" x14ac:dyDescent="0.25">
      <c r="B728" s="517"/>
      <c r="C728" s="517"/>
      <c r="D728" s="517"/>
      <c r="E728" s="517"/>
      <c r="F728" s="517"/>
      <c r="G728" s="517"/>
      <c r="H728" s="517"/>
      <c r="I728" s="517"/>
      <c r="J728" s="517"/>
      <c r="K728" s="533"/>
      <c r="L728" s="533"/>
      <c r="M728" s="533"/>
      <c r="N728" s="493"/>
      <c r="P728" s="2"/>
      <c r="Q728" s="2"/>
      <c r="R728" s="2"/>
      <c r="S728" s="2"/>
      <c r="T728" s="2"/>
      <c r="U728" s="2"/>
      <c r="V728" s="2"/>
      <c r="W728" s="2"/>
      <c r="X728" s="2"/>
      <c r="Y728" s="2"/>
      <c r="Z728" s="2"/>
      <c r="AA728" s="2"/>
      <c r="AB728" s="2"/>
      <c r="AC728" s="2"/>
      <c r="AD728" s="2"/>
      <c r="AE728" s="2"/>
    </row>
    <row r="729" spans="2:31" x14ac:dyDescent="0.25">
      <c r="B729" s="517"/>
      <c r="C729" s="517"/>
      <c r="D729" s="517"/>
      <c r="E729" s="517"/>
      <c r="F729" s="517"/>
      <c r="G729" s="517"/>
      <c r="H729" s="517"/>
      <c r="I729" s="517"/>
      <c r="J729" s="517"/>
      <c r="K729" s="533"/>
      <c r="L729" s="533"/>
      <c r="M729" s="533"/>
      <c r="N729" s="493"/>
      <c r="P729" s="2"/>
      <c r="Q729" s="2"/>
      <c r="R729" s="2"/>
      <c r="S729" s="2"/>
      <c r="T729" s="2"/>
      <c r="U729" s="2"/>
      <c r="V729" s="2"/>
      <c r="W729" s="2"/>
      <c r="X729" s="2"/>
      <c r="Y729" s="2"/>
      <c r="Z729" s="2"/>
      <c r="AA729" s="2"/>
      <c r="AB729" s="2"/>
      <c r="AC729" s="2"/>
      <c r="AD729" s="2"/>
      <c r="AE729" s="2"/>
    </row>
    <row r="730" spans="2:31" x14ac:dyDescent="0.25">
      <c r="B730" s="517"/>
      <c r="C730" s="517"/>
      <c r="D730" s="517"/>
      <c r="E730" s="517"/>
      <c r="F730" s="517"/>
      <c r="G730" s="517"/>
      <c r="H730" s="517"/>
      <c r="I730" s="517"/>
      <c r="J730" s="517"/>
      <c r="K730" s="533"/>
      <c r="L730" s="533"/>
      <c r="M730" s="533"/>
      <c r="N730" s="493"/>
      <c r="P730" s="2"/>
      <c r="Q730" s="2"/>
      <c r="R730" s="2"/>
      <c r="S730" s="2"/>
      <c r="T730" s="2"/>
      <c r="U730" s="2"/>
      <c r="V730" s="2"/>
      <c r="W730" s="2"/>
      <c r="X730" s="2"/>
      <c r="Y730" s="2"/>
      <c r="Z730" s="2"/>
      <c r="AA730" s="2"/>
      <c r="AB730" s="2"/>
      <c r="AC730" s="2"/>
      <c r="AD730" s="2"/>
      <c r="AE730" s="2"/>
    </row>
    <row r="731" spans="2:31" x14ac:dyDescent="0.25">
      <c r="B731" s="517"/>
      <c r="C731" s="517"/>
      <c r="D731" s="517"/>
      <c r="E731" s="517"/>
      <c r="F731" s="517"/>
      <c r="G731" s="517"/>
      <c r="H731" s="517"/>
      <c r="I731" s="517"/>
      <c r="J731" s="517"/>
      <c r="K731" s="533"/>
      <c r="L731" s="533"/>
      <c r="M731" s="533"/>
      <c r="N731" s="493"/>
      <c r="P731" s="2"/>
      <c r="Q731" s="2"/>
      <c r="R731" s="2"/>
      <c r="S731" s="2"/>
      <c r="T731" s="2"/>
      <c r="U731" s="2"/>
      <c r="V731" s="2"/>
      <c r="W731" s="2"/>
      <c r="X731" s="2"/>
      <c r="Y731" s="2"/>
      <c r="Z731" s="2"/>
      <c r="AA731" s="2"/>
      <c r="AB731" s="2"/>
      <c r="AC731" s="2"/>
      <c r="AD731" s="2"/>
      <c r="AE731" s="2"/>
    </row>
    <row r="732" spans="2:31" x14ac:dyDescent="0.25">
      <c r="B732" s="517"/>
      <c r="C732" s="517"/>
      <c r="D732" s="517"/>
      <c r="E732" s="517"/>
      <c r="F732" s="517"/>
      <c r="G732" s="517"/>
      <c r="H732" s="517"/>
      <c r="I732" s="517"/>
      <c r="J732" s="517"/>
      <c r="K732" s="533"/>
      <c r="L732" s="533"/>
      <c r="M732" s="533"/>
      <c r="N732" s="493"/>
      <c r="P732" s="2"/>
      <c r="Q732" s="2"/>
      <c r="R732" s="2"/>
      <c r="S732" s="2"/>
      <c r="T732" s="2"/>
      <c r="U732" s="2"/>
      <c r="V732" s="2"/>
      <c r="W732" s="2"/>
      <c r="X732" s="2"/>
      <c r="Y732" s="2"/>
      <c r="Z732" s="2"/>
      <c r="AA732" s="2"/>
      <c r="AB732" s="2"/>
      <c r="AC732" s="2"/>
      <c r="AD732" s="2"/>
      <c r="AE732" s="2"/>
    </row>
    <row r="733" spans="2:31" x14ac:dyDescent="0.25">
      <c r="B733" s="517"/>
      <c r="C733" s="517"/>
      <c r="D733" s="517"/>
      <c r="E733" s="517"/>
      <c r="F733" s="517"/>
      <c r="G733" s="517"/>
      <c r="H733" s="517"/>
      <c r="I733" s="517"/>
      <c r="J733" s="517"/>
      <c r="K733" s="533"/>
      <c r="L733" s="533"/>
      <c r="M733" s="533"/>
      <c r="N733" s="493"/>
      <c r="P733" s="2"/>
      <c r="Q733" s="2"/>
      <c r="R733" s="2"/>
      <c r="S733" s="2"/>
      <c r="T733" s="2"/>
      <c r="U733" s="2"/>
      <c r="V733" s="2"/>
      <c r="W733" s="2"/>
      <c r="X733" s="2"/>
      <c r="Y733" s="2"/>
      <c r="Z733" s="2"/>
      <c r="AA733" s="2"/>
      <c r="AB733" s="2"/>
      <c r="AC733" s="2"/>
      <c r="AD733" s="2"/>
      <c r="AE733" s="2"/>
    </row>
    <row r="734" spans="2:31" x14ac:dyDescent="0.25">
      <c r="B734" s="517"/>
      <c r="C734" s="517"/>
      <c r="D734" s="517"/>
      <c r="E734" s="517"/>
      <c r="F734" s="517"/>
      <c r="G734" s="517"/>
      <c r="H734" s="517"/>
      <c r="I734" s="517"/>
      <c r="J734" s="517"/>
      <c r="K734" s="533"/>
      <c r="L734" s="533"/>
      <c r="M734" s="533"/>
      <c r="N734" s="493"/>
      <c r="P734" s="2"/>
      <c r="Q734" s="2"/>
      <c r="R734" s="2"/>
      <c r="S734" s="2"/>
      <c r="T734" s="2"/>
      <c r="U734" s="2"/>
      <c r="V734" s="2"/>
      <c r="W734" s="2"/>
      <c r="X734" s="2"/>
      <c r="Y734" s="2"/>
      <c r="Z734" s="2"/>
      <c r="AA734" s="2"/>
      <c r="AB734" s="2"/>
      <c r="AC734" s="2"/>
      <c r="AD734" s="2"/>
      <c r="AE734" s="2"/>
    </row>
    <row r="735" spans="2:31" x14ac:dyDescent="0.25">
      <c r="B735" s="517"/>
      <c r="C735" s="517"/>
      <c r="D735" s="517"/>
      <c r="E735" s="517"/>
      <c r="F735" s="517"/>
      <c r="G735" s="517"/>
      <c r="H735" s="517"/>
      <c r="I735" s="517"/>
      <c r="J735" s="517"/>
      <c r="K735" s="533"/>
      <c r="L735" s="533"/>
      <c r="M735" s="533"/>
      <c r="N735" s="493"/>
      <c r="P735" s="2"/>
      <c r="Q735" s="2"/>
      <c r="R735" s="2"/>
      <c r="S735" s="2"/>
      <c r="T735" s="2"/>
      <c r="U735" s="2"/>
      <c r="V735" s="2"/>
      <c r="W735" s="2"/>
      <c r="X735" s="2"/>
      <c r="Y735" s="2"/>
      <c r="Z735" s="2"/>
      <c r="AA735" s="2"/>
      <c r="AB735" s="2"/>
      <c r="AC735" s="2"/>
      <c r="AD735" s="2"/>
      <c r="AE735" s="2"/>
    </row>
    <row r="736" spans="2:31" x14ac:dyDescent="0.25">
      <c r="B736" s="517"/>
      <c r="C736" s="517"/>
      <c r="D736" s="517"/>
      <c r="E736" s="517"/>
      <c r="F736" s="517"/>
      <c r="G736" s="517"/>
      <c r="H736" s="517"/>
      <c r="I736" s="517"/>
      <c r="J736" s="517"/>
      <c r="K736" s="533"/>
      <c r="L736" s="533"/>
      <c r="M736" s="533"/>
      <c r="N736" s="493"/>
      <c r="P736" s="2"/>
      <c r="Q736" s="2"/>
      <c r="R736" s="2"/>
      <c r="S736" s="2"/>
      <c r="T736" s="2"/>
      <c r="U736" s="2"/>
      <c r="V736" s="2"/>
      <c r="W736" s="2"/>
      <c r="X736" s="2"/>
      <c r="Y736" s="2"/>
      <c r="Z736" s="2"/>
      <c r="AA736" s="2"/>
      <c r="AB736" s="2"/>
      <c r="AC736" s="2"/>
      <c r="AD736" s="2"/>
      <c r="AE736" s="2"/>
    </row>
    <row r="737" spans="2:31" x14ac:dyDescent="0.25">
      <c r="B737" s="517"/>
      <c r="C737" s="517"/>
      <c r="D737" s="517"/>
      <c r="E737" s="517"/>
      <c r="F737" s="517"/>
      <c r="G737" s="517"/>
      <c r="H737" s="517"/>
      <c r="I737" s="517"/>
      <c r="J737" s="517"/>
      <c r="K737" s="533"/>
      <c r="L737" s="533"/>
      <c r="M737" s="533"/>
      <c r="N737" s="493"/>
      <c r="P737" s="2"/>
      <c r="Q737" s="2"/>
      <c r="R737" s="2"/>
      <c r="S737" s="2"/>
      <c r="T737" s="2"/>
      <c r="U737" s="2"/>
      <c r="V737" s="2"/>
      <c r="W737" s="2"/>
      <c r="X737" s="2"/>
      <c r="Y737" s="2"/>
      <c r="Z737" s="2"/>
      <c r="AA737" s="2"/>
      <c r="AB737" s="2"/>
      <c r="AC737" s="2"/>
      <c r="AD737" s="2"/>
      <c r="AE737" s="2"/>
    </row>
    <row r="738" spans="2:31" x14ac:dyDescent="0.25">
      <c r="B738" s="517"/>
      <c r="C738" s="517"/>
      <c r="D738" s="517"/>
      <c r="E738" s="517"/>
      <c r="F738" s="517"/>
      <c r="G738" s="517"/>
      <c r="H738" s="517"/>
      <c r="I738" s="517"/>
      <c r="J738" s="517"/>
      <c r="K738" s="533"/>
      <c r="L738" s="533"/>
      <c r="M738" s="533"/>
      <c r="N738" s="493"/>
      <c r="P738" s="2"/>
      <c r="Q738" s="2"/>
      <c r="R738" s="2"/>
      <c r="S738" s="2"/>
      <c r="T738" s="2"/>
      <c r="U738" s="2"/>
      <c r="V738" s="2"/>
      <c r="W738" s="2"/>
      <c r="X738" s="2"/>
      <c r="Y738" s="2"/>
      <c r="Z738" s="2"/>
      <c r="AA738" s="2"/>
      <c r="AB738" s="2"/>
      <c r="AC738" s="2"/>
      <c r="AD738" s="2"/>
      <c r="AE738" s="2"/>
    </row>
    <row r="739" spans="2:31" x14ac:dyDescent="0.25">
      <c r="B739" s="517"/>
      <c r="C739" s="517"/>
      <c r="D739" s="517"/>
      <c r="E739" s="517"/>
      <c r="F739" s="517"/>
      <c r="G739" s="517"/>
      <c r="H739" s="517"/>
      <c r="I739" s="517"/>
      <c r="J739" s="517"/>
      <c r="K739" s="533"/>
      <c r="L739" s="533"/>
      <c r="M739" s="533"/>
      <c r="N739" s="493"/>
      <c r="P739" s="2"/>
      <c r="Q739" s="2"/>
      <c r="R739" s="2"/>
      <c r="S739" s="2"/>
      <c r="T739" s="2"/>
      <c r="U739" s="2"/>
      <c r="V739" s="2"/>
      <c r="W739" s="2"/>
      <c r="X739" s="2"/>
      <c r="Y739" s="2"/>
      <c r="Z739" s="2"/>
      <c r="AA739" s="2"/>
      <c r="AB739" s="2"/>
      <c r="AC739" s="2"/>
      <c r="AD739" s="2"/>
      <c r="AE739" s="2"/>
    </row>
    <row r="740" spans="2:31" x14ac:dyDescent="0.25">
      <c r="B740" s="517"/>
      <c r="C740" s="517"/>
      <c r="D740" s="517"/>
      <c r="E740" s="517"/>
      <c r="F740" s="517"/>
      <c r="G740" s="517"/>
      <c r="H740" s="517"/>
      <c r="I740" s="517"/>
      <c r="J740" s="517"/>
      <c r="K740" s="533"/>
      <c r="L740" s="533"/>
      <c r="M740" s="533"/>
      <c r="N740" s="493"/>
      <c r="P740" s="2"/>
      <c r="Q740" s="2"/>
      <c r="R740" s="2"/>
      <c r="S740" s="2"/>
      <c r="T740" s="2"/>
      <c r="U740" s="2"/>
      <c r="V740" s="2"/>
      <c r="W740" s="2"/>
      <c r="X740" s="2"/>
      <c r="Y740" s="2"/>
      <c r="Z740" s="2"/>
      <c r="AA740" s="2"/>
      <c r="AB740" s="2"/>
      <c r="AC740" s="2"/>
      <c r="AD740" s="2"/>
      <c r="AE740" s="2"/>
    </row>
    <row r="741" spans="2:31" x14ac:dyDescent="0.25">
      <c r="B741" s="517"/>
      <c r="C741" s="517"/>
      <c r="D741" s="517"/>
      <c r="E741" s="517"/>
      <c r="F741" s="517"/>
      <c r="G741" s="517"/>
      <c r="H741" s="517"/>
      <c r="I741" s="517"/>
      <c r="J741" s="517"/>
      <c r="K741" s="533"/>
      <c r="L741" s="533"/>
      <c r="M741" s="533"/>
      <c r="N741" s="493"/>
      <c r="P741" s="2"/>
      <c r="Q741" s="2"/>
      <c r="R741" s="2"/>
      <c r="S741" s="2"/>
      <c r="T741" s="2"/>
      <c r="U741" s="2"/>
      <c r="V741" s="2"/>
      <c r="W741" s="2"/>
      <c r="X741" s="2"/>
      <c r="Y741" s="2"/>
      <c r="Z741" s="2"/>
      <c r="AA741" s="2"/>
      <c r="AB741" s="2"/>
      <c r="AC741" s="2"/>
      <c r="AD741" s="2"/>
      <c r="AE741" s="2"/>
    </row>
    <row r="742" spans="2:31" x14ac:dyDescent="0.25">
      <c r="B742" s="517"/>
      <c r="C742" s="517"/>
      <c r="D742" s="517"/>
      <c r="E742" s="517"/>
      <c r="F742" s="517"/>
      <c r="G742" s="517"/>
      <c r="H742" s="517"/>
      <c r="I742" s="517"/>
      <c r="J742" s="517"/>
      <c r="K742" s="533"/>
      <c r="L742" s="533"/>
      <c r="M742" s="533"/>
      <c r="N742" s="493"/>
      <c r="P742" s="2"/>
      <c r="Q742" s="2"/>
      <c r="R742" s="2"/>
      <c r="S742" s="2"/>
      <c r="T742" s="2"/>
      <c r="U742" s="2"/>
      <c r="V742" s="2"/>
      <c r="W742" s="2"/>
      <c r="X742" s="2"/>
      <c r="Y742" s="2"/>
      <c r="Z742" s="2"/>
      <c r="AA742" s="2"/>
      <c r="AB742" s="2"/>
      <c r="AC742" s="2"/>
      <c r="AD742" s="2"/>
      <c r="AE742" s="2"/>
    </row>
    <row r="743" spans="2:31" x14ac:dyDescent="0.25">
      <c r="B743" s="517"/>
      <c r="C743" s="517"/>
      <c r="D743" s="517"/>
      <c r="E743" s="517"/>
      <c r="F743" s="517"/>
      <c r="G743" s="517"/>
      <c r="H743" s="517"/>
      <c r="I743" s="517"/>
      <c r="J743" s="517"/>
      <c r="K743" s="533"/>
      <c r="L743" s="533"/>
      <c r="M743" s="533"/>
      <c r="N743" s="493"/>
      <c r="P743" s="2"/>
      <c r="Q743" s="2"/>
      <c r="R743" s="2"/>
      <c r="S743" s="2"/>
      <c r="T743" s="2"/>
      <c r="U743" s="2"/>
      <c r="V743" s="2"/>
      <c r="W743" s="2"/>
      <c r="X743" s="2"/>
      <c r="Y743" s="2"/>
      <c r="Z743" s="2"/>
      <c r="AA743" s="2"/>
      <c r="AB743" s="2"/>
      <c r="AC743" s="2"/>
      <c r="AD743" s="2"/>
      <c r="AE743" s="2"/>
    </row>
    <row r="744" spans="2:31" x14ac:dyDescent="0.25">
      <c r="B744" s="517"/>
      <c r="C744" s="517"/>
      <c r="D744" s="517"/>
      <c r="E744" s="517"/>
      <c r="F744" s="517"/>
      <c r="G744" s="517"/>
      <c r="H744" s="517"/>
      <c r="I744" s="517"/>
      <c r="J744" s="517"/>
      <c r="K744" s="533"/>
      <c r="L744" s="533"/>
      <c r="M744" s="533"/>
      <c r="N744" s="493"/>
      <c r="P744" s="2"/>
      <c r="Q744" s="2"/>
      <c r="R744" s="2"/>
      <c r="S744" s="2"/>
      <c r="T744" s="2"/>
      <c r="U744" s="2"/>
      <c r="V744" s="2"/>
      <c r="W744" s="2"/>
      <c r="X744" s="2"/>
      <c r="Y744" s="2"/>
      <c r="Z744" s="2"/>
      <c r="AA744" s="2"/>
      <c r="AB744" s="2"/>
      <c r="AC744" s="2"/>
      <c r="AD744" s="2"/>
      <c r="AE744" s="2"/>
    </row>
    <row r="745" spans="2:31" x14ac:dyDescent="0.25">
      <c r="B745" s="517"/>
      <c r="C745" s="517"/>
      <c r="D745" s="517"/>
      <c r="E745" s="517"/>
      <c r="F745" s="517"/>
      <c r="G745" s="517"/>
      <c r="H745" s="517"/>
      <c r="I745" s="517"/>
      <c r="J745" s="517"/>
      <c r="K745" s="533"/>
      <c r="L745" s="533"/>
      <c r="M745" s="533"/>
      <c r="N745" s="493"/>
      <c r="P745" s="2"/>
      <c r="Q745" s="2"/>
      <c r="R745" s="2"/>
      <c r="S745" s="2"/>
      <c r="T745" s="2"/>
      <c r="U745" s="2"/>
      <c r="V745" s="2"/>
      <c r="W745" s="2"/>
      <c r="X745" s="2"/>
      <c r="Y745" s="2"/>
      <c r="Z745" s="2"/>
      <c r="AA745" s="2"/>
      <c r="AB745" s="2"/>
      <c r="AC745" s="2"/>
      <c r="AD745" s="2"/>
      <c r="AE745" s="2"/>
    </row>
    <row r="746" spans="2:31" x14ac:dyDescent="0.25">
      <c r="B746" s="517"/>
      <c r="C746" s="517"/>
      <c r="D746" s="517"/>
      <c r="E746" s="517"/>
      <c r="F746" s="517"/>
      <c r="G746" s="517"/>
      <c r="H746" s="517"/>
      <c r="I746" s="517"/>
      <c r="J746" s="517"/>
      <c r="K746" s="533"/>
      <c r="L746" s="533"/>
      <c r="M746" s="533"/>
      <c r="N746" s="493"/>
      <c r="P746" s="2"/>
      <c r="Q746" s="2"/>
      <c r="R746" s="2"/>
      <c r="S746" s="2"/>
      <c r="T746" s="2"/>
      <c r="U746" s="2"/>
      <c r="V746" s="2"/>
      <c r="W746" s="2"/>
      <c r="X746" s="2"/>
      <c r="Y746" s="2"/>
      <c r="Z746" s="2"/>
      <c r="AA746" s="2"/>
      <c r="AB746" s="2"/>
      <c r="AC746" s="2"/>
      <c r="AD746" s="2"/>
      <c r="AE746" s="2"/>
    </row>
    <row r="747" spans="2:31" x14ac:dyDescent="0.25">
      <c r="B747" s="517"/>
      <c r="C747" s="517"/>
      <c r="D747" s="517"/>
      <c r="E747" s="517"/>
      <c r="F747" s="517"/>
      <c r="G747" s="517"/>
      <c r="H747" s="517"/>
      <c r="I747" s="517"/>
      <c r="J747" s="517"/>
      <c r="K747" s="533"/>
      <c r="L747" s="533"/>
      <c r="M747" s="533"/>
      <c r="N747" s="493"/>
      <c r="P747" s="2"/>
      <c r="Q747" s="2"/>
      <c r="R747" s="2"/>
      <c r="S747" s="2"/>
      <c r="T747" s="2"/>
      <c r="U747" s="2"/>
      <c r="V747" s="2"/>
      <c r="W747" s="2"/>
      <c r="X747" s="2"/>
      <c r="Y747" s="2"/>
      <c r="Z747" s="2"/>
      <c r="AA747" s="2"/>
      <c r="AB747" s="2"/>
      <c r="AC747" s="2"/>
      <c r="AD747" s="2"/>
      <c r="AE747" s="2"/>
    </row>
    <row r="748" spans="2:31" x14ac:dyDescent="0.25">
      <c r="B748" s="517"/>
      <c r="C748" s="517"/>
      <c r="D748" s="517"/>
      <c r="E748" s="517"/>
      <c r="F748" s="517"/>
      <c r="G748" s="517"/>
      <c r="H748" s="517"/>
      <c r="I748" s="517"/>
      <c r="J748" s="517"/>
      <c r="K748" s="533"/>
      <c r="L748" s="533"/>
      <c r="M748" s="533"/>
      <c r="N748" s="493"/>
      <c r="P748" s="2"/>
      <c r="Q748" s="2"/>
      <c r="R748" s="2"/>
      <c r="S748" s="2"/>
      <c r="T748" s="2"/>
      <c r="U748" s="2"/>
      <c r="V748" s="2"/>
      <c r="W748" s="2"/>
      <c r="X748" s="2"/>
      <c r="Y748" s="2"/>
      <c r="Z748" s="2"/>
      <c r="AA748" s="2"/>
      <c r="AB748" s="2"/>
      <c r="AC748" s="2"/>
      <c r="AD748" s="2"/>
      <c r="AE748" s="2"/>
    </row>
    <row r="749" spans="2:31" x14ac:dyDescent="0.25">
      <c r="B749" s="517"/>
      <c r="C749" s="517"/>
      <c r="D749" s="517"/>
      <c r="E749" s="517"/>
      <c r="F749" s="517"/>
      <c r="G749" s="517"/>
      <c r="H749" s="517"/>
      <c r="I749" s="517"/>
      <c r="J749" s="517"/>
      <c r="K749" s="533"/>
      <c r="L749" s="533"/>
      <c r="M749" s="533"/>
      <c r="N749" s="493"/>
      <c r="P749" s="2"/>
      <c r="Q749" s="2"/>
      <c r="R749" s="2"/>
      <c r="S749" s="2"/>
      <c r="T749" s="2"/>
      <c r="U749" s="2"/>
      <c r="V749" s="2"/>
      <c r="W749" s="2"/>
      <c r="X749" s="2"/>
      <c r="Y749" s="2"/>
      <c r="Z749" s="2"/>
      <c r="AA749" s="2"/>
      <c r="AB749" s="2"/>
      <c r="AC749" s="2"/>
      <c r="AD749" s="2"/>
      <c r="AE749" s="2"/>
    </row>
    <row r="750" spans="2:31" x14ac:dyDescent="0.25">
      <c r="B750" s="517"/>
      <c r="C750" s="517"/>
      <c r="D750" s="517"/>
      <c r="E750" s="517"/>
      <c r="F750" s="517"/>
      <c r="G750" s="517"/>
      <c r="H750" s="517"/>
      <c r="I750" s="517"/>
      <c r="J750" s="517"/>
      <c r="K750" s="533"/>
      <c r="L750" s="533"/>
      <c r="M750" s="533"/>
      <c r="N750" s="493"/>
      <c r="P750" s="2"/>
      <c r="Q750" s="2"/>
      <c r="R750" s="2"/>
      <c r="S750" s="2"/>
      <c r="T750" s="2"/>
      <c r="U750" s="2"/>
      <c r="V750" s="2"/>
      <c r="W750" s="2"/>
      <c r="X750" s="2"/>
      <c r="Y750" s="2"/>
      <c r="Z750" s="2"/>
      <c r="AA750" s="2"/>
      <c r="AB750" s="2"/>
      <c r="AC750" s="2"/>
      <c r="AD750" s="2"/>
      <c r="AE750" s="2"/>
    </row>
    <row r="751" spans="2:31" x14ac:dyDescent="0.25">
      <c r="B751" s="517"/>
      <c r="C751" s="517"/>
      <c r="D751" s="517"/>
      <c r="E751" s="517"/>
      <c r="F751" s="517"/>
      <c r="G751" s="517"/>
      <c r="H751" s="517"/>
      <c r="I751" s="517"/>
      <c r="J751" s="517"/>
      <c r="K751" s="533"/>
      <c r="L751" s="533"/>
      <c r="M751" s="533"/>
      <c r="N751" s="493"/>
      <c r="P751" s="2"/>
      <c r="Q751" s="2"/>
      <c r="R751" s="2"/>
      <c r="S751" s="2"/>
      <c r="T751" s="2"/>
      <c r="U751" s="2"/>
      <c r="V751" s="2"/>
      <c r="W751" s="2"/>
      <c r="X751" s="2"/>
      <c r="Y751" s="2"/>
      <c r="Z751" s="2"/>
      <c r="AA751" s="2"/>
      <c r="AB751" s="2"/>
      <c r="AC751" s="2"/>
      <c r="AD751" s="2"/>
      <c r="AE751" s="2"/>
    </row>
    <row r="752" spans="2:31" x14ac:dyDescent="0.25">
      <c r="B752" s="517"/>
      <c r="C752" s="517"/>
      <c r="D752" s="517"/>
      <c r="E752" s="517"/>
      <c r="F752" s="517"/>
      <c r="G752" s="517"/>
      <c r="H752" s="517"/>
      <c r="I752" s="517"/>
      <c r="J752" s="517"/>
      <c r="K752" s="533"/>
      <c r="L752" s="533"/>
      <c r="M752" s="533"/>
      <c r="N752" s="493"/>
      <c r="P752" s="2"/>
      <c r="Q752" s="2"/>
      <c r="R752" s="2"/>
      <c r="S752" s="2"/>
      <c r="T752" s="2"/>
      <c r="U752" s="2"/>
      <c r="V752" s="2"/>
      <c r="W752" s="2"/>
      <c r="X752" s="2"/>
      <c r="Y752" s="2"/>
      <c r="Z752" s="2"/>
      <c r="AA752" s="2"/>
      <c r="AB752" s="2"/>
      <c r="AC752" s="2"/>
      <c r="AD752" s="2"/>
      <c r="AE752" s="2"/>
    </row>
    <row r="753" spans="2:31" x14ac:dyDescent="0.25">
      <c r="B753" s="517"/>
      <c r="C753" s="517"/>
      <c r="D753" s="517"/>
      <c r="E753" s="517"/>
      <c r="F753" s="517"/>
      <c r="G753" s="517"/>
      <c r="H753" s="517"/>
      <c r="I753" s="517"/>
      <c r="J753" s="517"/>
      <c r="K753" s="533"/>
      <c r="L753" s="533"/>
      <c r="M753" s="533"/>
      <c r="N753" s="493"/>
      <c r="P753" s="2"/>
      <c r="Q753" s="2"/>
      <c r="R753" s="2"/>
      <c r="S753" s="2"/>
      <c r="T753" s="2"/>
      <c r="U753" s="2"/>
      <c r="V753" s="2"/>
      <c r="W753" s="2"/>
      <c r="X753" s="2"/>
      <c r="Y753" s="2"/>
      <c r="Z753" s="2"/>
      <c r="AA753" s="2"/>
      <c r="AB753" s="2"/>
      <c r="AC753" s="2"/>
      <c r="AD753" s="2"/>
      <c r="AE753" s="2"/>
    </row>
    <row r="754" spans="2:31" x14ac:dyDescent="0.25">
      <c r="B754" s="517"/>
      <c r="C754" s="517"/>
      <c r="D754" s="517"/>
      <c r="E754" s="517"/>
      <c r="F754" s="517"/>
      <c r="G754" s="517"/>
      <c r="H754" s="517"/>
      <c r="I754" s="517"/>
      <c r="J754" s="517"/>
      <c r="K754" s="533"/>
      <c r="L754" s="533"/>
      <c r="M754" s="533"/>
      <c r="N754" s="493"/>
      <c r="P754" s="2"/>
      <c r="Q754" s="2"/>
      <c r="R754" s="2"/>
      <c r="S754" s="2"/>
      <c r="T754" s="2"/>
      <c r="U754" s="2"/>
      <c r="V754" s="2"/>
      <c r="W754" s="2"/>
      <c r="X754" s="2"/>
      <c r="Y754" s="2"/>
      <c r="Z754" s="2"/>
      <c r="AA754" s="2"/>
      <c r="AB754" s="2"/>
      <c r="AC754" s="2"/>
      <c r="AD754" s="2"/>
      <c r="AE754" s="2"/>
    </row>
    <row r="755" spans="2:31" x14ac:dyDescent="0.25">
      <c r="B755" s="517"/>
      <c r="C755" s="517"/>
      <c r="D755" s="517"/>
      <c r="E755" s="517"/>
      <c r="F755" s="517"/>
      <c r="G755" s="517"/>
      <c r="H755" s="517"/>
      <c r="I755" s="517"/>
      <c r="J755" s="517"/>
      <c r="K755" s="533"/>
      <c r="L755" s="533"/>
      <c r="M755" s="533"/>
      <c r="N755" s="493"/>
      <c r="P755" s="2"/>
      <c r="Q755" s="2"/>
      <c r="R755" s="2"/>
      <c r="S755" s="2"/>
      <c r="T755" s="2"/>
      <c r="U755" s="2"/>
      <c r="V755" s="2"/>
      <c r="W755" s="2"/>
      <c r="X755" s="2"/>
      <c r="Y755" s="2"/>
      <c r="Z755" s="2"/>
      <c r="AA755" s="2"/>
      <c r="AB755" s="2"/>
      <c r="AC755" s="2"/>
      <c r="AD755" s="2"/>
      <c r="AE755" s="2"/>
    </row>
    <row r="756" spans="2:31" x14ac:dyDescent="0.25">
      <c r="B756" s="517"/>
      <c r="C756" s="517"/>
      <c r="D756" s="517"/>
      <c r="E756" s="517"/>
      <c r="F756" s="517"/>
      <c r="G756" s="517"/>
      <c r="H756" s="517"/>
      <c r="I756" s="517"/>
      <c r="J756" s="517"/>
      <c r="K756" s="533"/>
      <c r="L756" s="533"/>
      <c r="M756" s="533"/>
      <c r="N756" s="493"/>
      <c r="P756" s="2"/>
      <c r="Q756" s="2"/>
      <c r="R756" s="2"/>
      <c r="S756" s="2"/>
      <c r="T756" s="2"/>
      <c r="U756" s="2"/>
      <c r="V756" s="2"/>
      <c r="W756" s="2"/>
      <c r="X756" s="2"/>
      <c r="Y756" s="2"/>
      <c r="Z756" s="2"/>
      <c r="AA756" s="2"/>
      <c r="AB756" s="2"/>
      <c r="AC756" s="2"/>
      <c r="AD756" s="2"/>
      <c r="AE756" s="2"/>
    </row>
    <row r="757" spans="2:31" x14ac:dyDescent="0.25">
      <c r="B757" s="517"/>
      <c r="C757" s="517"/>
      <c r="D757" s="517"/>
      <c r="E757" s="517"/>
      <c r="F757" s="517"/>
      <c r="G757" s="517"/>
      <c r="H757" s="517"/>
      <c r="I757" s="517"/>
      <c r="J757" s="517"/>
      <c r="K757" s="533"/>
      <c r="L757" s="533"/>
      <c r="M757" s="533"/>
      <c r="N757" s="493"/>
      <c r="P757" s="2"/>
      <c r="Q757" s="2"/>
      <c r="R757" s="2"/>
      <c r="S757" s="2"/>
      <c r="T757" s="2"/>
      <c r="U757" s="2"/>
      <c r="V757" s="2"/>
      <c r="W757" s="2"/>
      <c r="X757" s="2"/>
      <c r="Y757" s="2"/>
      <c r="Z757" s="2"/>
      <c r="AA757" s="2"/>
      <c r="AB757" s="2"/>
      <c r="AC757" s="2"/>
      <c r="AD757" s="2"/>
      <c r="AE757" s="2"/>
    </row>
    <row r="758" spans="2:31" x14ac:dyDescent="0.25">
      <c r="B758" s="517"/>
      <c r="C758" s="517"/>
      <c r="D758" s="517"/>
      <c r="E758" s="517"/>
      <c r="F758" s="517"/>
      <c r="G758" s="517"/>
      <c r="H758" s="517"/>
      <c r="I758" s="517"/>
      <c r="J758" s="517"/>
      <c r="K758" s="533"/>
      <c r="L758" s="533"/>
      <c r="M758" s="533"/>
      <c r="N758" s="493"/>
      <c r="P758" s="2"/>
      <c r="Q758" s="2"/>
      <c r="R758" s="2"/>
      <c r="S758" s="2"/>
      <c r="T758" s="2"/>
      <c r="U758" s="2"/>
      <c r="V758" s="2"/>
      <c r="W758" s="2"/>
      <c r="X758" s="2"/>
      <c r="Y758" s="2"/>
      <c r="Z758" s="2"/>
      <c r="AA758" s="2"/>
      <c r="AB758" s="2"/>
      <c r="AC758" s="2"/>
      <c r="AD758" s="2"/>
      <c r="AE758" s="2"/>
    </row>
    <row r="759" spans="2:31" x14ac:dyDescent="0.25">
      <c r="B759" s="517"/>
      <c r="C759" s="517"/>
      <c r="D759" s="517"/>
      <c r="E759" s="517"/>
      <c r="F759" s="517"/>
      <c r="G759" s="517"/>
      <c r="H759" s="517"/>
      <c r="I759" s="517"/>
      <c r="J759" s="517"/>
      <c r="K759" s="533"/>
      <c r="L759" s="533"/>
      <c r="M759" s="533"/>
      <c r="N759" s="493"/>
      <c r="P759" s="2"/>
      <c r="Q759" s="2"/>
      <c r="R759" s="2"/>
      <c r="S759" s="2"/>
      <c r="T759" s="2"/>
      <c r="U759" s="2"/>
      <c r="V759" s="2"/>
      <c r="W759" s="2"/>
      <c r="X759" s="2"/>
      <c r="Y759" s="2"/>
      <c r="Z759" s="2"/>
      <c r="AA759" s="2"/>
      <c r="AB759" s="2"/>
      <c r="AC759" s="2"/>
      <c r="AD759" s="2"/>
      <c r="AE759" s="2"/>
    </row>
    <row r="760" spans="2:31" x14ac:dyDescent="0.25">
      <c r="B760" s="517"/>
      <c r="C760" s="517"/>
      <c r="D760" s="517"/>
      <c r="E760" s="517"/>
      <c r="F760" s="517"/>
      <c r="G760" s="517"/>
      <c r="H760" s="517"/>
      <c r="I760" s="517"/>
      <c r="J760" s="517"/>
      <c r="K760" s="533"/>
      <c r="L760" s="533"/>
      <c r="M760" s="533"/>
      <c r="N760" s="493"/>
      <c r="P760" s="2"/>
      <c r="Q760" s="2"/>
      <c r="R760" s="2"/>
      <c r="S760" s="2"/>
      <c r="T760" s="2"/>
      <c r="U760" s="2"/>
      <c r="V760" s="2"/>
      <c r="W760" s="2"/>
      <c r="X760" s="2"/>
      <c r="Y760" s="2"/>
      <c r="Z760" s="2"/>
      <c r="AA760" s="2"/>
      <c r="AB760" s="2"/>
      <c r="AC760" s="2"/>
      <c r="AD760" s="2"/>
      <c r="AE760" s="2"/>
    </row>
    <row r="761" spans="2:31" x14ac:dyDescent="0.25">
      <c r="B761" s="517"/>
      <c r="C761" s="517"/>
      <c r="D761" s="517"/>
      <c r="E761" s="517"/>
      <c r="F761" s="517"/>
      <c r="G761" s="517"/>
      <c r="H761" s="517"/>
      <c r="I761" s="517"/>
      <c r="J761" s="517"/>
      <c r="K761" s="533"/>
      <c r="L761" s="533"/>
      <c r="M761" s="533"/>
      <c r="N761" s="493"/>
      <c r="P761" s="2"/>
      <c r="Q761" s="2"/>
      <c r="R761" s="2"/>
      <c r="S761" s="2"/>
      <c r="T761" s="2"/>
      <c r="U761" s="2"/>
      <c r="V761" s="2"/>
      <c r="W761" s="2"/>
      <c r="X761" s="2"/>
      <c r="Y761" s="2"/>
      <c r="Z761" s="2"/>
      <c r="AA761" s="2"/>
      <c r="AB761" s="2"/>
      <c r="AC761" s="2"/>
      <c r="AD761" s="2"/>
      <c r="AE761" s="2"/>
    </row>
    <row r="762" spans="2:31" x14ac:dyDescent="0.25">
      <c r="B762" s="517"/>
      <c r="C762" s="517"/>
      <c r="D762" s="517"/>
      <c r="E762" s="517"/>
      <c r="F762" s="517"/>
      <c r="G762" s="517"/>
      <c r="H762" s="517"/>
      <c r="I762" s="517"/>
      <c r="J762" s="517"/>
      <c r="K762" s="533"/>
      <c r="L762" s="533"/>
      <c r="M762" s="533"/>
      <c r="N762" s="493"/>
      <c r="P762" s="2"/>
      <c r="Q762" s="2"/>
      <c r="R762" s="2"/>
      <c r="S762" s="2"/>
      <c r="T762" s="2"/>
      <c r="U762" s="2"/>
      <c r="V762" s="2"/>
      <c r="W762" s="2"/>
      <c r="X762" s="2"/>
      <c r="Y762" s="2"/>
      <c r="Z762" s="2"/>
      <c r="AA762" s="2"/>
      <c r="AB762" s="2"/>
      <c r="AC762" s="2"/>
      <c r="AD762" s="2"/>
      <c r="AE762" s="2"/>
    </row>
    <row r="763" spans="2:31" x14ac:dyDescent="0.25">
      <c r="B763" s="517"/>
      <c r="C763" s="517"/>
      <c r="D763" s="517"/>
      <c r="E763" s="517"/>
      <c r="F763" s="517"/>
      <c r="G763" s="517"/>
      <c r="H763" s="517"/>
      <c r="I763" s="517"/>
      <c r="J763" s="517"/>
      <c r="K763" s="533"/>
      <c r="L763" s="533"/>
      <c r="M763" s="533"/>
      <c r="N763" s="493"/>
      <c r="P763" s="2"/>
      <c r="Q763" s="2"/>
      <c r="R763" s="2"/>
      <c r="S763" s="2"/>
      <c r="T763" s="2"/>
      <c r="U763" s="2"/>
      <c r="V763" s="2"/>
      <c r="W763" s="2"/>
      <c r="X763" s="2"/>
      <c r="Y763" s="2"/>
      <c r="Z763" s="2"/>
      <c r="AA763" s="2"/>
      <c r="AB763" s="2"/>
      <c r="AC763" s="2"/>
      <c r="AD763" s="2"/>
      <c r="AE763" s="2"/>
    </row>
    <row r="764" spans="2:31" x14ac:dyDescent="0.25">
      <c r="B764" s="517"/>
      <c r="C764" s="517"/>
      <c r="D764" s="517"/>
      <c r="E764" s="517"/>
      <c r="F764" s="517"/>
      <c r="G764" s="517"/>
      <c r="H764" s="517"/>
      <c r="I764" s="517"/>
      <c r="J764" s="517"/>
      <c r="K764" s="533"/>
      <c r="L764" s="533"/>
      <c r="M764" s="533"/>
      <c r="N764" s="493"/>
      <c r="P764" s="2"/>
      <c r="Q764" s="2"/>
      <c r="R764" s="2"/>
      <c r="S764" s="2"/>
      <c r="T764" s="2"/>
      <c r="U764" s="2"/>
      <c r="V764" s="2"/>
      <c r="W764" s="2"/>
      <c r="X764" s="2"/>
      <c r="Y764" s="2"/>
      <c r="Z764" s="2"/>
      <c r="AA764" s="2"/>
      <c r="AB764" s="2"/>
      <c r="AC764" s="2"/>
      <c r="AD764" s="2"/>
      <c r="AE764" s="2"/>
    </row>
    <row r="765" spans="2:31" x14ac:dyDescent="0.25">
      <c r="B765" s="517"/>
      <c r="C765" s="517"/>
      <c r="D765" s="517"/>
      <c r="E765" s="517"/>
      <c r="F765" s="517"/>
      <c r="G765" s="517"/>
      <c r="H765" s="517"/>
      <c r="I765" s="517"/>
      <c r="J765" s="517"/>
      <c r="K765" s="533"/>
      <c r="L765" s="533"/>
      <c r="M765" s="533"/>
      <c r="N765" s="493"/>
      <c r="P765" s="2"/>
      <c r="Q765" s="2"/>
      <c r="R765" s="2"/>
      <c r="S765" s="2"/>
      <c r="T765" s="2"/>
      <c r="U765" s="2"/>
      <c r="V765" s="2"/>
      <c r="W765" s="2"/>
      <c r="X765" s="2"/>
      <c r="Y765" s="2"/>
      <c r="Z765" s="2"/>
      <c r="AA765" s="2"/>
      <c r="AB765" s="2"/>
      <c r="AC765" s="2"/>
      <c r="AD765" s="2"/>
      <c r="AE765" s="2"/>
    </row>
    <row r="766" spans="2:31" x14ac:dyDescent="0.25">
      <c r="B766" s="517"/>
      <c r="C766" s="517"/>
      <c r="D766" s="517"/>
      <c r="E766" s="517"/>
      <c r="F766" s="517"/>
      <c r="G766" s="517"/>
      <c r="H766" s="517"/>
      <c r="I766" s="517"/>
      <c r="J766" s="517"/>
      <c r="K766" s="533"/>
      <c r="L766" s="533"/>
      <c r="M766" s="533"/>
      <c r="N766" s="493"/>
      <c r="P766" s="2"/>
      <c r="Q766" s="2"/>
      <c r="R766" s="2"/>
      <c r="S766" s="2"/>
      <c r="T766" s="2"/>
      <c r="U766" s="2"/>
      <c r="V766" s="2"/>
      <c r="W766" s="2"/>
      <c r="X766" s="2"/>
      <c r="Y766" s="2"/>
      <c r="Z766" s="2"/>
      <c r="AA766" s="2"/>
      <c r="AB766" s="2"/>
      <c r="AC766" s="2"/>
      <c r="AD766" s="2"/>
      <c r="AE766" s="2"/>
    </row>
    <row r="767" spans="2:31" x14ac:dyDescent="0.25">
      <c r="B767" s="517"/>
      <c r="C767" s="517"/>
      <c r="D767" s="517"/>
      <c r="E767" s="517"/>
      <c r="F767" s="517"/>
      <c r="G767" s="517"/>
      <c r="H767" s="517"/>
      <c r="I767" s="517"/>
      <c r="J767" s="517"/>
      <c r="K767" s="533"/>
      <c r="L767" s="533"/>
      <c r="M767" s="533"/>
      <c r="N767" s="493"/>
      <c r="P767" s="2"/>
      <c r="Q767" s="2"/>
      <c r="R767" s="2"/>
      <c r="S767" s="2"/>
      <c r="T767" s="2"/>
      <c r="U767" s="2"/>
      <c r="V767" s="2"/>
      <c r="W767" s="2"/>
      <c r="X767" s="2"/>
      <c r="Y767" s="2"/>
      <c r="Z767" s="2"/>
      <c r="AA767" s="2"/>
      <c r="AB767" s="2"/>
      <c r="AC767" s="2"/>
      <c r="AD767" s="2"/>
      <c r="AE767" s="2"/>
    </row>
    <row r="768" spans="2:31" x14ac:dyDescent="0.25">
      <c r="B768" s="517"/>
      <c r="C768" s="517"/>
      <c r="D768" s="517"/>
      <c r="E768" s="517"/>
      <c r="F768" s="517"/>
      <c r="G768" s="517"/>
      <c r="H768" s="517"/>
      <c r="I768" s="517"/>
      <c r="J768" s="517"/>
      <c r="K768" s="533"/>
      <c r="L768" s="533"/>
      <c r="M768" s="533"/>
      <c r="N768" s="493"/>
      <c r="P768" s="2"/>
      <c r="Q768" s="2"/>
      <c r="R768" s="2"/>
      <c r="S768" s="2"/>
      <c r="T768" s="2"/>
      <c r="U768" s="2"/>
      <c r="V768" s="2"/>
      <c r="W768" s="2"/>
      <c r="X768" s="2"/>
      <c r="Y768" s="2"/>
      <c r="Z768" s="2"/>
      <c r="AA768" s="2"/>
      <c r="AB768" s="2"/>
      <c r="AC768" s="2"/>
      <c r="AD768" s="2"/>
      <c r="AE768" s="2"/>
    </row>
    <row r="769" spans="2:31" x14ac:dyDescent="0.25">
      <c r="B769" s="517"/>
      <c r="C769" s="517"/>
      <c r="D769" s="517"/>
      <c r="E769" s="517"/>
      <c r="F769" s="517"/>
      <c r="G769" s="517"/>
      <c r="H769" s="517"/>
      <c r="I769" s="517"/>
      <c r="J769" s="517"/>
      <c r="K769" s="533"/>
      <c r="L769" s="533"/>
      <c r="M769" s="533"/>
      <c r="N769" s="493"/>
      <c r="P769" s="2"/>
      <c r="Q769" s="2"/>
      <c r="R769" s="2"/>
      <c r="S769" s="2"/>
      <c r="T769" s="2"/>
      <c r="U769" s="2"/>
      <c r="V769" s="2"/>
      <c r="W769" s="2"/>
      <c r="X769" s="2"/>
      <c r="Y769" s="2"/>
      <c r="Z769" s="2"/>
      <c r="AA769" s="2"/>
      <c r="AB769" s="2"/>
      <c r="AC769" s="2"/>
      <c r="AD769" s="2"/>
      <c r="AE769" s="2"/>
    </row>
    <row r="770" spans="2:31" x14ac:dyDescent="0.25">
      <c r="B770" s="517"/>
      <c r="C770" s="517"/>
      <c r="D770" s="517"/>
      <c r="E770" s="517"/>
      <c r="F770" s="517"/>
      <c r="G770" s="517"/>
      <c r="H770" s="517"/>
      <c r="I770" s="517"/>
      <c r="J770" s="517"/>
      <c r="K770" s="533"/>
      <c r="L770" s="533"/>
      <c r="M770" s="533"/>
      <c r="N770" s="493"/>
      <c r="P770" s="2"/>
      <c r="Q770" s="2"/>
      <c r="R770" s="2"/>
      <c r="S770" s="2"/>
      <c r="T770" s="2"/>
      <c r="U770" s="2"/>
      <c r="V770" s="2"/>
      <c r="W770" s="2"/>
      <c r="X770" s="2"/>
      <c r="Y770" s="2"/>
      <c r="Z770" s="2"/>
      <c r="AA770" s="2"/>
      <c r="AB770" s="2"/>
      <c r="AC770" s="2"/>
      <c r="AD770" s="2"/>
      <c r="AE770" s="2"/>
    </row>
    <row r="771" spans="2:31" x14ac:dyDescent="0.25">
      <c r="B771" s="517"/>
      <c r="C771" s="517"/>
      <c r="D771" s="517"/>
      <c r="E771" s="517"/>
      <c r="F771" s="517"/>
      <c r="G771" s="517"/>
      <c r="H771" s="517"/>
      <c r="I771" s="517"/>
      <c r="J771" s="517"/>
      <c r="K771" s="533"/>
      <c r="L771" s="533"/>
      <c r="M771" s="533"/>
      <c r="N771" s="493"/>
      <c r="P771" s="2"/>
      <c r="Q771" s="2"/>
      <c r="R771" s="2"/>
      <c r="S771" s="2"/>
      <c r="T771" s="2"/>
      <c r="U771" s="2"/>
      <c r="V771" s="2"/>
      <c r="W771" s="2"/>
      <c r="X771" s="2"/>
      <c r="Y771" s="2"/>
      <c r="Z771" s="2"/>
      <c r="AA771" s="2"/>
      <c r="AB771" s="2"/>
      <c r="AC771" s="2"/>
      <c r="AD771" s="2"/>
      <c r="AE771" s="2"/>
    </row>
    <row r="772" spans="2:31" x14ac:dyDescent="0.25">
      <c r="B772" s="517"/>
      <c r="C772" s="517"/>
      <c r="D772" s="517"/>
      <c r="E772" s="517"/>
      <c r="F772" s="517"/>
      <c r="G772" s="517"/>
      <c r="H772" s="517"/>
      <c r="I772" s="517"/>
      <c r="J772" s="517"/>
      <c r="K772" s="533"/>
      <c r="L772" s="533"/>
      <c r="M772" s="533"/>
      <c r="N772" s="493"/>
      <c r="P772" s="2"/>
      <c r="Q772" s="2"/>
      <c r="R772" s="2"/>
      <c r="S772" s="2"/>
      <c r="T772" s="2"/>
      <c r="U772" s="2"/>
      <c r="V772" s="2"/>
      <c r="W772" s="2"/>
      <c r="X772" s="2"/>
      <c r="Y772" s="2"/>
      <c r="Z772" s="2"/>
      <c r="AA772" s="2"/>
      <c r="AB772" s="2"/>
      <c r="AC772" s="2"/>
      <c r="AD772" s="2"/>
      <c r="AE772" s="2"/>
    </row>
    <row r="773" spans="2:31" x14ac:dyDescent="0.25">
      <c r="B773" s="517"/>
      <c r="C773" s="517"/>
      <c r="D773" s="517"/>
      <c r="E773" s="517"/>
      <c r="F773" s="517"/>
      <c r="G773" s="517"/>
      <c r="H773" s="517"/>
      <c r="I773" s="517"/>
      <c r="J773" s="517"/>
      <c r="K773" s="533"/>
      <c r="L773" s="533"/>
      <c r="M773" s="533"/>
      <c r="N773" s="493"/>
      <c r="P773" s="2"/>
      <c r="Q773" s="2"/>
      <c r="R773" s="2"/>
      <c r="S773" s="2"/>
      <c r="T773" s="2"/>
      <c r="U773" s="2"/>
      <c r="V773" s="2"/>
      <c r="W773" s="2"/>
      <c r="X773" s="2"/>
      <c r="Y773" s="2"/>
      <c r="Z773" s="2"/>
      <c r="AA773" s="2"/>
      <c r="AB773" s="2"/>
      <c r="AC773" s="2"/>
      <c r="AD773" s="2"/>
      <c r="AE773" s="2"/>
    </row>
    <row r="774" spans="2:31" x14ac:dyDescent="0.25">
      <c r="B774" s="517"/>
      <c r="C774" s="517"/>
      <c r="D774" s="517"/>
      <c r="E774" s="517"/>
      <c r="F774" s="517"/>
      <c r="G774" s="517"/>
      <c r="H774" s="517"/>
      <c r="I774" s="517"/>
      <c r="J774" s="517"/>
      <c r="K774" s="533"/>
      <c r="L774" s="533"/>
      <c r="M774" s="533"/>
      <c r="N774" s="493"/>
      <c r="P774" s="2"/>
      <c r="Q774" s="2"/>
      <c r="R774" s="2"/>
      <c r="S774" s="2"/>
      <c r="T774" s="2"/>
      <c r="U774" s="2"/>
      <c r="V774" s="2"/>
      <c r="W774" s="2"/>
      <c r="X774" s="2"/>
      <c r="Y774" s="2"/>
      <c r="Z774" s="2"/>
      <c r="AA774" s="2"/>
      <c r="AB774" s="2"/>
      <c r="AC774" s="2"/>
      <c r="AD774" s="2"/>
      <c r="AE774" s="2"/>
    </row>
    <row r="775" spans="2:31" x14ac:dyDescent="0.25">
      <c r="B775" s="517"/>
      <c r="C775" s="517"/>
      <c r="D775" s="517"/>
      <c r="E775" s="517"/>
      <c r="F775" s="517"/>
      <c r="G775" s="517"/>
      <c r="H775" s="517"/>
      <c r="I775" s="517"/>
      <c r="J775" s="517"/>
      <c r="K775" s="533"/>
      <c r="L775" s="533"/>
      <c r="M775" s="533"/>
      <c r="N775" s="493"/>
      <c r="P775" s="2"/>
      <c r="Q775" s="2"/>
      <c r="R775" s="2"/>
      <c r="S775" s="2"/>
      <c r="T775" s="2"/>
      <c r="U775" s="2"/>
      <c r="V775" s="2"/>
      <c r="W775" s="2"/>
      <c r="X775" s="2"/>
      <c r="Y775" s="2"/>
      <c r="Z775" s="2"/>
      <c r="AA775" s="2"/>
      <c r="AB775" s="2"/>
      <c r="AC775" s="2"/>
      <c r="AD775" s="2"/>
      <c r="AE775" s="2"/>
    </row>
    <row r="776" spans="2:31" x14ac:dyDescent="0.25">
      <c r="B776" s="517"/>
      <c r="C776" s="517"/>
      <c r="D776" s="517"/>
      <c r="E776" s="517"/>
      <c r="F776" s="517"/>
      <c r="G776" s="517"/>
      <c r="H776" s="517"/>
      <c r="I776" s="517"/>
      <c r="J776" s="517"/>
      <c r="K776" s="533"/>
      <c r="L776" s="533"/>
      <c r="M776" s="533"/>
      <c r="N776" s="493"/>
      <c r="P776" s="2"/>
      <c r="Q776" s="2"/>
      <c r="R776" s="2"/>
      <c r="S776" s="2"/>
      <c r="T776" s="2"/>
      <c r="U776" s="2"/>
      <c r="V776" s="2"/>
      <c r="W776" s="2"/>
      <c r="X776" s="2"/>
      <c r="Y776" s="2"/>
      <c r="Z776" s="2"/>
      <c r="AA776" s="2"/>
      <c r="AB776" s="2"/>
      <c r="AC776" s="2"/>
      <c r="AD776" s="2"/>
      <c r="AE776" s="2"/>
    </row>
    <row r="777" spans="2:31" x14ac:dyDescent="0.25">
      <c r="B777" s="517"/>
      <c r="C777" s="517"/>
      <c r="D777" s="517"/>
      <c r="E777" s="517"/>
      <c r="F777" s="517"/>
      <c r="G777" s="517"/>
      <c r="H777" s="517"/>
      <c r="I777" s="517"/>
      <c r="J777" s="517"/>
      <c r="K777" s="533"/>
      <c r="L777" s="533"/>
      <c r="M777" s="533"/>
      <c r="N777" s="493"/>
      <c r="P777" s="2"/>
      <c r="Q777" s="2"/>
      <c r="R777" s="2"/>
      <c r="S777" s="2"/>
      <c r="T777" s="2"/>
      <c r="U777" s="2"/>
      <c r="V777" s="2"/>
      <c r="W777" s="2"/>
      <c r="X777" s="2"/>
      <c r="Y777" s="2"/>
      <c r="Z777" s="2"/>
      <c r="AA777" s="2"/>
      <c r="AB777" s="2"/>
      <c r="AC777" s="2"/>
      <c r="AD777" s="2"/>
      <c r="AE777" s="2"/>
    </row>
    <row r="778" spans="2:31" x14ac:dyDescent="0.25">
      <c r="B778" s="517"/>
      <c r="C778" s="517"/>
      <c r="D778" s="517"/>
      <c r="E778" s="517"/>
      <c r="F778" s="517"/>
      <c r="G778" s="517"/>
      <c r="H778" s="517"/>
      <c r="I778" s="517"/>
      <c r="J778" s="517"/>
      <c r="K778" s="533"/>
      <c r="L778" s="533"/>
      <c r="M778" s="533"/>
      <c r="N778" s="493"/>
      <c r="P778" s="2"/>
      <c r="Q778" s="2"/>
      <c r="R778" s="2"/>
      <c r="S778" s="2"/>
      <c r="T778" s="2"/>
      <c r="U778" s="2"/>
      <c r="V778" s="2"/>
      <c r="W778" s="2"/>
      <c r="X778" s="2"/>
      <c r="Y778" s="2"/>
      <c r="Z778" s="2"/>
      <c r="AA778" s="2"/>
      <c r="AB778" s="2"/>
      <c r="AC778" s="2"/>
      <c r="AD778" s="2"/>
      <c r="AE778" s="2"/>
    </row>
    <row r="779" spans="2:31" x14ac:dyDescent="0.25">
      <c r="B779" s="517"/>
      <c r="C779" s="517"/>
      <c r="D779" s="517"/>
      <c r="E779" s="517"/>
      <c r="F779" s="517"/>
      <c r="G779" s="517"/>
      <c r="H779" s="517"/>
      <c r="I779" s="517"/>
      <c r="J779" s="517"/>
      <c r="K779" s="533"/>
      <c r="L779" s="533"/>
      <c r="M779" s="533"/>
      <c r="N779" s="493"/>
      <c r="P779" s="2"/>
      <c r="Q779" s="2"/>
      <c r="R779" s="2"/>
      <c r="S779" s="2"/>
      <c r="T779" s="2"/>
      <c r="U779" s="2"/>
      <c r="V779" s="2"/>
      <c r="W779" s="2"/>
      <c r="X779" s="2"/>
      <c r="Y779" s="2"/>
      <c r="Z779" s="2"/>
      <c r="AA779" s="2"/>
      <c r="AB779" s="2"/>
      <c r="AC779" s="2"/>
      <c r="AD779" s="2"/>
      <c r="AE779" s="2"/>
    </row>
    <row r="780" spans="2:31" x14ac:dyDescent="0.25">
      <c r="B780" s="517"/>
      <c r="C780" s="517"/>
      <c r="D780" s="517"/>
      <c r="E780" s="517"/>
      <c r="F780" s="517"/>
      <c r="G780" s="517"/>
      <c r="H780" s="517"/>
      <c r="I780" s="517"/>
      <c r="J780" s="517"/>
      <c r="K780" s="533"/>
      <c r="L780" s="533"/>
      <c r="M780" s="533"/>
      <c r="N780" s="493"/>
      <c r="P780" s="2"/>
      <c r="Q780" s="2"/>
      <c r="R780" s="2"/>
      <c r="S780" s="2"/>
      <c r="T780" s="2"/>
      <c r="U780" s="2"/>
      <c r="V780" s="2"/>
      <c r="W780" s="2"/>
      <c r="X780" s="2"/>
      <c r="Y780" s="2"/>
      <c r="Z780" s="2"/>
      <c r="AA780" s="2"/>
      <c r="AB780" s="2"/>
      <c r="AC780" s="2"/>
      <c r="AD780" s="2"/>
      <c r="AE780" s="2"/>
    </row>
    <row r="781" spans="2:31" x14ac:dyDescent="0.25">
      <c r="B781" s="517"/>
      <c r="C781" s="517"/>
      <c r="D781" s="517"/>
      <c r="E781" s="517"/>
      <c r="F781" s="517"/>
      <c r="G781" s="517"/>
      <c r="H781" s="517"/>
      <c r="I781" s="517"/>
      <c r="J781" s="517"/>
      <c r="K781" s="533"/>
      <c r="L781" s="533"/>
      <c r="M781" s="533"/>
      <c r="N781" s="493"/>
      <c r="P781" s="2"/>
      <c r="Q781" s="2"/>
      <c r="R781" s="2"/>
      <c r="S781" s="2"/>
      <c r="T781" s="2"/>
      <c r="U781" s="2"/>
      <c r="V781" s="2"/>
      <c r="W781" s="2"/>
      <c r="X781" s="2"/>
      <c r="Y781" s="2"/>
      <c r="Z781" s="2"/>
      <c r="AA781" s="2"/>
      <c r="AB781" s="2"/>
      <c r="AC781" s="2"/>
      <c r="AD781" s="2"/>
      <c r="AE781" s="2"/>
    </row>
    <row r="782" spans="2:31" x14ac:dyDescent="0.25">
      <c r="B782" s="517"/>
      <c r="C782" s="517"/>
      <c r="D782" s="517"/>
      <c r="E782" s="517"/>
      <c r="F782" s="517"/>
      <c r="G782" s="517"/>
      <c r="H782" s="517"/>
      <c r="I782" s="517"/>
      <c r="J782" s="517"/>
      <c r="K782" s="533"/>
      <c r="L782" s="533"/>
      <c r="M782" s="533"/>
      <c r="N782" s="493"/>
      <c r="P782" s="2"/>
      <c r="Q782" s="2"/>
      <c r="R782" s="2"/>
      <c r="S782" s="2"/>
      <c r="T782" s="2"/>
      <c r="U782" s="2"/>
      <c r="V782" s="2"/>
      <c r="W782" s="2"/>
      <c r="X782" s="2"/>
      <c r="Y782" s="2"/>
      <c r="Z782" s="2"/>
      <c r="AA782" s="2"/>
      <c r="AB782" s="2"/>
      <c r="AC782" s="2"/>
      <c r="AD782" s="2"/>
      <c r="AE782" s="2"/>
    </row>
    <row r="783" spans="2:31" x14ac:dyDescent="0.25">
      <c r="B783" s="517"/>
      <c r="C783" s="517"/>
      <c r="D783" s="517"/>
      <c r="E783" s="517"/>
      <c r="F783" s="517"/>
      <c r="G783" s="517"/>
      <c r="H783" s="517"/>
      <c r="I783" s="517"/>
      <c r="J783" s="517"/>
      <c r="K783" s="533"/>
      <c r="L783" s="533"/>
      <c r="M783" s="533"/>
      <c r="N783" s="493"/>
      <c r="P783" s="2"/>
      <c r="Q783" s="2"/>
      <c r="R783" s="2"/>
      <c r="S783" s="2"/>
      <c r="T783" s="2"/>
      <c r="U783" s="2"/>
      <c r="V783" s="2"/>
      <c r="W783" s="2"/>
      <c r="X783" s="2"/>
      <c r="Y783" s="2"/>
      <c r="Z783" s="2"/>
      <c r="AA783" s="2"/>
      <c r="AB783" s="2"/>
      <c r="AC783" s="2"/>
      <c r="AD783" s="2"/>
      <c r="AE783" s="2"/>
    </row>
    <row r="784" spans="2:31" x14ac:dyDescent="0.25">
      <c r="B784" s="517"/>
      <c r="C784" s="517"/>
      <c r="D784" s="517"/>
      <c r="E784" s="517"/>
      <c r="F784" s="517"/>
      <c r="G784" s="517"/>
      <c r="H784" s="517"/>
      <c r="I784" s="517"/>
      <c r="J784" s="517"/>
      <c r="K784" s="533"/>
      <c r="L784" s="533"/>
      <c r="M784" s="533"/>
      <c r="N784" s="493"/>
      <c r="P784" s="2"/>
      <c r="Q784" s="2"/>
      <c r="R784" s="2"/>
      <c r="S784" s="2"/>
      <c r="T784" s="2"/>
      <c r="U784" s="2"/>
      <c r="V784" s="2"/>
      <c r="W784" s="2"/>
      <c r="X784" s="2"/>
      <c r="Y784" s="2"/>
      <c r="Z784" s="2"/>
      <c r="AA784" s="2"/>
      <c r="AB784" s="2"/>
      <c r="AC784" s="2"/>
      <c r="AD784" s="2"/>
      <c r="AE784" s="2"/>
    </row>
    <row r="785" spans="2:31" x14ac:dyDescent="0.25">
      <c r="B785" s="517"/>
      <c r="C785" s="517"/>
      <c r="D785" s="517"/>
      <c r="E785" s="517"/>
      <c r="F785" s="517"/>
      <c r="G785" s="517"/>
      <c r="H785" s="517"/>
      <c r="I785" s="517"/>
      <c r="J785" s="517"/>
      <c r="K785" s="533"/>
      <c r="L785" s="533"/>
      <c r="M785" s="533"/>
      <c r="N785" s="493"/>
      <c r="P785" s="2"/>
      <c r="Q785" s="2"/>
      <c r="R785" s="2"/>
      <c r="S785" s="2"/>
      <c r="T785" s="2"/>
      <c r="U785" s="2"/>
      <c r="V785" s="2"/>
      <c r="W785" s="2"/>
      <c r="X785" s="2"/>
      <c r="Y785" s="2"/>
      <c r="Z785" s="2"/>
      <c r="AA785" s="2"/>
      <c r="AB785" s="2"/>
      <c r="AC785" s="2"/>
      <c r="AD785" s="2"/>
      <c r="AE785" s="2"/>
    </row>
    <row r="786" spans="2:31" x14ac:dyDescent="0.25">
      <c r="B786" s="517"/>
      <c r="C786" s="517"/>
      <c r="D786" s="517"/>
      <c r="E786" s="517"/>
      <c r="F786" s="517"/>
      <c r="G786" s="517"/>
      <c r="H786" s="517"/>
      <c r="I786" s="517"/>
      <c r="J786" s="517"/>
      <c r="K786" s="533"/>
      <c r="L786" s="533"/>
      <c r="M786" s="533"/>
      <c r="N786" s="493"/>
      <c r="P786" s="2"/>
      <c r="Q786" s="2"/>
      <c r="R786" s="2"/>
      <c r="S786" s="2"/>
      <c r="T786" s="2"/>
      <c r="U786" s="2"/>
      <c r="V786" s="2"/>
      <c r="W786" s="2"/>
      <c r="X786" s="2"/>
      <c r="Y786" s="2"/>
      <c r="Z786" s="2"/>
      <c r="AA786" s="2"/>
      <c r="AB786" s="2"/>
      <c r="AC786" s="2"/>
      <c r="AD786" s="2"/>
      <c r="AE786" s="2"/>
    </row>
    <row r="787" spans="2:31" x14ac:dyDescent="0.25">
      <c r="B787" s="517"/>
      <c r="C787" s="517"/>
      <c r="D787" s="517"/>
      <c r="E787" s="517"/>
      <c r="F787" s="517"/>
      <c r="G787" s="517"/>
      <c r="H787" s="517"/>
      <c r="I787" s="517"/>
      <c r="J787" s="517"/>
      <c r="K787" s="533"/>
      <c r="L787" s="533"/>
      <c r="M787" s="533"/>
      <c r="N787" s="493"/>
      <c r="P787" s="2"/>
      <c r="Q787" s="2"/>
      <c r="R787" s="2"/>
      <c r="S787" s="2"/>
      <c r="T787" s="2"/>
      <c r="U787" s="2"/>
      <c r="V787" s="2"/>
      <c r="W787" s="2"/>
      <c r="X787" s="2"/>
      <c r="Y787" s="2"/>
      <c r="Z787" s="2"/>
      <c r="AA787" s="2"/>
      <c r="AB787" s="2"/>
      <c r="AC787" s="2"/>
      <c r="AD787" s="2"/>
      <c r="AE787" s="2"/>
    </row>
    <row r="788" spans="2:31" x14ac:dyDescent="0.25">
      <c r="B788" s="517"/>
      <c r="C788" s="517"/>
      <c r="D788" s="517"/>
      <c r="E788" s="517"/>
      <c r="F788" s="517"/>
      <c r="G788" s="517"/>
      <c r="H788" s="517"/>
      <c r="I788" s="517"/>
      <c r="J788" s="517"/>
      <c r="K788" s="533"/>
      <c r="L788" s="533"/>
      <c r="M788" s="533"/>
      <c r="N788" s="493"/>
      <c r="P788" s="2"/>
      <c r="Q788" s="2"/>
      <c r="R788" s="2"/>
      <c r="S788" s="2"/>
      <c r="T788" s="2"/>
      <c r="U788" s="2"/>
      <c r="V788" s="2"/>
      <c r="W788" s="2"/>
      <c r="X788" s="2"/>
      <c r="Y788" s="2"/>
      <c r="Z788" s="2"/>
      <c r="AA788" s="2"/>
      <c r="AB788" s="2"/>
      <c r="AC788" s="2"/>
      <c r="AD788" s="2"/>
      <c r="AE788" s="2"/>
    </row>
    <row r="789" spans="2:31" x14ac:dyDescent="0.25">
      <c r="B789" s="517"/>
      <c r="C789" s="517"/>
      <c r="D789" s="517"/>
      <c r="E789" s="517"/>
      <c r="F789" s="517"/>
      <c r="G789" s="517"/>
      <c r="H789" s="517"/>
      <c r="I789" s="517"/>
      <c r="J789" s="517"/>
      <c r="K789" s="533"/>
      <c r="L789" s="533"/>
      <c r="M789" s="533"/>
      <c r="N789" s="493"/>
      <c r="P789" s="2"/>
      <c r="Q789" s="2"/>
      <c r="R789" s="2"/>
      <c r="S789" s="2"/>
      <c r="T789" s="2"/>
      <c r="U789" s="2"/>
      <c r="V789" s="2"/>
      <c r="W789" s="2"/>
      <c r="X789" s="2"/>
      <c r="Y789" s="2"/>
      <c r="Z789" s="2"/>
      <c r="AA789" s="2"/>
      <c r="AB789" s="2"/>
      <c r="AC789" s="2"/>
      <c r="AD789" s="2"/>
      <c r="AE789" s="2"/>
    </row>
    <row r="790" spans="2:31" x14ac:dyDescent="0.25">
      <c r="B790" s="517"/>
      <c r="C790" s="517"/>
      <c r="D790" s="517"/>
      <c r="E790" s="517"/>
      <c r="F790" s="517"/>
      <c r="G790" s="517"/>
      <c r="H790" s="517"/>
      <c r="I790" s="517"/>
      <c r="J790" s="517"/>
      <c r="K790" s="533"/>
      <c r="L790" s="533"/>
      <c r="M790" s="533"/>
      <c r="N790" s="493"/>
      <c r="P790" s="2"/>
      <c r="Q790" s="2"/>
      <c r="R790" s="2"/>
      <c r="S790" s="2"/>
      <c r="T790" s="2"/>
      <c r="U790" s="2"/>
      <c r="V790" s="2"/>
      <c r="W790" s="2"/>
      <c r="X790" s="2"/>
      <c r="Y790" s="2"/>
      <c r="Z790" s="2"/>
      <c r="AA790" s="2"/>
      <c r="AB790" s="2"/>
      <c r="AC790" s="2"/>
      <c r="AD790" s="2"/>
      <c r="AE790" s="2"/>
    </row>
    <row r="791" spans="2:31" x14ac:dyDescent="0.25">
      <c r="B791" s="517"/>
      <c r="C791" s="517"/>
      <c r="D791" s="517"/>
      <c r="E791" s="517"/>
      <c r="F791" s="517"/>
      <c r="G791" s="517"/>
      <c r="H791" s="517"/>
      <c r="I791" s="517"/>
      <c r="J791" s="517"/>
      <c r="K791" s="533"/>
      <c r="L791" s="533"/>
      <c r="M791" s="533"/>
      <c r="N791" s="493"/>
      <c r="P791" s="2"/>
      <c r="Q791" s="2"/>
      <c r="R791" s="2"/>
      <c r="S791" s="2"/>
      <c r="T791" s="2"/>
      <c r="U791" s="2"/>
      <c r="V791" s="2"/>
      <c r="W791" s="2"/>
      <c r="X791" s="2"/>
      <c r="Y791" s="2"/>
      <c r="Z791" s="2"/>
      <c r="AA791" s="2"/>
      <c r="AB791" s="2"/>
      <c r="AC791" s="2"/>
      <c r="AD791" s="2"/>
      <c r="AE791" s="2"/>
    </row>
    <row r="792" spans="2:31" x14ac:dyDescent="0.25">
      <c r="B792" s="517"/>
      <c r="C792" s="517"/>
      <c r="D792" s="517"/>
      <c r="E792" s="517"/>
      <c r="F792" s="517"/>
      <c r="G792" s="517"/>
      <c r="H792" s="517"/>
      <c r="I792" s="517"/>
      <c r="J792" s="517"/>
      <c r="K792" s="533"/>
      <c r="L792" s="533"/>
      <c r="M792" s="533"/>
      <c r="N792" s="493"/>
      <c r="P792" s="2"/>
      <c r="Q792" s="2"/>
      <c r="R792" s="2"/>
      <c r="S792" s="2"/>
      <c r="T792" s="2"/>
      <c r="U792" s="2"/>
      <c r="V792" s="2"/>
      <c r="W792" s="2"/>
      <c r="X792" s="2"/>
      <c r="Y792" s="2"/>
      <c r="Z792" s="2"/>
      <c r="AA792" s="2"/>
      <c r="AB792" s="2"/>
      <c r="AC792" s="2"/>
      <c r="AD792" s="2"/>
      <c r="AE792" s="2"/>
    </row>
    <row r="793" spans="2:31" x14ac:dyDescent="0.25">
      <c r="B793" s="517"/>
      <c r="C793" s="517"/>
      <c r="D793" s="517"/>
      <c r="E793" s="517"/>
      <c r="F793" s="517"/>
      <c r="G793" s="517"/>
      <c r="H793" s="517"/>
      <c r="I793" s="517"/>
      <c r="J793" s="517"/>
      <c r="K793" s="533"/>
      <c r="L793" s="533"/>
      <c r="M793" s="533"/>
      <c r="N793" s="493"/>
      <c r="P793" s="2"/>
      <c r="Q793" s="2"/>
      <c r="R793" s="2"/>
      <c r="S793" s="2"/>
      <c r="T793" s="2"/>
      <c r="U793" s="2"/>
      <c r="V793" s="2"/>
      <c r="W793" s="2"/>
      <c r="X793" s="2"/>
      <c r="Y793" s="2"/>
      <c r="Z793" s="2"/>
      <c r="AA793" s="2"/>
      <c r="AB793" s="2"/>
      <c r="AC793" s="2"/>
      <c r="AD793" s="2"/>
      <c r="AE793" s="2"/>
    </row>
    <row r="794" spans="2:31" x14ac:dyDescent="0.25">
      <c r="B794" s="517"/>
      <c r="C794" s="517"/>
      <c r="D794" s="517"/>
      <c r="E794" s="517"/>
      <c r="F794" s="517"/>
      <c r="G794" s="517"/>
      <c r="H794" s="517"/>
      <c r="I794" s="517"/>
      <c r="J794" s="517"/>
      <c r="K794" s="533"/>
      <c r="L794" s="533"/>
      <c r="M794" s="533"/>
      <c r="N794" s="493"/>
      <c r="P794" s="2"/>
      <c r="Q794" s="2"/>
      <c r="R794" s="2"/>
      <c r="S794" s="2"/>
      <c r="T794" s="2"/>
      <c r="U794" s="2"/>
      <c r="V794" s="2"/>
      <c r="W794" s="2"/>
      <c r="X794" s="2"/>
      <c r="Y794" s="2"/>
      <c r="Z794" s="2"/>
      <c r="AA794" s="2"/>
      <c r="AB794" s="2"/>
      <c r="AC794" s="2"/>
      <c r="AD794" s="2"/>
      <c r="AE794" s="2"/>
    </row>
    <row r="795" spans="2:31" x14ac:dyDescent="0.25">
      <c r="B795" s="517"/>
      <c r="C795" s="517"/>
      <c r="D795" s="517"/>
      <c r="E795" s="517"/>
      <c r="F795" s="517"/>
      <c r="G795" s="517"/>
      <c r="H795" s="517"/>
      <c r="I795" s="517"/>
      <c r="J795" s="517"/>
      <c r="K795" s="533"/>
      <c r="L795" s="533"/>
      <c r="M795" s="533"/>
      <c r="N795" s="493"/>
      <c r="P795" s="2"/>
      <c r="Q795" s="2"/>
      <c r="R795" s="2"/>
      <c r="S795" s="2"/>
      <c r="T795" s="2"/>
      <c r="U795" s="2"/>
      <c r="V795" s="2"/>
      <c r="W795" s="2"/>
      <c r="X795" s="2"/>
      <c r="Y795" s="2"/>
      <c r="Z795" s="2"/>
      <c r="AA795" s="2"/>
      <c r="AB795" s="2"/>
      <c r="AC795" s="2"/>
      <c r="AD795" s="2"/>
      <c r="AE795" s="2"/>
    </row>
    <row r="796" spans="2:31" x14ac:dyDescent="0.25">
      <c r="B796" s="517"/>
      <c r="C796" s="517"/>
      <c r="D796" s="517"/>
      <c r="E796" s="517"/>
      <c r="F796" s="517"/>
      <c r="G796" s="517"/>
      <c r="H796" s="517"/>
      <c r="I796" s="517"/>
      <c r="J796" s="517"/>
      <c r="K796" s="533"/>
      <c r="L796" s="533"/>
      <c r="M796" s="533"/>
      <c r="N796" s="493"/>
      <c r="P796" s="2"/>
      <c r="Q796" s="2"/>
      <c r="R796" s="2"/>
      <c r="S796" s="2"/>
      <c r="T796" s="2"/>
      <c r="U796" s="2"/>
      <c r="V796" s="2"/>
      <c r="W796" s="2"/>
      <c r="X796" s="2"/>
      <c r="Y796" s="2"/>
      <c r="Z796" s="2"/>
      <c r="AA796" s="2"/>
      <c r="AB796" s="2"/>
      <c r="AC796" s="2"/>
      <c r="AD796" s="2"/>
      <c r="AE796" s="2"/>
    </row>
    <row r="797" spans="2:31" x14ac:dyDescent="0.25">
      <c r="B797" s="517"/>
      <c r="C797" s="517"/>
      <c r="D797" s="517"/>
      <c r="E797" s="517"/>
      <c r="F797" s="517"/>
      <c r="G797" s="517"/>
      <c r="H797" s="517"/>
      <c r="I797" s="517"/>
      <c r="J797" s="517"/>
      <c r="K797" s="533"/>
      <c r="L797" s="533"/>
      <c r="M797" s="533"/>
      <c r="N797" s="493"/>
      <c r="P797" s="2"/>
      <c r="Q797" s="2"/>
      <c r="R797" s="2"/>
      <c r="S797" s="2"/>
      <c r="T797" s="2"/>
      <c r="U797" s="2"/>
      <c r="V797" s="2"/>
      <c r="W797" s="2"/>
      <c r="X797" s="2"/>
      <c r="Y797" s="2"/>
      <c r="Z797" s="2"/>
      <c r="AA797" s="2"/>
      <c r="AB797" s="2"/>
      <c r="AC797" s="2"/>
      <c r="AD797" s="2"/>
      <c r="AE797" s="2"/>
    </row>
    <row r="798" spans="2:31" x14ac:dyDescent="0.25">
      <c r="B798" s="517"/>
      <c r="C798" s="517"/>
      <c r="D798" s="517"/>
      <c r="E798" s="517"/>
      <c r="F798" s="517"/>
      <c r="G798" s="517"/>
      <c r="H798" s="517"/>
      <c r="I798" s="517"/>
      <c r="J798" s="517"/>
      <c r="K798" s="533"/>
      <c r="L798" s="533"/>
      <c r="M798" s="533"/>
      <c r="N798" s="493"/>
      <c r="P798" s="2"/>
      <c r="Q798" s="2"/>
      <c r="R798" s="2"/>
      <c r="S798" s="2"/>
      <c r="T798" s="2"/>
      <c r="U798" s="2"/>
      <c r="V798" s="2"/>
      <c r="W798" s="2"/>
      <c r="X798" s="2"/>
      <c r="Y798" s="2"/>
      <c r="Z798" s="2"/>
      <c r="AA798" s="2"/>
      <c r="AB798" s="2"/>
      <c r="AC798" s="2"/>
      <c r="AD798" s="2"/>
      <c r="AE798" s="2"/>
    </row>
    <row r="799" spans="2:31" x14ac:dyDescent="0.25">
      <c r="B799" s="517"/>
      <c r="C799" s="517"/>
      <c r="D799" s="517"/>
      <c r="E799" s="517"/>
      <c r="F799" s="517"/>
      <c r="G799" s="517"/>
      <c r="H799" s="517"/>
      <c r="I799" s="517"/>
      <c r="J799" s="517"/>
      <c r="K799" s="533"/>
      <c r="L799" s="533"/>
      <c r="M799" s="533"/>
      <c r="N799" s="493"/>
      <c r="P799" s="2"/>
      <c r="Q799" s="2"/>
      <c r="R799" s="2"/>
      <c r="S799" s="2"/>
      <c r="T799" s="2"/>
      <c r="U799" s="2"/>
      <c r="V799" s="2"/>
      <c r="W799" s="2"/>
      <c r="X799" s="2"/>
      <c r="Y799" s="2"/>
      <c r="Z799" s="2"/>
      <c r="AA799" s="2"/>
      <c r="AB799" s="2"/>
      <c r="AC799" s="2"/>
      <c r="AD799" s="2"/>
      <c r="AE799" s="2"/>
    </row>
    <row r="800" spans="2:31" x14ac:dyDescent="0.25">
      <c r="B800" s="517"/>
      <c r="C800" s="517"/>
      <c r="D800" s="517"/>
      <c r="E800" s="517"/>
      <c r="F800" s="517"/>
      <c r="G800" s="517"/>
      <c r="H800" s="517"/>
      <c r="I800" s="517"/>
      <c r="J800" s="517"/>
      <c r="K800" s="533"/>
      <c r="L800" s="533"/>
      <c r="M800" s="533"/>
      <c r="N800" s="493"/>
      <c r="P800" s="2"/>
      <c r="Q800" s="2"/>
      <c r="R800" s="2"/>
      <c r="S800" s="2"/>
      <c r="T800" s="2"/>
      <c r="U800" s="2"/>
      <c r="V800" s="2"/>
      <c r="W800" s="2"/>
      <c r="X800" s="2"/>
      <c r="Y800" s="2"/>
      <c r="Z800" s="2"/>
      <c r="AA800" s="2"/>
      <c r="AB800" s="2"/>
      <c r="AC800" s="2"/>
      <c r="AD800" s="2"/>
      <c r="AE800" s="2"/>
    </row>
    <row r="801" spans="2:31" x14ac:dyDescent="0.25">
      <c r="B801" s="517"/>
      <c r="C801" s="517"/>
      <c r="D801" s="517"/>
      <c r="E801" s="517"/>
      <c r="F801" s="517"/>
      <c r="G801" s="517"/>
      <c r="H801" s="517"/>
      <c r="I801" s="517"/>
      <c r="J801" s="517"/>
      <c r="K801" s="533"/>
      <c r="L801" s="533"/>
      <c r="M801" s="533"/>
      <c r="N801" s="493"/>
      <c r="P801" s="2"/>
      <c r="Q801" s="2"/>
      <c r="R801" s="2"/>
      <c r="S801" s="2"/>
      <c r="T801" s="2"/>
      <c r="U801" s="2"/>
      <c r="V801" s="2"/>
      <c r="W801" s="2"/>
      <c r="X801" s="2"/>
      <c r="Y801" s="2"/>
      <c r="Z801" s="2"/>
      <c r="AA801" s="2"/>
      <c r="AB801" s="2"/>
      <c r="AC801" s="2"/>
      <c r="AD801" s="2"/>
      <c r="AE801" s="2"/>
    </row>
    <row r="802" spans="2:31" x14ac:dyDescent="0.25">
      <c r="B802" s="517"/>
      <c r="C802" s="517"/>
      <c r="D802" s="517"/>
      <c r="E802" s="517"/>
      <c r="F802" s="517"/>
      <c r="G802" s="517"/>
      <c r="H802" s="517"/>
      <c r="I802" s="517"/>
      <c r="J802" s="517"/>
      <c r="K802" s="533"/>
      <c r="L802" s="533"/>
      <c r="M802" s="533"/>
      <c r="N802" s="493"/>
      <c r="P802" s="2"/>
      <c r="Q802" s="2"/>
      <c r="R802" s="2"/>
      <c r="S802" s="2"/>
      <c r="T802" s="2"/>
      <c r="U802" s="2"/>
      <c r="V802" s="2"/>
      <c r="W802" s="2"/>
      <c r="X802" s="2"/>
      <c r="Y802" s="2"/>
      <c r="Z802" s="2"/>
      <c r="AA802" s="2"/>
      <c r="AB802" s="2"/>
      <c r="AC802" s="2"/>
      <c r="AD802" s="2"/>
      <c r="AE802" s="2"/>
    </row>
    <row r="803" spans="2:31" x14ac:dyDescent="0.25">
      <c r="B803" s="517"/>
      <c r="C803" s="517"/>
      <c r="D803" s="517"/>
      <c r="E803" s="517"/>
      <c r="F803" s="517"/>
      <c r="G803" s="517"/>
      <c r="H803" s="517"/>
      <c r="I803" s="517"/>
      <c r="J803" s="517"/>
      <c r="K803" s="533"/>
      <c r="L803" s="533"/>
      <c r="M803" s="533"/>
      <c r="N803" s="493"/>
      <c r="P803" s="2"/>
      <c r="Q803" s="2"/>
      <c r="R803" s="2"/>
      <c r="S803" s="2"/>
      <c r="T803" s="2"/>
      <c r="U803" s="2"/>
      <c r="V803" s="2"/>
      <c r="W803" s="2"/>
      <c r="X803" s="2"/>
      <c r="Y803" s="2"/>
      <c r="Z803" s="2"/>
      <c r="AA803" s="2"/>
      <c r="AB803" s="2"/>
      <c r="AC803" s="2"/>
      <c r="AD803" s="2"/>
      <c r="AE803" s="2"/>
    </row>
    <row r="804" spans="2:31" x14ac:dyDescent="0.25">
      <c r="B804" s="517"/>
      <c r="C804" s="517"/>
      <c r="D804" s="517"/>
      <c r="E804" s="517"/>
      <c r="F804" s="517"/>
      <c r="G804" s="517"/>
      <c r="H804" s="517"/>
      <c r="I804" s="517"/>
      <c r="J804" s="517"/>
      <c r="K804" s="533"/>
      <c r="L804" s="533"/>
      <c r="M804" s="533"/>
      <c r="N804" s="493"/>
      <c r="P804" s="2"/>
      <c r="Q804" s="2"/>
      <c r="R804" s="2"/>
      <c r="S804" s="2"/>
      <c r="T804" s="2"/>
      <c r="U804" s="2"/>
      <c r="V804" s="2"/>
      <c r="W804" s="2"/>
      <c r="X804" s="2"/>
      <c r="Y804" s="2"/>
      <c r="Z804" s="2"/>
      <c r="AA804" s="2"/>
      <c r="AB804" s="2"/>
      <c r="AC804" s="2"/>
      <c r="AD804" s="2"/>
      <c r="AE804" s="2"/>
    </row>
    <row r="805" spans="2:31" x14ac:dyDescent="0.25">
      <c r="B805" s="517"/>
      <c r="C805" s="517"/>
      <c r="D805" s="517"/>
      <c r="E805" s="517"/>
      <c r="F805" s="517"/>
      <c r="G805" s="517"/>
      <c r="H805" s="517"/>
      <c r="I805" s="517"/>
      <c r="J805" s="517"/>
      <c r="K805" s="533"/>
      <c r="L805" s="533"/>
      <c r="M805" s="533"/>
      <c r="N805" s="493"/>
      <c r="P805" s="2"/>
      <c r="Q805" s="2"/>
      <c r="R805" s="2"/>
      <c r="S805" s="2"/>
      <c r="T805" s="2"/>
      <c r="U805" s="2"/>
      <c r="V805" s="2"/>
      <c r="W805" s="2"/>
      <c r="X805" s="2"/>
      <c r="Y805" s="2"/>
      <c r="Z805" s="2"/>
      <c r="AA805" s="2"/>
      <c r="AB805" s="2"/>
      <c r="AC805" s="2"/>
      <c r="AD805" s="2"/>
      <c r="AE805" s="2"/>
    </row>
    <row r="806" spans="2:31" x14ac:dyDescent="0.25">
      <c r="B806" s="517"/>
      <c r="C806" s="517"/>
      <c r="D806" s="517"/>
      <c r="E806" s="517"/>
      <c r="F806" s="517"/>
      <c r="G806" s="517"/>
      <c r="H806" s="517"/>
      <c r="I806" s="517"/>
      <c r="J806" s="517"/>
      <c r="K806" s="533"/>
      <c r="L806" s="533"/>
      <c r="M806" s="533"/>
      <c r="N806" s="493"/>
      <c r="P806" s="2"/>
      <c r="Q806" s="2"/>
      <c r="R806" s="2"/>
      <c r="S806" s="2"/>
      <c r="T806" s="2"/>
      <c r="U806" s="2"/>
      <c r="V806" s="2"/>
      <c r="W806" s="2"/>
      <c r="X806" s="2"/>
      <c r="Y806" s="2"/>
      <c r="Z806" s="2"/>
      <c r="AA806" s="2"/>
      <c r="AB806" s="2"/>
      <c r="AC806" s="2"/>
      <c r="AD806" s="2"/>
      <c r="AE806" s="2"/>
    </row>
    <row r="807" spans="2:31" x14ac:dyDescent="0.25">
      <c r="B807" s="517"/>
      <c r="C807" s="517"/>
      <c r="D807" s="517"/>
      <c r="E807" s="517"/>
      <c r="F807" s="517"/>
      <c r="G807" s="517"/>
      <c r="H807" s="517"/>
      <c r="I807" s="517"/>
      <c r="J807" s="517"/>
      <c r="K807" s="533"/>
      <c r="L807" s="533"/>
      <c r="M807" s="533"/>
      <c r="N807" s="493"/>
      <c r="P807" s="2"/>
      <c r="Q807" s="2"/>
      <c r="R807" s="2"/>
      <c r="S807" s="2"/>
      <c r="T807" s="2"/>
      <c r="U807" s="2"/>
      <c r="V807" s="2"/>
      <c r="W807" s="2"/>
      <c r="X807" s="2"/>
      <c r="Y807" s="2"/>
      <c r="Z807" s="2"/>
      <c r="AA807" s="2"/>
      <c r="AB807" s="2"/>
      <c r="AC807" s="2"/>
      <c r="AD807" s="2"/>
      <c r="AE807" s="2"/>
    </row>
    <row r="808" spans="2:31" x14ac:dyDescent="0.25">
      <c r="B808" s="517"/>
      <c r="C808" s="517"/>
      <c r="D808" s="517"/>
      <c r="E808" s="517"/>
      <c r="F808" s="517"/>
      <c r="G808" s="517"/>
      <c r="H808" s="517"/>
      <c r="I808" s="517"/>
      <c r="J808" s="517"/>
      <c r="K808" s="533"/>
      <c r="L808" s="533"/>
      <c r="M808" s="533"/>
      <c r="N808" s="493"/>
      <c r="P808" s="2"/>
      <c r="Q808" s="2"/>
      <c r="R808" s="2"/>
      <c r="S808" s="2"/>
      <c r="T808" s="2"/>
      <c r="U808" s="2"/>
      <c r="V808" s="2"/>
      <c r="W808" s="2"/>
      <c r="X808" s="2"/>
      <c r="Y808" s="2"/>
      <c r="Z808" s="2"/>
      <c r="AA808" s="2"/>
      <c r="AB808" s="2"/>
      <c r="AC808" s="2"/>
      <c r="AD808" s="2"/>
      <c r="AE808" s="2"/>
    </row>
    <row r="809" spans="2:31" x14ac:dyDescent="0.25">
      <c r="B809" s="517"/>
      <c r="C809" s="517"/>
      <c r="D809" s="517"/>
      <c r="E809" s="517"/>
      <c r="F809" s="517"/>
      <c r="G809" s="517"/>
      <c r="H809" s="517"/>
      <c r="I809" s="517"/>
      <c r="J809" s="517"/>
      <c r="K809" s="533"/>
      <c r="L809" s="533"/>
      <c r="M809" s="533"/>
      <c r="N809" s="493"/>
      <c r="P809" s="2"/>
      <c r="Q809" s="2"/>
      <c r="R809" s="2"/>
      <c r="S809" s="2"/>
      <c r="T809" s="2"/>
      <c r="U809" s="2"/>
      <c r="V809" s="2"/>
      <c r="W809" s="2"/>
      <c r="X809" s="2"/>
      <c r="Y809" s="2"/>
      <c r="Z809" s="2"/>
      <c r="AA809" s="2"/>
      <c r="AB809" s="2"/>
      <c r="AC809" s="2"/>
      <c r="AD809" s="2"/>
      <c r="AE809" s="2"/>
    </row>
    <row r="810" spans="2:31" x14ac:dyDescent="0.25">
      <c r="B810" s="517"/>
      <c r="C810" s="517"/>
      <c r="D810" s="517"/>
      <c r="E810" s="517"/>
      <c r="F810" s="517"/>
      <c r="G810" s="517"/>
      <c r="H810" s="517"/>
      <c r="I810" s="517"/>
      <c r="J810" s="517"/>
      <c r="K810" s="533"/>
      <c r="L810" s="533"/>
      <c r="M810" s="533"/>
      <c r="N810" s="493"/>
      <c r="P810" s="2"/>
      <c r="Q810" s="2"/>
      <c r="R810" s="2"/>
      <c r="S810" s="2"/>
      <c r="T810" s="2"/>
      <c r="U810" s="2"/>
      <c r="V810" s="2"/>
      <c r="W810" s="2"/>
      <c r="X810" s="2"/>
      <c r="Y810" s="2"/>
      <c r="Z810" s="2"/>
      <c r="AA810" s="2"/>
      <c r="AB810" s="2"/>
      <c r="AC810" s="2"/>
      <c r="AD810" s="2"/>
      <c r="AE810" s="2"/>
    </row>
    <row r="811" spans="2:31" x14ac:dyDescent="0.25">
      <c r="B811" s="517"/>
      <c r="C811" s="517"/>
      <c r="D811" s="517"/>
      <c r="E811" s="517"/>
      <c r="F811" s="517"/>
      <c r="G811" s="517"/>
      <c r="H811" s="517"/>
      <c r="I811" s="517"/>
      <c r="J811" s="517"/>
      <c r="K811" s="533"/>
      <c r="L811" s="533"/>
      <c r="M811" s="533"/>
      <c r="N811" s="493"/>
      <c r="P811" s="2"/>
      <c r="Q811" s="2"/>
      <c r="R811" s="2"/>
      <c r="S811" s="2"/>
      <c r="T811" s="2"/>
      <c r="U811" s="2"/>
      <c r="V811" s="2"/>
      <c r="W811" s="2"/>
      <c r="X811" s="2"/>
      <c r="Y811" s="2"/>
      <c r="Z811" s="2"/>
      <c r="AA811" s="2"/>
      <c r="AB811" s="2"/>
      <c r="AC811" s="2"/>
      <c r="AD811" s="2"/>
      <c r="AE811" s="2"/>
    </row>
    <row r="812" spans="2:31" x14ac:dyDescent="0.25">
      <c r="B812" s="517"/>
      <c r="C812" s="517"/>
      <c r="D812" s="517"/>
      <c r="E812" s="517"/>
      <c r="F812" s="517"/>
      <c r="G812" s="517"/>
      <c r="H812" s="517"/>
      <c r="I812" s="517"/>
      <c r="J812" s="517"/>
      <c r="K812" s="533"/>
      <c r="L812" s="533"/>
      <c r="M812" s="533"/>
      <c r="N812" s="493"/>
      <c r="P812" s="2"/>
      <c r="Q812" s="2"/>
      <c r="R812" s="2"/>
      <c r="S812" s="2"/>
      <c r="T812" s="2"/>
      <c r="U812" s="2"/>
      <c r="V812" s="2"/>
      <c r="W812" s="2"/>
      <c r="X812" s="2"/>
      <c r="Y812" s="2"/>
      <c r="Z812" s="2"/>
      <c r="AA812" s="2"/>
      <c r="AB812" s="2"/>
      <c r="AC812" s="2"/>
      <c r="AD812" s="2"/>
      <c r="AE812" s="2"/>
    </row>
    <row r="813" spans="2:31" x14ac:dyDescent="0.25">
      <c r="B813" s="517"/>
      <c r="C813" s="517"/>
      <c r="D813" s="517"/>
      <c r="E813" s="517"/>
      <c r="F813" s="517"/>
      <c r="G813" s="517"/>
      <c r="H813" s="517"/>
      <c r="I813" s="517"/>
      <c r="J813" s="517"/>
      <c r="K813" s="533"/>
      <c r="L813" s="533"/>
      <c r="M813" s="533"/>
      <c r="N813" s="493"/>
      <c r="P813" s="2"/>
      <c r="Q813" s="2"/>
      <c r="R813" s="2"/>
      <c r="S813" s="2"/>
      <c r="T813" s="2"/>
      <c r="U813" s="2"/>
      <c r="V813" s="2"/>
      <c r="W813" s="2"/>
      <c r="X813" s="2"/>
      <c r="Y813" s="2"/>
      <c r="Z813" s="2"/>
      <c r="AA813" s="2"/>
      <c r="AB813" s="2"/>
      <c r="AC813" s="2"/>
      <c r="AD813" s="2"/>
      <c r="AE813" s="2"/>
    </row>
    <row r="814" spans="2:31" x14ac:dyDescent="0.25">
      <c r="B814" s="517"/>
      <c r="C814" s="517"/>
      <c r="D814" s="517"/>
      <c r="E814" s="517"/>
      <c r="F814" s="517"/>
      <c r="G814" s="517"/>
      <c r="H814" s="517"/>
      <c r="I814" s="517"/>
      <c r="J814" s="517"/>
      <c r="K814" s="533"/>
      <c r="L814" s="533"/>
      <c r="M814" s="533"/>
      <c r="N814" s="493"/>
      <c r="P814" s="2"/>
      <c r="Q814" s="2"/>
      <c r="R814" s="2"/>
      <c r="S814" s="2"/>
      <c r="T814" s="2"/>
      <c r="U814" s="2"/>
      <c r="V814" s="2"/>
      <c r="W814" s="2"/>
      <c r="X814" s="2"/>
      <c r="Y814" s="2"/>
      <c r="Z814" s="2"/>
      <c r="AA814" s="2"/>
      <c r="AB814" s="2"/>
      <c r="AC814" s="2"/>
      <c r="AD814" s="2"/>
      <c r="AE814" s="2"/>
    </row>
    <row r="815" spans="2:31" x14ac:dyDescent="0.25">
      <c r="B815" s="517"/>
      <c r="C815" s="517"/>
      <c r="D815" s="517"/>
      <c r="E815" s="517"/>
      <c r="F815" s="517"/>
      <c r="G815" s="517"/>
      <c r="H815" s="517"/>
      <c r="I815" s="517"/>
      <c r="J815" s="517"/>
      <c r="K815" s="533"/>
      <c r="L815" s="533"/>
      <c r="M815" s="533"/>
      <c r="N815" s="493"/>
      <c r="P815" s="2"/>
      <c r="Q815" s="2"/>
      <c r="R815" s="2"/>
      <c r="S815" s="2"/>
      <c r="T815" s="2"/>
      <c r="U815" s="2"/>
      <c r="V815" s="2"/>
      <c r="W815" s="2"/>
      <c r="X815" s="2"/>
      <c r="Y815" s="2"/>
      <c r="Z815" s="2"/>
      <c r="AA815" s="2"/>
      <c r="AB815" s="2"/>
      <c r="AC815" s="2"/>
      <c r="AD815" s="2"/>
      <c r="AE815" s="2"/>
    </row>
    <row r="816" spans="2:31" x14ac:dyDescent="0.25">
      <c r="B816" s="517"/>
      <c r="C816" s="517"/>
      <c r="D816" s="517"/>
      <c r="E816" s="517"/>
      <c r="F816" s="517"/>
      <c r="G816" s="517"/>
      <c r="H816" s="517"/>
      <c r="I816" s="517"/>
      <c r="J816" s="517"/>
      <c r="K816" s="533"/>
      <c r="L816" s="533"/>
      <c r="M816" s="533"/>
      <c r="N816" s="493"/>
      <c r="P816" s="2"/>
      <c r="Q816" s="2"/>
      <c r="R816" s="2"/>
      <c r="S816" s="2"/>
      <c r="T816" s="2"/>
      <c r="U816" s="2"/>
      <c r="V816" s="2"/>
      <c r="W816" s="2"/>
      <c r="X816" s="2"/>
      <c r="Y816" s="2"/>
      <c r="Z816" s="2"/>
      <c r="AA816" s="2"/>
      <c r="AB816" s="2"/>
      <c r="AC816" s="2"/>
      <c r="AD816" s="2"/>
      <c r="AE816" s="2"/>
    </row>
    <row r="817" spans="2:31" x14ac:dyDescent="0.25">
      <c r="B817" s="517"/>
      <c r="C817" s="517"/>
      <c r="D817" s="517"/>
      <c r="E817" s="517"/>
      <c r="F817" s="517"/>
      <c r="G817" s="517"/>
      <c r="H817" s="517"/>
      <c r="I817" s="517"/>
      <c r="J817" s="517"/>
      <c r="K817" s="533"/>
      <c r="L817" s="533"/>
      <c r="M817" s="533"/>
      <c r="N817" s="493"/>
      <c r="P817" s="2"/>
      <c r="Q817" s="2"/>
      <c r="R817" s="2"/>
      <c r="S817" s="2"/>
      <c r="T817" s="2"/>
      <c r="U817" s="2"/>
      <c r="V817" s="2"/>
      <c r="W817" s="2"/>
      <c r="X817" s="2"/>
      <c r="Y817" s="2"/>
      <c r="Z817" s="2"/>
      <c r="AA817" s="2"/>
      <c r="AB817" s="2"/>
      <c r="AC817" s="2"/>
      <c r="AD817" s="2"/>
      <c r="AE817" s="2"/>
    </row>
    <row r="818" spans="2:31" x14ac:dyDescent="0.25">
      <c r="B818" s="517"/>
      <c r="C818" s="517"/>
      <c r="D818" s="517"/>
      <c r="E818" s="517"/>
      <c r="F818" s="517"/>
      <c r="G818" s="517"/>
      <c r="H818" s="517"/>
      <c r="I818" s="517"/>
      <c r="J818" s="517"/>
      <c r="K818" s="533"/>
      <c r="L818" s="533"/>
      <c r="M818" s="533"/>
      <c r="N818" s="493"/>
      <c r="P818" s="2"/>
      <c r="Q818" s="2"/>
      <c r="R818" s="2"/>
      <c r="S818" s="2"/>
      <c r="T818" s="2"/>
      <c r="U818" s="2"/>
      <c r="V818" s="2"/>
      <c r="W818" s="2"/>
      <c r="X818" s="2"/>
      <c r="Y818" s="2"/>
      <c r="Z818" s="2"/>
      <c r="AA818" s="2"/>
      <c r="AB818" s="2"/>
      <c r="AC818" s="2"/>
      <c r="AD818" s="2"/>
      <c r="AE818" s="2"/>
    </row>
    <row r="819" spans="2:31" x14ac:dyDescent="0.25">
      <c r="B819" s="517"/>
      <c r="C819" s="517"/>
      <c r="D819" s="517"/>
      <c r="E819" s="517"/>
      <c r="F819" s="517"/>
      <c r="G819" s="517"/>
      <c r="H819" s="517"/>
      <c r="I819" s="517"/>
      <c r="J819" s="517"/>
      <c r="K819" s="533"/>
      <c r="L819" s="533"/>
      <c r="M819" s="533"/>
      <c r="N819" s="493"/>
      <c r="P819" s="2"/>
      <c r="Q819" s="2"/>
      <c r="R819" s="2"/>
      <c r="S819" s="2"/>
      <c r="T819" s="2"/>
      <c r="U819" s="2"/>
      <c r="V819" s="2"/>
      <c r="W819" s="2"/>
      <c r="X819" s="2"/>
      <c r="Y819" s="2"/>
      <c r="Z819" s="2"/>
      <c r="AA819" s="2"/>
      <c r="AB819" s="2"/>
      <c r="AC819" s="2"/>
      <c r="AD819" s="2"/>
      <c r="AE819" s="2"/>
    </row>
    <row r="820" spans="2:31" x14ac:dyDescent="0.25">
      <c r="B820" s="517"/>
      <c r="C820" s="517"/>
      <c r="D820" s="517"/>
      <c r="E820" s="517"/>
      <c r="F820" s="517"/>
      <c r="G820" s="517"/>
      <c r="H820" s="517"/>
      <c r="I820" s="517"/>
      <c r="J820" s="517"/>
      <c r="K820" s="533"/>
      <c r="L820" s="533"/>
      <c r="M820" s="533"/>
      <c r="N820" s="493"/>
      <c r="P820" s="2"/>
      <c r="Q820" s="2"/>
      <c r="R820" s="2"/>
      <c r="S820" s="2"/>
      <c r="T820" s="2"/>
      <c r="U820" s="2"/>
      <c r="V820" s="2"/>
      <c r="W820" s="2"/>
      <c r="X820" s="2"/>
      <c r="Y820" s="2"/>
      <c r="Z820" s="2"/>
      <c r="AA820" s="2"/>
      <c r="AB820" s="2"/>
      <c r="AC820" s="2"/>
      <c r="AD820" s="2"/>
      <c r="AE820" s="2"/>
    </row>
    <row r="821" spans="2:31" x14ac:dyDescent="0.25">
      <c r="B821" s="517"/>
      <c r="C821" s="517"/>
      <c r="D821" s="517"/>
      <c r="E821" s="517"/>
      <c r="F821" s="517"/>
      <c r="G821" s="517"/>
      <c r="H821" s="517"/>
      <c r="I821" s="517"/>
      <c r="J821" s="517"/>
      <c r="K821" s="533"/>
      <c r="L821" s="533"/>
      <c r="M821" s="533"/>
      <c r="N821" s="493"/>
      <c r="P821" s="2"/>
      <c r="Q821" s="2"/>
      <c r="R821" s="2"/>
      <c r="S821" s="2"/>
      <c r="T821" s="2"/>
      <c r="U821" s="2"/>
      <c r="V821" s="2"/>
      <c r="W821" s="2"/>
      <c r="X821" s="2"/>
      <c r="Y821" s="2"/>
      <c r="Z821" s="2"/>
      <c r="AA821" s="2"/>
      <c r="AB821" s="2"/>
      <c r="AC821" s="2"/>
      <c r="AD821" s="2"/>
      <c r="AE821" s="2"/>
    </row>
    <row r="822" spans="2:31" x14ac:dyDescent="0.25">
      <c r="B822" s="517"/>
      <c r="C822" s="517"/>
      <c r="D822" s="517"/>
      <c r="E822" s="517"/>
      <c r="F822" s="517"/>
      <c r="G822" s="517"/>
      <c r="H822" s="517"/>
      <c r="I822" s="517"/>
      <c r="J822" s="517"/>
      <c r="K822" s="533"/>
      <c r="L822" s="533"/>
      <c r="M822" s="533"/>
      <c r="N822" s="493"/>
      <c r="P822" s="2"/>
      <c r="Q822" s="2"/>
      <c r="R822" s="2"/>
      <c r="S822" s="2"/>
      <c r="T822" s="2"/>
      <c r="U822" s="2"/>
      <c r="V822" s="2"/>
      <c r="W822" s="2"/>
      <c r="X822" s="2"/>
      <c r="Y822" s="2"/>
      <c r="Z822" s="2"/>
      <c r="AA822" s="2"/>
      <c r="AB822" s="2"/>
      <c r="AC822" s="2"/>
      <c r="AD822" s="2"/>
      <c r="AE822" s="2"/>
    </row>
    <row r="823" spans="2:31" x14ac:dyDescent="0.25">
      <c r="B823" s="517"/>
      <c r="C823" s="517"/>
      <c r="D823" s="517"/>
      <c r="E823" s="517"/>
      <c r="F823" s="517"/>
      <c r="G823" s="517"/>
      <c r="H823" s="517"/>
      <c r="I823" s="517"/>
      <c r="J823" s="517"/>
      <c r="K823" s="533"/>
      <c r="L823" s="533"/>
      <c r="M823" s="533"/>
      <c r="N823" s="493"/>
      <c r="P823" s="2"/>
      <c r="Q823" s="2"/>
      <c r="R823" s="2"/>
      <c r="S823" s="2"/>
      <c r="T823" s="2"/>
      <c r="U823" s="2"/>
      <c r="V823" s="2"/>
      <c r="W823" s="2"/>
      <c r="X823" s="2"/>
      <c r="Y823" s="2"/>
      <c r="Z823" s="2"/>
      <c r="AA823" s="2"/>
      <c r="AB823" s="2"/>
      <c r="AC823" s="2"/>
      <c r="AD823" s="2"/>
      <c r="AE823" s="2"/>
    </row>
    <row r="824" spans="2:31" x14ac:dyDescent="0.25">
      <c r="B824" s="517"/>
      <c r="C824" s="517"/>
      <c r="D824" s="517"/>
      <c r="E824" s="517"/>
      <c r="F824" s="517"/>
      <c r="G824" s="517"/>
      <c r="H824" s="517"/>
      <c r="I824" s="517"/>
      <c r="J824" s="517"/>
      <c r="K824" s="533"/>
      <c r="L824" s="533"/>
      <c r="M824" s="533"/>
      <c r="N824" s="493"/>
      <c r="P824" s="2"/>
      <c r="Q824" s="2"/>
      <c r="R824" s="2"/>
      <c r="S824" s="2"/>
      <c r="T824" s="2"/>
      <c r="U824" s="2"/>
      <c r="V824" s="2"/>
      <c r="W824" s="2"/>
      <c r="X824" s="2"/>
      <c r="Y824" s="2"/>
      <c r="Z824" s="2"/>
      <c r="AA824" s="2"/>
      <c r="AB824" s="2"/>
      <c r="AC824" s="2"/>
      <c r="AD824" s="2"/>
      <c r="AE824" s="2"/>
    </row>
    <row r="825" spans="2:31" x14ac:dyDescent="0.25">
      <c r="B825" s="517"/>
      <c r="C825" s="517"/>
      <c r="D825" s="517"/>
      <c r="E825" s="517"/>
      <c r="F825" s="517"/>
      <c r="G825" s="517"/>
      <c r="H825" s="517"/>
      <c r="I825" s="517"/>
      <c r="J825" s="517"/>
      <c r="K825" s="533"/>
      <c r="L825" s="533"/>
      <c r="M825" s="533"/>
      <c r="N825" s="493"/>
      <c r="P825" s="2"/>
      <c r="Q825" s="2"/>
      <c r="R825" s="2"/>
      <c r="S825" s="2"/>
      <c r="T825" s="2"/>
      <c r="U825" s="2"/>
      <c r="V825" s="2"/>
      <c r="W825" s="2"/>
      <c r="X825" s="2"/>
      <c r="Y825" s="2"/>
      <c r="Z825" s="2"/>
      <c r="AA825" s="2"/>
      <c r="AB825" s="2"/>
      <c r="AC825" s="2"/>
      <c r="AD825" s="2"/>
      <c r="AE825" s="2"/>
    </row>
    <row r="826" spans="2:31" x14ac:dyDescent="0.25">
      <c r="B826" s="517"/>
      <c r="C826" s="517"/>
      <c r="D826" s="517"/>
      <c r="E826" s="517"/>
      <c r="F826" s="517"/>
      <c r="G826" s="517"/>
      <c r="H826" s="517"/>
      <c r="I826" s="517"/>
      <c r="J826" s="517"/>
      <c r="K826" s="533"/>
      <c r="L826" s="533"/>
      <c r="M826" s="533"/>
      <c r="N826" s="493"/>
      <c r="P826" s="2"/>
      <c r="Q826" s="2"/>
      <c r="R826" s="2"/>
      <c r="S826" s="2"/>
      <c r="T826" s="2"/>
      <c r="U826" s="2"/>
      <c r="V826" s="2"/>
      <c r="W826" s="2"/>
      <c r="X826" s="2"/>
      <c r="Y826" s="2"/>
      <c r="Z826" s="2"/>
      <c r="AA826" s="2"/>
      <c r="AB826" s="2"/>
      <c r="AC826" s="2"/>
      <c r="AD826" s="2"/>
      <c r="AE826" s="2"/>
    </row>
    <row r="827" spans="2:31" x14ac:dyDescent="0.25">
      <c r="B827" s="517"/>
      <c r="C827" s="517"/>
      <c r="D827" s="517"/>
      <c r="E827" s="517"/>
      <c r="F827" s="517"/>
      <c r="G827" s="517"/>
      <c r="H827" s="517"/>
      <c r="I827" s="517"/>
      <c r="J827" s="517"/>
      <c r="K827" s="533"/>
      <c r="L827" s="533"/>
      <c r="M827" s="533"/>
      <c r="N827" s="493"/>
      <c r="P827" s="2"/>
      <c r="Q827" s="2"/>
      <c r="R827" s="2"/>
      <c r="S827" s="2"/>
      <c r="T827" s="2"/>
      <c r="U827" s="2"/>
      <c r="V827" s="2"/>
      <c r="W827" s="2"/>
      <c r="X827" s="2"/>
      <c r="Y827" s="2"/>
      <c r="Z827" s="2"/>
      <c r="AA827" s="2"/>
      <c r="AB827" s="2"/>
      <c r="AC827" s="2"/>
      <c r="AD827" s="2"/>
      <c r="AE827" s="2"/>
    </row>
    <row r="828" spans="2:31" x14ac:dyDescent="0.25">
      <c r="B828" s="517"/>
      <c r="C828" s="517"/>
      <c r="D828" s="517"/>
      <c r="E828" s="517"/>
      <c r="F828" s="517"/>
      <c r="G828" s="517"/>
      <c r="H828" s="517"/>
      <c r="I828" s="517"/>
      <c r="J828" s="517"/>
      <c r="K828" s="533"/>
      <c r="L828" s="533"/>
      <c r="M828" s="533"/>
      <c r="N828" s="493"/>
      <c r="P828" s="2"/>
      <c r="Q828" s="2"/>
      <c r="R828" s="2"/>
      <c r="S828" s="2"/>
      <c r="T828" s="2"/>
      <c r="U828" s="2"/>
      <c r="V828" s="2"/>
      <c r="W828" s="2"/>
      <c r="X828" s="2"/>
      <c r="Y828" s="2"/>
      <c r="Z828" s="2"/>
      <c r="AA828" s="2"/>
      <c r="AB828" s="2"/>
      <c r="AC828" s="2"/>
      <c r="AD828" s="2"/>
      <c r="AE828" s="2"/>
    </row>
    <row r="829" spans="2:31" x14ac:dyDescent="0.25">
      <c r="B829" s="517"/>
      <c r="C829" s="517"/>
      <c r="D829" s="517"/>
      <c r="E829" s="517"/>
      <c r="F829" s="517"/>
      <c r="G829" s="517"/>
      <c r="H829" s="517"/>
      <c r="I829" s="517"/>
      <c r="J829" s="517"/>
      <c r="K829" s="533"/>
      <c r="L829" s="533"/>
      <c r="M829" s="533"/>
      <c r="N829" s="493"/>
      <c r="P829" s="2"/>
      <c r="Q829" s="2"/>
      <c r="R829" s="2"/>
      <c r="S829" s="2"/>
      <c r="T829" s="2"/>
      <c r="U829" s="2"/>
      <c r="V829" s="2"/>
      <c r="W829" s="2"/>
      <c r="X829" s="2"/>
      <c r="Y829" s="2"/>
      <c r="Z829" s="2"/>
      <c r="AA829" s="2"/>
      <c r="AB829" s="2"/>
      <c r="AC829" s="2"/>
      <c r="AD829" s="2"/>
      <c r="AE829" s="2"/>
    </row>
    <row r="830" spans="2:31" x14ac:dyDescent="0.25">
      <c r="B830" s="517"/>
      <c r="C830" s="517"/>
      <c r="D830" s="517"/>
      <c r="E830" s="517"/>
      <c r="F830" s="517"/>
      <c r="G830" s="517"/>
      <c r="H830" s="517"/>
      <c r="I830" s="517"/>
      <c r="J830" s="517"/>
      <c r="K830" s="533"/>
      <c r="L830" s="533"/>
      <c r="M830" s="533"/>
      <c r="N830" s="493"/>
      <c r="P830" s="2"/>
      <c r="Q830" s="2"/>
      <c r="R830" s="2"/>
      <c r="S830" s="2"/>
      <c r="T830" s="2"/>
      <c r="U830" s="2"/>
      <c r="V830" s="2"/>
      <c r="W830" s="2"/>
      <c r="X830" s="2"/>
      <c r="Y830" s="2"/>
      <c r="Z830" s="2"/>
      <c r="AA830" s="2"/>
      <c r="AB830" s="2"/>
      <c r="AC830" s="2"/>
      <c r="AD830" s="2"/>
      <c r="AE830" s="2"/>
    </row>
    <row r="831" spans="2:31" x14ac:dyDescent="0.25">
      <c r="B831" s="517"/>
      <c r="C831" s="517"/>
      <c r="D831" s="517"/>
      <c r="E831" s="517"/>
      <c r="F831" s="517"/>
      <c r="G831" s="517"/>
      <c r="H831" s="517"/>
      <c r="I831" s="517"/>
      <c r="J831" s="517"/>
      <c r="K831" s="533"/>
      <c r="L831" s="533"/>
      <c r="M831" s="533"/>
      <c r="N831" s="493"/>
      <c r="P831" s="2"/>
      <c r="Q831" s="2"/>
      <c r="R831" s="2"/>
      <c r="S831" s="2"/>
      <c r="T831" s="2"/>
      <c r="U831" s="2"/>
      <c r="V831" s="2"/>
      <c r="W831" s="2"/>
      <c r="X831" s="2"/>
      <c r="Y831" s="2"/>
      <c r="Z831" s="2"/>
      <c r="AA831" s="2"/>
      <c r="AB831" s="2"/>
      <c r="AC831" s="2"/>
      <c r="AD831" s="2"/>
      <c r="AE831" s="2"/>
    </row>
    <row r="832" spans="2:31" x14ac:dyDescent="0.25">
      <c r="B832" s="517"/>
      <c r="C832" s="517"/>
      <c r="D832" s="517"/>
      <c r="E832" s="517"/>
      <c r="F832" s="517"/>
      <c r="G832" s="517"/>
      <c r="H832" s="517"/>
      <c r="I832" s="517"/>
      <c r="J832" s="517"/>
      <c r="K832" s="533"/>
      <c r="L832" s="533"/>
      <c r="M832" s="533"/>
      <c r="N832" s="493"/>
      <c r="P832" s="2"/>
      <c r="Q832" s="2"/>
      <c r="R832" s="2"/>
      <c r="S832" s="2"/>
      <c r="T832" s="2"/>
      <c r="U832" s="2"/>
      <c r="V832" s="2"/>
      <c r="W832" s="2"/>
      <c r="X832" s="2"/>
      <c r="Y832" s="2"/>
      <c r="Z832" s="2"/>
      <c r="AA832" s="2"/>
      <c r="AB832" s="2"/>
      <c r="AC832" s="2"/>
      <c r="AD832" s="2"/>
      <c r="AE832" s="2"/>
    </row>
    <row r="833" spans="2:31" x14ac:dyDescent="0.25">
      <c r="B833" s="517"/>
      <c r="C833" s="517"/>
      <c r="D833" s="517"/>
      <c r="E833" s="517"/>
      <c r="F833" s="517"/>
      <c r="G833" s="517"/>
      <c r="H833" s="517"/>
      <c r="I833" s="517"/>
      <c r="J833" s="517"/>
      <c r="K833" s="533"/>
      <c r="L833" s="533"/>
      <c r="M833" s="533"/>
      <c r="N833" s="493"/>
      <c r="P833" s="2"/>
      <c r="Q833" s="2"/>
      <c r="R833" s="2"/>
      <c r="S833" s="2"/>
      <c r="T833" s="2"/>
      <c r="U833" s="2"/>
      <c r="V833" s="2"/>
      <c r="W833" s="2"/>
      <c r="X833" s="2"/>
      <c r="Y833" s="2"/>
      <c r="Z833" s="2"/>
      <c r="AA833" s="2"/>
      <c r="AB833" s="2"/>
      <c r="AC833" s="2"/>
      <c r="AD833" s="2"/>
      <c r="AE833" s="2"/>
    </row>
    <row r="834" spans="2:31" x14ac:dyDescent="0.25">
      <c r="B834" s="517"/>
      <c r="C834" s="517"/>
      <c r="D834" s="517"/>
      <c r="E834" s="517"/>
      <c r="F834" s="517"/>
      <c r="G834" s="517"/>
      <c r="H834" s="517"/>
      <c r="I834" s="517"/>
      <c r="J834" s="517"/>
      <c r="K834" s="533"/>
      <c r="L834" s="533"/>
      <c r="M834" s="533"/>
      <c r="N834" s="493"/>
      <c r="P834" s="2"/>
      <c r="Q834" s="2"/>
      <c r="R834" s="2"/>
      <c r="S834" s="2"/>
      <c r="T834" s="2"/>
      <c r="U834" s="2"/>
      <c r="V834" s="2"/>
      <c r="W834" s="2"/>
      <c r="X834" s="2"/>
      <c r="Y834" s="2"/>
      <c r="Z834" s="2"/>
      <c r="AA834" s="2"/>
      <c r="AB834" s="2"/>
      <c r="AC834" s="2"/>
      <c r="AD834" s="2"/>
      <c r="AE834" s="2"/>
    </row>
    <row r="835" spans="2:31" x14ac:dyDescent="0.25">
      <c r="B835" s="517"/>
      <c r="C835" s="517"/>
      <c r="D835" s="517"/>
      <c r="E835" s="517"/>
      <c r="F835" s="517"/>
      <c r="G835" s="517"/>
      <c r="H835" s="517"/>
      <c r="I835" s="517"/>
      <c r="J835" s="517"/>
      <c r="K835" s="533"/>
      <c r="L835" s="533"/>
      <c r="M835" s="533"/>
      <c r="N835" s="493"/>
      <c r="P835" s="2"/>
      <c r="Q835" s="2"/>
      <c r="R835" s="2"/>
      <c r="S835" s="2"/>
      <c r="T835" s="2"/>
      <c r="U835" s="2"/>
      <c r="V835" s="2"/>
      <c r="W835" s="2"/>
      <c r="X835" s="2"/>
      <c r="Y835" s="2"/>
      <c r="Z835" s="2"/>
      <c r="AA835" s="2"/>
      <c r="AB835" s="2"/>
      <c r="AC835" s="2"/>
      <c r="AD835" s="2"/>
      <c r="AE835" s="2"/>
    </row>
    <row r="836" spans="2:31" x14ac:dyDescent="0.25">
      <c r="B836" s="517"/>
      <c r="C836" s="517"/>
      <c r="D836" s="517"/>
      <c r="E836" s="517"/>
      <c r="F836" s="517"/>
      <c r="G836" s="517"/>
      <c r="H836" s="517"/>
      <c r="I836" s="517"/>
      <c r="J836" s="517"/>
      <c r="K836" s="533"/>
      <c r="L836" s="533"/>
      <c r="M836" s="533"/>
      <c r="N836" s="493"/>
      <c r="P836" s="2"/>
      <c r="Q836" s="2"/>
      <c r="R836" s="2"/>
      <c r="S836" s="2"/>
      <c r="T836" s="2"/>
      <c r="U836" s="2"/>
      <c r="V836" s="2"/>
      <c r="W836" s="2"/>
      <c r="X836" s="2"/>
      <c r="Y836" s="2"/>
      <c r="Z836" s="2"/>
      <c r="AA836" s="2"/>
      <c r="AB836" s="2"/>
      <c r="AC836" s="2"/>
      <c r="AD836" s="2"/>
      <c r="AE836" s="2"/>
    </row>
    <row r="837" spans="2:31" x14ac:dyDescent="0.25">
      <c r="B837" s="517"/>
      <c r="C837" s="517"/>
      <c r="D837" s="517"/>
      <c r="E837" s="517"/>
      <c r="F837" s="517"/>
      <c r="G837" s="517"/>
      <c r="H837" s="517"/>
      <c r="I837" s="517"/>
      <c r="J837" s="517"/>
      <c r="K837" s="533"/>
      <c r="L837" s="533"/>
      <c r="M837" s="533"/>
      <c r="N837" s="493"/>
      <c r="P837" s="2"/>
      <c r="Q837" s="2"/>
      <c r="R837" s="2"/>
      <c r="S837" s="2"/>
      <c r="T837" s="2"/>
      <c r="U837" s="2"/>
      <c r="V837" s="2"/>
      <c r="W837" s="2"/>
      <c r="X837" s="2"/>
      <c r="Y837" s="2"/>
      <c r="Z837" s="2"/>
      <c r="AA837" s="2"/>
      <c r="AB837" s="2"/>
      <c r="AC837" s="2"/>
      <c r="AD837" s="2"/>
      <c r="AE837" s="2"/>
    </row>
    <row r="838" spans="2:31" x14ac:dyDescent="0.25">
      <c r="B838" s="517"/>
      <c r="C838" s="517"/>
      <c r="D838" s="517"/>
      <c r="E838" s="517"/>
      <c r="F838" s="517"/>
      <c r="G838" s="517"/>
      <c r="H838" s="517"/>
      <c r="I838" s="517"/>
      <c r="J838" s="517"/>
      <c r="K838" s="533"/>
      <c r="L838" s="533"/>
      <c r="M838" s="533"/>
      <c r="N838" s="493"/>
      <c r="P838" s="2"/>
      <c r="Q838" s="2"/>
      <c r="R838" s="2"/>
      <c r="S838" s="2"/>
      <c r="T838" s="2"/>
      <c r="U838" s="2"/>
      <c r="V838" s="2"/>
      <c r="W838" s="2"/>
      <c r="X838" s="2"/>
      <c r="Y838" s="2"/>
      <c r="Z838" s="2"/>
      <c r="AA838" s="2"/>
      <c r="AB838" s="2"/>
      <c r="AC838" s="2"/>
      <c r="AD838" s="2"/>
      <c r="AE838" s="2"/>
    </row>
  </sheetData>
  <autoFilter ref="A4:AG36" xr:uid="{00000000-0009-0000-0000-000006000000}"/>
  <mergeCells count="4">
    <mergeCell ref="H3:J3"/>
    <mergeCell ref="E3:G3"/>
    <mergeCell ref="A36:F36"/>
    <mergeCell ref="B3:D3"/>
  </mergeCells>
  <printOptions horizontalCentered="1"/>
  <pageMargins left="1.1417322834645669" right="0.23622047244094491" top="0.74803149606299213" bottom="0.74803149606299213" header="0.31496062992125984" footer="0.31496062992125984"/>
  <pageSetup scale="5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dimension ref="A1:XFD139"/>
  <sheetViews>
    <sheetView view="pageBreakPreview" zoomScale="50" zoomScaleNormal="75" zoomScaleSheetLayoutView="50" zoomScalePageLayoutView="75" workbookViewId="0">
      <pane ySplit="6" topLeftCell="A46" activePane="bottomLeft" state="frozen"/>
      <selection activeCell="A5" sqref="A5"/>
      <selection pane="bottomLeft" activeCell="K47" sqref="K47"/>
    </sheetView>
  </sheetViews>
  <sheetFormatPr baseColWidth="10" defaultColWidth="10.85546875" defaultRowHeight="17.25" customHeight="1" x14ac:dyDescent="0.25"/>
  <cols>
    <col min="1" max="1" width="7.140625" style="362" customWidth="1"/>
    <col min="2" max="2" width="9.28515625" style="363" customWidth="1"/>
    <col min="3" max="3" width="133.42578125" style="355" customWidth="1"/>
    <col min="4" max="4" width="23.140625" style="364" customWidth="1"/>
    <col min="5" max="5" width="20.7109375" style="365" customWidth="1"/>
    <col min="6" max="6" width="11.7109375" style="366" hidden="1" customWidth="1"/>
    <col min="7" max="7" width="13.42578125" style="366" hidden="1" customWidth="1"/>
    <col min="8" max="8" width="13.85546875" style="366" hidden="1" customWidth="1"/>
    <col min="9" max="9" width="12.140625" style="366" hidden="1" customWidth="1"/>
    <col min="10" max="10" width="14.28515625" style="367" hidden="1" customWidth="1"/>
    <col min="11" max="11" width="18.140625" style="368" customWidth="1"/>
    <col min="12" max="12" width="13.42578125" style="363" hidden="1" customWidth="1"/>
    <col min="13" max="13" width="12.140625" style="363" hidden="1" customWidth="1"/>
    <col min="14" max="14" width="13.7109375" style="363" hidden="1" customWidth="1"/>
    <col min="15" max="15" width="13.140625" style="363" customWidth="1"/>
    <col min="16" max="16" width="15.85546875" style="363" hidden="1" customWidth="1"/>
    <col min="17" max="17" width="30.7109375" style="367" customWidth="1"/>
    <col min="18" max="18" width="33.85546875" style="350" hidden="1" customWidth="1"/>
    <col min="19" max="19" width="38.85546875" style="482" customWidth="1"/>
    <col min="20" max="20" width="36.28515625" style="546" customWidth="1"/>
    <col min="21" max="24" width="10.85546875" style="353"/>
    <col min="25" max="25" width="27.85546875" style="353" customWidth="1"/>
    <col min="26" max="39" width="10.85546875" style="353"/>
    <col min="237" max="237" width="7.28515625" customWidth="1"/>
    <col min="238" max="238" width="18.140625" bestFit="1" customWidth="1"/>
    <col min="239" max="239" width="0" hidden="1" customWidth="1"/>
    <col min="240" max="240" width="45" customWidth="1"/>
    <col min="241" max="241" width="0" hidden="1" customWidth="1"/>
    <col min="243" max="243" width="0" hidden="1" customWidth="1"/>
    <col min="245" max="246" width="0" hidden="1" customWidth="1"/>
    <col min="247" max="247" width="28.7109375" customWidth="1"/>
    <col min="249" max="249" width="9.85546875" customWidth="1"/>
    <col min="250" max="250" width="0" hidden="1" customWidth="1"/>
    <col min="251" max="251" width="13.42578125" customWidth="1"/>
    <col min="252" max="254" width="17.85546875" bestFit="1" customWidth="1"/>
    <col min="255" max="258" width="0" hidden="1" customWidth="1"/>
    <col min="259" max="259" width="20.42578125" customWidth="1"/>
    <col min="260" max="260" width="0" hidden="1" customWidth="1"/>
    <col min="262" max="262" width="23.140625" customWidth="1"/>
    <col min="273" max="273" width="15.42578125" customWidth="1"/>
    <col min="493" max="493" width="7.28515625" customWidth="1"/>
    <col min="494" max="494" width="18.140625" bestFit="1" customWidth="1"/>
    <col min="495" max="495" width="0" hidden="1" customWidth="1"/>
    <col min="496" max="496" width="45" customWidth="1"/>
    <col min="497" max="497" width="0" hidden="1" customWidth="1"/>
    <col min="499" max="499" width="0" hidden="1" customWidth="1"/>
    <col min="501" max="502" width="0" hidden="1" customWidth="1"/>
    <col min="503" max="503" width="28.7109375" customWidth="1"/>
    <col min="505" max="505" width="9.85546875" customWidth="1"/>
    <col min="506" max="506" width="0" hidden="1" customWidth="1"/>
    <col min="507" max="507" width="13.42578125" customWidth="1"/>
    <col min="508" max="510" width="17.85546875" bestFit="1" customWidth="1"/>
    <col min="511" max="514" width="0" hidden="1" customWidth="1"/>
    <col min="515" max="515" width="20.42578125" customWidth="1"/>
    <col min="516" max="516" width="0" hidden="1" customWidth="1"/>
    <col min="518" max="518" width="23.140625" customWidth="1"/>
    <col min="529" max="529" width="15.42578125" customWidth="1"/>
    <col min="749" max="749" width="7.28515625" customWidth="1"/>
    <col min="750" max="750" width="18.140625" bestFit="1" customWidth="1"/>
    <col min="751" max="751" width="0" hidden="1" customWidth="1"/>
    <col min="752" max="752" width="45" customWidth="1"/>
    <col min="753" max="753" width="0" hidden="1" customWidth="1"/>
    <col min="755" max="755" width="0" hidden="1" customWidth="1"/>
    <col min="757" max="758" width="0" hidden="1" customWidth="1"/>
    <col min="759" max="759" width="28.7109375" customWidth="1"/>
    <col min="761" max="761" width="9.85546875" customWidth="1"/>
    <col min="762" max="762" width="0" hidden="1" customWidth="1"/>
    <col min="763" max="763" width="13.42578125" customWidth="1"/>
    <col min="764" max="766" width="17.85546875" bestFit="1" customWidth="1"/>
    <col min="767" max="770" width="0" hidden="1" customWidth="1"/>
    <col min="771" max="771" width="20.42578125" customWidth="1"/>
    <col min="772" max="772" width="0" hidden="1" customWidth="1"/>
    <col min="774" max="774" width="23.140625" customWidth="1"/>
    <col min="785" max="785" width="15.42578125" customWidth="1"/>
    <col min="1005" max="1005" width="7.28515625" customWidth="1"/>
    <col min="1006" max="1006" width="18.140625" bestFit="1" customWidth="1"/>
    <col min="1007" max="1007" width="0" hidden="1" customWidth="1"/>
    <col min="1008" max="1008" width="45" customWidth="1"/>
    <col min="1009" max="1009" width="0" hidden="1" customWidth="1"/>
    <col min="1011" max="1011" width="0" hidden="1" customWidth="1"/>
    <col min="1013" max="1014" width="0" hidden="1" customWidth="1"/>
    <col min="1015" max="1015" width="28.7109375" customWidth="1"/>
    <col min="1017" max="1017" width="9.85546875" customWidth="1"/>
    <col min="1018" max="1018" width="0" hidden="1" customWidth="1"/>
    <col min="1019" max="1019" width="13.42578125" customWidth="1"/>
    <col min="1020" max="1022" width="17.85546875" bestFit="1" customWidth="1"/>
    <col min="1023" max="1026" width="0" hidden="1" customWidth="1"/>
    <col min="1027" max="1027" width="20.42578125" customWidth="1"/>
    <col min="1028" max="1028" width="0" hidden="1" customWidth="1"/>
    <col min="1030" max="1030" width="23.140625" customWidth="1"/>
    <col min="1041" max="1041" width="15.42578125" customWidth="1"/>
    <col min="1261" max="1261" width="7.28515625" customWidth="1"/>
    <col min="1262" max="1262" width="18.140625" bestFit="1" customWidth="1"/>
    <col min="1263" max="1263" width="0" hidden="1" customWidth="1"/>
    <col min="1264" max="1264" width="45" customWidth="1"/>
    <col min="1265" max="1265" width="0" hidden="1" customWidth="1"/>
    <col min="1267" max="1267" width="0" hidden="1" customWidth="1"/>
    <col min="1269" max="1270" width="0" hidden="1" customWidth="1"/>
    <col min="1271" max="1271" width="28.7109375" customWidth="1"/>
    <col min="1273" max="1273" width="9.85546875" customWidth="1"/>
    <col min="1274" max="1274" width="0" hidden="1" customWidth="1"/>
    <col min="1275" max="1275" width="13.42578125" customWidth="1"/>
    <col min="1276" max="1278" width="17.85546875" bestFit="1" customWidth="1"/>
    <col min="1279" max="1282" width="0" hidden="1" customWidth="1"/>
    <col min="1283" max="1283" width="20.42578125" customWidth="1"/>
    <col min="1284" max="1284" width="0" hidden="1" customWidth="1"/>
    <col min="1286" max="1286" width="23.140625" customWidth="1"/>
    <col min="1297" max="1297" width="15.42578125" customWidth="1"/>
    <col min="1517" max="1517" width="7.28515625" customWidth="1"/>
    <col min="1518" max="1518" width="18.140625" bestFit="1" customWidth="1"/>
    <col min="1519" max="1519" width="0" hidden="1" customWidth="1"/>
    <col min="1520" max="1520" width="45" customWidth="1"/>
    <col min="1521" max="1521" width="0" hidden="1" customWidth="1"/>
    <col min="1523" max="1523" width="0" hidden="1" customWidth="1"/>
    <col min="1525" max="1526" width="0" hidden="1" customWidth="1"/>
    <col min="1527" max="1527" width="28.7109375" customWidth="1"/>
    <col min="1529" max="1529" width="9.85546875" customWidth="1"/>
    <col min="1530" max="1530" width="0" hidden="1" customWidth="1"/>
    <col min="1531" max="1531" width="13.42578125" customWidth="1"/>
    <col min="1532" max="1534" width="17.85546875" bestFit="1" customWidth="1"/>
    <col min="1535" max="1538" width="0" hidden="1" customWidth="1"/>
    <col min="1539" max="1539" width="20.42578125" customWidth="1"/>
    <col min="1540" max="1540" width="0" hidden="1" customWidth="1"/>
    <col min="1542" max="1542" width="23.140625" customWidth="1"/>
    <col min="1553" max="1553" width="15.42578125" customWidth="1"/>
    <col min="1773" max="1773" width="7.28515625" customWidth="1"/>
    <col min="1774" max="1774" width="18.140625" bestFit="1" customWidth="1"/>
    <col min="1775" max="1775" width="0" hidden="1" customWidth="1"/>
    <col min="1776" max="1776" width="45" customWidth="1"/>
    <col min="1777" max="1777" width="0" hidden="1" customWidth="1"/>
    <col min="1779" max="1779" width="0" hidden="1" customWidth="1"/>
    <col min="1781" max="1782" width="0" hidden="1" customWidth="1"/>
    <col min="1783" max="1783" width="28.7109375" customWidth="1"/>
    <col min="1785" max="1785" width="9.85546875" customWidth="1"/>
    <col min="1786" max="1786" width="0" hidden="1" customWidth="1"/>
    <col min="1787" max="1787" width="13.42578125" customWidth="1"/>
    <col min="1788" max="1790" width="17.85546875" bestFit="1" customWidth="1"/>
    <col min="1791" max="1794" width="0" hidden="1" customWidth="1"/>
    <col min="1795" max="1795" width="20.42578125" customWidth="1"/>
    <col min="1796" max="1796" width="0" hidden="1" customWidth="1"/>
    <col min="1798" max="1798" width="23.140625" customWidth="1"/>
    <col min="1809" max="1809" width="15.42578125" customWidth="1"/>
    <col min="2029" max="2029" width="7.28515625" customWidth="1"/>
    <col min="2030" max="2030" width="18.140625" bestFit="1" customWidth="1"/>
    <col min="2031" max="2031" width="0" hidden="1" customWidth="1"/>
    <col min="2032" max="2032" width="45" customWidth="1"/>
    <col min="2033" max="2033" width="0" hidden="1" customWidth="1"/>
    <col min="2035" max="2035" width="0" hidden="1" customWidth="1"/>
    <col min="2037" max="2038" width="0" hidden="1" customWidth="1"/>
    <col min="2039" max="2039" width="28.7109375" customWidth="1"/>
    <col min="2041" max="2041" width="9.85546875" customWidth="1"/>
    <col min="2042" max="2042" width="0" hidden="1" customWidth="1"/>
    <col min="2043" max="2043" width="13.42578125" customWidth="1"/>
    <col min="2044" max="2046" width="17.85546875" bestFit="1" customWidth="1"/>
    <col min="2047" max="2050" width="0" hidden="1" customWidth="1"/>
    <col min="2051" max="2051" width="20.42578125" customWidth="1"/>
    <col min="2052" max="2052" width="0" hidden="1" customWidth="1"/>
    <col min="2054" max="2054" width="23.140625" customWidth="1"/>
    <col min="2065" max="2065" width="15.42578125" customWidth="1"/>
    <col min="2285" max="2285" width="7.28515625" customWidth="1"/>
    <col min="2286" max="2286" width="18.140625" bestFit="1" customWidth="1"/>
    <col min="2287" max="2287" width="0" hidden="1" customWidth="1"/>
    <col min="2288" max="2288" width="45" customWidth="1"/>
    <col min="2289" max="2289" width="0" hidden="1" customWidth="1"/>
    <col min="2291" max="2291" width="0" hidden="1" customWidth="1"/>
    <col min="2293" max="2294" width="0" hidden="1" customWidth="1"/>
    <col min="2295" max="2295" width="28.7109375" customWidth="1"/>
    <col min="2297" max="2297" width="9.85546875" customWidth="1"/>
    <col min="2298" max="2298" width="0" hidden="1" customWidth="1"/>
    <col min="2299" max="2299" width="13.42578125" customWidth="1"/>
    <col min="2300" max="2302" width="17.85546875" bestFit="1" customWidth="1"/>
    <col min="2303" max="2306" width="0" hidden="1" customWidth="1"/>
    <col min="2307" max="2307" width="20.42578125" customWidth="1"/>
    <col min="2308" max="2308" width="0" hidden="1" customWidth="1"/>
    <col min="2310" max="2310" width="23.140625" customWidth="1"/>
    <col min="2321" max="2321" width="15.42578125" customWidth="1"/>
    <col min="2541" max="2541" width="7.28515625" customWidth="1"/>
    <col min="2542" max="2542" width="18.140625" bestFit="1" customWidth="1"/>
    <col min="2543" max="2543" width="0" hidden="1" customWidth="1"/>
    <col min="2544" max="2544" width="45" customWidth="1"/>
    <col min="2545" max="2545" width="0" hidden="1" customWidth="1"/>
    <col min="2547" max="2547" width="0" hidden="1" customWidth="1"/>
    <col min="2549" max="2550" width="0" hidden="1" customWidth="1"/>
    <col min="2551" max="2551" width="28.7109375" customWidth="1"/>
    <col min="2553" max="2553" width="9.85546875" customWidth="1"/>
    <col min="2554" max="2554" width="0" hidden="1" customWidth="1"/>
    <col min="2555" max="2555" width="13.42578125" customWidth="1"/>
    <col min="2556" max="2558" width="17.85546875" bestFit="1" customWidth="1"/>
    <col min="2559" max="2562" width="0" hidden="1" customWidth="1"/>
    <col min="2563" max="2563" width="20.42578125" customWidth="1"/>
    <col min="2564" max="2564" width="0" hidden="1" customWidth="1"/>
    <col min="2566" max="2566" width="23.140625" customWidth="1"/>
    <col min="2577" max="2577" width="15.42578125" customWidth="1"/>
    <col min="2797" max="2797" width="7.28515625" customWidth="1"/>
    <col min="2798" max="2798" width="18.140625" bestFit="1" customWidth="1"/>
    <col min="2799" max="2799" width="0" hidden="1" customWidth="1"/>
    <col min="2800" max="2800" width="45" customWidth="1"/>
    <col min="2801" max="2801" width="0" hidden="1" customWidth="1"/>
    <col min="2803" max="2803" width="0" hidden="1" customWidth="1"/>
    <col min="2805" max="2806" width="0" hidden="1" customWidth="1"/>
    <col min="2807" max="2807" width="28.7109375" customWidth="1"/>
    <col min="2809" max="2809" width="9.85546875" customWidth="1"/>
    <col min="2810" max="2810" width="0" hidden="1" customWidth="1"/>
    <col min="2811" max="2811" width="13.42578125" customWidth="1"/>
    <col min="2812" max="2814" width="17.85546875" bestFit="1" customWidth="1"/>
    <col min="2815" max="2818" width="0" hidden="1" customWidth="1"/>
    <col min="2819" max="2819" width="20.42578125" customWidth="1"/>
    <col min="2820" max="2820" width="0" hidden="1" customWidth="1"/>
    <col min="2822" max="2822" width="23.140625" customWidth="1"/>
    <col min="2833" max="2833" width="15.42578125" customWidth="1"/>
    <col min="3053" max="3053" width="7.28515625" customWidth="1"/>
    <col min="3054" max="3054" width="18.140625" bestFit="1" customWidth="1"/>
    <col min="3055" max="3055" width="0" hidden="1" customWidth="1"/>
    <col min="3056" max="3056" width="45" customWidth="1"/>
    <col min="3057" max="3057" width="0" hidden="1" customWidth="1"/>
    <col min="3059" max="3059" width="0" hidden="1" customWidth="1"/>
    <col min="3061" max="3062" width="0" hidden="1" customWidth="1"/>
    <col min="3063" max="3063" width="28.7109375" customWidth="1"/>
    <col min="3065" max="3065" width="9.85546875" customWidth="1"/>
    <col min="3066" max="3066" width="0" hidden="1" customWidth="1"/>
    <col min="3067" max="3067" width="13.42578125" customWidth="1"/>
    <col min="3068" max="3070" width="17.85546875" bestFit="1" customWidth="1"/>
    <col min="3071" max="3074" width="0" hidden="1" customWidth="1"/>
    <col min="3075" max="3075" width="20.42578125" customWidth="1"/>
    <col min="3076" max="3076" width="0" hidden="1" customWidth="1"/>
    <col min="3078" max="3078" width="23.140625" customWidth="1"/>
    <col min="3089" max="3089" width="15.42578125" customWidth="1"/>
    <col min="3309" max="3309" width="7.28515625" customWidth="1"/>
    <col min="3310" max="3310" width="18.140625" bestFit="1" customWidth="1"/>
    <col min="3311" max="3311" width="0" hidden="1" customWidth="1"/>
    <col min="3312" max="3312" width="45" customWidth="1"/>
    <col min="3313" max="3313" width="0" hidden="1" customWidth="1"/>
    <col min="3315" max="3315" width="0" hidden="1" customWidth="1"/>
    <col min="3317" max="3318" width="0" hidden="1" customWidth="1"/>
    <col min="3319" max="3319" width="28.7109375" customWidth="1"/>
    <col min="3321" max="3321" width="9.85546875" customWidth="1"/>
    <col min="3322" max="3322" width="0" hidden="1" customWidth="1"/>
    <col min="3323" max="3323" width="13.42578125" customWidth="1"/>
    <col min="3324" max="3326" width="17.85546875" bestFit="1" customWidth="1"/>
    <col min="3327" max="3330" width="0" hidden="1" customWidth="1"/>
    <col min="3331" max="3331" width="20.42578125" customWidth="1"/>
    <col min="3332" max="3332" width="0" hidden="1" customWidth="1"/>
    <col min="3334" max="3334" width="23.140625" customWidth="1"/>
    <col min="3345" max="3345" width="15.42578125" customWidth="1"/>
    <col min="3565" max="3565" width="7.28515625" customWidth="1"/>
    <col min="3566" max="3566" width="18.140625" bestFit="1" customWidth="1"/>
    <col min="3567" max="3567" width="0" hidden="1" customWidth="1"/>
    <col min="3568" max="3568" width="45" customWidth="1"/>
    <col min="3569" max="3569" width="0" hidden="1" customWidth="1"/>
    <col min="3571" max="3571" width="0" hidden="1" customWidth="1"/>
    <col min="3573" max="3574" width="0" hidden="1" customWidth="1"/>
    <col min="3575" max="3575" width="28.7109375" customWidth="1"/>
    <col min="3577" max="3577" width="9.85546875" customWidth="1"/>
    <col min="3578" max="3578" width="0" hidden="1" customWidth="1"/>
    <col min="3579" max="3579" width="13.42578125" customWidth="1"/>
    <col min="3580" max="3582" width="17.85546875" bestFit="1" customWidth="1"/>
    <col min="3583" max="3586" width="0" hidden="1" customWidth="1"/>
    <col min="3587" max="3587" width="20.42578125" customWidth="1"/>
    <col min="3588" max="3588" width="0" hidden="1" customWidth="1"/>
    <col min="3590" max="3590" width="23.140625" customWidth="1"/>
    <col min="3601" max="3601" width="15.42578125" customWidth="1"/>
    <col min="3821" max="3821" width="7.28515625" customWidth="1"/>
    <col min="3822" max="3822" width="18.140625" bestFit="1" customWidth="1"/>
    <col min="3823" max="3823" width="0" hidden="1" customWidth="1"/>
    <col min="3824" max="3824" width="45" customWidth="1"/>
    <col min="3825" max="3825" width="0" hidden="1" customWidth="1"/>
    <col min="3827" max="3827" width="0" hidden="1" customWidth="1"/>
    <col min="3829" max="3830" width="0" hidden="1" customWidth="1"/>
    <col min="3831" max="3831" width="28.7109375" customWidth="1"/>
    <col min="3833" max="3833" width="9.85546875" customWidth="1"/>
    <col min="3834" max="3834" width="0" hidden="1" customWidth="1"/>
    <col min="3835" max="3835" width="13.42578125" customWidth="1"/>
    <col min="3836" max="3838" width="17.85546875" bestFit="1" customWidth="1"/>
    <col min="3839" max="3842" width="0" hidden="1" customWidth="1"/>
    <col min="3843" max="3843" width="20.42578125" customWidth="1"/>
    <col min="3844" max="3844" width="0" hidden="1" customWidth="1"/>
    <col min="3846" max="3846" width="23.140625" customWidth="1"/>
    <col min="3857" max="3857" width="15.42578125" customWidth="1"/>
    <col min="4077" max="4077" width="7.28515625" customWidth="1"/>
    <col min="4078" max="4078" width="18.140625" bestFit="1" customWidth="1"/>
    <col min="4079" max="4079" width="0" hidden="1" customWidth="1"/>
    <col min="4080" max="4080" width="45" customWidth="1"/>
    <col min="4081" max="4081" width="0" hidden="1" customWidth="1"/>
    <col min="4083" max="4083" width="0" hidden="1" customWidth="1"/>
    <col min="4085" max="4086" width="0" hidden="1" customWidth="1"/>
    <col min="4087" max="4087" width="28.7109375" customWidth="1"/>
    <col min="4089" max="4089" width="9.85546875" customWidth="1"/>
    <col min="4090" max="4090" width="0" hidden="1" customWidth="1"/>
    <col min="4091" max="4091" width="13.42578125" customWidth="1"/>
    <col min="4092" max="4094" width="17.85546875" bestFit="1" customWidth="1"/>
    <col min="4095" max="4098" width="0" hidden="1" customWidth="1"/>
    <col min="4099" max="4099" width="20.42578125" customWidth="1"/>
    <col min="4100" max="4100" width="0" hidden="1" customWidth="1"/>
    <col min="4102" max="4102" width="23.140625" customWidth="1"/>
    <col min="4113" max="4113" width="15.42578125" customWidth="1"/>
    <col min="4333" max="4333" width="7.28515625" customWidth="1"/>
    <col min="4334" max="4334" width="18.140625" bestFit="1" customWidth="1"/>
    <col min="4335" max="4335" width="0" hidden="1" customWidth="1"/>
    <col min="4336" max="4336" width="45" customWidth="1"/>
    <col min="4337" max="4337" width="0" hidden="1" customWidth="1"/>
    <col min="4339" max="4339" width="0" hidden="1" customWidth="1"/>
    <col min="4341" max="4342" width="0" hidden="1" customWidth="1"/>
    <col min="4343" max="4343" width="28.7109375" customWidth="1"/>
    <col min="4345" max="4345" width="9.85546875" customWidth="1"/>
    <col min="4346" max="4346" width="0" hidden="1" customWidth="1"/>
    <col min="4347" max="4347" width="13.42578125" customWidth="1"/>
    <col min="4348" max="4350" width="17.85546875" bestFit="1" customWidth="1"/>
    <col min="4351" max="4354" width="0" hidden="1" customWidth="1"/>
    <col min="4355" max="4355" width="20.42578125" customWidth="1"/>
    <col min="4356" max="4356" width="0" hidden="1" customWidth="1"/>
    <col min="4358" max="4358" width="23.140625" customWidth="1"/>
    <col min="4369" max="4369" width="15.42578125" customWidth="1"/>
    <col min="4589" max="4589" width="7.28515625" customWidth="1"/>
    <col min="4590" max="4590" width="18.140625" bestFit="1" customWidth="1"/>
    <col min="4591" max="4591" width="0" hidden="1" customWidth="1"/>
    <col min="4592" max="4592" width="45" customWidth="1"/>
    <col min="4593" max="4593" width="0" hidden="1" customWidth="1"/>
    <col min="4595" max="4595" width="0" hidden="1" customWidth="1"/>
    <col min="4597" max="4598" width="0" hidden="1" customWidth="1"/>
    <col min="4599" max="4599" width="28.7109375" customWidth="1"/>
    <col min="4601" max="4601" width="9.85546875" customWidth="1"/>
    <col min="4602" max="4602" width="0" hidden="1" customWidth="1"/>
    <col min="4603" max="4603" width="13.42578125" customWidth="1"/>
    <col min="4604" max="4606" width="17.85546875" bestFit="1" customWidth="1"/>
    <col min="4607" max="4610" width="0" hidden="1" customWidth="1"/>
    <col min="4611" max="4611" width="20.42578125" customWidth="1"/>
    <col min="4612" max="4612" width="0" hidden="1" customWidth="1"/>
    <col min="4614" max="4614" width="23.140625" customWidth="1"/>
    <col min="4625" max="4625" width="15.42578125" customWidth="1"/>
    <col min="4845" max="4845" width="7.28515625" customWidth="1"/>
    <col min="4846" max="4846" width="18.140625" bestFit="1" customWidth="1"/>
    <col min="4847" max="4847" width="0" hidden="1" customWidth="1"/>
    <col min="4848" max="4848" width="45" customWidth="1"/>
    <col min="4849" max="4849" width="0" hidden="1" customWidth="1"/>
    <col min="4851" max="4851" width="0" hidden="1" customWidth="1"/>
    <col min="4853" max="4854" width="0" hidden="1" customWidth="1"/>
    <col min="4855" max="4855" width="28.7109375" customWidth="1"/>
    <col min="4857" max="4857" width="9.85546875" customWidth="1"/>
    <col min="4858" max="4858" width="0" hidden="1" customWidth="1"/>
    <col min="4859" max="4859" width="13.42578125" customWidth="1"/>
    <col min="4860" max="4862" width="17.85546875" bestFit="1" customWidth="1"/>
    <col min="4863" max="4866" width="0" hidden="1" customWidth="1"/>
    <col min="4867" max="4867" width="20.42578125" customWidth="1"/>
    <col min="4868" max="4868" width="0" hidden="1" customWidth="1"/>
    <col min="4870" max="4870" width="23.140625" customWidth="1"/>
    <col min="4881" max="4881" width="15.42578125" customWidth="1"/>
    <col min="5101" max="5101" width="7.28515625" customWidth="1"/>
    <col min="5102" max="5102" width="18.140625" bestFit="1" customWidth="1"/>
    <col min="5103" max="5103" width="0" hidden="1" customWidth="1"/>
    <col min="5104" max="5104" width="45" customWidth="1"/>
    <col min="5105" max="5105" width="0" hidden="1" customWidth="1"/>
    <col min="5107" max="5107" width="0" hidden="1" customWidth="1"/>
    <col min="5109" max="5110" width="0" hidden="1" customWidth="1"/>
    <col min="5111" max="5111" width="28.7109375" customWidth="1"/>
    <col min="5113" max="5113" width="9.85546875" customWidth="1"/>
    <col min="5114" max="5114" width="0" hidden="1" customWidth="1"/>
    <col min="5115" max="5115" width="13.42578125" customWidth="1"/>
    <col min="5116" max="5118" width="17.85546875" bestFit="1" customWidth="1"/>
    <col min="5119" max="5122" width="0" hidden="1" customWidth="1"/>
    <col min="5123" max="5123" width="20.42578125" customWidth="1"/>
    <col min="5124" max="5124" width="0" hidden="1" customWidth="1"/>
    <col min="5126" max="5126" width="23.140625" customWidth="1"/>
    <col min="5137" max="5137" width="15.42578125" customWidth="1"/>
    <col min="5357" max="5357" width="7.28515625" customWidth="1"/>
    <col min="5358" max="5358" width="18.140625" bestFit="1" customWidth="1"/>
    <col min="5359" max="5359" width="0" hidden="1" customWidth="1"/>
    <col min="5360" max="5360" width="45" customWidth="1"/>
    <col min="5361" max="5361" width="0" hidden="1" customWidth="1"/>
    <col min="5363" max="5363" width="0" hidden="1" customWidth="1"/>
    <col min="5365" max="5366" width="0" hidden="1" customWidth="1"/>
    <col min="5367" max="5367" width="28.7109375" customWidth="1"/>
    <col min="5369" max="5369" width="9.85546875" customWidth="1"/>
    <col min="5370" max="5370" width="0" hidden="1" customWidth="1"/>
    <col min="5371" max="5371" width="13.42578125" customWidth="1"/>
    <col min="5372" max="5374" width="17.85546875" bestFit="1" customWidth="1"/>
    <col min="5375" max="5378" width="0" hidden="1" customWidth="1"/>
    <col min="5379" max="5379" width="20.42578125" customWidth="1"/>
    <col min="5380" max="5380" width="0" hidden="1" customWidth="1"/>
    <col min="5382" max="5382" width="23.140625" customWidth="1"/>
    <col min="5393" max="5393" width="15.42578125" customWidth="1"/>
    <col min="5613" max="5613" width="7.28515625" customWidth="1"/>
    <col min="5614" max="5614" width="18.140625" bestFit="1" customWidth="1"/>
    <col min="5615" max="5615" width="0" hidden="1" customWidth="1"/>
    <col min="5616" max="5616" width="45" customWidth="1"/>
    <col min="5617" max="5617" width="0" hidden="1" customWidth="1"/>
    <col min="5619" max="5619" width="0" hidden="1" customWidth="1"/>
    <col min="5621" max="5622" width="0" hidden="1" customWidth="1"/>
    <col min="5623" max="5623" width="28.7109375" customWidth="1"/>
    <col min="5625" max="5625" width="9.85546875" customWidth="1"/>
    <col min="5626" max="5626" width="0" hidden="1" customWidth="1"/>
    <col min="5627" max="5627" width="13.42578125" customWidth="1"/>
    <col min="5628" max="5630" width="17.85546875" bestFit="1" customWidth="1"/>
    <col min="5631" max="5634" width="0" hidden="1" customWidth="1"/>
    <col min="5635" max="5635" width="20.42578125" customWidth="1"/>
    <col min="5636" max="5636" width="0" hidden="1" customWidth="1"/>
    <col min="5638" max="5638" width="23.140625" customWidth="1"/>
    <col min="5649" max="5649" width="15.42578125" customWidth="1"/>
    <col min="5869" max="5869" width="7.28515625" customWidth="1"/>
    <col min="5870" max="5870" width="18.140625" bestFit="1" customWidth="1"/>
    <col min="5871" max="5871" width="0" hidden="1" customWidth="1"/>
    <col min="5872" max="5872" width="45" customWidth="1"/>
    <col min="5873" max="5873" width="0" hidden="1" customWidth="1"/>
    <col min="5875" max="5875" width="0" hidden="1" customWidth="1"/>
    <col min="5877" max="5878" width="0" hidden="1" customWidth="1"/>
    <col min="5879" max="5879" width="28.7109375" customWidth="1"/>
    <col min="5881" max="5881" width="9.85546875" customWidth="1"/>
    <col min="5882" max="5882" width="0" hidden="1" customWidth="1"/>
    <col min="5883" max="5883" width="13.42578125" customWidth="1"/>
    <col min="5884" max="5886" width="17.85546875" bestFit="1" customWidth="1"/>
    <col min="5887" max="5890" width="0" hidden="1" customWidth="1"/>
    <col min="5891" max="5891" width="20.42578125" customWidth="1"/>
    <col min="5892" max="5892" width="0" hidden="1" customWidth="1"/>
    <col min="5894" max="5894" width="23.140625" customWidth="1"/>
    <col min="5905" max="5905" width="15.42578125" customWidth="1"/>
    <col min="6125" max="6125" width="7.28515625" customWidth="1"/>
    <col min="6126" max="6126" width="18.140625" bestFit="1" customWidth="1"/>
    <col min="6127" max="6127" width="0" hidden="1" customWidth="1"/>
    <col min="6128" max="6128" width="45" customWidth="1"/>
    <col min="6129" max="6129" width="0" hidden="1" customWidth="1"/>
    <col min="6131" max="6131" width="0" hidden="1" customWidth="1"/>
    <col min="6133" max="6134" width="0" hidden="1" customWidth="1"/>
    <col min="6135" max="6135" width="28.7109375" customWidth="1"/>
    <col min="6137" max="6137" width="9.85546875" customWidth="1"/>
    <col min="6138" max="6138" width="0" hidden="1" customWidth="1"/>
    <col min="6139" max="6139" width="13.42578125" customWidth="1"/>
    <col min="6140" max="6142" width="17.85546875" bestFit="1" customWidth="1"/>
    <col min="6143" max="6146" width="0" hidden="1" customWidth="1"/>
    <col min="6147" max="6147" width="20.42578125" customWidth="1"/>
    <col min="6148" max="6148" width="0" hidden="1" customWidth="1"/>
    <col min="6150" max="6150" width="23.140625" customWidth="1"/>
    <col min="6161" max="6161" width="15.42578125" customWidth="1"/>
    <col min="6381" max="6381" width="7.28515625" customWidth="1"/>
    <col min="6382" max="6382" width="18.140625" bestFit="1" customWidth="1"/>
    <col min="6383" max="6383" width="0" hidden="1" customWidth="1"/>
    <col min="6384" max="6384" width="45" customWidth="1"/>
    <col min="6385" max="6385" width="0" hidden="1" customWidth="1"/>
    <col min="6387" max="6387" width="0" hidden="1" customWidth="1"/>
    <col min="6389" max="6390" width="0" hidden="1" customWidth="1"/>
    <col min="6391" max="6391" width="28.7109375" customWidth="1"/>
    <col min="6393" max="6393" width="9.85546875" customWidth="1"/>
    <col min="6394" max="6394" width="0" hidden="1" customWidth="1"/>
    <col min="6395" max="6395" width="13.42578125" customWidth="1"/>
    <col min="6396" max="6398" width="17.85546875" bestFit="1" customWidth="1"/>
    <col min="6399" max="6402" width="0" hidden="1" customWidth="1"/>
    <col min="6403" max="6403" width="20.42578125" customWidth="1"/>
    <col min="6404" max="6404" width="0" hidden="1" customWidth="1"/>
    <col min="6406" max="6406" width="23.140625" customWidth="1"/>
    <col min="6417" max="6417" width="15.42578125" customWidth="1"/>
    <col min="6637" max="6637" width="7.28515625" customWidth="1"/>
    <col min="6638" max="6638" width="18.140625" bestFit="1" customWidth="1"/>
    <col min="6639" max="6639" width="0" hidden="1" customWidth="1"/>
    <col min="6640" max="6640" width="45" customWidth="1"/>
    <col min="6641" max="6641" width="0" hidden="1" customWidth="1"/>
    <col min="6643" max="6643" width="0" hidden="1" customWidth="1"/>
    <col min="6645" max="6646" width="0" hidden="1" customWidth="1"/>
    <col min="6647" max="6647" width="28.7109375" customWidth="1"/>
    <col min="6649" max="6649" width="9.85546875" customWidth="1"/>
    <col min="6650" max="6650" width="0" hidden="1" customWidth="1"/>
    <col min="6651" max="6651" width="13.42578125" customWidth="1"/>
    <col min="6652" max="6654" width="17.85546875" bestFit="1" customWidth="1"/>
    <col min="6655" max="6658" width="0" hidden="1" customWidth="1"/>
    <col min="6659" max="6659" width="20.42578125" customWidth="1"/>
    <col min="6660" max="6660" width="0" hidden="1" customWidth="1"/>
    <col min="6662" max="6662" width="23.140625" customWidth="1"/>
    <col min="6673" max="6673" width="15.42578125" customWidth="1"/>
    <col min="6893" max="6893" width="7.28515625" customWidth="1"/>
    <col min="6894" max="6894" width="18.140625" bestFit="1" customWidth="1"/>
    <col min="6895" max="6895" width="0" hidden="1" customWidth="1"/>
    <col min="6896" max="6896" width="45" customWidth="1"/>
    <col min="6897" max="6897" width="0" hidden="1" customWidth="1"/>
    <col min="6899" max="6899" width="0" hidden="1" customWidth="1"/>
    <col min="6901" max="6902" width="0" hidden="1" customWidth="1"/>
    <col min="6903" max="6903" width="28.7109375" customWidth="1"/>
    <col min="6905" max="6905" width="9.85546875" customWidth="1"/>
    <col min="6906" max="6906" width="0" hidden="1" customWidth="1"/>
    <col min="6907" max="6907" width="13.42578125" customWidth="1"/>
    <col min="6908" max="6910" width="17.85546875" bestFit="1" customWidth="1"/>
    <col min="6911" max="6914" width="0" hidden="1" customWidth="1"/>
    <col min="6915" max="6915" width="20.42578125" customWidth="1"/>
    <col min="6916" max="6916" width="0" hidden="1" customWidth="1"/>
    <col min="6918" max="6918" width="23.140625" customWidth="1"/>
    <col min="6929" max="6929" width="15.42578125" customWidth="1"/>
    <col min="7149" max="7149" width="7.28515625" customWidth="1"/>
    <col min="7150" max="7150" width="18.140625" bestFit="1" customWidth="1"/>
    <col min="7151" max="7151" width="0" hidden="1" customWidth="1"/>
    <col min="7152" max="7152" width="45" customWidth="1"/>
    <col min="7153" max="7153" width="0" hidden="1" customWidth="1"/>
    <col min="7155" max="7155" width="0" hidden="1" customWidth="1"/>
    <col min="7157" max="7158" width="0" hidden="1" customWidth="1"/>
    <col min="7159" max="7159" width="28.7109375" customWidth="1"/>
    <col min="7161" max="7161" width="9.85546875" customWidth="1"/>
    <col min="7162" max="7162" width="0" hidden="1" customWidth="1"/>
    <col min="7163" max="7163" width="13.42578125" customWidth="1"/>
    <col min="7164" max="7166" width="17.85546875" bestFit="1" customWidth="1"/>
    <col min="7167" max="7170" width="0" hidden="1" customWidth="1"/>
    <col min="7171" max="7171" width="20.42578125" customWidth="1"/>
    <col min="7172" max="7172" width="0" hidden="1" customWidth="1"/>
    <col min="7174" max="7174" width="23.140625" customWidth="1"/>
    <col min="7185" max="7185" width="15.42578125" customWidth="1"/>
    <col min="7405" max="7405" width="7.28515625" customWidth="1"/>
    <col min="7406" max="7406" width="18.140625" bestFit="1" customWidth="1"/>
    <col min="7407" max="7407" width="0" hidden="1" customWidth="1"/>
    <col min="7408" max="7408" width="45" customWidth="1"/>
    <col min="7409" max="7409" width="0" hidden="1" customWidth="1"/>
    <col min="7411" max="7411" width="0" hidden="1" customWidth="1"/>
    <col min="7413" max="7414" width="0" hidden="1" customWidth="1"/>
    <col min="7415" max="7415" width="28.7109375" customWidth="1"/>
    <col min="7417" max="7417" width="9.85546875" customWidth="1"/>
    <col min="7418" max="7418" width="0" hidden="1" customWidth="1"/>
    <col min="7419" max="7419" width="13.42578125" customWidth="1"/>
    <col min="7420" max="7422" width="17.85546875" bestFit="1" customWidth="1"/>
    <col min="7423" max="7426" width="0" hidden="1" customWidth="1"/>
    <col min="7427" max="7427" width="20.42578125" customWidth="1"/>
    <col min="7428" max="7428" width="0" hidden="1" customWidth="1"/>
    <col min="7430" max="7430" width="23.140625" customWidth="1"/>
    <col min="7441" max="7441" width="15.42578125" customWidth="1"/>
    <col min="7661" max="7661" width="7.28515625" customWidth="1"/>
    <col min="7662" max="7662" width="18.140625" bestFit="1" customWidth="1"/>
    <col min="7663" max="7663" width="0" hidden="1" customWidth="1"/>
    <col min="7664" max="7664" width="45" customWidth="1"/>
    <col min="7665" max="7665" width="0" hidden="1" customWidth="1"/>
    <col min="7667" max="7667" width="0" hidden="1" customWidth="1"/>
    <col min="7669" max="7670" width="0" hidden="1" customWidth="1"/>
    <col min="7671" max="7671" width="28.7109375" customWidth="1"/>
    <col min="7673" max="7673" width="9.85546875" customWidth="1"/>
    <col min="7674" max="7674" width="0" hidden="1" customWidth="1"/>
    <col min="7675" max="7675" width="13.42578125" customWidth="1"/>
    <col min="7676" max="7678" width="17.85546875" bestFit="1" customWidth="1"/>
    <col min="7679" max="7682" width="0" hidden="1" customWidth="1"/>
    <col min="7683" max="7683" width="20.42578125" customWidth="1"/>
    <col min="7684" max="7684" width="0" hidden="1" customWidth="1"/>
    <col min="7686" max="7686" width="23.140625" customWidth="1"/>
    <col min="7697" max="7697" width="15.42578125" customWidth="1"/>
    <col min="7917" max="7917" width="7.28515625" customWidth="1"/>
    <col min="7918" max="7918" width="18.140625" bestFit="1" customWidth="1"/>
    <col min="7919" max="7919" width="0" hidden="1" customWidth="1"/>
    <col min="7920" max="7920" width="45" customWidth="1"/>
    <col min="7921" max="7921" width="0" hidden="1" customWidth="1"/>
    <col min="7923" max="7923" width="0" hidden="1" customWidth="1"/>
    <col min="7925" max="7926" width="0" hidden="1" customWidth="1"/>
    <col min="7927" max="7927" width="28.7109375" customWidth="1"/>
    <col min="7929" max="7929" width="9.85546875" customWidth="1"/>
    <col min="7930" max="7930" width="0" hidden="1" customWidth="1"/>
    <col min="7931" max="7931" width="13.42578125" customWidth="1"/>
    <col min="7932" max="7934" width="17.85546875" bestFit="1" customWidth="1"/>
    <col min="7935" max="7938" width="0" hidden="1" customWidth="1"/>
    <col min="7939" max="7939" width="20.42578125" customWidth="1"/>
    <col min="7940" max="7940" width="0" hidden="1" customWidth="1"/>
    <col min="7942" max="7942" width="23.140625" customWidth="1"/>
    <col min="7953" max="7953" width="15.42578125" customWidth="1"/>
    <col min="8173" max="8173" width="7.28515625" customWidth="1"/>
    <col min="8174" max="8174" width="18.140625" bestFit="1" customWidth="1"/>
    <col min="8175" max="8175" width="0" hidden="1" customWidth="1"/>
    <col min="8176" max="8176" width="45" customWidth="1"/>
    <col min="8177" max="8177" width="0" hidden="1" customWidth="1"/>
    <col min="8179" max="8179" width="0" hidden="1" customWidth="1"/>
    <col min="8181" max="8182" width="0" hidden="1" customWidth="1"/>
    <col min="8183" max="8183" width="28.7109375" customWidth="1"/>
    <col min="8185" max="8185" width="9.85546875" customWidth="1"/>
    <col min="8186" max="8186" width="0" hidden="1" customWidth="1"/>
    <col min="8187" max="8187" width="13.42578125" customWidth="1"/>
    <col min="8188" max="8190" width="17.85546875" bestFit="1" customWidth="1"/>
    <col min="8191" max="8194" width="0" hidden="1" customWidth="1"/>
    <col min="8195" max="8195" width="20.42578125" customWidth="1"/>
    <col min="8196" max="8196" width="0" hidden="1" customWidth="1"/>
    <col min="8198" max="8198" width="23.140625" customWidth="1"/>
    <col min="8209" max="8209" width="15.42578125" customWidth="1"/>
    <col min="8429" max="8429" width="7.28515625" customWidth="1"/>
    <col min="8430" max="8430" width="18.140625" bestFit="1" customWidth="1"/>
    <col min="8431" max="8431" width="0" hidden="1" customWidth="1"/>
    <col min="8432" max="8432" width="45" customWidth="1"/>
    <col min="8433" max="8433" width="0" hidden="1" customWidth="1"/>
    <col min="8435" max="8435" width="0" hidden="1" customWidth="1"/>
    <col min="8437" max="8438" width="0" hidden="1" customWidth="1"/>
    <col min="8439" max="8439" width="28.7109375" customWidth="1"/>
    <col min="8441" max="8441" width="9.85546875" customWidth="1"/>
    <col min="8442" max="8442" width="0" hidden="1" customWidth="1"/>
    <col min="8443" max="8443" width="13.42578125" customWidth="1"/>
    <col min="8444" max="8446" width="17.85546875" bestFit="1" customWidth="1"/>
    <col min="8447" max="8450" width="0" hidden="1" customWidth="1"/>
    <col min="8451" max="8451" width="20.42578125" customWidth="1"/>
    <col min="8452" max="8452" width="0" hidden="1" customWidth="1"/>
    <col min="8454" max="8454" width="23.140625" customWidth="1"/>
    <col min="8465" max="8465" width="15.42578125" customWidth="1"/>
    <col min="8685" max="8685" width="7.28515625" customWidth="1"/>
    <col min="8686" max="8686" width="18.140625" bestFit="1" customWidth="1"/>
    <col min="8687" max="8687" width="0" hidden="1" customWidth="1"/>
    <col min="8688" max="8688" width="45" customWidth="1"/>
    <col min="8689" max="8689" width="0" hidden="1" customWidth="1"/>
    <col min="8691" max="8691" width="0" hidden="1" customWidth="1"/>
    <col min="8693" max="8694" width="0" hidden="1" customWidth="1"/>
    <col min="8695" max="8695" width="28.7109375" customWidth="1"/>
    <col min="8697" max="8697" width="9.85546875" customWidth="1"/>
    <col min="8698" max="8698" width="0" hidden="1" customWidth="1"/>
    <col min="8699" max="8699" width="13.42578125" customWidth="1"/>
    <col min="8700" max="8702" width="17.85546875" bestFit="1" customWidth="1"/>
    <col min="8703" max="8706" width="0" hidden="1" customWidth="1"/>
    <col min="8707" max="8707" width="20.42578125" customWidth="1"/>
    <col min="8708" max="8708" width="0" hidden="1" customWidth="1"/>
    <col min="8710" max="8710" width="23.140625" customWidth="1"/>
    <col min="8721" max="8721" width="15.42578125" customWidth="1"/>
    <col min="8941" max="8941" width="7.28515625" customWidth="1"/>
    <col min="8942" max="8942" width="18.140625" bestFit="1" customWidth="1"/>
    <col min="8943" max="8943" width="0" hidden="1" customWidth="1"/>
    <col min="8944" max="8944" width="45" customWidth="1"/>
    <col min="8945" max="8945" width="0" hidden="1" customWidth="1"/>
    <col min="8947" max="8947" width="0" hidden="1" customWidth="1"/>
    <col min="8949" max="8950" width="0" hidden="1" customWidth="1"/>
    <col min="8951" max="8951" width="28.7109375" customWidth="1"/>
    <col min="8953" max="8953" width="9.85546875" customWidth="1"/>
    <col min="8954" max="8954" width="0" hidden="1" customWidth="1"/>
    <col min="8955" max="8955" width="13.42578125" customWidth="1"/>
    <col min="8956" max="8958" width="17.85546875" bestFit="1" customWidth="1"/>
    <col min="8959" max="8962" width="0" hidden="1" customWidth="1"/>
    <col min="8963" max="8963" width="20.42578125" customWidth="1"/>
    <col min="8964" max="8964" width="0" hidden="1" customWidth="1"/>
    <col min="8966" max="8966" width="23.140625" customWidth="1"/>
    <col min="8977" max="8977" width="15.42578125" customWidth="1"/>
    <col min="9197" max="9197" width="7.28515625" customWidth="1"/>
    <col min="9198" max="9198" width="18.140625" bestFit="1" customWidth="1"/>
    <col min="9199" max="9199" width="0" hidden="1" customWidth="1"/>
    <col min="9200" max="9200" width="45" customWidth="1"/>
    <col min="9201" max="9201" width="0" hidden="1" customWidth="1"/>
    <col min="9203" max="9203" width="0" hidden="1" customWidth="1"/>
    <col min="9205" max="9206" width="0" hidden="1" customWidth="1"/>
    <col min="9207" max="9207" width="28.7109375" customWidth="1"/>
    <col min="9209" max="9209" width="9.85546875" customWidth="1"/>
    <col min="9210" max="9210" width="0" hidden="1" customWidth="1"/>
    <col min="9211" max="9211" width="13.42578125" customWidth="1"/>
    <col min="9212" max="9214" width="17.85546875" bestFit="1" customWidth="1"/>
    <col min="9215" max="9218" width="0" hidden="1" customWidth="1"/>
    <col min="9219" max="9219" width="20.42578125" customWidth="1"/>
    <col min="9220" max="9220" width="0" hidden="1" customWidth="1"/>
    <col min="9222" max="9222" width="23.140625" customWidth="1"/>
    <col min="9233" max="9233" width="15.42578125" customWidth="1"/>
    <col min="9453" max="9453" width="7.28515625" customWidth="1"/>
    <col min="9454" max="9454" width="18.140625" bestFit="1" customWidth="1"/>
    <col min="9455" max="9455" width="0" hidden="1" customWidth="1"/>
    <col min="9456" max="9456" width="45" customWidth="1"/>
    <col min="9457" max="9457" width="0" hidden="1" customWidth="1"/>
    <col min="9459" max="9459" width="0" hidden="1" customWidth="1"/>
    <col min="9461" max="9462" width="0" hidden="1" customWidth="1"/>
    <col min="9463" max="9463" width="28.7109375" customWidth="1"/>
    <col min="9465" max="9465" width="9.85546875" customWidth="1"/>
    <col min="9466" max="9466" width="0" hidden="1" customWidth="1"/>
    <col min="9467" max="9467" width="13.42578125" customWidth="1"/>
    <col min="9468" max="9470" width="17.85546875" bestFit="1" customWidth="1"/>
    <col min="9471" max="9474" width="0" hidden="1" customWidth="1"/>
    <col min="9475" max="9475" width="20.42578125" customWidth="1"/>
    <col min="9476" max="9476" width="0" hidden="1" customWidth="1"/>
    <col min="9478" max="9478" width="23.140625" customWidth="1"/>
    <col min="9489" max="9489" width="15.42578125" customWidth="1"/>
    <col min="9709" max="9709" width="7.28515625" customWidth="1"/>
    <col min="9710" max="9710" width="18.140625" bestFit="1" customWidth="1"/>
    <col min="9711" max="9711" width="0" hidden="1" customWidth="1"/>
    <col min="9712" max="9712" width="45" customWidth="1"/>
    <col min="9713" max="9713" width="0" hidden="1" customWidth="1"/>
    <col min="9715" max="9715" width="0" hidden="1" customWidth="1"/>
    <col min="9717" max="9718" width="0" hidden="1" customWidth="1"/>
    <col min="9719" max="9719" width="28.7109375" customWidth="1"/>
    <col min="9721" max="9721" width="9.85546875" customWidth="1"/>
    <col min="9722" max="9722" width="0" hidden="1" customWidth="1"/>
    <col min="9723" max="9723" width="13.42578125" customWidth="1"/>
    <col min="9724" max="9726" width="17.85546875" bestFit="1" customWidth="1"/>
    <col min="9727" max="9730" width="0" hidden="1" customWidth="1"/>
    <col min="9731" max="9731" width="20.42578125" customWidth="1"/>
    <col min="9732" max="9732" width="0" hidden="1" customWidth="1"/>
    <col min="9734" max="9734" width="23.140625" customWidth="1"/>
    <col min="9745" max="9745" width="15.42578125" customWidth="1"/>
    <col min="9965" max="9965" width="7.28515625" customWidth="1"/>
    <col min="9966" max="9966" width="18.140625" bestFit="1" customWidth="1"/>
    <col min="9967" max="9967" width="0" hidden="1" customWidth="1"/>
    <col min="9968" max="9968" width="45" customWidth="1"/>
    <col min="9969" max="9969" width="0" hidden="1" customWidth="1"/>
    <col min="9971" max="9971" width="0" hidden="1" customWidth="1"/>
    <col min="9973" max="9974" width="0" hidden="1" customWidth="1"/>
    <col min="9975" max="9975" width="28.7109375" customWidth="1"/>
    <col min="9977" max="9977" width="9.85546875" customWidth="1"/>
    <col min="9978" max="9978" width="0" hidden="1" customWidth="1"/>
    <col min="9979" max="9979" width="13.42578125" customWidth="1"/>
    <col min="9980" max="9982" width="17.85546875" bestFit="1" customWidth="1"/>
    <col min="9983" max="9986" width="0" hidden="1" customWidth="1"/>
    <col min="9987" max="9987" width="20.42578125" customWidth="1"/>
    <col min="9988" max="9988" width="0" hidden="1" customWidth="1"/>
    <col min="9990" max="9990" width="23.140625" customWidth="1"/>
    <col min="10001" max="10001" width="15.42578125" customWidth="1"/>
    <col min="10221" max="10221" width="7.28515625" customWidth="1"/>
    <col min="10222" max="10222" width="18.140625" bestFit="1" customWidth="1"/>
    <col min="10223" max="10223" width="0" hidden="1" customWidth="1"/>
    <col min="10224" max="10224" width="45" customWidth="1"/>
    <col min="10225" max="10225" width="0" hidden="1" customWidth="1"/>
    <col min="10227" max="10227" width="0" hidden="1" customWidth="1"/>
    <col min="10229" max="10230" width="0" hidden="1" customWidth="1"/>
    <col min="10231" max="10231" width="28.7109375" customWidth="1"/>
    <col min="10233" max="10233" width="9.85546875" customWidth="1"/>
    <col min="10234" max="10234" width="0" hidden="1" customWidth="1"/>
    <col min="10235" max="10235" width="13.42578125" customWidth="1"/>
    <col min="10236" max="10238" width="17.85546875" bestFit="1" customWidth="1"/>
    <col min="10239" max="10242" width="0" hidden="1" customWidth="1"/>
    <col min="10243" max="10243" width="20.42578125" customWidth="1"/>
    <col min="10244" max="10244" width="0" hidden="1" customWidth="1"/>
    <col min="10246" max="10246" width="23.140625" customWidth="1"/>
    <col min="10257" max="10257" width="15.42578125" customWidth="1"/>
    <col min="10477" max="10477" width="7.28515625" customWidth="1"/>
    <col min="10478" max="10478" width="18.140625" bestFit="1" customWidth="1"/>
    <col min="10479" max="10479" width="0" hidden="1" customWidth="1"/>
    <col min="10480" max="10480" width="45" customWidth="1"/>
    <col min="10481" max="10481" width="0" hidden="1" customWidth="1"/>
    <col min="10483" max="10483" width="0" hidden="1" customWidth="1"/>
    <col min="10485" max="10486" width="0" hidden="1" customWidth="1"/>
    <col min="10487" max="10487" width="28.7109375" customWidth="1"/>
    <col min="10489" max="10489" width="9.85546875" customWidth="1"/>
    <col min="10490" max="10490" width="0" hidden="1" customWidth="1"/>
    <col min="10491" max="10491" width="13.42578125" customWidth="1"/>
    <col min="10492" max="10494" width="17.85546875" bestFit="1" customWidth="1"/>
    <col min="10495" max="10498" width="0" hidden="1" customWidth="1"/>
    <col min="10499" max="10499" width="20.42578125" customWidth="1"/>
    <col min="10500" max="10500" width="0" hidden="1" customWidth="1"/>
    <col min="10502" max="10502" width="23.140625" customWidth="1"/>
    <col min="10513" max="10513" width="15.42578125" customWidth="1"/>
    <col min="10733" max="10733" width="7.28515625" customWidth="1"/>
    <col min="10734" max="10734" width="18.140625" bestFit="1" customWidth="1"/>
    <col min="10735" max="10735" width="0" hidden="1" customWidth="1"/>
    <col min="10736" max="10736" width="45" customWidth="1"/>
    <col min="10737" max="10737" width="0" hidden="1" customWidth="1"/>
    <col min="10739" max="10739" width="0" hidden="1" customWidth="1"/>
    <col min="10741" max="10742" width="0" hidden="1" customWidth="1"/>
    <col min="10743" max="10743" width="28.7109375" customWidth="1"/>
    <col min="10745" max="10745" width="9.85546875" customWidth="1"/>
    <col min="10746" max="10746" width="0" hidden="1" customWidth="1"/>
    <col min="10747" max="10747" width="13.42578125" customWidth="1"/>
    <col min="10748" max="10750" width="17.85546875" bestFit="1" customWidth="1"/>
    <col min="10751" max="10754" width="0" hidden="1" customWidth="1"/>
    <col min="10755" max="10755" width="20.42578125" customWidth="1"/>
    <col min="10756" max="10756" width="0" hidden="1" customWidth="1"/>
    <col min="10758" max="10758" width="23.140625" customWidth="1"/>
    <col min="10769" max="10769" width="15.42578125" customWidth="1"/>
    <col min="10989" max="10989" width="7.28515625" customWidth="1"/>
    <col min="10990" max="10990" width="18.140625" bestFit="1" customWidth="1"/>
    <col min="10991" max="10991" width="0" hidden="1" customWidth="1"/>
    <col min="10992" max="10992" width="45" customWidth="1"/>
    <col min="10993" max="10993" width="0" hidden="1" customWidth="1"/>
    <col min="10995" max="10995" width="0" hidden="1" customWidth="1"/>
    <col min="10997" max="10998" width="0" hidden="1" customWidth="1"/>
    <col min="10999" max="10999" width="28.7109375" customWidth="1"/>
    <col min="11001" max="11001" width="9.85546875" customWidth="1"/>
    <col min="11002" max="11002" width="0" hidden="1" customWidth="1"/>
    <col min="11003" max="11003" width="13.42578125" customWidth="1"/>
    <col min="11004" max="11006" width="17.85546875" bestFit="1" customWidth="1"/>
    <col min="11007" max="11010" width="0" hidden="1" customWidth="1"/>
    <col min="11011" max="11011" width="20.42578125" customWidth="1"/>
    <col min="11012" max="11012" width="0" hidden="1" customWidth="1"/>
    <col min="11014" max="11014" width="23.140625" customWidth="1"/>
    <col min="11025" max="11025" width="15.42578125" customWidth="1"/>
    <col min="11245" max="11245" width="7.28515625" customWidth="1"/>
    <col min="11246" max="11246" width="18.140625" bestFit="1" customWidth="1"/>
    <col min="11247" max="11247" width="0" hidden="1" customWidth="1"/>
    <col min="11248" max="11248" width="45" customWidth="1"/>
    <col min="11249" max="11249" width="0" hidden="1" customWidth="1"/>
    <col min="11251" max="11251" width="0" hidden="1" customWidth="1"/>
    <col min="11253" max="11254" width="0" hidden="1" customWidth="1"/>
    <col min="11255" max="11255" width="28.7109375" customWidth="1"/>
    <col min="11257" max="11257" width="9.85546875" customWidth="1"/>
    <col min="11258" max="11258" width="0" hidden="1" customWidth="1"/>
    <col min="11259" max="11259" width="13.42578125" customWidth="1"/>
    <col min="11260" max="11262" width="17.85546875" bestFit="1" customWidth="1"/>
    <col min="11263" max="11266" width="0" hidden="1" customWidth="1"/>
    <col min="11267" max="11267" width="20.42578125" customWidth="1"/>
    <col min="11268" max="11268" width="0" hidden="1" customWidth="1"/>
    <col min="11270" max="11270" width="23.140625" customWidth="1"/>
    <col min="11281" max="11281" width="15.42578125" customWidth="1"/>
    <col min="11501" max="11501" width="7.28515625" customWidth="1"/>
    <col min="11502" max="11502" width="18.140625" bestFit="1" customWidth="1"/>
    <col min="11503" max="11503" width="0" hidden="1" customWidth="1"/>
    <col min="11504" max="11504" width="45" customWidth="1"/>
    <col min="11505" max="11505" width="0" hidden="1" customWidth="1"/>
    <col min="11507" max="11507" width="0" hidden="1" customWidth="1"/>
    <col min="11509" max="11510" width="0" hidden="1" customWidth="1"/>
    <col min="11511" max="11511" width="28.7109375" customWidth="1"/>
    <col min="11513" max="11513" width="9.85546875" customWidth="1"/>
    <col min="11514" max="11514" width="0" hidden="1" customWidth="1"/>
    <col min="11515" max="11515" width="13.42578125" customWidth="1"/>
    <col min="11516" max="11518" width="17.85546875" bestFit="1" customWidth="1"/>
    <col min="11519" max="11522" width="0" hidden="1" customWidth="1"/>
    <col min="11523" max="11523" width="20.42578125" customWidth="1"/>
    <col min="11524" max="11524" width="0" hidden="1" customWidth="1"/>
    <col min="11526" max="11526" width="23.140625" customWidth="1"/>
    <col min="11537" max="11537" width="15.42578125" customWidth="1"/>
    <col min="11757" max="11757" width="7.28515625" customWidth="1"/>
    <col min="11758" max="11758" width="18.140625" bestFit="1" customWidth="1"/>
    <col min="11759" max="11759" width="0" hidden="1" customWidth="1"/>
    <col min="11760" max="11760" width="45" customWidth="1"/>
    <col min="11761" max="11761" width="0" hidden="1" customWidth="1"/>
    <col min="11763" max="11763" width="0" hidden="1" customWidth="1"/>
    <col min="11765" max="11766" width="0" hidden="1" customWidth="1"/>
    <col min="11767" max="11767" width="28.7109375" customWidth="1"/>
    <col min="11769" max="11769" width="9.85546875" customWidth="1"/>
    <col min="11770" max="11770" width="0" hidden="1" customWidth="1"/>
    <col min="11771" max="11771" width="13.42578125" customWidth="1"/>
    <col min="11772" max="11774" width="17.85546875" bestFit="1" customWidth="1"/>
    <col min="11775" max="11778" width="0" hidden="1" customWidth="1"/>
    <col min="11779" max="11779" width="20.42578125" customWidth="1"/>
    <col min="11780" max="11780" width="0" hidden="1" customWidth="1"/>
    <col min="11782" max="11782" width="23.140625" customWidth="1"/>
    <col min="11793" max="11793" width="15.42578125" customWidth="1"/>
    <col min="12013" max="12013" width="7.28515625" customWidth="1"/>
    <col min="12014" max="12014" width="18.140625" bestFit="1" customWidth="1"/>
    <col min="12015" max="12015" width="0" hidden="1" customWidth="1"/>
    <col min="12016" max="12016" width="45" customWidth="1"/>
    <col min="12017" max="12017" width="0" hidden="1" customWidth="1"/>
    <col min="12019" max="12019" width="0" hidden="1" customWidth="1"/>
    <col min="12021" max="12022" width="0" hidden="1" customWidth="1"/>
    <col min="12023" max="12023" width="28.7109375" customWidth="1"/>
    <col min="12025" max="12025" width="9.85546875" customWidth="1"/>
    <col min="12026" max="12026" width="0" hidden="1" customWidth="1"/>
    <col min="12027" max="12027" width="13.42578125" customWidth="1"/>
    <col min="12028" max="12030" width="17.85546875" bestFit="1" customWidth="1"/>
    <col min="12031" max="12034" width="0" hidden="1" customWidth="1"/>
    <col min="12035" max="12035" width="20.42578125" customWidth="1"/>
    <col min="12036" max="12036" width="0" hidden="1" customWidth="1"/>
    <col min="12038" max="12038" width="23.140625" customWidth="1"/>
    <col min="12049" max="12049" width="15.42578125" customWidth="1"/>
    <col min="12269" max="12269" width="7.28515625" customWidth="1"/>
    <col min="12270" max="12270" width="18.140625" bestFit="1" customWidth="1"/>
    <col min="12271" max="12271" width="0" hidden="1" customWidth="1"/>
    <col min="12272" max="12272" width="45" customWidth="1"/>
    <col min="12273" max="12273" width="0" hidden="1" customWidth="1"/>
    <col min="12275" max="12275" width="0" hidden="1" customWidth="1"/>
    <col min="12277" max="12278" width="0" hidden="1" customWidth="1"/>
    <col min="12279" max="12279" width="28.7109375" customWidth="1"/>
    <col min="12281" max="12281" width="9.85546875" customWidth="1"/>
    <col min="12282" max="12282" width="0" hidden="1" customWidth="1"/>
    <col min="12283" max="12283" width="13.42578125" customWidth="1"/>
    <col min="12284" max="12286" width="17.85546875" bestFit="1" customWidth="1"/>
    <col min="12287" max="12290" width="0" hidden="1" customWidth="1"/>
    <col min="12291" max="12291" width="20.42578125" customWidth="1"/>
    <col min="12292" max="12292" width="0" hidden="1" customWidth="1"/>
    <col min="12294" max="12294" width="23.140625" customWidth="1"/>
    <col min="12305" max="12305" width="15.42578125" customWidth="1"/>
    <col min="12525" max="12525" width="7.28515625" customWidth="1"/>
    <col min="12526" max="12526" width="18.140625" bestFit="1" customWidth="1"/>
    <col min="12527" max="12527" width="0" hidden="1" customWidth="1"/>
    <col min="12528" max="12528" width="45" customWidth="1"/>
    <col min="12529" max="12529" width="0" hidden="1" customWidth="1"/>
    <col min="12531" max="12531" width="0" hidden="1" customWidth="1"/>
    <col min="12533" max="12534" width="0" hidden="1" customWidth="1"/>
    <col min="12535" max="12535" width="28.7109375" customWidth="1"/>
    <col min="12537" max="12537" width="9.85546875" customWidth="1"/>
    <col min="12538" max="12538" width="0" hidden="1" customWidth="1"/>
    <col min="12539" max="12539" width="13.42578125" customWidth="1"/>
    <col min="12540" max="12542" width="17.85546875" bestFit="1" customWidth="1"/>
    <col min="12543" max="12546" width="0" hidden="1" customWidth="1"/>
    <col min="12547" max="12547" width="20.42578125" customWidth="1"/>
    <col min="12548" max="12548" width="0" hidden="1" customWidth="1"/>
    <col min="12550" max="12550" width="23.140625" customWidth="1"/>
    <col min="12561" max="12561" width="15.42578125" customWidth="1"/>
    <col min="12781" max="12781" width="7.28515625" customWidth="1"/>
    <col min="12782" max="12782" width="18.140625" bestFit="1" customWidth="1"/>
    <col min="12783" max="12783" width="0" hidden="1" customWidth="1"/>
    <col min="12784" max="12784" width="45" customWidth="1"/>
    <col min="12785" max="12785" width="0" hidden="1" customWidth="1"/>
    <col min="12787" max="12787" width="0" hidden="1" customWidth="1"/>
    <col min="12789" max="12790" width="0" hidden="1" customWidth="1"/>
    <col min="12791" max="12791" width="28.7109375" customWidth="1"/>
    <col min="12793" max="12793" width="9.85546875" customWidth="1"/>
    <col min="12794" max="12794" width="0" hidden="1" customWidth="1"/>
    <col min="12795" max="12795" width="13.42578125" customWidth="1"/>
    <col min="12796" max="12798" width="17.85546875" bestFit="1" customWidth="1"/>
    <col min="12799" max="12802" width="0" hidden="1" customWidth="1"/>
    <col min="12803" max="12803" width="20.42578125" customWidth="1"/>
    <col min="12804" max="12804" width="0" hidden="1" customWidth="1"/>
    <col min="12806" max="12806" width="23.140625" customWidth="1"/>
    <col min="12817" max="12817" width="15.42578125" customWidth="1"/>
    <col min="13037" max="13037" width="7.28515625" customWidth="1"/>
    <col min="13038" max="13038" width="18.140625" bestFit="1" customWidth="1"/>
    <col min="13039" max="13039" width="0" hidden="1" customWidth="1"/>
    <col min="13040" max="13040" width="45" customWidth="1"/>
    <col min="13041" max="13041" width="0" hidden="1" customWidth="1"/>
    <col min="13043" max="13043" width="0" hidden="1" customWidth="1"/>
    <col min="13045" max="13046" width="0" hidden="1" customWidth="1"/>
    <col min="13047" max="13047" width="28.7109375" customWidth="1"/>
    <col min="13049" max="13049" width="9.85546875" customWidth="1"/>
    <col min="13050" max="13050" width="0" hidden="1" customWidth="1"/>
    <col min="13051" max="13051" width="13.42578125" customWidth="1"/>
    <col min="13052" max="13054" width="17.85546875" bestFit="1" customWidth="1"/>
    <col min="13055" max="13058" width="0" hidden="1" customWidth="1"/>
    <col min="13059" max="13059" width="20.42578125" customWidth="1"/>
    <col min="13060" max="13060" width="0" hidden="1" customWidth="1"/>
    <col min="13062" max="13062" width="23.140625" customWidth="1"/>
    <col min="13073" max="13073" width="15.42578125" customWidth="1"/>
    <col min="13293" max="13293" width="7.28515625" customWidth="1"/>
    <col min="13294" max="13294" width="18.140625" bestFit="1" customWidth="1"/>
    <col min="13295" max="13295" width="0" hidden="1" customWidth="1"/>
    <col min="13296" max="13296" width="45" customWidth="1"/>
    <col min="13297" max="13297" width="0" hidden="1" customWidth="1"/>
    <col min="13299" max="13299" width="0" hidden="1" customWidth="1"/>
    <col min="13301" max="13302" width="0" hidden="1" customWidth="1"/>
    <col min="13303" max="13303" width="28.7109375" customWidth="1"/>
    <col min="13305" max="13305" width="9.85546875" customWidth="1"/>
    <col min="13306" max="13306" width="0" hidden="1" customWidth="1"/>
    <col min="13307" max="13307" width="13.42578125" customWidth="1"/>
    <col min="13308" max="13310" width="17.85546875" bestFit="1" customWidth="1"/>
    <col min="13311" max="13314" width="0" hidden="1" customWidth="1"/>
    <col min="13315" max="13315" width="20.42578125" customWidth="1"/>
    <col min="13316" max="13316" width="0" hidden="1" customWidth="1"/>
    <col min="13318" max="13318" width="23.140625" customWidth="1"/>
    <col min="13329" max="13329" width="15.42578125" customWidth="1"/>
    <col min="13549" max="13549" width="7.28515625" customWidth="1"/>
    <col min="13550" max="13550" width="18.140625" bestFit="1" customWidth="1"/>
    <col min="13551" max="13551" width="0" hidden="1" customWidth="1"/>
    <col min="13552" max="13552" width="45" customWidth="1"/>
    <col min="13553" max="13553" width="0" hidden="1" customWidth="1"/>
    <col min="13555" max="13555" width="0" hidden="1" customWidth="1"/>
    <col min="13557" max="13558" width="0" hidden="1" customWidth="1"/>
    <col min="13559" max="13559" width="28.7109375" customWidth="1"/>
    <col min="13561" max="13561" width="9.85546875" customWidth="1"/>
    <col min="13562" max="13562" width="0" hidden="1" customWidth="1"/>
    <col min="13563" max="13563" width="13.42578125" customWidth="1"/>
    <col min="13564" max="13566" width="17.85546875" bestFit="1" customWidth="1"/>
    <col min="13567" max="13570" width="0" hidden="1" customWidth="1"/>
    <col min="13571" max="13571" width="20.42578125" customWidth="1"/>
    <col min="13572" max="13572" width="0" hidden="1" customWidth="1"/>
    <col min="13574" max="13574" width="23.140625" customWidth="1"/>
    <col min="13585" max="13585" width="15.42578125" customWidth="1"/>
    <col min="13805" max="13805" width="7.28515625" customWidth="1"/>
    <col min="13806" max="13806" width="18.140625" bestFit="1" customWidth="1"/>
    <col min="13807" max="13807" width="0" hidden="1" customWidth="1"/>
    <col min="13808" max="13808" width="45" customWidth="1"/>
    <col min="13809" max="13809" width="0" hidden="1" customWidth="1"/>
    <col min="13811" max="13811" width="0" hidden="1" customWidth="1"/>
    <col min="13813" max="13814" width="0" hidden="1" customWidth="1"/>
    <col min="13815" max="13815" width="28.7109375" customWidth="1"/>
    <col min="13817" max="13817" width="9.85546875" customWidth="1"/>
    <col min="13818" max="13818" width="0" hidden="1" customWidth="1"/>
    <col min="13819" max="13819" width="13.42578125" customWidth="1"/>
    <col min="13820" max="13822" width="17.85546875" bestFit="1" customWidth="1"/>
    <col min="13823" max="13826" width="0" hidden="1" customWidth="1"/>
    <col min="13827" max="13827" width="20.42578125" customWidth="1"/>
    <col min="13828" max="13828" width="0" hidden="1" customWidth="1"/>
    <col min="13830" max="13830" width="23.140625" customWidth="1"/>
    <col min="13841" max="13841" width="15.42578125" customWidth="1"/>
    <col min="14061" max="14061" width="7.28515625" customWidth="1"/>
    <col min="14062" max="14062" width="18.140625" bestFit="1" customWidth="1"/>
    <col min="14063" max="14063" width="0" hidden="1" customWidth="1"/>
    <col min="14064" max="14064" width="45" customWidth="1"/>
    <col min="14065" max="14065" width="0" hidden="1" customWidth="1"/>
    <col min="14067" max="14067" width="0" hidden="1" customWidth="1"/>
    <col min="14069" max="14070" width="0" hidden="1" customWidth="1"/>
    <col min="14071" max="14071" width="28.7109375" customWidth="1"/>
    <col min="14073" max="14073" width="9.85546875" customWidth="1"/>
    <col min="14074" max="14074" width="0" hidden="1" customWidth="1"/>
    <col min="14075" max="14075" width="13.42578125" customWidth="1"/>
    <col min="14076" max="14078" width="17.85546875" bestFit="1" customWidth="1"/>
    <col min="14079" max="14082" width="0" hidden="1" customWidth="1"/>
    <col min="14083" max="14083" width="20.42578125" customWidth="1"/>
    <col min="14084" max="14084" width="0" hidden="1" customWidth="1"/>
    <col min="14086" max="14086" width="23.140625" customWidth="1"/>
    <col min="14097" max="14097" width="15.42578125" customWidth="1"/>
    <col min="14317" max="14317" width="7.28515625" customWidth="1"/>
    <col min="14318" max="14318" width="18.140625" bestFit="1" customWidth="1"/>
    <col min="14319" max="14319" width="0" hidden="1" customWidth="1"/>
    <col min="14320" max="14320" width="45" customWidth="1"/>
    <col min="14321" max="14321" width="0" hidden="1" customWidth="1"/>
    <col min="14323" max="14323" width="0" hidden="1" customWidth="1"/>
    <col min="14325" max="14326" width="0" hidden="1" customWidth="1"/>
    <col min="14327" max="14327" width="28.7109375" customWidth="1"/>
    <col min="14329" max="14329" width="9.85546875" customWidth="1"/>
    <col min="14330" max="14330" width="0" hidden="1" customWidth="1"/>
    <col min="14331" max="14331" width="13.42578125" customWidth="1"/>
    <col min="14332" max="14334" width="17.85546875" bestFit="1" customWidth="1"/>
    <col min="14335" max="14338" width="0" hidden="1" customWidth="1"/>
    <col min="14339" max="14339" width="20.42578125" customWidth="1"/>
    <col min="14340" max="14340" width="0" hidden="1" customWidth="1"/>
    <col min="14342" max="14342" width="23.140625" customWidth="1"/>
    <col min="14353" max="14353" width="15.42578125" customWidth="1"/>
    <col min="14573" max="14573" width="7.28515625" customWidth="1"/>
    <col min="14574" max="14574" width="18.140625" bestFit="1" customWidth="1"/>
    <col min="14575" max="14575" width="0" hidden="1" customWidth="1"/>
    <col min="14576" max="14576" width="45" customWidth="1"/>
    <col min="14577" max="14577" width="0" hidden="1" customWidth="1"/>
    <col min="14579" max="14579" width="0" hidden="1" customWidth="1"/>
    <col min="14581" max="14582" width="0" hidden="1" customWidth="1"/>
    <col min="14583" max="14583" width="28.7109375" customWidth="1"/>
    <col min="14585" max="14585" width="9.85546875" customWidth="1"/>
    <col min="14586" max="14586" width="0" hidden="1" customWidth="1"/>
    <col min="14587" max="14587" width="13.42578125" customWidth="1"/>
    <col min="14588" max="14590" width="17.85546875" bestFit="1" customWidth="1"/>
    <col min="14591" max="14594" width="0" hidden="1" customWidth="1"/>
    <col min="14595" max="14595" width="20.42578125" customWidth="1"/>
    <col min="14596" max="14596" width="0" hidden="1" customWidth="1"/>
    <col min="14598" max="14598" width="23.140625" customWidth="1"/>
    <col min="14609" max="14609" width="15.42578125" customWidth="1"/>
    <col min="14829" max="14829" width="7.28515625" customWidth="1"/>
    <col min="14830" max="14830" width="18.140625" bestFit="1" customWidth="1"/>
    <col min="14831" max="14831" width="0" hidden="1" customWidth="1"/>
    <col min="14832" max="14832" width="45" customWidth="1"/>
    <col min="14833" max="14833" width="0" hidden="1" customWidth="1"/>
    <col min="14835" max="14835" width="0" hidden="1" customWidth="1"/>
    <col min="14837" max="14838" width="0" hidden="1" customWidth="1"/>
    <col min="14839" max="14839" width="28.7109375" customWidth="1"/>
    <col min="14841" max="14841" width="9.85546875" customWidth="1"/>
    <col min="14842" max="14842" width="0" hidden="1" customWidth="1"/>
    <col min="14843" max="14843" width="13.42578125" customWidth="1"/>
    <col min="14844" max="14846" width="17.85546875" bestFit="1" customWidth="1"/>
    <col min="14847" max="14850" width="0" hidden="1" customWidth="1"/>
    <col min="14851" max="14851" width="20.42578125" customWidth="1"/>
    <col min="14852" max="14852" width="0" hidden="1" customWidth="1"/>
    <col min="14854" max="14854" width="23.140625" customWidth="1"/>
    <col min="14865" max="14865" width="15.42578125" customWidth="1"/>
    <col min="15085" max="15085" width="7.28515625" customWidth="1"/>
    <col min="15086" max="15086" width="18.140625" bestFit="1" customWidth="1"/>
    <col min="15087" max="15087" width="0" hidden="1" customWidth="1"/>
    <col min="15088" max="15088" width="45" customWidth="1"/>
    <col min="15089" max="15089" width="0" hidden="1" customWidth="1"/>
    <col min="15091" max="15091" width="0" hidden="1" customWidth="1"/>
    <col min="15093" max="15094" width="0" hidden="1" customWidth="1"/>
    <col min="15095" max="15095" width="28.7109375" customWidth="1"/>
    <col min="15097" max="15097" width="9.85546875" customWidth="1"/>
    <col min="15098" max="15098" width="0" hidden="1" customWidth="1"/>
    <col min="15099" max="15099" width="13.42578125" customWidth="1"/>
    <col min="15100" max="15102" width="17.85546875" bestFit="1" customWidth="1"/>
    <col min="15103" max="15106" width="0" hidden="1" customWidth="1"/>
    <col min="15107" max="15107" width="20.42578125" customWidth="1"/>
    <col min="15108" max="15108" width="0" hidden="1" customWidth="1"/>
    <col min="15110" max="15110" width="23.140625" customWidth="1"/>
    <col min="15121" max="15121" width="15.42578125" customWidth="1"/>
    <col min="15341" max="15341" width="7.28515625" customWidth="1"/>
    <col min="15342" max="15342" width="18.140625" bestFit="1" customWidth="1"/>
    <col min="15343" max="15343" width="0" hidden="1" customWidth="1"/>
    <col min="15344" max="15344" width="45" customWidth="1"/>
    <col min="15345" max="15345" width="0" hidden="1" customWidth="1"/>
    <col min="15347" max="15347" width="0" hidden="1" customWidth="1"/>
    <col min="15349" max="15350" width="0" hidden="1" customWidth="1"/>
    <col min="15351" max="15351" width="28.7109375" customWidth="1"/>
    <col min="15353" max="15353" width="9.85546875" customWidth="1"/>
    <col min="15354" max="15354" width="0" hidden="1" customWidth="1"/>
    <col min="15355" max="15355" width="13.42578125" customWidth="1"/>
    <col min="15356" max="15358" width="17.85546875" bestFit="1" customWidth="1"/>
    <col min="15359" max="15362" width="0" hidden="1" customWidth="1"/>
    <col min="15363" max="15363" width="20.42578125" customWidth="1"/>
    <col min="15364" max="15364" width="0" hidden="1" customWidth="1"/>
    <col min="15366" max="15366" width="23.140625" customWidth="1"/>
    <col min="15377" max="15377" width="15.42578125" customWidth="1"/>
    <col min="15597" max="15597" width="7.28515625" customWidth="1"/>
    <col min="15598" max="15598" width="18.140625" bestFit="1" customWidth="1"/>
    <col min="15599" max="15599" width="0" hidden="1" customWidth="1"/>
    <col min="15600" max="15600" width="45" customWidth="1"/>
    <col min="15601" max="15601" width="0" hidden="1" customWidth="1"/>
    <col min="15603" max="15603" width="0" hidden="1" customWidth="1"/>
    <col min="15605" max="15606" width="0" hidden="1" customWidth="1"/>
    <col min="15607" max="15607" width="28.7109375" customWidth="1"/>
    <col min="15609" max="15609" width="9.85546875" customWidth="1"/>
    <col min="15610" max="15610" width="0" hidden="1" customWidth="1"/>
    <col min="15611" max="15611" width="13.42578125" customWidth="1"/>
    <col min="15612" max="15614" width="17.85546875" bestFit="1" customWidth="1"/>
    <col min="15615" max="15618" width="0" hidden="1" customWidth="1"/>
    <col min="15619" max="15619" width="20.42578125" customWidth="1"/>
    <col min="15620" max="15620" width="0" hidden="1" customWidth="1"/>
    <col min="15622" max="15622" width="23.140625" customWidth="1"/>
    <col min="15633" max="15633" width="15.42578125" customWidth="1"/>
    <col min="15853" max="15853" width="7.28515625" customWidth="1"/>
    <col min="15854" max="15854" width="18.140625" bestFit="1" customWidth="1"/>
    <col min="15855" max="15855" width="0" hidden="1" customWidth="1"/>
    <col min="15856" max="15856" width="45" customWidth="1"/>
    <col min="15857" max="15857" width="0" hidden="1" customWidth="1"/>
    <col min="15859" max="15859" width="0" hidden="1" customWidth="1"/>
    <col min="15861" max="15862" width="0" hidden="1" customWidth="1"/>
    <col min="15863" max="15863" width="28.7109375" customWidth="1"/>
    <col min="15865" max="15865" width="9.85546875" customWidth="1"/>
    <col min="15866" max="15866" width="0" hidden="1" customWidth="1"/>
    <col min="15867" max="15867" width="13.42578125" customWidth="1"/>
    <col min="15868" max="15870" width="17.85546875" bestFit="1" customWidth="1"/>
    <col min="15871" max="15874" width="0" hidden="1" customWidth="1"/>
    <col min="15875" max="15875" width="20.42578125" customWidth="1"/>
    <col min="15876" max="15876" width="0" hidden="1" customWidth="1"/>
    <col min="15878" max="15878" width="23.140625" customWidth="1"/>
    <col min="15889" max="15889" width="15.42578125" customWidth="1"/>
    <col min="16109" max="16109" width="7.28515625" customWidth="1"/>
    <col min="16110" max="16110" width="18.140625" bestFit="1" customWidth="1"/>
    <col min="16111" max="16111" width="0" hidden="1" customWidth="1"/>
    <col min="16112" max="16112" width="45" customWidth="1"/>
    <col min="16113" max="16113" width="0" hidden="1" customWidth="1"/>
    <col min="16115" max="16115" width="0" hidden="1" customWidth="1"/>
    <col min="16117" max="16118" width="0" hidden="1" customWidth="1"/>
    <col min="16119" max="16119" width="28.7109375" customWidth="1"/>
    <col min="16121" max="16121" width="9.85546875" customWidth="1"/>
    <col min="16122" max="16122" width="0" hidden="1" customWidth="1"/>
    <col min="16123" max="16123" width="13.42578125" customWidth="1"/>
    <col min="16124" max="16126" width="17.85546875" bestFit="1" customWidth="1"/>
    <col min="16127" max="16130" width="0" hidden="1" customWidth="1"/>
    <col min="16131" max="16131" width="20.42578125" customWidth="1"/>
    <col min="16132" max="16132" width="0" hidden="1" customWidth="1"/>
    <col min="16134" max="16134" width="23.140625" customWidth="1"/>
    <col min="16145" max="16145" width="15.42578125" customWidth="1"/>
  </cols>
  <sheetData>
    <row r="1" spans="1:39" s="353" customFormat="1" ht="17.25" customHeight="1" x14ac:dyDescent="0.25">
      <c r="A1" s="346"/>
      <c r="B1" s="347"/>
      <c r="C1" s="348"/>
      <c r="D1" s="349"/>
      <c r="E1" s="346"/>
      <c r="F1" s="346"/>
      <c r="G1" s="346"/>
      <c r="H1" s="346"/>
      <c r="I1" s="346"/>
      <c r="J1" s="350"/>
      <c r="K1" s="351"/>
      <c r="L1" s="352"/>
      <c r="M1" s="352"/>
      <c r="N1" s="352"/>
      <c r="O1" s="352"/>
      <c r="P1" s="352"/>
      <c r="Q1" s="350"/>
      <c r="R1" s="350"/>
      <c r="S1" s="480"/>
      <c r="T1" s="546"/>
    </row>
    <row r="2" spans="1:39" s="353" customFormat="1" ht="63.75" customHeight="1" x14ac:dyDescent="0.25">
      <c r="A2" s="1334"/>
      <c r="B2" s="1334"/>
      <c r="C2" s="1334"/>
      <c r="D2" s="1339" t="s">
        <v>459</v>
      </c>
      <c r="E2" s="1339"/>
      <c r="F2" s="1339"/>
      <c r="G2" s="1339"/>
      <c r="H2" s="1339"/>
      <c r="I2" s="1339"/>
      <c r="J2" s="1339"/>
      <c r="K2" s="1339"/>
      <c r="L2" s="1339"/>
      <c r="M2" s="1339"/>
      <c r="N2" s="1339"/>
      <c r="O2" s="1339"/>
      <c r="P2" s="1339"/>
      <c r="Q2" s="1339"/>
      <c r="R2" s="1339"/>
      <c r="S2" s="1339"/>
      <c r="T2" s="546"/>
    </row>
    <row r="3" spans="1:39" s="353" customFormat="1" ht="11.25" customHeight="1" x14ac:dyDescent="0.25">
      <c r="A3" s="354"/>
      <c r="B3" s="379"/>
      <c r="C3" s="379"/>
      <c r="D3" s="484"/>
      <c r="E3" s="484"/>
      <c r="F3" s="484"/>
      <c r="G3" s="484"/>
      <c r="H3" s="484"/>
      <c r="I3" s="484"/>
      <c r="J3" s="484"/>
      <c r="K3" s="484"/>
      <c r="L3" s="484"/>
      <c r="M3" s="484"/>
      <c r="N3" s="484"/>
      <c r="O3" s="484"/>
      <c r="P3" s="484"/>
      <c r="Q3" s="1335"/>
      <c r="R3" s="1336"/>
      <c r="S3" s="348"/>
      <c r="T3" s="546"/>
    </row>
    <row r="4" spans="1:39" s="353" customFormat="1" ht="23.25" customHeight="1" x14ac:dyDescent="0.25">
      <c r="A4" s="1337" t="s">
        <v>460</v>
      </c>
      <c r="B4" s="1337"/>
      <c r="C4" s="1337"/>
      <c r="D4" s="1338" t="s">
        <v>461</v>
      </c>
      <c r="E4" s="1338"/>
      <c r="F4" s="1338"/>
      <c r="G4" s="1338"/>
      <c r="H4" s="1338"/>
      <c r="I4" s="1338"/>
      <c r="J4" s="1338" t="s">
        <v>462</v>
      </c>
      <c r="K4" s="1338"/>
      <c r="L4" s="1338"/>
      <c r="M4" s="1338"/>
      <c r="N4" s="1338"/>
      <c r="O4" s="1338"/>
      <c r="P4" s="1338"/>
      <c r="Q4" s="1338"/>
      <c r="R4" s="1338"/>
      <c r="S4" s="1338"/>
      <c r="T4" s="546"/>
    </row>
    <row r="5" spans="1:39" s="353" customFormat="1" ht="25.5" customHeight="1" x14ac:dyDescent="0.25">
      <c r="A5" s="354"/>
      <c r="B5" s="379"/>
      <c r="C5" s="379"/>
      <c r="D5" s="483"/>
      <c r="E5" s="483"/>
      <c r="F5" s="483"/>
      <c r="G5" s="483"/>
      <c r="H5" s="483"/>
      <c r="I5" s="483"/>
      <c r="J5" s="483"/>
      <c r="K5" s="483"/>
      <c r="L5" s="483"/>
      <c r="M5" s="483"/>
      <c r="N5" s="483"/>
      <c r="O5" s="483"/>
      <c r="P5" s="483"/>
      <c r="Q5" s="1332"/>
      <c r="R5" s="1333"/>
      <c r="S5" s="348"/>
      <c r="T5" s="546"/>
    </row>
    <row r="6" spans="1:39" s="355" customFormat="1" ht="44.25" customHeight="1" x14ac:dyDescent="0.25">
      <c r="A6" s="384" t="s">
        <v>463</v>
      </c>
      <c r="B6" s="385" t="s">
        <v>464</v>
      </c>
      <c r="C6" s="385" t="s">
        <v>465</v>
      </c>
      <c r="D6" s="386" t="s">
        <v>154</v>
      </c>
      <c r="E6" s="385" t="s">
        <v>466</v>
      </c>
      <c r="F6" s="385" t="s">
        <v>467</v>
      </c>
      <c r="G6" s="385" t="s">
        <v>468</v>
      </c>
      <c r="H6" s="385" t="s">
        <v>469</v>
      </c>
      <c r="I6" s="385" t="s">
        <v>470</v>
      </c>
      <c r="J6" s="385" t="s">
        <v>355</v>
      </c>
      <c r="K6" s="384" t="s">
        <v>471</v>
      </c>
      <c r="L6" s="385" t="s">
        <v>472</v>
      </c>
      <c r="M6" s="385" t="s">
        <v>473</v>
      </c>
      <c r="N6" s="385" t="s">
        <v>474</v>
      </c>
      <c r="O6" s="385" t="s">
        <v>644</v>
      </c>
      <c r="P6" s="385" t="s">
        <v>475</v>
      </c>
      <c r="Q6" s="387" t="s">
        <v>476</v>
      </c>
      <c r="R6" s="385" t="s">
        <v>477</v>
      </c>
      <c r="S6" s="481" t="s">
        <v>654</v>
      </c>
      <c r="T6" s="547"/>
      <c r="U6" s="348"/>
      <c r="V6" s="348"/>
      <c r="W6" s="348"/>
      <c r="X6" s="348"/>
      <c r="Y6" s="348"/>
      <c r="Z6" s="348"/>
      <c r="AA6" s="348"/>
      <c r="AB6" s="348"/>
      <c r="AC6" s="348"/>
      <c r="AD6" s="348"/>
      <c r="AE6" s="348"/>
      <c r="AF6" s="348"/>
      <c r="AG6" s="348"/>
      <c r="AH6" s="348"/>
      <c r="AI6" s="348"/>
      <c r="AJ6" s="348"/>
      <c r="AK6" s="348"/>
      <c r="AL6" s="348"/>
      <c r="AM6" s="348"/>
    </row>
    <row r="7" spans="1:39" ht="67.5" hidden="1" customHeight="1" x14ac:dyDescent="0.25">
      <c r="A7" s="388">
        <v>1</v>
      </c>
      <c r="B7" s="389">
        <v>2020</v>
      </c>
      <c r="C7" s="390" t="s">
        <v>518</v>
      </c>
      <c r="D7" s="391">
        <v>519350437</v>
      </c>
      <c r="E7" s="392" t="s">
        <v>483</v>
      </c>
      <c r="F7" s="393">
        <v>44081</v>
      </c>
      <c r="G7" s="393">
        <v>44088</v>
      </c>
      <c r="H7" s="392"/>
      <c r="I7" s="392"/>
      <c r="J7" s="392"/>
      <c r="K7" s="394">
        <v>2020005810107</v>
      </c>
      <c r="L7" s="395" t="s">
        <v>479</v>
      </c>
      <c r="M7" s="396"/>
      <c r="N7" s="396"/>
      <c r="O7" s="396">
        <v>44081</v>
      </c>
      <c r="P7" s="396"/>
      <c r="Q7" s="397" t="s">
        <v>492</v>
      </c>
      <c r="R7" s="398" t="s">
        <v>493</v>
      </c>
      <c r="S7" s="231" t="s">
        <v>292</v>
      </c>
    </row>
    <row r="8" spans="1:39" ht="67.5" hidden="1" customHeight="1" x14ac:dyDescent="0.25">
      <c r="A8" s="389">
        <v>2</v>
      </c>
      <c r="B8" s="392">
        <v>2020</v>
      </c>
      <c r="C8" s="408" t="s">
        <v>489</v>
      </c>
      <c r="D8" s="391">
        <v>80447710.400000006</v>
      </c>
      <c r="E8" s="392" t="s">
        <v>483</v>
      </c>
      <c r="F8" s="393">
        <v>44081</v>
      </c>
      <c r="G8" s="393">
        <v>44088</v>
      </c>
      <c r="H8" s="392"/>
      <c r="I8" s="392"/>
      <c r="J8" s="392"/>
      <c r="K8" s="394">
        <v>2020005810160</v>
      </c>
      <c r="L8" s="395" t="s">
        <v>479</v>
      </c>
      <c r="M8" s="396"/>
      <c r="N8" s="396"/>
      <c r="O8" s="396">
        <v>44081</v>
      </c>
      <c r="P8" s="396"/>
      <c r="Q8" s="397" t="s">
        <v>492</v>
      </c>
      <c r="R8" s="399" t="s">
        <v>495</v>
      </c>
      <c r="S8" s="231" t="s">
        <v>292</v>
      </c>
    </row>
    <row r="9" spans="1:39" ht="76.5" hidden="1" customHeight="1" x14ac:dyDescent="0.25">
      <c r="A9" s="388">
        <v>3</v>
      </c>
      <c r="B9" s="392">
        <v>2020</v>
      </c>
      <c r="C9" s="390" t="s">
        <v>536</v>
      </c>
      <c r="D9" s="391">
        <v>884000000</v>
      </c>
      <c r="E9" s="392" t="s">
        <v>483</v>
      </c>
      <c r="F9" s="393">
        <v>44081</v>
      </c>
      <c r="G9" s="393">
        <v>44088</v>
      </c>
      <c r="H9" s="392"/>
      <c r="I9" s="392"/>
      <c r="J9" s="392"/>
      <c r="K9" s="394">
        <v>2020005810111</v>
      </c>
      <c r="L9" s="395" t="s">
        <v>479</v>
      </c>
      <c r="M9" s="396"/>
      <c r="N9" s="396"/>
      <c r="O9" s="396">
        <v>44079</v>
      </c>
      <c r="P9" s="396"/>
      <c r="Q9" s="397" t="s">
        <v>492</v>
      </c>
      <c r="R9" s="397" t="s">
        <v>499</v>
      </c>
      <c r="S9" s="231" t="s">
        <v>292</v>
      </c>
    </row>
    <row r="10" spans="1:39" ht="67.5" hidden="1" customHeight="1" x14ac:dyDescent="0.25">
      <c r="A10" s="388">
        <v>4</v>
      </c>
      <c r="B10" s="392">
        <v>2020</v>
      </c>
      <c r="C10" s="408" t="s">
        <v>537</v>
      </c>
      <c r="D10" s="391">
        <v>670000000</v>
      </c>
      <c r="E10" s="392" t="s">
        <v>483</v>
      </c>
      <c r="F10" s="393">
        <v>44081</v>
      </c>
      <c r="G10" s="393">
        <v>44088</v>
      </c>
      <c r="H10" s="392"/>
      <c r="I10" s="392"/>
      <c r="J10" s="392"/>
      <c r="K10" s="394">
        <v>2020005810163</v>
      </c>
      <c r="L10" s="395" t="s">
        <v>479</v>
      </c>
      <c r="M10" s="396"/>
      <c r="N10" s="396"/>
      <c r="O10" s="396">
        <v>44081</v>
      </c>
      <c r="P10" s="396"/>
      <c r="Q10" s="397" t="s">
        <v>492</v>
      </c>
      <c r="R10" s="400" t="s">
        <v>499</v>
      </c>
      <c r="S10" s="231" t="s">
        <v>292</v>
      </c>
      <c r="T10" s="546">
        <v>45000000</v>
      </c>
    </row>
    <row r="11" spans="1:39" ht="67.5" hidden="1" customHeight="1" x14ac:dyDescent="0.25">
      <c r="A11" s="389">
        <v>5</v>
      </c>
      <c r="B11" s="392">
        <v>2020</v>
      </c>
      <c r="C11" s="390" t="s">
        <v>538</v>
      </c>
      <c r="D11" s="391">
        <v>620000000</v>
      </c>
      <c r="E11" s="392" t="s">
        <v>483</v>
      </c>
      <c r="F11" s="393">
        <v>44081</v>
      </c>
      <c r="G11" s="393">
        <v>44088</v>
      </c>
      <c r="H11" s="392"/>
      <c r="I11" s="392"/>
      <c r="J11" s="392"/>
      <c r="K11" s="394">
        <v>2020005810128</v>
      </c>
      <c r="L11" s="395" t="s">
        <v>479</v>
      </c>
      <c r="M11" s="396"/>
      <c r="N11" s="396"/>
      <c r="O11" s="396">
        <v>44080</v>
      </c>
      <c r="P11" s="396"/>
      <c r="Q11" s="397" t="s">
        <v>492</v>
      </c>
      <c r="R11" s="400" t="s">
        <v>499</v>
      </c>
      <c r="S11" s="231" t="s">
        <v>292</v>
      </c>
    </row>
    <row r="12" spans="1:39" ht="67.5" hidden="1" customHeight="1" x14ac:dyDescent="0.25">
      <c r="A12" s="388">
        <v>6</v>
      </c>
      <c r="B12" s="392">
        <v>2020</v>
      </c>
      <c r="C12" s="408" t="s">
        <v>539</v>
      </c>
      <c r="D12" s="391">
        <v>300000000</v>
      </c>
      <c r="E12" s="392" t="s">
        <v>483</v>
      </c>
      <c r="F12" s="393">
        <v>44081</v>
      </c>
      <c r="G12" s="393">
        <v>44088</v>
      </c>
      <c r="H12" s="392"/>
      <c r="I12" s="392"/>
      <c r="J12" s="392"/>
      <c r="K12" s="394">
        <v>2020005810155</v>
      </c>
      <c r="L12" s="395" t="s">
        <v>479</v>
      </c>
      <c r="M12" s="396"/>
      <c r="N12" s="396"/>
      <c r="O12" s="396">
        <v>44081</v>
      </c>
      <c r="P12" s="396"/>
      <c r="Q12" s="397" t="s">
        <v>492</v>
      </c>
      <c r="R12" s="400" t="s">
        <v>503</v>
      </c>
      <c r="S12" s="231" t="s">
        <v>293</v>
      </c>
      <c r="T12" s="546">
        <v>76000000</v>
      </c>
    </row>
    <row r="13" spans="1:39" ht="67.5" hidden="1" customHeight="1" x14ac:dyDescent="0.25">
      <c r="A13" s="388">
        <v>7</v>
      </c>
      <c r="B13" s="392">
        <v>2020</v>
      </c>
      <c r="C13" s="408" t="s">
        <v>565</v>
      </c>
      <c r="D13" s="391">
        <v>201320000</v>
      </c>
      <c r="E13" s="392" t="s">
        <v>483</v>
      </c>
      <c r="F13" s="401">
        <v>44082</v>
      </c>
      <c r="G13" s="393">
        <v>44088</v>
      </c>
      <c r="H13" s="392"/>
      <c r="I13" s="392"/>
      <c r="J13" s="392"/>
      <c r="K13" s="394">
        <v>2020005810167</v>
      </c>
      <c r="L13" s="395" t="s">
        <v>479</v>
      </c>
      <c r="M13" s="396"/>
      <c r="N13" s="396"/>
      <c r="O13" s="396">
        <v>44081</v>
      </c>
      <c r="P13" s="396"/>
      <c r="Q13" s="397" t="s">
        <v>492</v>
      </c>
      <c r="R13" s="400" t="s">
        <v>503</v>
      </c>
      <c r="S13" s="231" t="s">
        <v>292</v>
      </c>
      <c r="T13" s="546">
        <v>120000000</v>
      </c>
    </row>
    <row r="14" spans="1:39" ht="67.5" hidden="1" customHeight="1" x14ac:dyDescent="0.25">
      <c r="A14" s="389">
        <v>8</v>
      </c>
      <c r="B14" s="392">
        <v>2020</v>
      </c>
      <c r="C14" s="408" t="s">
        <v>573</v>
      </c>
      <c r="D14" s="391">
        <v>600000000</v>
      </c>
      <c r="E14" s="392" t="s">
        <v>483</v>
      </c>
      <c r="F14" s="393">
        <v>44081</v>
      </c>
      <c r="G14" s="393">
        <v>44088</v>
      </c>
      <c r="H14" s="392"/>
      <c r="I14" s="392"/>
      <c r="J14" s="392"/>
      <c r="K14" s="394">
        <v>2020005810156</v>
      </c>
      <c r="L14" s="395" t="s">
        <v>479</v>
      </c>
      <c r="M14" s="396"/>
      <c r="N14" s="396"/>
      <c r="O14" s="396">
        <v>44081</v>
      </c>
      <c r="P14" s="396"/>
      <c r="Q14" s="397" t="s">
        <v>492</v>
      </c>
      <c r="R14" s="400" t="s">
        <v>503</v>
      </c>
      <c r="S14" s="231" t="s">
        <v>293</v>
      </c>
    </row>
    <row r="15" spans="1:39" ht="67.5" hidden="1" customHeight="1" x14ac:dyDescent="0.25">
      <c r="A15" s="388">
        <v>9</v>
      </c>
      <c r="B15" s="392">
        <v>2020</v>
      </c>
      <c r="C15" s="390" t="s">
        <v>578</v>
      </c>
      <c r="D15" s="391">
        <v>3468108000</v>
      </c>
      <c r="E15" s="392" t="s">
        <v>483</v>
      </c>
      <c r="F15" s="393">
        <v>44081</v>
      </c>
      <c r="G15" s="393">
        <v>44088</v>
      </c>
      <c r="H15" s="392"/>
      <c r="I15" s="392"/>
      <c r="J15" s="392"/>
      <c r="K15" s="394">
        <v>2020005810161</v>
      </c>
      <c r="L15" s="395" t="s">
        <v>479</v>
      </c>
      <c r="M15" s="396"/>
      <c r="N15" s="396"/>
      <c r="O15" s="396">
        <v>44081</v>
      </c>
      <c r="P15" s="396"/>
      <c r="Q15" s="397" t="s">
        <v>492</v>
      </c>
      <c r="R15" s="400" t="s">
        <v>503</v>
      </c>
      <c r="S15" s="231" t="s">
        <v>293</v>
      </c>
    </row>
    <row r="16" spans="1:39" ht="67.5" hidden="1" customHeight="1" x14ac:dyDescent="0.25">
      <c r="A16" s="388">
        <v>10</v>
      </c>
      <c r="B16" s="392">
        <v>2020</v>
      </c>
      <c r="C16" s="390" t="s">
        <v>579</v>
      </c>
      <c r="D16" s="391">
        <v>300000000</v>
      </c>
      <c r="E16" s="392" t="s">
        <v>483</v>
      </c>
      <c r="F16" s="393">
        <v>44081</v>
      </c>
      <c r="G16" s="393">
        <v>44088</v>
      </c>
      <c r="H16" s="392"/>
      <c r="I16" s="392"/>
      <c r="J16" s="392"/>
      <c r="K16" s="394" t="s">
        <v>490</v>
      </c>
      <c r="L16" s="395" t="s">
        <v>479</v>
      </c>
      <c r="M16" s="396"/>
      <c r="N16" s="396"/>
      <c r="O16" s="396">
        <v>44081</v>
      </c>
      <c r="P16" s="396"/>
      <c r="Q16" s="397" t="s">
        <v>492</v>
      </c>
      <c r="R16" s="400" t="s">
        <v>503</v>
      </c>
      <c r="S16" s="231" t="s">
        <v>292</v>
      </c>
    </row>
    <row r="17" spans="1:25" ht="67.5" hidden="1" customHeight="1" x14ac:dyDescent="0.25">
      <c r="A17" s="389">
        <v>11</v>
      </c>
      <c r="B17" s="392">
        <v>2020</v>
      </c>
      <c r="C17" s="408" t="s">
        <v>580</v>
      </c>
      <c r="D17" s="391">
        <v>1106280000</v>
      </c>
      <c r="E17" s="392" t="s">
        <v>483</v>
      </c>
      <c r="F17" s="393">
        <v>44081</v>
      </c>
      <c r="G17" s="393">
        <v>44088</v>
      </c>
      <c r="H17" s="392"/>
      <c r="I17" s="392"/>
      <c r="J17" s="392"/>
      <c r="K17" s="394">
        <v>2020005810173</v>
      </c>
      <c r="L17" s="395" t="s">
        <v>479</v>
      </c>
      <c r="M17" s="396"/>
      <c r="N17" s="396"/>
      <c r="O17" s="396">
        <v>44081</v>
      </c>
      <c r="P17" s="396"/>
      <c r="Q17" s="397" t="s">
        <v>492</v>
      </c>
      <c r="R17" s="400" t="s">
        <v>503</v>
      </c>
      <c r="S17" s="231" t="s">
        <v>292</v>
      </c>
      <c r="T17" s="546">
        <v>121000000</v>
      </c>
    </row>
    <row r="18" spans="1:25" ht="67.5" hidden="1" customHeight="1" x14ac:dyDescent="0.25">
      <c r="A18" s="388">
        <v>12</v>
      </c>
      <c r="B18" s="392">
        <v>2020</v>
      </c>
      <c r="C18" s="408" t="s">
        <v>587</v>
      </c>
      <c r="D18" s="391">
        <v>176347266</v>
      </c>
      <c r="E18" s="392" t="s">
        <v>483</v>
      </c>
      <c r="F18" s="393">
        <v>44081</v>
      </c>
      <c r="G18" s="393">
        <v>44088</v>
      </c>
      <c r="H18" s="392"/>
      <c r="I18" s="392"/>
      <c r="J18" s="392"/>
      <c r="K18" s="394">
        <v>2020005810084</v>
      </c>
      <c r="L18" s="395" t="s">
        <v>479</v>
      </c>
      <c r="M18" s="396"/>
      <c r="N18" s="396"/>
      <c r="O18" s="396">
        <v>44079</v>
      </c>
      <c r="P18" s="396"/>
      <c r="Q18" s="397" t="s">
        <v>492</v>
      </c>
      <c r="R18" s="400" t="s">
        <v>503</v>
      </c>
      <c r="S18" s="231" t="s">
        <v>293</v>
      </c>
      <c r="T18" s="546">
        <v>150000000</v>
      </c>
    </row>
    <row r="19" spans="1:25" ht="67.5" hidden="1" customHeight="1" x14ac:dyDescent="0.25">
      <c r="A19" s="388">
        <v>13</v>
      </c>
      <c r="B19" s="392">
        <v>2020</v>
      </c>
      <c r="C19" s="390" t="s">
        <v>635</v>
      </c>
      <c r="D19" s="391">
        <v>992046000</v>
      </c>
      <c r="E19" s="392" t="s">
        <v>483</v>
      </c>
      <c r="F19" s="401">
        <v>44084</v>
      </c>
      <c r="G19" s="401">
        <v>44091</v>
      </c>
      <c r="H19" s="392"/>
      <c r="I19" s="392"/>
      <c r="J19" s="392"/>
      <c r="K19" s="394" t="s">
        <v>490</v>
      </c>
      <c r="L19" s="395" t="s">
        <v>479</v>
      </c>
      <c r="M19" s="396"/>
      <c r="N19" s="396"/>
      <c r="O19" s="396">
        <v>44078</v>
      </c>
      <c r="P19" s="396"/>
      <c r="Q19" s="397" t="s">
        <v>492</v>
      </c>
      <c r="R19" s="400" t="s">
        <v>503</v>
      </c>
      <c r="S19" s="231" t="s">
        <v>292</v>
      </c>
    </row>
    <row r="20" spans="1:25" ht="67.5" hidden="1" customHeight="1" x14ac:dyDescent="0.25">
      <c r="A20" s="389">
        <v>14</v>
      </c>
      <c r="B20" s="392">
        <v>2020</v>
      </c>
      <c r="C20" s="390" t="s">
        <v>636</v>
      </c>
      <c r="D20" s="391">
        <v>220000000</v>
      </c>
      <c r="E20" s="392" t="s">
        <v>483</v>
      </c>
      <c r="F20" s="401">
        <v>44084</v>
      </c>
      <c r="G20" s="401">
        <v>44091</v>
      </c>
      <c r="H20" s="392"/>
      <c r="I20" s="392"/>
      <c r="J20" s="392"/>
      <c r="K20" s="394">
        <v>2020005810190</v>
      </c>
      <c r="L20" s="395" t="s">
        <v>479</v>
      </c>
      <c r="M20" s="396"/>
      <c r="N20" s="396"/>
      <c r="O20" s="402">
        <v>44082</v>
      </c>
      <c r="P20" s="396"/>
      <c r="Q20" s="397" t="s">
        <v>492</v>
      </c>
      <c r="R20" s="400" t="s">
        <v>503</v>
      </c>
      <c r="S20" s="231" t="s">
        <v>293</v>
      </c>
    </row>
    <row r="21" spans="1:25" ht="67.5" hidden="1" customHeight="1" x14ac:dyDescent="0.25">
      <c r="A21" s="388">
        <v>15</v>
      </c>
      <c r="B21" s="392">
        <v>2020</v>
      </c>
      <c r="C21" s="548" t="s">
        <v>486</v>
      </c>
      <c r="D21" s="391">
        <v>150500000</v>
      </c>
      <c r="E21" s="392" t="s">
        <v>483</v>
      </c>
      <c r="F21" s="401">
        <v>44082</v>
      </c>
      <c r="G21" s="393">
        <v>44088</v>
      </c>
      <c r="H21" s="392"/>
      <c r="I21" s="392"/>
      <c r="J21" s="392"/>
      <c r="K21" s="394">
        <v>2020005810121</v>
      </c>
      <c r="L21" s="395" t="s">
        <v>479</v>
      </c>
      <c r="M21" s="396"/>
      <c r="N21" s="396"/>
      <c r="O21" s="396">
        <v>44081</v>
      </c>
      <c r="P21" s="396"/>
      <c r="Q21" s="397" t="s">
        <v>492</v>
      </c>
      <c r="R21" s="400" t="s">
        <v>503</v>
      </c>
      <c r="S21" s="231" t="s">
        <v>292</v>
      </c>
      <c r="T21" s="546">
        <v>80000000</v>
      </c>
    </row>
    <row r="22" spans="1:25" ht="67.5" hidden="1" customHeight="1" x14ac:dyDescent="0.25">
      <c r="A22" s="388">
        <v>16</v>
      </c>
      <c r="B22" s="392">
        <v>2020</v>
      </c>
      <c r="C22" s="408" t="s">
        <v>549</v>
      </c>
      <c r="D22" s="391">
        <v>150000000</v>
      </c>
      <c r="E22" s="392" t="s">
        <v>40</v>
      </c>
      <c r="F22" s="401">
        <v>44082</v>
      </c>
      <c r="G22" s="393">
        <v>44088</v>
      </c>
      <c r="H22" s="392"/>
      <c r="I22" s="392"/>
      <c r="J22" s="392"/>
      <c r="K22" s="394">
        <v>2020005810123</v>
      </c>
      <c r="L22" s="395" t="s">
        <v>479</v>
      </c>
      <c r="M22" s="396"/>
      <c r="N22" s="396"/>
      <c r="O22" s="396">
        <v>44081</v>
      </c>
      <c r="P22" s="396"/>
      <c r="Q22" s="397" t="s">
        <v>492</v>
      </c>
      <c r="R22" s="400" t="s">
        <v>503</v>
      </c>
      <c r="S22" s="231" t="s">
        <v>289</v>
      </c>
      <c r="T22" s="353"/>
    </row>
    <row r="23" spans="1:25" ht="67.5" hidden="1" customHeight="1" x14ac:dyDescent="0.25">
      <c r="A23" s="389">
        <v>17</v>
      </c>
      <c r="B23" s="392">
        <v>2020</v>
      </c>
      <c r="C23" s="408" t="s">
        <v>550</v>
      </c>
      <c r="D23" s="391">
        <v>250000000</v>
      </c>
      <c r="E23" s="392" t="s">
        <v>40</v>
      </c>
      <c r="F23" s="401">
        <v>44082</v>
      </c>
      <c r="G23" s="393">
        <v>44088</v>
      </c>
      <c r="H23" s="392"/>
      <c r="I23" s="392"/>
      <c r="J23" s="392"/>
      <c r="K23" s="394">
        <v>2020005810113</v>
      </c>
      <c r="L23" s="395" t="s">
        <v>479</v>
      </c>
      <c r="M23" s="396"/>
      <c r="N23" s="396"/>
      <c r="O23" s="396">
        <v>44081</v>
      </c>
      <c r="P23" s="396"/>
      <c r="Q23" s="397" t="s">
        <v>492</v>
      </c>
      <c r="R23" s="400" t="s">
        <v>503</v>
      </c>
      <c r="S23" s="231" t="s">
        <v>289</v>
      </c>
      <c r="T23" s="353"/>
    </row>
    <row r="24" spans="1:25" ht="67.5" hidden="1" customHeight="1" x14ac:dyDescent="0.25">
      <c r="A24" s="388">
        <v>18</v>
      </c>
      <c r="B24" s="392">
        <v>2020</v>
      </c>
      <c r="C24" s="408" t="s">
        <v>551</v>
      </c>
      <c r="D24" s="391">
        <v>767000000</v>
      </c>
      <c r="E24" s="392" t="s">
        <v>40</v>
      </c>
      <c r="F24" s="401">
        <v>44082</v>
      </c>
      <c r="G24" s="393">
        <v>44088</v>
      </c>
      <c r="H24" s="392"/>
      <c r="I24" s="392"/>
      <c r="J24" s="392"/>
      <c r="K24" s="394">
        <v>2020005810117</v>
      </c>
      <c r="L24" s="395" t="s">
        <v>479</v>
      </c>
      <c r="M24" s="396"/>
      <c r="N24" s="396"/>
      <c r="O24" s="396">
        <v>44081</v>
      </c>
      <c r="P24" s="396"/>
      <c r="Q24" s="397" t="s">
        <v>492</v>
      </c>
      <c r="R24" s="400" t="s">
        <v>503</v>
      </c>
      <c r="S24" s="231" t="s">
        <v>289</v>
      </c>
      <c r="T24" s="353"/>
    </row>
    <row r="25" spans="1:25" ht="67.5" hidden="1" customHeight="1" x14ac:dyDescent="0.25">
      <c r="A25" s="388">
        <v>19</v>
      </c>
      <c r="B25" s="392">
        <v>2020</v>
      </c>
      <c r="C25" s="408" t="s">
        <v>552</v>
      </c>
      <c r="D25" s="391">
        <v>160000000</v>
      </c>
      <c r="E25" s="392" t="s">
        <v>40</v>
      </c>
      <c r="F25" s="401">
        <v>44082</v>
      </c>
      <c r="G25" s="393">
        <v>44088</v>
      </c>
      <c r="H25" s="392"/>
      <c r="I25" s="392"/>
      <c r="J25" s="392"/>
      <c r="K25" s="394">
        <v>2020005810119</v>
      </c>
      <c r="L25" s="395" t="s">
        <v>479</v>
      </c>
      <c r="M25" s="396"/>
      <c r="N25" s="396"/>
      <c r="O25" s="396">
        <v>44081</v>
      </c>
      <c r="P25" s="396"/>
      <c r="Q25" s="397" t="s">
        <v>492</v>
      </c>
      <c r="R25" s="400" t="s">
        <v>503</v>
      </c>
      <c r="S25" s="231" t="s">
        <v>289</v>
      </c>
      <c r="T25" s="353"/>
    </row>
    <row r="26" spans="1:25" ht="67.5" hidden="1" customHeight="1" x14ac:dyDescent="0.25">
      <c r="A26" s="389">
        <v>20</v>
      </c>
      <c r="B26" s="392">
        <v>2020</v>
      </c>
      <c r="C26" s="408" t="s">
        <v>553</v>
      </c>
      <c r="D26" s="391">
        <v>200000000</v>
      </c>
      <c r="E26" s="392" t="s">
        <v>40</v>
      </c>
      <c r="F26" s="401">
        <v>44082</v>
      </c>
      <c r="G26" s="393">
        <v>44088</v>
      </c>
      <c r="H26" s="392"/>
      <c r="I26" s="392"/>
      <c r="J26" s="392"/>
      <c r="K26" s="394">
        <v>2020005810122</v>
      </c>
      <c r="L26" s="395" t="s">
        <v>479</v>
      </c>
      <c r="M26" s="396"/>
      <c r="N26" s="396"/>
      <c r="O26" s="396">
        <v>44081</v>
      </c>
      <c r="P26" s="396"/>
      <c r="Q26" s="397" t="s">
        <v>492</v>
      </c>
      <c r="R26" s="399" t="s">
        <v>517</v>
      </c>
      <c r="S26" s="231" t="s">
        <v>289</v>
      </c>
      <c r="T26" s="353"/>
    </row>
    <row r="27" spans="1:25" ht="84.75" hidden="1" customHeight="1" x14ac:dyDescent="0.25">
      <c r="A27" s="388">
        <v>21</v>
      </c>
      <c r="B27" s="389">
        <v>2020</v>
      </c>
      <c r="C27" s="408" t="s">
        <v>554</v>
      </c>
      <c r="D27" s="391">
        <v>400000000</v>
      </c>
      <c r="E27" s="392" t="s">
        <v>40</v>
      </c>
      <c r="F27" s="401">
        <v>44082</v>
      </c>
      <c r="G27" s="393">
        <v>44088</v>
      </c>
      <c r="H27" s="392"/>
      <c r="I27" s="392"/>
      <c r="J27" s="392"/>
      <c r="K27" s="394">
        <v>2020005810116</v>
      </c>
      <c r="L27" s="395" t="s">
        <v>479</v>
      </c>
      <c r="M27" s="396"/>
      <c r="N27" s="396"/>
      <c r="O27" s="396">
        <v>44081</v>
      </c>
      <c r="P27" s="396"/>
      <c r="Q27" s="397" t="s">
        <v>492</v>
      </c>
      <c r="R27" s="400" t="s">
        <v>503</v>
      </c>
      <c r="S27" s="231" t="s">
        <v>289</v>
      </c>
      <c r="T27" s="353"/>
    </row>
    <row r="28" spans="1:25" ht="67.5" hidden="1" customHeight="1" x14ac:dyDescent="0.25">
      <c r="A28" s="388">
        <v>22</v>
      </c>
      <c r="B28" s="392">
        <v>2020</v>
      </c>
      <c r="C28" s="408" t="s">
        <v>555</v>
      </c>
      <c r="D28" s="391">
        <v>950000000</v>
      </c>
      <c r="E28" s="392" t="s">
        <v>40</v>
      </c>
      <c r="F28" s="401">
        <v>44082</v>
      </c>
      <c r="G28" s="393">
        <v>44088</v>
      </c>
      <c r="H28" s="392"/>
      <c r="I28" s="392"/>
      <c r="J28" s="392"/>
      <c r="K28" s="394">
        <v>2020005810112</v>
      </c>
      <c r="L28" s="395" t="s">
        <v>479</v>
      </c>
      <c r="M28" s="396"/>
      <c r="N28" s="396"/>
      <c r="O28" s="396">
        <v>44081</v>
      </c>
      <c r="P28" s="396"/>
      <c r="Q28" s="397" t="s">
        <v>492</v>
      </c>
      <c r="R28" s="400" t="s">
        <v>503</v>
      </c>
      <c r="S28" s="231" t="s">
        <v>289</v>
      </c>
      <c r="T28" s="353"/>
    </row>
    <row r="29" spans="1:25" ht="67.5" hidden="1" customHeight="1" x14ac:dyDescent="0.25">
      <c r="A29" s="389">
        <v>23</v>
      </c>
      <c r="B29" s="389">
        <v>2020</v>
      </c>
      <c r="C29" s="408" t="s">
        <v>556</v>
      </c>
      <c r="D29" s="391">
        <v>400000000</v>
      </c>
      <c r="E29" s="392" t="s">
        <v>40</v>
      </c>
      <c r="F29" s="401">
        <v>44082</v>
      </c>
      <c r="G29" s="393">
        <v>44088</v>
      </c>
      <c r="H29" s="392"/>
      <c r="I29" s="392"/>
      <c r="J29" s="392"/>
      <c r="K29" s="394">
        <v>2020005810114</v>
      </c>
      <c r="L29" s="395" t="s">
        <v>479</v>
      </c>
      <c r="M29" s="396"/>
      <c r="N29" s="396"/>
      <c r="O29" s="396">
        <v>44081</v>
      </c>
      <c r="P29" s="396"/>
      <c r="Q29" s="397" t="s">
        <v>492</v>
      </c>
      <c r="R29" s="400" t="s">
        <v>503</v>
      </c>
      <c r="S29" s="231" t="s">
        <v>289</v>
      </c>
      <c r="T29" s="353"/>
      <c r="U29" s="357"/>
      <c r="V29" s="357"/>
      <c r="W29" s="357"/>
      <c r="Y29" s="353">
        <f>SUBTOTAL(9,D22:D29)</f>
        <v>0</v>
      </c>
    </row>
    <row r="30" spans="1:25" ht="67.5" hidden="1" customHeight="1" x14ac:dyDescent="0.25">
      <c r="A30" s="388">
        <v>24</v>
      </c>
      <c r="B30" s="392">
        <v>2020</v>
      </c>
      <c r="C30" s="408" t="s">
        <v>557</v>
      </c>
      <c r="D30" s="391">
        <v>247800000</v>
      </c>
      <c r="E30" s="392" t="s">
        <v>40</v>
      </c>
      <c r="F30" s="401">
        <v>44082</v>
      </c>
      <c r="G30" s="393">
        <v>44088</v>
      </c>
      <c r="H30" s="392"/>
      <c r="I30" s="392"/>
      <c r="J30" s="392"/>
      <c r="K30" s="394">
        <v>2020005810115</v>
      </c>
      <c r="L30" s="395" t="s">
        <v>479</v>
      </c>
      <c r="M30" s="396"/>
      <c r="N30" s="396"/>
      <c r="O30" s="396">
        <v>44081</v>
      </c>
      <c r="P30" s="396"/>
      <c r="Q30" s="397" t="s">
        <v>492</v>
      </c>
      <c r="R30" s="399" t="s">
        <v>521</v>
      </c>
      <c r="S30" s="231" t="s">
        <v>289</v>
      </c>
      <c r="T30" s="353"/>
      <c r="U30" s="357"/>
      <c r="V30" s="357"/>
      <c r="W30" s="357"/>
      <c r="Y30" s="353">
        <f>Y29-2740000000</f>
        <v>-2740000000</v>
      </c>
    </row>
    <row r="31" spans="1:25" ht="67.5" hidden="1" customHeight="1" x14ac:dyDescent="0.25">
      <c r="A31" s="388">
        <v>25</v>
      </c>
      <c r="B31" s="392">
        <v>2020</v>
      </c>
      <c r="C31" s="408" t="s">
        <v>498</v>
      </c>
      <c r="D31" s="391">
        <v>1659245979.74</v>
      </c>
      <c r="E31" s="392" t="s">
        <v>496</v>
      </c>
      <c r="F31" s="393">
        <v>44081</v>
      </c>
      <c r="G31" s="393">
        <v>44088</v>
      </c>
      <c r="H31" s="392"/>
      <c r="I31" s="392"/>
      <c r="J31" s="392"/>
      <c r="K31" s="394">
        <v>2020005810080</v>
      </c>
      <c r="L31" s="395" t="s">
        <v>479</v>
      </c>
      <c r="M31" s="396"/>
      <c r="N31" s="396"/>
      <c r="O31" s="396">
        <v>44072</v>
      </c>
      <c r="P31" s="396"/>
      <c r="Q31" s="397" t="s">
        <v>492</v>
      </c>
      <c r="R31" s="399" t="s">
        <v>521</v>
      </c>
      <c r="S31" s="231" t="s">
        <v>301</v>
      </c>
      <c r="T31" s="353"/>
      <c r="U31" s="357"/>
      <c r="V31" s="357"/>
      <c r="W31" s="357"/>
    </row>
    <row r="32" spans="1:25" ht="67.5" hidden="1" customHeight="1" x14ac:dyDescent="0.25">
      <c r="A32" s="389">
        <v>26</v>
      </c>
      <c r="B32" s="389">
        <v>2020</v>
      </c>
      <c r="C32" s="390" t="s">
        <v>500</v>
      </c>
      <c r="D32" s="391">
        <v>820000000</v>
      </c>
      <c r="E32" s="392" t="s">
        <v>496</v>
      </c>
      <c r="F32" s="393">
        <v>44081</v>
      </c>
      <c r="G32" s="393">
        <v>44088</v>
      </c>
      <c r="H32" s="392"/>
      <c r="I32" s="392"/>
      <c r="J32" s="392"/>
      <c r="K32" s="394">
        <v>2019005810092</v>
      </c>
      <c r="L32" s="395" t="s">
        <v>479</v>
      </c>
      <c r="M32" s="396"/>
      <c r="N32" s="396"/>
      <c r="O32" s="402">
        <v>44082</v>
      </c>
      <c r="P32" s="396"/>
      <c r="Q32" s="397" t="s">
        <v>492</v>
      </c>
      <c r="R32" s="403" t="s">
        <v>524</v>
      </c>
      <c r="S32" s="231" t="s">
        <v>299</v>
      </c>
      <c r="T32" s="353"/>
      <c r="U32" s="357"/>
      <c r="V32" s="357"/>
      <c r="W32" s="357"/>
    </row>
    <row r="33" spans="1:1022 1027:2046 2051:3070 3075:4094 4099:5118 5123:6142 6147:7166 7171:8190 8195:9214 9219:10238 10243:11262 11267:12286 12291:13310 13315:14334 14339:15358 15363:16384" ht="67.5" hidden="1" customHeight="1" x14ac:dyDescent="0.25">
      <c r="A33" s="388">
        <v>27</v>
      </c>
      <c r="B33" s="389">
        <v>2020</v>
      </c>
      <c r="C33" s="390" t="s">
        <v>501</v>
      </c>
      <c r="D33" s="391">
        <v>256903392</v>
      </c>
      <c r="E33" s="392" t="s">
        <v>496</v>
      </c>
      <c r="F33" s="393">
        <v>44081</v>
      </c>
      <c r="G33" s="393">
        <v>44088</v>
      </c>
      <c r="H33" s="392"/>
      <c r="I33" s="392"/>
      <c r="J33" s="392"/>
      <c r="K33" s="394">
        <v>2020005810091</v>
      </c>
      <c r="L33" s="395" t="s">
        <v>479</v>
      </c>
      <c r="M33" s="396"/>
      <c r="N33" s="396"/>
      <c r="O33" s="396">
        <v>44081</v>
      </c>
      <c r="P33" s="396"/>
      <c r="Q33" s="397" t="s">
        <v>492</v>
      </c>
      <c r="R33" s="404" t="s">
        <v>526</v>
      </c>
      <c r="S33" s="231" t="s">
        <v>299</v>
      </c>
      <c r="T33" s="405"/>
      <c r="U33" s="405"/>
      <c r="V33" s="405"/>
      <c r="W33" s="405"/>
      <c r="X33" s="405"/>
      <c r="Y33" s="405"/>
      <c r="Z33" s="405"/>
      <c r="AA33" s="405"/>
      <c r="AB33" s="405"/>
      <c r="AC33" s="405"/>
      <c r="AD33" s="405"/>
      <c r="AE33" s="405"/>
      <c r="AF33" s="405"/>
      <c r="AG33" s="405"/>
      <c r="AH33" s="405"/>
      <c r="AI33" s="405"/>
      <c r="AJ33" s="405"/>
      <c r="AK33" s="405"/>
      <c r="AL33" s="405"/>
      <c r="AM33" s="405"/>
      <c r="AN33" s="405"/>
      <c r="AO33" s="405"/>
      <c r="AP33" s="405"/>
      <c r="AQ33" s="405"/>
      <c r="AR33" s="405"/>
      <c r="AS33" s="405"/>
      <c r="AT33" s="405"/>
      <c r="AU33" s="405"/>
      <c r="AV33" s="405"/>
      <c r="AW33" s="405"/>
      <c r="AX33" s="405"/>
      <c r="AY33" s="405"/>
      <c r="AZ33" s="405"/>
      <c r="BA33" s="405"/>
      <c r="BB33" s="405"/>
      <c r="BC33" s="405"/>
      <c r="BD33" s="405"/>
      <c r="BE33" s="405"/>
      <c r="BF33" s="405"/>
      <c r="BG33" s="405"/>
      <c r="BH33" s="405"/>
      <c r="BI33" s="405"/>
      <c r="BJ33" s="405"/>
      <c r="BK33" s="405"/>
      <c r="BL33" s="405"/>
      <c r="BM33" s="405"/>
      <c r="BN33" s="405"/>
      <c r="BO33" s="405"/>
      <c r="BP33" s="405"/>
      <c r="BQ33" s="405"/>
      <c r="BR33" s="405"/>
      <c r="BS33" s="405"/>
      <c r="BT33" s="405"/>
      <c r="BU33" s="405"/>
      <c r="BV33" s="405"/>
      <c r="BW33" s="405"/>
      <c r="BX33" s="405"/>
      <c r="BY33" s="405"/>
      <c r="BZ33" s="405"/>
      <c r="CA33" s="405"/>
      <c r="CB33" s="405"/>
      <c r="CC33" s="405"/>
      <c r="CD33" s="405"/>
      <c r="CE33" s="405"/>
      <c r="CF33" s="405"/>
      <c r="CG33" s="405"/>
      <c r="CH33" s="405"/>
      <c r="CI33" s="405"/>
      <c r="CJ33" s="405"/>
      <c r="CK33" s="405"/>
      <c r="CL33" s="405"/>
      <c r="CM33" s="405"/>
      <c r="CN33" s="405"/>
      <c r="CO33" s="405"/>
      <c r="CP33" s="405"/>
      <c r="CQ33" s="405"/>
      <c r="CR33" s="405"/>
      <c r="CS33" s="405"/>
      <c r="CT33" s="405"/>
      <c r="CU33" s="405"/>
      <c r="CV33" s="405"/>
      <c r="CW33" s="405"/>
      <c r="CX33" s="405"/>
      <c r="CY33" s="405"/>
      <c r="CZ33" s="405"/>
      <c r="DA33" s="405"/>
      <c r="DB33" s="405"/>
      <c r="DC33" s="405"/>
      <c r="DD33" s="405"/>
      <c r="DE33" s="405"/>
      <c r="DF33" s="405"/>
      <c r="DG33" s="405"/>
      <c r="DH33" s="405"/>
      <c r="DI33" s="405"/>
      <c r="DJ33" s="405"/>
      <c r="DK33" s="405"/>
      <c r="DL33" s="405"/>
      <c r="DM33" s="405"/>
      <c r="DN33" s="405"/>
      <c r="DO33" s="405"/>
      <c r="DP33" s="405"/>
      <c r="DQ33" s="405"/>
      <c r="DR33" s="405"/>
      <c r="DS33" s="405"/>
      <c r="DT33" s="405"/>
      <c r="DU33" s="405"/>
      <c r="DV33" s="405"/>
      <c r="DW33" s="405"/>
      <c r="DX33" s="405"/>
      <c r="DY33" s="405"/>
      <c r="DZ33" s="405"/>
      <c r="EA33" s="405"/>
      <c r="EB33" s="405"/>
      <c r="EC33" s="405"/>
      <c r="ED33" s="405"/>
      <c r="EE33" s="405"/>
      <c r="EF33" s="405"/>
      <c r="EG33" s="405"/>
      <c r="EH33" s="405"/>
      <c r="EI33" s="405"/>
      <c r="EJ33" s="405"/>
      <c r="EK33" s="405"/>
      <c r="EL33" s="405"/>
      <c r="EM33" s="405"/>
      <c r="EN33" s="405"/>
      <c r="EO33" s="405"/>
      <c r="EP33" s="405"/>
      <c r="EQ33" s="405"/>
      <c r="ER33" s="405"/>
      <c r="ES33" s="405"/>
      <c r="ET33" s="405"/>
      <c r="EU33" s="405"/>
      <c r="EV33" s="405"/>
      <c r="EW33" s="405"/>
      <c r="EX33" s="405"/>
      <c r="EY33" s="405"/>
      <c r="EZ33" s="405"/>
      <c r="FA33" s="405"/>
      <c r="FB33" s="405"/>
      <c r="FC33" s="405"/>
      <c r="FD33" s="405"/>
      <c r="FE33" s="405"/>
      <c r="FF33" s="405"/>
      <c r="FG33" s="405"/>
      <c r="FH33" s="405"/>
      <c r="FI33" s="405"/>
      <c r="FJ33" s="405"/>
      <c r="FK33" s="405"/>
      <c r="FL33" s="405"/>
      <c r="FM33" s="405"/>
      <c r="FN33" s="405"/>
      <c r="FO33" s="405"/>
      <c r="FP33" s="405"/>
      <c r="FQ33" s="405"/>
      <c r="FR33" s="405"/>
      <c r="FS33" s="405"/>
      <c r="FT33" s="405"/>
      <c r="FU33" s="405"/>
      <c r="FV33" s="405"/>
      <c r="FW33" s="405"/>
      <c r="FX33" s="405"/>
      <c r="FY33" s="405"/>
      <c r="FZ33" s="405"/>
      <c r="GA33" s="405"/>
      <c r="GB33" s="405"/>
      <c r="GC33" s="405"/>
      <c r="GD33" s="405"/>
      <c r="GE33" s="405"/>
      <c r="GF33" s="405"/>
      <c r="GG33" s="405"/>
      <c r="GH33" s="405"/>
      <c r="GI33" s="405"/>
      <c r="GJ33" s="405"/>
      <c r="GK33" s="405"/>
      <c r="GL33" s="405"/>
      <c r="GM33" s="405"/>
      <c r="GN33" s="405"/>
      <c r="GO33" s="405"/>
      <c r="GP33" s="405"/>
      <c r="GQ33" s="405"/>
      <c r="GR33" s="405"/>
      <c r="GS33" s="405"/>
      <c r="GT33" s="405"/>
      <c r="GU33" s="405"/>
      <c r="GV33" s="405"/>
      <c r="GW33" s="405"/>
      <c r="GX33" s="405"/>
      <c r="GY33" s="405"/>
      <c r="GZ33" s="405"/>
      <c r="HA33" s="405"/>
      <c r="HB33" s="405"/>
      <c r="HC33" s="405"/>
      <c r="HD33" s="405"/>
      <c r="HE33" s="405"/>
      <c r="HF33" s="405"/>
      <c r="HG33" s="405"/>
      <c r="HH33" s="405"/>
      <c r="HI33" s="405"/>
      <c r="HJ33" s="405"/>
      <c r="HK33" s="405"/>
      <c r="HL33" s="405"/>
      <c r="HM33" s="405"/>
      <c r="HN33" s="405"/>
      <c r="HO33" s="405"/>
      <c r="HP33" s="405"/>
      <c r="HQ33" s="405"/>
      <c r="HR33" s="405"/>
      <c r="HS33" s="405"/>
      <c r="HT33" s="405"/>
      <c r="HU33" s="405"/>
      <c r="HV33" s="405"/>
      <c r="HW33" s="405"/>
      <c r="HX33" s="405"/>
      <c r="HY33" s="405"/>
      <c r="HZ33" s="405"/>
      <c r="IA33" s="405"/>
      <c r="IB33" s="405"/>
      <c r="IC33" s="405"/>
      <c r="ID33" s="405"/>
      <c r="IF33" s="405"/>
      <c r="IH33" s="405"/>
      <c r="IJ33" s="405"/>
      <c r="IM33" s="405"/>
      <c r="IN33" s="405"/>
      <c r="IO33" s="405"/>
      <c r="IQ33" s="405"/>
      <c r="IR33" s="405"/>
      <c r="IS33" s="405"/>
      <c r="IT33" s="405"/>
      <c r="IY33" s="405"/>
      <c r="JA33" s="405"/>
      <c r="JB33" s="405"/>
      <c r="JC33" s="405"/>
      <c r="JD33" s="405"/>
      <c r="JE33" s="405"/>
      <c r="JF33" s="405"/>
      <c r="JG33" s="405"/>
      <c r="JH33" s="405"/>
      <c r="JI33" s="405"/>
      <c r="JJ33" s="405"/>
      <c r="JK33" s="405"/>
      <c r="JL33" s="405"/>
      <c r="JM33" s="405"/>
      <c r="JN33" s="405"/>
      <c r="JO33" s="405"/>
      <c r="JP33" s="405"/>
      <c r="JQ33" s="405"/>
      <c r="JR33" s="405"/>
      <c r="JS33" s="405"/>
      <c r="JT33" s="405"/>
      <c r="JU33" s="405"/>
      <c r="JV33" s="405"/>
      <c r="JW33" s="405"/>
      <c r="JX33" s="405"/>
      <c r="JY33" s="405"/>
      <c r="JZ33" s="405"/>
      <c r="KA33" s="405"/>
      <c r="KB33" s="405"/>
      <c r="KC33" s="405"/>
      <c r="KD33" s="405"/>
      <c r="KE33" s="405"/>
      <c r="KF33" s="405"/>
      <c r="KG33" s="405"/>
      <c r="KH33" s="405"/>
      <c r="KI33" s="405"/>
      <c r="KJ33" s="405"/>
      <c r="KK33" s="405"/>
      <c r="KL33" s="405"/>
      <c r="KM33" s="405"/>
      <c r="KN33" s="405"/>
      <c r="KO33" s="405"/>
      <c r="KP33" s="405"/>
      <c r="KQ33" s="405"/>
      <c r="KR33" s="405"/>
      <c r="KS33" s="405"/>
      <c r="KT33" s="405"/>
      <c r="KU33" s="405"/>
      <c r="KV33" s="405"/>
      <c r="KW33" s="405"/>
      <c r="KX33" s="405"/>
      <c r="KY33" s="405"/>
      <c r="KZ33" s="405"/>
      <c r="LA33" s="405"/>
      <c r="LB33" s="405"/>
      <c r="LC33" s="405"/>
      <c r="LD33" s="405"/>
      <c r="LE33" s="405"/>
      <c r="LF33" s="405"/>
      <c r="LG33" s="405"/>
      <c r="LH33" s="405"/>
      <c r="LI33" s="405"/>
      <c r="LJ33" s="405"/>
      <c r="LK33" s="405"/>
      <c r="LL33" s="405"/>
      <c r="LM33" s="405"/>
      <c r="LN33" s="405"/>
      <c r="LO33" s="405"/>
      <c r="LP33" s="405"/>
      <c r="LQ33" s="405"/>
      <c r="LR33" s="405"/>
      <c r="LS33" s="405"/>
      <c r="LT33" s="405"/>
      <c r="LU33" s="405"/>
      <c r="LV33" s="405"/>
      <c r="LW33" s="405"/>
      <c r="LX33" s="405"/>
      <c r="LY33" s="405"/>
      <c r="LZ33" s="405"/>
      <c r="MA33" s="405"/>
      <c r="MB33" s="405"/>
      <c r="MC33" s="405"/>
      <c r="MD33" s="405"/>
      <c r="ME33" s="405"/>
      <c r="MF33" s="405"/>
      <c r="MG33" s="405"/>
      <c r="MH33" s="405"/>
      <c r="MI33" s="405"/>
      <c r="MJ33" s="405"/>
      <c r="MK33" s="405"/>
      <c r="ML33" s="405"/>
      <c r="MM33" s="405"/>
      <c r="MN33" s="405"/>
      <c r="MO33" s="405"/>
      <c r="MP33" s="405"/>
      <c r="MQ33" s="405"/>
      <c r="MR33" s="405"/>
      <c r="MS33" s="405"/>
      <c r="MT33" s="405"/>
      <c r="MU33" s="405"/>
      <c r="MV33" s="405"/>
      <c r="MW33" s="405"/>
      <c r="MX33" s="405"/>
      <c r="MY33" s="405"/>
      <c r="MZ33" s="405"/>
      <c r="NA33" s="405"/>
      <c r="NB33" s="405"/>
      <c r="NC33" s="405"/>
      <c r="ND33" s="405"/>
      <c r="NE33" s="405"/>
      <c r="NF33" s="405"/>
      <c r="NG33" s="405"/>
      <c r="NH33" s="405"/>
      <c r="NI33" s="405"/>
      <c r="NJ33" s="405"/>
      <c r="NK33" s="405"/>
      <c r="NL33" s="405"/>
      <c r="NM33" s="405"/>
      <c r="NN33" s="405"/>
      <c r="NO33" s="405"/>
      <c r="NP33" s="405"/>
      <c r="NQ33" s="405"/>
      <c r="NR33" s="405"/>
      <c r="NS33" s="405"/>
      <c r="NT33" s="405"/>
      <c r="NU33" s="405"/>
      <c r="NV33" s="405"/>
      <c r="NW33" s="405"/>
      <c r="NX33" s="405"/>
      <c r="NY33" s="405"/>
      <c r="NZ33" s="405"/>
      <c r="OA33" s="405"/>
      <c r="OB33" s="405"/>
      <c r="OC33" s="405"/>
      <c r="OD33" s="405"/>
      <c r="OE33" s="405"/>
      <c r="OF33" s="405"/>
      <c r="OG33" s="405"/>
      <c r="OH33" s="405"/>
      <c r="OI33" s="405"/>
      <c r="OJ33" s="405"/>
      <c r="OK33" s="405"/>
      <c r="OL33" s="405"/>
      <c r="OM33" s="405"/>
      <c r="ON33" s="405"/>
      <c r="OO33" s="405"/>
      <c r="OP33" s="405"/>
      <c r="OQ33" s="405"/>
      <c r="OR33" s="405"/>
      <c r="OS33" s="405"/>
      <c r="OT33" s="405"/>
      <c r="OU33" s="405"/>
      <c r="OV33" s="405"/>
      <c r="OW33" s="405"/>
      <c r="OX33" s="405"/>
      <c r="OY33" s="405"/>
      <c r="OZ33" s="405"/>
      <c r="PA33" s="405"/>
      <c r="PB33" s="405"/>
      <c r="PC33" s="405"/>
      <c r="PD33" s="405"/>
      <c r="PE33" s="405"/>
      <c r="PF33" s="405"/>
      <c r="PG33" s="405"/>
      <c r="PH33" s="405"/>
      <c r="PI33" s="405"/>
      <c r="PJ33" s="405"/>
      <c r="PK33" s="405"/>
      <c r="PL33" s="405"/>
      <c r="PM33" s="405"/>
      <c r="PN33" s="405"/>
      <c r="PO33" s="405"/>
      <c r="PP33" s="405"/>
      <c r="PQ33" s="405"/>
      <c r="PR33" s="405"/>
      <c r="PS33" s="405"/>
      <c r="PT33" s="405"/>
      <c r="PU33" s="405"/>
      <c r="PV33" s="405"/>
      <c r="PW33" s="405"/>
      <c r="PX33" s="405"/>
      <c r="PY33" s="405"/>
      <c r="PZ33" s="405"/>
      <c r="QA33" s="405"/>
      <c r="QB33" s="405"/>
      <c r="QC33" s="405"/>
      <c r="QD33" s="405"/>
      <c r="QE33" s="405"/>
      <c r="QF33" s="405"/>
      <c r="QG33" s="405"/>
      <c r="QH33" s="405"/>
      <c r="QI33" s="405"/>
      <c r="QJ33" s="405"/>
      <c r="QK33" s="405"/>
      <c r="QL33" s="405"/>
      <c r="QM33" s="405"/>
      <c r="QN33" s="405"/>
      <c r="QO33" s="405"/>
      <c r="QP33" s="405"/>
      <c r="QQ33" s="405"/>
      <c r="QR33" s="405"/>
      <c r="QS33" s="405"/>
      <c r="QT33" s="405"/>
      <c r="QU33" s="405"/>
      <c r="QV33" s="405"/>
      <c r="QW33" s="405"/>
      <c r="QX33" s="405"/>
      <c r="QY33" s="405"/>
      <c r="QZ33" s="405"/>
      <c r="RA33" s="405"/>
      <c r="RB33" s="405"/>
      <c r="RC33" s="405"/>
      <c r="RD33" s="405"/>
      <c r="RE33" s="405"/>
      <c r="RF33" s="405"/>
      <c r="RG33" s="405"/>
      <c r="RH33" s="405"/>
      <c r="RI33" s="405"/>
      <c r="RJ33" s="405"/>
      <c r="RK33" s="405"/>
      <c r="RL33" s="405"/>
      <c r="RM33" s="405"/>
      <c r="RN33" s="405"/>
      <c r="RO33" s="405"/>
      <c r="RP33" s="405"/>
      <c r="RQ33" s="405"/>
      <c r="RR33" s="405"/>
      <c r="RS33" s="405"/>
      <c r="RT33" s="405"/>
      <c r="RU33" s="405"/>
      <c r="RV33" s="405"/>
      <c r="RW33" s="405"/>
      <c r="RX33" s="405"/>
      <c r="RY33" s="405"/>
      <c r="RZ33" s="405"/>
      <c r="SB33" s="405"/>
      <c r="SD33" s="405"/>
      <c r="SF33" s="405"/>
      <c r="SI33" s="405"/>
      <c r="SJ33" s="405"/>
      <c r="SK33" s="405"/>
      <c r="SM33" s="405"/>
      <c r="SN33" s="405"/>
      <c r="SO33" s="405"/>
      <c r="SP33" s="405"/>
      <c r="SU33" s="405"/>
      <c r="SW33" s="405"/>
      <c r="SX33" s="405"/>
      <c r="SY33" s="405"/>
      <c r="SZ33" s="405"/>
      <c r="TA33" s="405"/>
      <c r="TB33" s="405"/>
      <c r="TC33" s="405"/>
      <c r="TD33" s="405"/>
      <c r="TE33" s="405"/>
      <c r="TF33" s="405"/>
      <c r="TG33" s="405"/>
      <c r="TH33" s="405"/>
      <c r="TI33" s="405"/>
      <c r="TJ33" s="405"/>
      <c r="TK33" s="405"/>
      <c r="TL33" s="405"/>
      <c r="TM33" s="405"/>
      <c r="TN33" s="405"/>
      <c r="TO33" s="405"/>
      <c r="TP33" s="405"/>
      <c r="TQ33" s="405"/>
      <c r="TR33" s="405"/>
      <c r="TS33" s="405"/>
      <c r="TT33" s="405"/>
      <c r="TU33" s="405"/>
      <c r="TV33" s="405"/>
      <c r="TW33" s="405"/>
      <c r="TX33" s="405"/>
      <c r="TY33" s="405"/>
      <c r="TZ33" s="405"/>
      <c r="UA33" s="405"/>
      <c r="UB33" s="405"/>
      <c r="UC33" s="405"/>
      <c r="UD33" s="405"/>
      <c r="UE33" s="405"/>
      <c r="UF33" s="405"/>
      <c r="UG33" s="405"/>
      <c r="UH33" s="405"/>
      <c r="UI33" s="405"/>
      <c r="UJ33" s="405"/>
      <c r="UK33" s="405"/>
      <c r="UL33" s="405"/>
      <c r="UM33" s="405"/>
      <c r="UN33" s="405"/>
      <c r="UO33" s="405"/>
      <c r="UP33" s="405"/>
      <c r="UQ33" s="405"/>
      <c r="UR33" s="405"/>
      <c r="US33" s="405"/>
      <c r="UT33" s="405"/>
      <c r="UU33" s="405"/>
      <c r="UV33" s="405"/>
      <c r="UW33" s="405"/>
      <c r="UX33" s="405"/>
      <c r="UY33" s="405"/>
      <c r="UZ33" s="405"/>
      <c r="VA33" s="405"/>
      <c r="VB33" s="405"/>
      <c r="VC33" s="405"/>
      <c r="VD33" s="405"/>
      <c r="VE33" s="405"/>
      <c r="VF33" s="405"/>
      <c r="VG33" s="405"/>
      <c r="VH33" s="405"/>
      <c r="VI33" s="405"/>
      <c r="VJ33" s="405"/>
      <c r="VK33" s="405"/>
      <c r="VL33" s="405"/>
      <c r="VM33" s="405"/>
      <c r="VN33" s="405"/>
      <c r="VO33" s="405"/>
      <c r="VP33" s="405"/>
      <c r="VQ33" s="405"/>
      <c r="VR33" s="405"/>
      <c r="VS33" s="405"/>
      <c r="VT33" s="405"/>
      <c r="VU33" s="405"/>
      <c r="VV33" s="405"/>
      <c r="VW33" s="405"/>
      <c r="VX33" s="405"/>
      <c r="VY33" s="405"/>
      <c r="VZ33" s="405"/>
      <c r="WA33" s="405"/>
      <c r="WB33" s="405"/>
      <c r="WC33" s="405"/>
      <c r="WD33" s="405"/>
      <c r="WE33" s="405"/>
      <c r="WF33" s="405"/>
      <c r="WG33" s="405"/>
      <c r="WH33" s="405"/>
      <c r="WI33" s="405"/>
      <c r="WJ33" s="405"/>
      <c r="WK33" s="405"/>
      <c r="WL33" s="405"/>
      <c r="WM33" s="405"/>
      <c r="WN33" s="405"/>
      <c r="WO33" s="405"/>
      <c r="WP33" s="405"/>
      <c r="WQ33" s="405"/>
      <c r="WR33" s="405"/>
      <c r="WS33" s="405"/>
      <c r="WT33" s="405"/>
      <c r="WU33" s="405"/>
      <c r="WV33" s="405"/>
      <c r="WW33" s="405"/>
      <c r="WX33" s="405"/>
      <c r="WY33" s="405"/>
      <c r="WZ33" s="405"/>
      <c r="XA33" s="405"/>
      <c r="XB33" s="405"/>
      <c r="XC33" s="405"/>
      <c r="XD33" s="405"/>
      <c r="XE33" s="405"/>
      <c r="XF33" s="405"/>
      <c r="XG33" s="405"/>
      <c r="XH33" s="405"/>
      <c r="XI33" s="405"/>
      <c r="XJ33" s="405"/>
      <c r="XK33" s="405"/>
      <c r="XL33" s="405"/>
      <c r="XM33" s="405"/>
      <c r="XN33" s="405"/>
      <c r="XO33" s="405"/>
      <c r="XP33" s="405"/>
      <c r="XQ33" s="405"/>
      <c r="XR33" s="405"/>
      <c r="XS33" s="405"/>
      <c r="XT33" s="405"/>
      <c r="XU33" s="405"/>
      <c r="XV33" s="405"/>
      <c r="XW33" s="405"/>
      <c r="XX33" s="405"/>
      <c r="XY33" s="405"/>
      <c r="XZ33" s="405"/>
      <c r="YA33" s="405"/>
      <c r="YB33" s="405"/>
      <c r="YC33" s="405"/>
      <c r="YD33" s="405"/>
      <c r="YE33" s="405"/>
      <c r="YF33" s="405"/>
      <c r="YG33" s="405"/>
      <c r="YH33" s="405"/>
      <c r="YI33" s="405"/>
      <c r="YJ33" s="405"/>
      <c r="YK33" s="405"/>
      <c r="YL33" s="405"/>
      <c r="YM33" s="405"/>
      <c r="YN33" s="405"/>
      <c r="YO33" s="405"/>
      <c r="YP33" s="405"/>
      <c r="YQ33" s="405"/>
      <c r="YR33" s="405"/>
      <c r="YS33" s="405"/>
      <c r="YT33" s="405"/>
      <c r="YU33" s="405"/>
      <c r="YV33" s="405"/>
      <c r="YW33" s="405"/>
      <c r="YX33" s="405"/>
      <c r="YY33" s="405"/>
      <c r="YZ33" s="405"/>
      <c r="ZA33" s="405"/>
      <c r="ZB33" s="405"/>
      <c r="ZC33" s="405"/>
      <c r="ZD33" s="405"/>
      <c r="ZE33" s="405"/>
      <c r="ZF33" s="405"/>
      <c r="ZG33" s="405"/>
      <c r="ZH33" s="405"/>
      <c r="ZI33" s="405"/>
      <c r="ZJ33" s="405"/>
      <c r="ZK33" s="405"/>
      <c r="ZL33" s="405"/>
      <c r="ZM33" s="405"/>
      <c r="ZN33" s="405"/>
      <c r="ZO33" s="405"/>
      <c r="ZP33" s="405"/>
      <c r="ZQ33" s="405"/>
      <c r="ZR33" s="405"/>
      <c r="ZS33" s="405"/>
      <c r="ZT33" s="405"/>
      <c r="ZU33" s="405"/>
      <c r="ZV33" s="405"/>
      <c r="ZW33" s="405"/>
      <c r="ZX33" s="405"/>
      <c r="ZY33" s="405"/>
      <c r="ZZ33" s="405"/>
      <c r="AAA33" s="405"/>
      <c r="AAB33" s="405"/>
      <c r="AAC33" s="405"/>
      <c r="AAD33" s="405"/>
      <c r="AAE33" s="405"/>
      <c r="AAF33" s="405"/>
      <c r="AAG33" s="405"/>
      <c r="AAH33" s="405"/>
      <c r="AAI33" s="405"/>
      <c r="AAJ33" s="405"/>
      <c r="AAK33" s="405"/>
      <c r="AAL33" s="405"/>
      <c r="AAM33" s="405"/>
      <c r="AAN33" s="405"/>
      <c r="AAO33" s="405"/>
      <c r="AAP33" s="405"/>
      <c r="AAQ33" s="405"/>
      <c r="AAR33" s="405"/>
      <c r="AAS33" s="405"/>
      <c r="AAT33" s="405"/>
      <c r="AAU33" s="405"/>
      <c r="AAV33" s="405"/>
      <c r="AAW33" s="405"/>
      <c r="AAX33" s="405"/>
      <c r="AAY33" s="405"/>
      <c r="AAZ33" s="405"/>
      <c r="ABA33" s="405"/>
      <c r="ABB33" s="405"/>
      <c r="ABC33" s="405"/>
      <c r="ABD33" s="405"/>
      <c r="ABE33" s="405"/>
      <c r="ABF33" s="405"/>
      <c r="ABG33" s="405"/>
      <c r="ABH33" s="405"/>
      <c r="ABI33" s="405"/>
      <c r="ABJ33" s="405"/>
      <c r="ABK33" s="405"/>
      <c r="ABL33" s="405"/>
      <c r="ABM33" s="405"/>
      <c r="ABN33" s="405"/>
      <c r="ABO33" s="405"/>
      <c r="ABP33" s="405"/>
      <c r="ABQ33" s="405"/>
      <c r="ABR33" s="405"/>
      <c r="ABS33" s="405"/>
      <c r="ABT33" s="405"/>
      <c r="ABU33" s="405"/>
      <c r="ABV33" s="405"/>
      <c r="ABX33" s="405"/>
      <c r="ABZ33" s="405"/>
      <c r="ACB33" s="405"/>
      <c r="ACE33" s="405"/>
      <c r="ACF33" s="405"/>
      <c r="ACG33" s="405"/>
      <c r="ACI33" s="405"/>
      <c r="ACJ33" s="405"/>
      <c r="ACK33" s="405"/>
      <c r="ACL33" s="405"/>
      <c r="ACQ33" s="405"/>
      <c r="ACS33" s="405"/>
      <c r="ACT33" s="405"/>
      <c r="ACU33" s="405"/>
      <c r="ACV33" s="405"/>
      <c r="ACW33" s="405"/>
      <c r="ACX33" s="405"/>
      <c r="ACY33" s="405"/>
      <c r="ACZ33" s="405"/>
      <c r="ADA33" s="405"/>
      <c r="ADB33" s="405"/>
      <c r="ADC33" s="405"/>
      <c r="ADD33" s="405"/>
      <c r="ADE33" s="405"/>
      <c r="ADF33" s="405"/>
      <c r="ADG33" s="405"/>
      <c r="ADH33" s="405"/>
      <c r="ADI33" s="405"/>
      <c r="ADJ33" s="405"/>
      <c r="ADK33" s="405"/>
      <c r="ADL33" s="405"/>
      <c r="ADM33" s="405"/>
      <c r="ADN33" s="405"/>
      <c r="ADO33" s="405"/>
      <c r="ADP33" s="405"/>
      <c r="ADQ33" s="405"/>
      <c r="ADR33" s="405"/>
      <c r="ADS33" s="405"/>
      <c r="ADT33" s="405"/>
      <c r="ADU33" s="405"/>
      <c r="ADV33" s="405"/>
      <c r="ADW33" s="405"/>
      <c r="ADX33" s="405"/>
      <c r="ADY33" s="405"/>
      <c r="ADZ33" s="405"/>
      <c r="AEA33" s="405"/>
      <c r="AEB33" s="405"/>
      <c r="AEC33" s="405"/>
      <c r="AED33" s="405"/>
      <c r="AEE33" s="405"/>
      <c r="AEF33" s="405"/>
      <c r="AEG33" s="405"/>
      <c r="AEH33" s="405"/>
      <c r="AEI33" s="405"/>
      <c r="AEJ33" s="405"/>
      <c r="AEK33" s="405"/>
      <c r="AEL33" s="405"/>
      <c r="AEM33" s="405"/>
      <c r="AEN33" s="405"/>
      <c r="AEO33" s="405"/>
      <c r="AEP33" s="405"/>
      <c r="AEQ33" s="405"/>
      <c r="AER33" s="405"/>
      <c r="AES33" s="405"/>
      <c r="AET33" s="405"/>
      <c r="AEU33" s="405"/>
      <c r="AEV33" s="405"/>
      <c r="AEW33" s="405"/>
      <c r="AEX33" s="405"/>
      <c r="AEY33" s="405"/>
      <c r="AEZ33" s="405"/>
      <c r="AFA33" s="405"/>
      <c r="AFB33" s="405"/>
      <c r="AFC33" s="405"/>
      <c r="AFD33" s="405"/>
      <c r="AFE33" s="405"/>
      <c r="AFF33" s="405"/>
      <c r="AFG33" s="405"/>
      <c r="AFH33" s="405"/>
      <c r="AFI33" s="405"/>
      <c r="AFJ33" s="405"/>
      <c r="AFK33" s="405"/>
      <c r="AFL33" s="405"/>
      <c r="AFM33" s="405"/>
      <c r="AFN33" s="405"/>
      <c r="AFO33" s="405"/>
      <c r="AFP33" s="405"/>
      <c r="AFQ33" s="405"/>
      <c r="AFR33" s="405"/>
      <c r="AFS33" s="405"/>
      <c r="AFT33" s="405"/>
      <c r="AFU33" s="405"/>
      <c r="AFV33" s="405"/>
      <c r="AFW33" s="405"/>
      <c r="AFX33" s="405"/>
      <c r="AFY33" s="405"/>
      <c r="AFZ33" s="405"/>
      <c r="AGA33" s="405"/>
      <c r="AGB33" s="405"/>
      <c r="AGC33" s="405"/>
      <c r="AGD33" s="405"/>
      <c r="AGE33" s="405"/>
      <c r="AGF33" s="405"/>
      <c r="AGG33" s="405"/>
      <c r="AGH33" s="405"/>
      <c r="AGI33" s="405"/>
      <c r="AGJ33" s="405"/>
      <c r="AGK33" s="405"/>
      <c r="AGL33" s="405"/>
      <c r="AGM33" s="405"/>
      <c r="AGN33" s="405"/>
      <c r="AGO33" s="405"/>
      <c r="AGP33" s="405"/>
      <c r="AGQ33" s="405"/>
      <c r="AGR33" s="405"/>
      <c r="AGS33" s="405"/>
      <c r="AGT33" s="405"/>
      <c r="AGU33" s="405"/>
      <c r="AGV33" s="405"/>
      <c r="AGW33" s="405"/>
      <c r="AGX33" s="405"/>
      <c r="AGY33" s="405"/>
      <c r="AGZ33" s="405"/>
      <c r="AHA33" s="405"/>
      <c r="AHB33" s="405"/>
      <c r="AHC33" s="405"/>
      <c r="AHD33" s="405"/>
      <c r="AHE33" s="405"/>
      <c r="AHF33" s="405"/>
      <c r="AHG33" s="405"/>
      <c r="AHH33" s="405"/>
      <c r="AHI33" s="405"/>
      <c r="AHJ33" s="405"/>
      <c r="AHK33" s="405"/>
      <c r="AHL33" s="405"/>
      <c r="AHM33" s="405"/>
      <c r="AHN33" s="405"/>
      <c r="AHO33" s="405"/>
      <c r="AHP33" s="405"/>
      <c r="AHQ33" s="405"/>
      <c r="AHR33" s="405"/>
      <c r="AHS33" s="405"/>
      <c r="AHT33" s="405"/>
      <c r="AHU33" s="405"/>
      <c r="AHV33" s="405"/>
      <c r="AHW33" s="405"/>
      <c r="AHX33" s="405"/>
      <c r="AHY33" s="405"/>
      <c r="AHZ33" s="405"/>
      <c r="AIA33" s="405"/>
      <c r="AIB33" s="405"/>
      <c r="AIC33" s="405"/>
      <c r="AID33" s="405"/>
      <c r="AIE33" s="405"/>
      <c r="AIF33" s="405"/>
      <c r="AIG33" s="405"/>
      <c r="AIH33" s="405"/>
      <c r="AII33" s="405"/>
      <c r="AIJ33" s="405"/>
      <c r="AIK33" s="405"/>
      <c r="AIL33" s="405"/>
      <c r="AIM33" s="405"/>
      <c r="AIN33" s="405"/>
      <c r="AIO33" s="405"/>
      <c r="AIP33" s="405"/>
      <c r="AIQ33" s="405"/>
      <c r="AIR33" s="405"/>
      <c r="AIS33" s="405"/>
      <c r="AIT33" s="405"/>
      <c r="AIU33" s="405"/>
      <c r="AIV33" s="405"/>
      <c r="AIW33" s="405"/>
      <c r="AIX33" s="405"/>
      <c r="AIY33" s="405"/>
      <c r="AIZ33" s="405"/>
      <c r="AJA33" s="405"/>
      <c r="AJB33" s="405"/>
      <c r="AJC33" s="405"/>
      <c r="AJD33" s="405"/>
      <c r="AJE33" s="405"/>
      <c r="AJF33" s="405"/>
      <c r="AJG33" s="405"/>
      <c r="AJH33" s="405"/>
      <c r="AJI33" s="405"/>
      <c r="AJJ33" s="405"/>
      <c r="AJK33" s="405"/>
      <c r="AJL33" s="405"/>
      <c r="AJM33" s="405"/>
      <c r="AJN33" s="405"/>
      <c r="AJO33" s="405"/>
      <c r="AJP33" s="405"/>
      <c r="AJQ33" s="405"/>
      <c r="AJR33" s="405"/>
      <c r="AJS33" s="405"/>
      <c r="AJT33" s="405"/>
      <c r="AJU33" s="405"/>
      <c r="AJV33" s="405"/>
      <c r="AJW33" s="405"/>
      <c r="AJX33" s="405"/>
      <c r="AJY33" s="405"/>
      <c r="AJZ33" s="405"/>
      <c r="AKA33" s="405"/>
      <c r="AKB33" s="405"/>
      <c r="AKC33" s="405"/>
      <c r="AKD33" s="405"/>
      <c r="AKE33" s="405"/>
      <c r="AKF33" s="405"/>
      <c r="AKG33" s="405"/>
      <c r="AKH33" s="405"/>
      <c r="AKI33" s="405"/>
      <c r="AKJ33" s="405"/>
      <c r="AKK33" s="405"/>
      <c r="AKL33" s="405"/>
      <c r="AKM33" s="405"/>
      <c r="AKN33" s="405"/>
      <c r="AKO33" s="405"/>
      <c r="AKP33" s="405"/>
      <c r="AKQ33" s="405"/>
      <c r="AKR33" s="405"/>
      <c r="AKS33" s="405"/>
      <c r="AKT33" s="405"/>
      <c r="AKU33" s="405"/>
      <c r="AKV33" s="405"/>
      <c r="AKW33" s="405"/>
      <c r="AKX33" s="405"/>
      <c r="AKY33" s="405"/>
      <c r="AKZ33" s="405"/>
      <c r="ALA33" s="405"/>
      <c r="ALB33" s="405"/>
      <c r="ALC33" s="405"/>
      <c r="ALD33" s="405"/>
      <c r="ALE33" s="405"/>
      <c r="ALF33" s="405"/>
      <c r="ALG33" s="405"/>
      <c r="ALH33" s="405"/>
      <c r="ALI33" s="405"/>
      <c r="ALJ33" s="405"/>
      <c r="ALK33" s="405"/>
      <c r="ALL33" s="405"/>
      <c r="ALM33" s="405"/>
      <c r="ALN33" s="405"/>
      <c r="ALO33" s="405"/>
      <c r="ALP33" s="405"/>
      <c r="ALQ33" s="405"/>
      <c r="ALR33" s="405"/>
      <c r="ALT33" s="405"/>
      <c r="ALV33" s="405"/>
      <c r="ALX33" s="405"/>
      <c r="AMA33" s="405"/>
      <c r="AMB33" s="405"/>
      <c r="AMC33" s="405"/>
      <c r="AME33" s="405"/>
      <c r="AMF33" s="405"/>
      <c r="AMG33" s="405"/>
      <c r="AMH33" s="405"/>
      <c r="AMM33" s="405"/>
      <c r="AMO33" s="405"/>
      <c r="AMP33" s="405"/>
      <c r="AMQ33" s="405"/>
      <c r="AMR33" s="405"/>
      <c r="AMS33" s="405"/>
      <c r="AMT33" s="405"/>
      <c r="AMU33" s="405"/>
      <c r="AMV33" s="405"/>
      <c r="AMW33" s="405"/>
      <c r="AMX33" s="405"/>
      <c r="AMY33" s="405"/>
      <c r="AMZ33" s="405"/>
      <c r="ANA33" s="405"/>
      <c r="ANB33" s="405"/>
      <c r="ANC33" s="405"/>
      <c r="AND33" s="405"/>
      <c r="ANE33" s="405"/>
      <c r="ANF33" s="405"/>
      <c r="ANG33" s="405"/>
      <c r="ANH33" s="405"/>
      <c r="ANI33" s="405"/>
      <c r="ANJ33" s="405"/>
      <c r="ANK33" s="405"/>
      <c r="ANL33" s="405"/>
      <c r="ANM33" s="405"/>
      <c r="ANN33" s="405"/>
      <c r="ANO33" s="405"/>
      <c r="ANP33" s="405"/>
      <c r="ANQ33" s="405"/>
      <c r="ANR33" s="405"/>
      <c r="ANS33" s="405"/>
      <c r="ANT33" s="405"/>
      <c r="ANU33" s="405"/>
      <c r="ANV33" s="405"/>
      <c r="ANW33" s="405"/>
      <c r="ANX33" s="405"/>
      <c r="ANY33" s="405"/>
      <c r="ANZ33" s="405"/>
      <c r="AOA33" s="405"/>
      <c r="AOB33" s="405"/>
      <c r="AOC33" s="405"/>
      <c r="AOD33" s="405"/>
      <c r="AOE33" s="405"/>
      <c r="AOF33" s="405"/>
      <c r="AOG33" s="405"/>
      <c r="AOH33" s="405"/>
      <c r="AOI33" s="405"/>
      <c r="AOJ33" s="405"/>
      <c r="AOK33" s="405"/>
      <c r="AOL33" s="405"/>
      <c r="AOM33" s="405"/>
      <c r="AON33" s="405"/>
      <c r="AOO33" s="405"/>
      <c r="AOP33" s="405"/>
      <c r="AOQ33" s="405"/>
      <c r="AOR33" s="405"/>
      <c r="AOS33" s="405"/>
      <c r="AOT33" s="405"/>
      <c r="AOU33" s="405"/>
      <c r="AOV33" s="405"/>
      <c r="AOW33" s="405"/>
      <c r="AOX33" s="405"/>
      <c r="AOY33" s="405"/>
      <c r="AOZ33" s="405"/>
      <c r="APA33" s="405"/>
      <c r="APB33" s="405"/>
      <c r="APC33" s="405"/>
      <c r="APD33" s="405"/>
      <c r="APE33" s="405"/>
      <c r="APF33" s="405"/>
      <c r="APG33" s="405"/>
      <c r="APH33" s="405"/>
      <c r="API33" s="405"/>
      <c r="APJ33" s="405"/>
      <c r="APK33" s="405"/>
      <c r="APL33" s="405"/>
      <c r="APM33" s="405"/>
      <c r="APN33" s="405"/>
      <c r="APO33" s="405"/>
      <c r="APP33" s="405"/>
      <c r="APQ33" s="405"/>
      <c r="APR33" s="405"/>
      <c r="APS33" s="405"/>
      <c r="APT33" s="405"/>
      <c r="APU33" s="405"/>
      <c r="APV33" s="405"/>
      <c r="APW33" s="405"/>
      <c r="APX33" s="405"/>
      <c r="APY33" s="405"/>
      <c r="APZ33" s="405"/>
      <c r="AQA33" s="405"/>
      <c r="AQB33" s="405"/>
      <c r="AQC33" s="405"/>
      <c r="AQD33" s="405"/>
      <c r="AQE33" s="405"/>
      <c r="AQF33" s="405"/>
      <c r="AQG33" s="405"/>
      <c r="AQH33" s="405"/>
      <c r="AQI33" s="405"/>
      <c r="AQJ33" s="405"/>
      <c r="AQK33" s="405"/>
      <c r="AQL33" s="405"/>
      <c r="AQM33" s="405"/>
      <c r="AQN33" s="405"/>
      <c r="AQO33" s="405"/>
      <c r="AQP33" s="405"/>
      <c r="AQQ33" s="405"/>
      <c r="AQR33" s="405"/>
      <c r="AQS33" s="405"/>
      <c r="AQT33" s="405"/>
      <c r="AQU33" s="405"/>
      <c r="AQV33" s="405"/>
      <c r="AQW33" s="405"/>
      <c r="AQX33" s="405"/>
      <c r="AQY33" s="405"/>
      <c r="AQZ33" s="405"/>
      <c r="ARA33" s="405"/>
      <c r="ARB33" s="405"/>
      <c r="ARC33" s="405"/>
      <c r="ARD33" s="405"/>
      <c r="ARE33" s="405"/>
      <c r="ARF33" s="405"/>
      <c r="ARG33" s="405"/>
      <c r="ARH33" s="405"/>
      <c r="ARI33" s="405"/>
      <c r="ARJ33" s="405"/>
      <c r="ARK33" s="405"/>
      <c r="ARL33" s="405"/>
      <c r="ARM33" s="405"/>
      <c r="ARN33" s="405"/>
      <c r="ARO33" s="405"/>
      <c r="ARP33" s="405"/>
      <c r="ARQ33" s="405"/>
      <c r="ARR33" s="405"/>
      <c r="ARS33" s="405"/>
      <c r="ART33" s="405"/>
      <c r="ARU33" s="405"/>
      <c r="ARV33" s="405"/>
      <c r="ARW33" s="405"/>
      <c r="ARX33" s="405"/>
      <c r="ARY33" s="405"/>
      <c r="ARZ33" s="405"/>
      <c r="ASA33" s="405"/>
      <c r="ASB33" s="405"/>
      <c r="ASC33" s="405"/>
      <c r="ASD33" s="405"/>
      <c r="ASE33" s="405"/>
      <c r="ASF33" s="405"/>
      <c r="ASG33" s="405"/>
      <c r="ASH33" s="405"/>
      <c r="ASI33" s="405"/>
      <c r="ASJ33" s="405"/>
      <c r="ASK33" s="405"/>
      <c r="ASL33" s="405"/>
      <c r="ASM33" s="405"/>
      <c r="ASN33" s="405"/>
      <c r="ASO33" s="405"/>
      <c r="ASP33" s="405"/>
      <c r="ASQ33" s="405"/>
      <c r="ASR33" s="405"/>
      <c r="ASS33" s="405"/>
      <c r="AST33" s="405"/>
      <c r="ASU33" s="405"/>
      <c r="ASV33" s="405"/>
      <c r="ASW33" s="405"/>
      <c r="ASX33" s="405"/>
      <c r="ASY33" s="405"/>
      <c r="ASZ33" s="405"/>
      <c r="ATA33" s="405"/>
      <c r="ATB33" s="405"/>
      <c r="ATC33" s="405"/>
      <c r="ATD33" s="405"/>
      <c r="ATE33" s="405"/>
      <c r="ATF33" s="405"/>
      <c r="ATG33" s="405"/>
      <c r="ATH33" s="405"/>
      <c r="ATI33" s="405"/>
      <c r="ATJ33" s="405"/>
      <c r="ATK33" s="405"/>
      <c r="ATL33" s="405"/>
      <c r="ATM33" s="405"/>
      <c r="ATN33" s="405"/>
      <c r="ATO33" s="405"/>
      <c r="ATP33" s="405"/>
      <c r="ATQ33" s="405"/>
      <c r="ATR33" s="405"/>
      <c r="ATS33" s="405"/>
      <c r="ATT33" s="405"/>
      <c r="ATU33" s="405"/>
      <c r="ATV33" s="405"/>
      <c r="ATW33" s="405"/>
      <c r="ATX33" s="405"/>
      <c r="ATY33" s="405"/>
      <c r="ATZ33" s="405"/>
      <c r="AUA33" s="405"/>
      <c r="AUB33" s="405"/>
      <c r="AUC33" s="405"/>
      <c r="AUD33" s="405"/>
      <c r="AUE33" s="405"/>
      <c r="AUF33" s="405"/>
      <c r="AUG33" s="405"/>
      <c r="AUH33" s="405"/>
      <c r="AUI33" s="405"/>
      <c r="AUJ33" s="405"/>
      <c r="AUK33" s="405"/>
      <c r="AUL33" s="405"/>
      <c r="AUM33" s="405"/>
      <c r="AUN33" s="405"/>
      <c r="AUO33" s="405"/>
      <c r="AUP33" s="405"/>
      <c r="AUQ33" s="405"/>
      <c r="AUR33" s="405"/>
      <c r="AUS33" s="405"/>
      <c r="AUT33" s="405"/>
      <c r="AUU33" s="405"/>
      <c r="AUV33" s="405"/>
      <c r="AUW33" s="405"/>
      <c r="AUX33" s="405"/>
      <c r="AUY33" s="405"/>
      <c r="AUZ33" s="405"/>
      <c r="AVA33" s="405"/>
      <c r="AVB33" s="405"/>
      <c r="AVC33" s="405"/>
      <c r="AVD33" s="405"/>
      <c r="AVE33" s="405"/>
      <c r="AVF33" s="405"/>
      <c r="AVG33" s="405"/>
      <c r="AVH33" s="405"/>
      <c r="AVI33" s="405"/>
      <c r="AVJ33" s="405"/>
      <c r="AVK33" s="405"/>
      <c r="AVL33" s="405"/>
      <c r="AVM33" s="405"/>
      <c r="AVN33" s="405"/>
      <c r="AVP33" s="405"/>
      <c r="AVR33" s="405"/>
      <c r="AVT33" s="405"/>
      <c r="AVW33" s="405"/>
      <c r="AVX33" s="405"/>
      <c r="AVY33" s="405"/>
      <c r="AWA33" s="405"/>
      <c r="AWB33" s="405"/>
      <c r="AWC33" s="405"/>
      <c r="AWD33" s="405"/>
      <c r="AWI33" s="405"/>
      <c r="AWK33" s="405"/>
      <c r="AWL33" s="405"/>
      <c r="AWM33" s="405"/>
      <c r="AWN33" s="405"/>
      <c r="AWO33" s="405"/>
      <c r="AWP33" s="405"/>
      <c r="AWQ33" s="405"/>
      <c r="AWR33" s="405"/>
      <c r="AWS33" s="405"/>
      <c r="AWT33" s="405"/>
      <c r="AWU33" s="405"/>
      <c r="AWV33" s="405"/>
      <c r="AWW33" s="405"/>
      <c r="AWX33" s="405"/>
      <c r="AWY33" s="405"/>
      <c r="AWZ33" s="405"/>
      <c r="AXA33" s="405"/>
      <c r="AXB33" s="405"/>
      <c r="AXC33" s="405"/>
      <c r="AXD33" s="405"/>
      <c r="AXE33" s="405"/>
      <c r="AXF33" s="405"/>
      <c r="AXG33" s="405"/>
      <c r="AXH33" s="405"/>
      <c r="AXI33" s="405"/>
      <c r="AXJ33" s="405"/>
      <c r="AXK33" s="405"/>
      <c r="AXL33" s="405"/>
      <c r="AXM33" s="405"/>
      <c r="AXN33" s="405"/>
      <c r="AXO33" s="405"/>
      <c r="AXP33" s="405"/>
      <c r="AXQ33" s="405"/>
      <c r="AXR33" s="405"/>
      <c r="AXS33" s="405"/>
      <c r="AXT33" s="405"/>
      <c r="AXU33" s="405"/>
      <c r="AXV33" s="405"/>
      <c r="AXW33" s="405"/>
      <c r="AXX33" s="405"/>
      <c r="AXY33" s="405"/>
      <c r="AXZ33" s="405"/>
      <c r="AYA33" s="405"/>
      <c r="AYB33" s="405"/>
      <c r="AYC33" s="405"/>
      <c r="AYD33" s="405"/>
      <c r="AYE33" s="405"/>
      <c r="AYF33" s="405"/>
      <c r="AYG33" s="405"/>
      <c r="AYH33" s="405"/>
      <c r="AYI33" s="405"/>
      <c r="AYJ33" s="405"/>
      <c r="AYK33" s="405"/>
      <c r="AYL33" s="405"/>
      <c r="AYM33" s="405"/>
      <c r="AYN33" s="405"/>
      <c r="AYO33" s="405"/>
      <c r="AYP33" s="405"/>
      <c r="AYQ33" s="405"/>
      <c r="AYR33" s="405"/>
      <c r="AYS33" s="405"/>
      <c r="AYT33" s="405"/>
      <c r="AYU33" s="405"/>
      <c r="AYV33" s="405"/>
      <c r="AYW33" s="405"/>
      <c r="AYX33" s="405"/>
      <c r="AYY33" s="405"/>
      <c r="AYZ33" s="405"/>
      <c r="AZA33" s="405"/>
      <c r="AZB33" s="405"/>
      <c r="AZC33" s="405"/>
      <c r="AZD33" s="405"/>
      <c r="AZE33" s="405"/>
      <c r="AZF33" s="405"/>
      <c r="AZG33" s="405"/>
      <c r="AZH33" s="405"/>
      <c r="AZI33" s="405"/>
      <c r="AZJ33" s="405"/>
      <c r="AZK33" s="405"/>
      <c r="AZL33" s="405"/>
      <c r="AZM33" s="405"/>
      <c r="AZN33" s="405"/>
      <c r="AZO33" s="405"/>
      <c r="AZP33" s="405"/>
      <c r="AZQ33" s="405"/>
      <c r="AZR33" s="405"/>
      <c r="AZS33" s="405"/>
      <c r="AZT33" s="405"/>
      <c r="AZU33" s="405"/>
      <c r="AZV33" s="405"/>
      <c r="AZW33" s="405"/>
      <c r="AZX33" s="405"/>
      <c r="AZY33" s="405"/>
      <c r="AZZ33" s="405"/>
      <c r="BAA33" s="405"/>
      <c r="BAB33" s="405"/>
      <c r="BAC33" s="405"/>
      <c r="BAD33" s="405"/>
      <c r="BAE33" s="405"/>
      <c r="BAF33" s="405"/>
      <c r="BAG33" s="405"/>
      <c r="BAH33" s="405"/>
      <c r="BAI33" s="405"/>
      <c r="BAJ33" s="405"/>
      <c r="BAK33" s="405"/>
      <c r="BAL33" s="405"/>
      <c r="BAM33" s="405"/>
      <c r="BAN33" s="405"/>
      <c r="BAO33" s="405"/>
      <c r="BAP33" s="405"/>
      <c r="BAQ33" s="405"/>
      <c r="BAR33" s="405"/>
      <c r="BAS33" s="405"/>
      <c r="BAT33" s="405"/>
      <c r="BAU33" s="405"/>
      <c r="BAV33" s="405"/>
      <c r="BAW33" s="405"/>
      <c r="BAX33" s="405"/>
      <c r="BAY33" s="405"/>
      <c r="BAZ33" s="405"/>
      <c r="BBA33" s="405"/>
      <c r="BBB33" s="405"/>
      <c r="BBC33" s="405"/>
      <c r="BBD33" s="405"/>
      <c r="BBE33" s="405"/>
      <c r="BBF33" s="405"/>
      <c r="BBG33" s="405"/>
      <c r="BBH33" s="405"/>
      <c r="BBI33" s="405"/>
      <c r="BBJ33" s="405"/>
      <c r="BBK33" s="405"/>
      <c r="BBL33" s="405"/>
      <c r="BBM33" s="405"/>
      <c r="BBN33" s="405"/>
      <c r="BBO33" s="405"/>
      <c r="BBP33" s="405"/>
      <c r="BBQ33" s="405"/>
      <c r="BBR33" s="405"/>
      <c r="BBS33" s="405"/>
      <c r="BBT33" s="405"/>
      <c r="BBU33" s="405"/>
      <c r="BBV33" s="405"/>
      <c r="BBW33" s="405"/>
      <c r="BBX33" s="405"/>
      <c r="BBY33" s="405"/>
      <c r="BBZ33" s="405"/>
      <c r="BCA33" s="405"/>
      <c r="BCB33" s="405"/>
      <c r="BCC33" s="405"/>
      <c r="BCD33" s="405"/>
      <c r="BCE33" s="405"/>
      <c r="BCF33" s="405"/>
      <c r="BCG33" s="405"/>
      <c r="BCH33" s="405"/>
      <c r="BCI33" s="405"/>
      <c r="BCJ33" s="405"/>
      <c r="BCK33" s="405"/>
      <c r="BCL33" s="405"/>
      <c r="BCM33" s="405"/>
      <c r="BCN33" s="405"/>
      <c r="BCO33" s="405"/>
      <c r="BCP33" s="405"/>
      <c r="BCQ33" s="405"/>
      <c r="BCR33" s="405"/>
      <c r="BCS33" s="405"/>
      <c r="BCT33" s="405"/>
      <c r="BCU33" s="405"/>
      <c r="BCV33" s="405"/>
      <c r="BCW33" s="405"/>
      <c r="BCX33" s="405"/>
      <c r="BCY33" s="405"/>
      <c r="BCZ33" s="405"/>
      <c r="BDA33" s="405"/>
      <c r="BDB33" s="405"/>
      <c r="BDC33" s="405"/>
      <c r="BDD33" s="405"/>
      <c r="BDE33" s="405"/>
      <c r="BDF33" s="405"/>
      <c r="BDG33" s="405"/>
      <c r="BDH33" s="405"/>
      <c r="BDI33" s="405"/>
      <c r="BDJ33" s="405"/>
      <c r="BDK33" s="405"/>
      <c r="BDL33" s="405"/>
      <c r="BDM33" s="405"/>
      <c r="BDN33" s="405"/>
      <c r="BDO33" s="405"/>
      <c r="BDP33" s="405"/>
      <c r="BDQ33" s="405"/>
      <c r="BDR33" s="405"/>
      <c r="BDS33" s="405"/>
      <c r="BDT33" s="405"/>
      <c r="BDU33" s="405"/>
      <c r="BDV33" s="405"/>
      <c r="BDW33" s="405"/>
      <c r="BDX33" s="405"/>
      <c r="BDY33" s="405"/>
      <c r="BDZ33" s="405"/>
      <c r="BEA33" s="405"/>
      <c r="BEB33" s="405"/>
      <c r="BEC33" s="405"/>
      <c r="BED33" s="405"/>
      <c r="BEE33" s="405"/>
      <c r="BEF33" s="405"/>
      <c r="BEG33" s="405"/>
      <c r="BEH33" s="405"/>
      <c r="BEI33" s="405"/>
      <c r="BEJ33" s="405"/>
      <c r="BEK33" s="405"/>
      <c r="BEL33" s="405"/>
      <c r="BEM33" s="405"/>
      <c r="BEN33" s="405"/>
      <c r="BEO33" s="405"/>
      <c r="BEP33" s="405"/>
      <c r="BEQ33" s="405"/>
      <c r="BER33" s="405"/>
      <c r="BES33" s="405"/>
      <c r="BET33" s="405"/>
      <c r="BEU33" s="405"/>
      <c r="BEV33" s="405"/>
      <c r="BEW33" s="405"/>
      <c r="BEX33" s="405"/>
      <c r="BEY33" s="405"/>
      <c r="BEZ33" s="405"/>
      <c r="BFA33" s="405"/>
      <c r="BFB33" s="405"/>
      <c r="BFC33" s="405"/>
      <c r="BFD33" s="405"/>
      <c r="BFE33" s="405"/>
      <c r="BFF33" s="405"/>
      <c r="BFG33" s="405"/>
      <c r="BFH33" s="405"/>
      <c r="BFI33" s="405"/>
      <c r="BFJ33" s="405"/>
      <c r="BFL33" s="405"/>
      <c r="BFN33" s="405"/>
      <c r="BFP33" s="405"/>
      <c r="BFS33" s="405"/>
      <c r="BFT33" s="405"/>
      <c r="BFU33" s="405"/>
      <c r="BFW33" s="405"/>
      <c r="BFX33" s="405"/>
      <c r="BFY33" s="405"/>
      <c r="BFZ33" s="405"/>
      <c r="BGE33" s="405"/>
      <c r="BGG33" s="405"/>
      <c r="BGH33" s="405"/>
      <c r="BGI33" s="405"/>
      <c r="BGJ33" s="405"/>
      <c r="BGK33" s="405"/>
      <c r="BGL33" s="405"/>
      <c r="BGM33" s="405"/>
      <c r="BGN33" s="405"/>
      <c r="BGO33" s="405"/>
      <c r="BGP33" s="405"/>
      <c r="BGQ33" s="405"/>
      <c r="BGR33" s="405"/>
      <c r="BGS33" s="405"/>
      <c r="BGT33" s="405"/>
      <c r="BGU33" s="405"/>
      <c r="BGV33" s="405"/>
      <c r="BGW33" s="405"/>
      <c r="BGX33" s="405"/>
      <c r="BGY33" s="405"/>
      <c r="BGZ33" s="405"/>
      <c r="BHA33" s="405"/>
      <c r="BHB33" s="405"/>
      <c r="BHC33" s="405"/>
      <c r="BHD33" s="405"/>
      <c r="BHE33" s="405"/>
      <c r="BHF33" s="405"/>
      <c r="BHG33" s="405"/>
      <c r="BHH33" s="405"/>
      <c r="BHI33" s="405"/>
      <c r="BHJ33" s="405"/>
      <c r="BHK33" s="405"/>
      <c r="BHL33" s="405"/>
      <c r="BHM33" s="405"/>
      <c r="BHN33" s="405"/>
      <c r="BHO33" s="405"/>
      <c r="BHP33" s="405"/>
      <c r="BHQ33" s="405"/>
      <c r="BHR33" s="405"/>
      <c r="BHS33" s="405"/>
      <c r="BHT33" s="405"/>
      <c r="BHU33" s="405"/>
      <c r="BHV33" s="405"/>
      <c r="BHW33" s="405"/>
      <c r="BHX33" s="405"/>
      <c r="BHY33" s="405"/>
      <c r="BHZ33" s="405"/>
      <c r="BIA33" s="405"/>
      <c r="BIB33" s="405"/>
      <c r="BIC33" s="405"/>
      <c r="BID33" s="405"/>
      <c r="BIE33" s="405"/>
      <c r="BIF33" s="405"/>
      <c r="BIG33" s="405"/>
      <c r="BIH33" s="405"/>
      <c r="BII33" s="405"/>
      <c r="BIJ33" s="405"/>
      <c r="BIK33" s="405"/>
      <c r="BIL33" s="405"/>
      <c r="BIM33" s="405"/>
      <c r="BIN33" s="405"/>
      <c r="BIO33" s="405"/>
      <c r="BIP33" s="405"/>
      <c r="BIQ33" s="405"/>
      <c r="BIR33" s="405"/>
      <c r="BIS33" s="405"/>
      <c r="BIT33" s="405"/>
      <c r="BIU33" s="405"/>
      <c r="BIV33" s="405"/>
      <c r="BIW33" s="405"/>
      <c r="BIX33" s="405"/>
      <c r="BIY33" s="405"/>
      <c r="BIZ33" s="405"/>
      <c r="BJA33" s="405"/>
      <c r="BJB33" s="405"/>
      <c r="BJC33" s="405"/>
      <c r="BJD33" s="405"/>
      <c r="BJE33" s="405"/>
      <c r="BJF33" s="405"/>
      <c r="BJG33" s="405"/>
      <c r="BJH33" s="405"/>
      <c r="BJI33" s="405"/>
      <c r="BJJ33" s="405"/>
      <c r="BJK33" s="405"/>
      <c r="BJL33" s="405"/>
      <c r="BJM33" s="405"/>
      <c r="BJN33" s="405"/>
      <c r="BJO33" s="405"/>
      <c r="BJP33" s="405"/>
      <c r="BJQ33" s="405"/>
      <c r="BJR33" s="405"/>
      <c r="BJS33" s="405"/>
      <c r="BJT33" s="405"/>
      <c r="BJU33" s="405"/>
      <c r="BJV33" s="405"/>
      <c r="BJW33" s="405"/>
      <c r="BJX33" s="405"/>
      <c r="BJY33" s="405"/>
      <c r="BJZ33" s="405"/>
      <c r="BKA33" s="405"/>
      <c r="BKB33" s="405"/>
      <c r="BKC33" s="405"/>
      <c r="BKD33" s="405"/>
      <c r="BKE33" s="405"/>
      <c r="BKF33" s="405"/>
      <c r="BKG33" s="405"/>
      <c r="BKH33" s="405"/>
      <c r="BKI33" s="405"/>
      <c r="BKJ33" s="405"/>
      <c r="BKK33" s="405"/>
      <c r="BKL33" s="405"/>
      <c r="BKM33" s="405"/>
      <c r="BKN33" s="405"/>
      <c r="BKO33" s="405"/>
      <c r="BKP33" s="405"/>
      <c r="BKQ33" s="405"/>
      <c r="BKR33" s="405"/>
      <c r="BKS33" s="405"/>
      <c r="BKT33" s="405"/>
      <c r="BKU33" s="405"/>
      <c r="BKV33" s="405"/>
      <c r="BKW33" s="405"/>
      <c r="BKX33" s="405"/>
      <c r="BKY33" s="405"/>
      <c r="BKZ33" s="405"/>
      <c r="BLA33" s="405"/>
      <c r="BLB33" s="405"/>
      <c r="BLC33" s="405"/>
      <c r="BLD33" s="405"/>
      <c r="BLE33" s="405"/>
      <c r="BLF33" s="405"/>
      <c r="BLG33" s="405"/>
      <c r="BLH33" s="405"/>
      <c r="BLI33" s="405"/>
      <c r="BLJ33" s="405"/>
      <c r="BLK33" s="405"/>
      <c r="BLL33" s="405"/>
      <c r="BLM33" s="405"/>
      <c r="BLN33" s="405"/>
      <c r="BLO33" s="405"/>
      <c r="BLP33" s="405"/>
      <c r="BLQ33" s="405"/>
      <c r="BLR33" s="405"/>
      <c r="BLS33" s="405"/>
      <c r="BLT33" s="405"/>
      <c r="BLU33" s="405"/>
      <c r="BLV33" s="405"/>
      <c r="BLW33" s="405"/>
      <c r="BLX33" s="405"/>
      <c r="BLY33" s="405"/>
      <c r="BLZ33" s="405"/>
      <c r="BMA33" s="405"/>
      <c r="BMB33" s="405"/>
      <c r="BMC33" s="405"/>
      <c r="BMD33" s="405"/>
      <c r="BME33" s="405"/>
      <c r="BMF33" s="405"/>
      <c r="BMG33" s="405"/>
      <c r="BMH33" s="405"/>
      <c r="BMI33" s="405"/>
      <c r="BMJ33" s="405"/>
      <c r="BMK33" s="405"/>
      <c r="BML33" s="405"/>
      <c r="BMM33" s="405"/>
      <c r="BMN33" s="405"/>
      <c r="BMO33" s="405"/>
      <c r="BMP33" s="405"/>
      <c r="BMQ33" s="405"/>
      <c r="BMR33" s="405"/>
      <c r="BMS33" s="405"/>
      <c r="BMT33" s="405"/>
      <c r="BMU33" s="405"/>
      <c r="BMV33" s="405"/>
      <c r="BMW33" s="405"/>
      <c r="BMX33" s="405"/>
      <c r="BMY33" s="405"/>
      <c r="BMZ33" s="405"/>
      <c r="BNA33" s="405"/>
      <c r="BNB33" s="405"/>
      <c r="BNC33" s="405"/>
      <c r="BND33" s="405"/>
      <c r="BNE33" s="405"/>
      <c r="BNF33" s="405"/>
      <c r="BNG33" s="405"/>
      <c r="BNH33" s="405"/>
      <c r="BNI33" s="405"/>
      <c r="BNJ33" s="405"/>
      <c r="BNK33" s="405"/>
      <c r="BNL33" s="405"/>
      <c r="BNM33" s="405"/>
      <c r="BNN33" s="405"/>
      <c r="BNO33" s="405"/>
      <c r="BNP33" s="405"/>
      <c r="BNQ33" s="405"/>
      <c r="BNR33" s="405"/>
      <c r="BNS33" s="405"/>
      <c r="BNT33" s="405"/>
      <c r="BNU33" s="405"/>
      <c r="BNV33" s="405"/>
      <c r="BNW33" s="405"/>
      <c r="BNX33" s="405"/>
      <c r="BNY33" s="405"/>
      <c r="BNZ33" s="405"/>
      <c r="BOA33" s="405"/>
      <c r="BOB33" s="405"/>
      <c r="BOC33" s="405"/>
      <c r="BOD33" s="405"/>
      <c r="BOE33" s="405"/>
      <c r="BOF33" s="405"/>
      <c r="BOG33" s="405"/>
      <c r="BOH33" s="405"/>
      <c r="BOI33" s="405"/>
      <c r="BOJ33" s="405"/>
      <c r="BOK33" s="405"/>
      <c r="BOL33" s="405"/>
      <c r="BOM33" s="405"/>
      <c r="BON33" s="405"/>
      <c r="BOO33" s="405"/>
      <c r="BOP33" s="405"/>
      <c r="BOQ33" s="405"/>
      <c r="BOR33" s="405"/>
      <c r="BOS33" s="405"/>
      <c r="BOT33" s="405"/>
      <c r="BOU33" s="405"/>
      <c r="BOV33" s="405"/>
      <c r="BOW33" s="405"/>
      <c r="BOX33" s="405"/>
      <c r="BOY33" s="405"/>
      <c r="BOZ33" s="405"/>
      <c r="BPA33" s="405"/>
      <c r="BPB33" s="405"/>
      <c r="BPC33" s="405"/>
      <c r="BPD33" s="405"/>
      <c r="BPE33" s="405"/>
      <c r="BPF33" s="405"/>
      <c r="BPH33" s="405"/>
      <c r="BPJ33" s="405"/>
      <c r="BPL33" s="405"/>
      <c r="BPO33" s="405"/>
      <c r="BPP33" s="405"/>
      <c r="BPQ33" s="405"/>
      <c r="BPS33" s="405"/>
      <c r="BPT33" s="405"/>
      <c r="BPU33" s="405"/>
      <c r="BPV33" s="405"/>
      <c r="BQA33" s="405"/>
      <c r="BQC33" s="405"/>
      <c r="BQD33" s="405"/>
      <c r="BQE33" s="405"/>
      <c r="BQF33" s="405"/>
      <c r="BQG33" s="405"/>
      <c r="BQH33" s="405"/>
      <c r="BQI33" s="405"/>
      <c r="BQJ33" s="405"/>
      <c r="BQK33" s="405"/>
      <c r="BQL33" s="405"/>
      <c r="BQM33" s="405"/>
      <c r="BQN33" s="405"/>
      <c r="BQO33" s="405"/>
      <c r="BQP33" s="405"/>
      <c r="BQQ33" s="405"/>
      <c r="BQR33" s="405"/>
      <c r="BQS33" s="405"/>
      <c r="BQT33" s="405"/>
      <c r="BQU33" s="405"/>
      <c r="BQV33" s="405"/>
      <c r="BQW33" s="405"/>
      <c r="BQX33" s="405"/>
      <c r="BQY33" s="405"/>
      <c r="BQZ33" s="405"/>
      <c r="BRA33" s="405"/>
      <c r="BRB33" s="405"/>
      <c r="BRC33" s="405"/>
      <c r="BRD33" s="405"/>
      <c r="BRE33" s="405"/>
      <c r="BRF33" s="405"/>
      <c r="BRG33" s="405"/>
      <c r="BRH33" s="405"/>
      <c r="BRI33" s="405"/>
      <c r="BRJ33" s="405"/>
      <c r="BRK33" s="405"/>
      <c r="BRL33" s="405"/>
      <c r="BRM33" s="405"/>
      <c r="BRN33" s="405"/>
      <c r="BRO33" s="405"/>
      <c r="BRP33" s="405"/>
      <c r="BRQ33" s="405"/>
      <c r="BRR33" s="405"/>
      <c r="BRS33" s="405"/>
      <c r="BRT33" s="405"/>
      <c r="BRU33" s="405"/>
      <c r="BRV33" s="405"/>
      <c r="BRW33" s="405"/>
      <c r="BRX33" s="405"/>
      <c r="BRY33" s="405"/>
      <c r="BRZ33" s="405"/>
      <c r="BSA33" s="405"/>
      <c r="BSB33" s="405"/>
      <c r="BSC33" s="405"/>
      <c r="BSD33" s="405"/>
      <c r="BSE33" s="405"/>
      <c r="BSF33" s="405"/>
      <c r="BSG33" s="405"/>
      <c r="BSH33" s="405"/>
      <c r="BSI33" s="405"/>
      <c r="BSJ33" s="405"/>
      <c r="BSK33" s="405"/>
      <c r="BSL33" s="405"/>
      <c r="BSM33" s="405"/>
      <c r="BSN33" s="405"/>
      <c r="BSO33" s="405"/>
      <c r="BSP33" s="405"/>
      <c r="BSQ33" s="405"/>
      <c r="BSR33" s="405"/>
      <c r="BSS33" s="405"/>
      <c r="BST33" s="405"/>
      <c r="BSU33" s="405"/>
      <c r="BSV33" s="405"/>
      <c r="BSW33" s="405"/>
      <c r="BSX33" s="405"/>
      <c r="BSY33" s="405"/>
      <c r="BSZ33" s="405"/>
      <c r="BTA33" s="405"/>
      <c r="BTB33" s="405"/>
      <c r="BTC33" s="405"/>
      <c r="BTD33" s="405"/>
      <c r="BTE33" s="405"/>
      <c r="BTF33" s="405"/>
      <c r="BTG33" s="405"/>
      <c r="BTH33" s="405"/>
      <c r="BTI33" s="405"/>
      <c r="BTJ33" s="405"/>
      <c r="BTK33" s="405"/>
      <c r="BTL33" s="405"/>
      <c r="BTM33" s="405"/>
      <c r="BTN33" s="405"/>
      <c r="BTO33" s="405"/>
      <c r="BTP33" s="405"/>
      <c r="BTQ33" s="405"/>
      <c r="BTR33" s="405"/>
      <c r="BTS33" s="405"/>
      <c r="BTT33" s="405"/>
      <c r="BTU33" s="405"/>
      <c r="BTV33" s="405"/>
      <c r="BTW33" s="405"/>
      <c r="BTX33" s="405"/>
      <c r="BTY33" s="405"/>
      <c r="BTZ33" s="405"/>
      <c r="BUA33" s="405"/>
      <c r="BUB33" s="405"/>
      <c r="BUC33" s="405"/>
      <c r="BUD33" s="405"/>
      <c r="BUE33" s="405"/>
      <c r="BUF33" s="405"/>
      <c r="BUG33" s="405"/>
      <c r="BUH33" s="405"/>
      <c r="BUI33" s="405"/>
      <c r="BUJ33" s="405"/>
      <c r="BUK33" s="405"/>
      <c r="BUL33" s="405"/>
      <c r="BUM33" s="405"/>
      <c r="BUN33" s="405"/>
      <c r="BUO33" s="405"/>
      <c r="BUP33" s="405"/>
      <c r="BUQ33" s="405"/>
      <c r="BUR33" s="405"/>
      <c r="BUS33" s="405"/>
      <c r="BUT33" s="405"/>
      <c r="BUU33" s="405"/>
      <c r="BUV33" s="405"/>
      <c r="BUW33" s="405"/>
      <c r="BUX33" s="405"/>
      <c r="BUY33" s="405"/>
      <c r="BUZ33" s="405"/>
      <c r="BVA33" s="405"/>
      <c r="BVB33" s="405"/>
      <c r="BVC33" s="405"/>
      <c r="BVD33" s="405"/>
      <c r="BVE33" s="405"/>
      <c r="BVF33" s="405"/>
      <c r="BVG33" s="405"/>
      <c r="BVH33" s="405"/>
      <c r="BVI33" s="405"/>
      <c r="BVJ33" s="405"/>
      <c r="BVK33" s="405"/>
      <c r="BVL33" s="405"/>
      <c r="BVM33" s="405"/>
      <c r="BVN33" s="405"/>
      <c r="BVO33" s="405"/>
      <c r="BVP33" s="405"/>
      <c r="BVQ33" s="405"/>
      <c r="BVR33" s="405"/>
      <c r="BVS33" s="405"/>
      <c r="BVT33" s="405"/>
      <c r="BVU33" s="405"/>
      <c r="BVV33" s="405"/>
      <c r="BVW33" s="405"/>
      <c r="BVX33" s="405"/>
      <c r="BVY33" s="405"/>
      <c r="BVZ33" s="405"/>
      <c r="BWA33" s="405"/>
      <c r="BWB33" s="405"/>
      <c r="BWC33" s="405"/>
      <c r="BWD33" s="405"/>
      <c r="BWE33" s="405"/>
      <c r="BWF33" s="405"/>
      <c r="BWG33" s="405"/>
      <c r="BWH33" s="405"/>
      <c r="BWI33" s="405"/>
      <c r="BWJ33" s="405"/>
      <c r="BWK33" s="405"/>
      <c r="BWL33" s="405"/>
      <c r="BWM33" s="405"/>
      <c r="BWN33" s="405"/>
      <c r="BWO33" s="405"/>
      <c r="BWP33" s="405"/>
      <c r="BWQ33" s="405"/>
      <c r="BWR33" s="405"/>
      <c r="BWS33" s="405"/>
      <c r="BWT33" s="405"/>
      <c r="BWU33" s="405"/>
      <c r="BWV33" s="405"/>
      <c r="BWW33" s="405"/>
      <c r="BWX33" s="405"/>
      <c r="BWY33" s="405"/>
      <c r="BWZ33" s="405"/>
      <c r="BXA33" s="405"/>
      <c r="BXB33" s="405"/>
      <c r="BXC33" s="405"/>
      <c r="BXD33" s="405"/>
      <c r="BXE33" s="405"/>
      <c r="BXF33" s="405"/>
      <c r="BXG33" s="405"/>
      <c r="BXH33" s="405"/>
      <c r="BXI33" s="405"/>
      <c r="BXJ33" s="405"/>
      <c r="BXK33" s="405"/>
      <c r="BXL33" s="405"/>
      <c r="BXM33" s="405"/>
      <c r="BXN33" s="405"/>
      <c r="BXO33" s="405"/>
      <c r="BXP33" s="405"/>
      <c r="BXQ33" s="405"/>
      <c r="BXR33" s="405"/>
      <c r="BXS33" s="405"/>
      <c r="BXT33" s="405"/>
      <c r="BXU33" s="405"/>
      <c r="BXV33" s="405"/>
      <c r="BXW33" s="405"/>
      <c r="BXX33" s="405"/>
      <c r="BXY33" s="405"/>
      <c r="BXZ33" s="405"/>
      <c r="BYA33" s="405"/>
      <c r="BYB33" s="405"/>
      <c r="BYC33" s="405"/>
      <c r="BYD33" s="405"/>
      <c r="BYE33" s="405"/>
      <c r="BYF33" s="405"/>
      <c r="BYG33" s="405"/>
      <c r="BYH33" s="405"/>
      <c r="BYI33" s="405"/>
      <c r="BYJ33" s="405"/>
      <c r="BYK33" s="405"/>
      <c r="BYL33" s="405"/>
      <c r="BYM33" s="405"/>
      <c r="BYN33" s="405"/>
      <c r="BYO33" s="405"/>
      <c r="BYP33" s="405"/>
      <c r="BYQ33" s="405"/>
      <c r="BYR33" s="405"/>
      <c r="BYS33" s="405"/>
      <c r="BYT33" s="405"/>
      <c r="BYU33" s="405"/>
      <c r="BYV33" s="405"/>
      <c r="BYW33" s="405"/>
      <c r="BYX33" s="405"/>
      <c r="BYY33" s="405"/>
      <c r="BYZ33" s="405"/>
      <c r="BZA33" s="405"/>
      <c r="BZB33" s="405"/>
      <c r="BZD33" s="405"/>
      <c r="BZF33" s="405"/>
      <c r="BZH33" s="405"/>
      <c r="BZK33" s="405"/>
      <c r="BZL33" s="405"/>
      <c r="BZM33" s="405"/>
      <c r="BZO33" s="405"/>
      <c r="BZP33" s="405"/>
      <c r="BZQ33" s="405"/>
      <c r="BZR33" s="405"/>
      <c r="BZW33" s="405"/>
      <c r="BZY33" s="405"/>
      <c r="BZZ33" s="405"/>
      <c r="CAA33" s="405"/>
      <c r="CAB33" s="405"/>
      <c r="CAC33" s="405"/>
      <c r="CAD33" s="405"/>
      <c r="CAE33" s="405"/>
      <c r="CAF33" s="405"/>
      <c r="CAG33" s="405"/>
      <c r="CAH33" s="405"/>
      <c r="CAI33" s="405"/>
      <c r="CAJ33" s="405"/>
      <c r="CAK33" s="405"/>
      <c r="CAL33" s="405"/>
      <c r="CAM33" s="405"/>
      <c r="CAN33" s="405"/>
      <c r="CAO33" s="405"/>
      <c r="CAP33" s="405"/>
      <c r="CAQ33" s="405"/>
      <c r="CAR33" s="405"/>
      <c r="CAS33" s="405"/>
      <c r="CAT33" s="405"/>
      <c r="CAU33" s="405"/>
      <c r="CAV33" s="405"/>
      <c r="CAW33" s="405"/>
      <c r="CAX33" s="405"/>
      <c r="CAY33" s="405"/>
      <c r="CAZ33" s="405"/>
      <c r="CBA33" s="405"/>
      <c r="CBB33" s="405"/>
      <c r="CBC33" s="405"/>
      <c r="CBD33" s="405"/>
      <c r="CBE33" s="405"/>
      <c r="CBF33" s="405"/>
      <c r="CBG33" s="405"/>
      <c r="CBH33" s="405"/>
      <c r="CBI33" s="405"/>
      <c r="CBJ33" s="405"/>
      <c r="CBK33" s="405"/>
      <c r="CBL33" s="405"/>
      <c r="CBM33" s="405"/>
      <c r="CBN33" s="405"/>
      <c r="CBO33" s="405"/>
      <c r="CBP33" s="405"/>
      <c r="CBQ33" s="405"/>
      <c r="CBR33" s="405"/>
      <c r="CBS33" s="405"/>
      <c r="CBT33" s="405"/>
      <c r="CBU33" s="405"/>
      <c r="CBV33" s="405"/>
      <c r="CBW33" s="405"/>
      <c r="CBX33" s="405"/>
      <c r="CBY33" s="405"/>
      <c r="CBZ33" s="405"/>
      <c r="CCA33" s="405"/>
      <c r="CCB33" s="405"/>
      <c r="CCC33" s="405"/>
      <c r="CCD33" s="405"/>
      <c r="CCE33" s="405"/>
      <c r="CCF33" s="405"/>
      <c r="CCG33" s="405"/>
      <c r="CCH33" s="405"/>
      <c r="CCI33" s="405"/>
      <c r="CCJ33" s="405"/>
      <c r="CCK33" s="405"/>
      <c r="CCL33" s="405"/>
      <c r="CCM33" s="405"/>
      <c r="CCN33" s="405"/>
      <c r="CCO33" s="405"/>
      <c r="CCP33" s="405"/>
      <c r="CCQ33" s="405"/>
      <c r="CCR33" s="405"/>
      <c r="CCS33" s="405"/>
      <c r="CCT33" s="405"/>
      <c r="CCU33" s="405"/>
      <c r="CCV33" s="405"/>
      <c r="CCW33" s="405"/>
      <c r="CCX33" s="405"/>
      <c r="CCY33" s="405"/>
      <c r="CCZ33" s="405"/>
      <c r="CDA33" s="405"/>
      <c r="CDB33" s="405"/>
      <c r="CDC33" s="405"/>
      <c r="CDD33" s="405"/>
      <c r="CDE33" s="405"/>
      <c r="CDF33" s="405"/>
      <c r="CDG33" s="405"/>
      <c r="CDH33" s="405"/>
      <c r="CDI33" s="405"/>
      <c r="CDJ33" s="405"/>
      <c r="CDK33" s="405"/>
      <c r="CDL33" s="405"/>
      <c r="CDM33" s="405"/>
      <c r="CDN33" s="405"/>
      <c r="CDO33" s="405"/>
      <c r="CDP33" s="405"/>
      <c r="CDQ33" s="405"/>
      <c r="CDR33" s="405"/>
      <c r="CDS33" s="405"/>
      <c r="CDT33" s="405"/>
      <c r="CDU33" s="405"/>
      <c r="CDV33" s="405"/>
      <c r="CDW33" s="405"/>
      <c r="CDX33" s="405"/>
      <c r="CDY33" s="405"/>
      <c r="CDZ33" s="405"/>
      <c r="CEA33" s="405"/>
      <c r="CEB33" s="405"/>
      <c r="CEC33" s="405"/>
      <c r="CED33" s="405"/>
      <c r="CEE33" s="405"/>
      <c r="CEF33" s="405"/>
      <c r="CEG33" s="405"/>
      <c r="CEH33" s="405"/>
      <c r="CEI33" s="405"/>
      <c r="CEJ33" s="405"/>
      <c r="CEK33" s="405"/>
      <c r="CEL33" s="405"/>
      <c r="CEM33" s="405"/>
      <c r="CEN33" s="405"/>
      <c r="CEO33" s="405"/>
      <c r="CEP33" s="405"/>
      <c r="CEQ33" s="405"/>
      <c r="CER33" s="405"/>
      <c r="CES33" s="405"/>
      <c r="CET33" s="405"/>
      <c r="CEU33" s="405"/>
      <c r="CEV33" s="405"/>
      <c r="CEW33" s="405"/>
      <c r="CEX33" s="405"/>
      <c r="CEY33" s="405"/>
      <c r="CEZ33" s="405"/>
      <c r="CFA33" s="405"/>
      <c r="CFB33" s="405"/>
      <c r="CFC33" s="405"/>
      <c r="CFD33" s="405"/>
      <c r="CFE33" s="405"/>
      <c r="CFF33" s="405"/>
      <c r="CFG33" s="405"/>
      <c r="CFH33" s="405"/>
      <c r="CFI33" s="405"/>
      <c r="CFJ33" s="405"/>
      <c r="CFK33" s="405"/>
      <c r="CFL33" s="405"/>
      <c r="CFM33" s="405"/>
      <c r="CFN33" s="405"/>
      <c r="CFO33" s="405"/>
      <c r="CFP33" s="405"/>
      <c r="CFQ33" s="405"/>
      <c r="CFR33" s="405"/>
      <c r="CFS33" s="405"/>
      <c r="CFT33" s="405"/>
      <c r="CFU33" s="405"/>
      <c r="CFV33" s="405"/>
      <c r="CFW33" s="405"/>
      <c r="CFX33" s="405"/>
      <c r="CFY33" s="405"/>
      <c r="CFZ33" s="405"/>
      <c r="CGA33" s="405"/>
      <c r="CGB33" s="405"/>
      <c r="CGC33" s="405"/>
      <c r="CGD33" s="405"/>
      <c r="CGE33" s="405"/>
      <c r="CGF33" s="405"/>
      <c r="CGG33" s="405"/>
      <c r="CGH33" s="405"/>
      <c r="CGI33" s="405"/>
      <c r="CGJ33" s="405"/>
      <c r="CGK33" s="405"/>
      <c r="CGL33" s="405"/>
      <c r="CGM33" s="405"/>
      <c r="CGN33" s="405"/>
      <c r="CGO33" s="405"/>
      <c r="CGP33" s="405"/>
      <c r="CGQ33" s="405"/>
      <c r="CGR33" s="405"/>
      <c r="CGS33" s="405"/>
      <c r="CGT33" s="405"/>
      <c r="CGU33" s="405"/>
      <c r="CGV33" s="405"/>
      <c r="CGW33" s="405"/>
      <c r="CGX33" s="405"/>
      <c r="CGY33" s="405"/>
      <c r="CGZ33" s="405"/>
      <c r="CHA33" s="405"/>
      <c r="CHB33" s="405"/>
      <c r="CHC33" s="405"/>
      <c r="CHD33" s="405"/>
      <c r="CHE33" s="405"/>
      <c r="CHF33" s="405"/>
      <c r="CHG33" s="405"/>
      <c r="CHH33" s="405"/>
      <c r="CHI33" s="405"/>
      <c r="CHJ33" s="405"/>
      <c r="CHK33" s="405"/>
      <c r="CHL33" s="405"/>
      <c r="CHM33" s="405"/>
      <c r="CHN33" s="405"/>
      <c r="CHO33" s="405"/>
      <c r="CHP33" s="405"/>
      <c r="CHQ33" s="405"/>
      <c r="CHR33" s="405"/>
      <c r="CHS33" s="405"/>
      <c r="CHT33" s="405"/>
      <c r="CHU33" s="405"/>
      <c r="CHV33" s="405"/>
      <c r="CHW33" s="405"/>
      <c r="CHX33" s="405"/>
      <c r="CHY33" s="405"/>
      <c r="CHZ33" s="405"/>
      <c r="CIA33" s="405"/>
      <c r="CIB33" s="405"/>
      <c r="CIC33" s="405"/>
      <c r="CID33" s="405"/>
      <c r="CIE33" s="405"/>
      <c r="CIF33" s="405"/>
      <c r="CIG33" s="405"/>
      <c r="CIH33" s="405"/>
      <c r="CII33" s="405"/>
      <c r="CIJ33" s="405"/>
      <c r="CIK33" s="405"/>
      <c r="CIL33" s="405"/>
      <c r="CIM33" s="405"/>
      <c r="CIN33" s="405"/>
      <c r="CIO33" s="405"/>
      <c r="CIP33" s="405"/>
      <c r="CIQ33" s="405"/>
      <c r="CIR33" s="405"/>
      <c r="CIS33" s="405"/>
      <c r="CIT33" s="405"/>
      <c r="CIU33" s="405"/>
      <c r="CIV33" s="405"/>
      <c r="CIW33" s="405"/>
      <c r="CIX33" s="405"/>
      <c r="CIZ33" s="405"/>
      <c r="CJB33" s="405"/>
      <c r="CJD33" s="405"/>
      <c r="CJG33" s="405"/>
      <c r="CJH33" s="405"/>
      <c r="CJI33" s="405"/>
      <c r="CJK33" s="405"/>
      <c r="CJL33" s="405"/>
      <c r="CJM33" s="405"/>
      <c r="CJN33" s="405"/>
      <c r="CJS33" s="405"/>
      <c r="CJU33" s="405"/>
      <c r="CJV33" s="405"/>
      <c r="CJW33" s="405"/>
      <c r="CJX33" s="405"/>
      <c r="CJY33" s="405"/>
      <c r="CJZ33" s="405"/>
      <c r="CKA33" s="405"/>
      <c r="CKB33" s="405"/>
      <c r="CKC33" s="405"/>
      <c r="CKD33" s="405"/>
      <c r="CKE33" s="405"/>
      <c r="CKF33" s="405"/>
      <c r="CKG33" s="405"/>
      <c r="CKH33" s="405"/>
      <c r="CKI33" s="405"/>
      <c r="CKJ33" s="405"/>
      <c r="CKK33" s="405"/>
      <c r="CKL33" s="405"/>
      <c r="CKM33" s="405"/>
      <c r="CKN33" s="405"/>
      <c r="CKO33" s="405"/>
      <c r="CKP33" s="405"/>
      <c r="CKQ33" s="405"/>
      <c r="CKR33" s="405"/>
      <c r="CKS33" s="405"/>
      <c r="CKT33" s="405"/>
      <c r="CKU33" s="405"/>
      <c r="CKV33" s="405"/>
      <c r="CKW33" s="405"/>
      <c r="CKX33" s="405"/>
      <c r="CKY33" s="405"/>
      <c r="CKZ33" s="405"/>
      <c r="CLA33" s="405"/>
      <c r="CLB33" s="405"/>
      <c r="CLC33" s="405"/>
      <c r="CLD33" s="405"/>
      <c r="CLE33" s="405"/>
      <c r="CLF33" s="405"/>
      <c r="CLG33" s="405"/>
      <c r="CLH33" s="405"/>
      <c r="CLI33" s="405"/>
      <c r="CLJ33" s="405"/>
      <c r="CLK33" s="405"/>
      <c r="CLL33" s="405"/>
      <c r="CLM33" s="405"/>
      <c r="CLN33" s="405"/>
      <c r="CLO33" s="405"/>
      <c r="CLP33" s="405"/>
      <c r="CLQ33" s="405"/>
      <c r="CLR33" s="405"/>
      <c r="CLS33" s="405"/>
      <c r="CLT33" s="405"/>
      <c r="CLU33" s="405"/>
      <c r="CLV33" s="405"/>
      <c r="CLW33" s="405"/>
      <c r="CLX33" s="405"/>
      <c r="CLY33" s="405"/>
      <c r="CLZ33" s="405"/>
      <c r="CMA33" s="405"/>
      <c r="CMB33" s="405"/>
      <c r="CMC33" s="405"/>
      <c r="CMD33" s="405"/>
      <c r="CME33" s="405"/>
      <c r="CMF33" s="405"/>
      <c r="CMG33" s="405"/>
      <c r="CMH33" s="405"/>
      <c r="CMI33" s="405"/>
      <c r="CMJ33" s="405"/>
      <c r="CMK33" s="405"/>
      <c r="CML33" s="405"/>
      <c r="CMM33" s="405"/>
      <c r="CMN33" s="405"/>
      <c r="CMO33" s="405"/>
      <c r="CMP33" s="405"/>
      <c r="CMQ33" s="405"/>
      <c r="CMR33" s="405"/>
      <c r="CMS33" s="405"/>
      <c r="CMT33" s="405"/>
      <c r="CMU33" s="405"/>
      <c r="CMV33" s="405"/>
      <c r="CMW33" s="405"/>
      <c r="CMX33" s="405"/>
      <c r="CMY33" s="405"/>
      <c r="CMZ33" s="405"/>
      <c r="CNA33" s="405"/>
      <c r="CNB33" s="405"/>
      <c r="CNC33" s="405"/>
      <c r="CND33" s="405"/>
      <c r="CNE33" s="405"/>
      <c r="CNF33" s="405"/>
      <c r="CNG33" s="405"/>
      <c r="CNH33" s="405"/>
      <c r="CNI33" s="405"/>
      <c r="CNJ33" s="405"/>
      <c r="CNK33" s="405"/>
      <c r="CNL33" s="405"/>
      <c r="CNM33" s="405"/>
      <c r="CNN33" s="405"/>
      <c r="CNO33" s="405"/>
      <c r="CNP33" s="405"/>
      <c r="CNQ33" s="405"/>
      <c r="CNR33" s="405"/>
      <c r="CNS33" s="405"/>
      <c r="CNT33" s="405"/>
      <c r="CNU33" s="405"/>
      <c r="CNV33" s="405"/>
      <c r="CNW33" s="405"/>
      <c r="CNX33" s="405"/>
      <c r="CNY33" s="405"/>
      <c r="CNZ33" s="405"/>
      <c r="COA33" s="405"/>
      <c r="COB33" s="405"/>
      <c r="COC33" s="405"/>
      <c r="COD33" s="405"/>
      <c r="COE33" s="405"/>
      <c r="COF33" s="405"/>
      <c r="COG33" s="405"/>
      <c r="COH33" s="405"/>
      <c r="COI33" s="405"/>
      <c r="COJ33" s="405"/>
      <c r="COK33" s="405"/>
      <c r="COL33" s="405"/>
      <c r="COM33" s="405"/>
      <c r="CON33" s="405"/>
      <c r="COO33" s="405"/>
      <c r="COP33" s="405"/>
      <c r="COQ33" s="405"/>
      <c r="COR33" s="405"/>
      <c r="COS33" s="405"/>
      <c r="COT33" s="405"/>
      <c r="COU33" s="405"/>
      <c r="COV33" s="405"/>
      <c r="COW33" s="405"/>
      <c r="COX33" s="405"/>
      <c r="COY33" s="405"/>
      <c r="COZ33" s="405"/>
      <c r="CPA33" s="405"/>
      <c r="CPB33" s="405"/>
      <c r="CPC33" s="405"/>
      <c r="CPD33" s="405"/>
      <c r="CPE33" s="405"/>
      <c r="CPF33" s="405"/>
      <c r="CPG33" s="405"/>
      <c r="CPH33" s="405"/>
      <c r="CPI33" s="405"/>
      <c r="CPJ33" s="405"/>
      <c r="CPK33" s="405"/>
      <c r="CPL33" s="405"/>
      <c r="CPM33" s="405"/>
      <c r="CPN33" s="405"/>
      <c r="CPO33" s="405"/>
      <c r="CPP33" s="405"/>
      <c r="CPQ33" s="405"/>
      <c r="CPR33" s="405"/>
      <c r="CPS33" s="405"/>
      <c r="CPT33" s="405"/>
      <c r="CPU33" s="405"/>
      <c r="CPV33" s="405"/>
      <c r="CPW33" s="405"/>
      <c r="CPX33" s="405"/>
      <c r="CPY33" s="405"/>
      <c r="CPZ33" s="405"/>
      <c r="CQA33" s="405"/>
      <c r="CQB33" s="405"/>
      <c r="CQC33" s="405"/>
      <c r="CQD33" s="405"/>
      <c r="CQE33" s="405"/>
      <c r="CQF33" s="405"/>
      <c r="CQG33" s="405"/>
      <c r="CQH33" s="405"/>
      <c r="CQI33" s="405"/>
      <c r="CQJ33" s="405"/>
      <c r="CQK33" s="405"/>
      <c r="CQL33" s="405"/>
      <c r="CQM33" s="405"/>
      <c r="CQN33" s="405"/>
      <c r="CQO33" s="405"/>
      <c r="CQP33" s="405"/>
      <c r="CQQ33" s="405"/>
      <c r="CQR33" s="405"/>
      <c r="CQS33" s="405"/>
      <c r="CQT33" s="405"/>
      <c r="CQU33" s="405"/>
      <c r="CQV33" s="405"/>
      <c r="CQW33" s="405"/>
      <c r="CQX33" s="405"/>
      <c r="CQY33" s="405"/>
      <c r="CQZ33" s="405"/>
      <c r="CRA33" s="405"/>
      <c r="CRB33" s="405"/>
      <c r="CRC33" s="405"/>
      <c r="CRD33" s="405"/>
      <c r="CRE33" s="405"/>
      <c r="CRF33" s="405"/>
      <c r="CRG33" s="405"/>
      <c r="CRH33" s="405"/>
      <c r="CRI33" s="405"/>
      <c r="CRJ33" s="405"/>
      <c r="CRK33" s="405"/>
      <c r="CRL33" s="405"/>
      <c r="CRM33" s="405"/>
      <c r="CRN33" s="405"/>
      <c r="CRO33" s="405"/>
      <c r="CRP33" s="405"/>
      <c r="CRQ33" s="405"/>
      <c r="CRR33" s="405"/>
      <c r="CRS33" s="405"/>
      <c r="CRT33" s="405"/>
      <c r="CRU33" s="405"/>
      <c r="CRV33" s="405"/>
      <c r="CRW33" s="405"/>
      <c r="CRX33" s="405"/>
      <c r="CRY33" s="405"/>
      <c r="CRZ33" s="405"/>
      <c r="CSA33" s="405"/>
      <c r="CSB33" s="405"/>
      <c r="CSC33" s="405"/>
      <c r="CSD33" s="405"/>
      <c r="CSE33" s="405"/>
      <c r="CSF33" s="405"/>
      <c r="CSG33" s="405"/>
      <c r="CSH33" s="405"/>
      <c r="CSI33" s="405"/>
      <c r="CSJ33" s="405"/>
      <c r="CSK33" s="405"/>
      <c r="CSL33" s="405"/>
      <c r="CSM33" s="405"/>
      <c r="CSN33" s="405"/>
      <c r="CSO33" s="405"/>
      <c r="CSP33" s="405"/>
      <c r="CSQ33" s="405"/>
      <c r="CSR33" s="405"/>
      <c r="CSS33" s="405"/>
      <c r="CST33" s="405"/>
      <c r="CSV33" s="405"/>
      <c r="CSX33" s="405"/>
      <c r="CSZ33" s="405"/>
      <c r="CTC33" s="405"/>
      <c r="CTD33" s="405"/>
      <c r="CTE33" s="405"/>
      <c r="CTG33" s="405"/>
      <c r="CTH33" s="405"/>
      <c r="CTI33" s="405"/>
      <c r="CTJ33" s="405"/>
      <c r="CTO33" s="405"/>
      <c r="CTQ33" s="405"/>
      <c r="CTR33" s="405"/>
      <c r="CTS33" s="405"/>
      <c r="CTT33" s="405"/>
      <c r="CTU33" s="405"/>
      <c r="CTV33" s="405"/>
      <c r="CTW33" s="405"/>
      <c r="CTX33" s="405"/>
      <c r="CTY33" s="405"/>
      <c r="CTZ33" s="405"/>
      <c r="CUA33" s="405"/>
      <c r="CUB33" s="405"/>
      <c r="CUC33" s="405"/>
      <c r="CUD33" s="405"/>
      <c r="CUE33" s="405"/>
      <c r="CUF33" s="405"/>
      <c r="CUG33" s="405"/>
      <c r="CUH33" s="405"/>
      <c r="CUI33" s="405"/>
      <c r="CUJ33" s="405"/>
      <c r="CUK33" s="405"/>
      <c r="CUL33" s="405"/>
      <c r="CUM33" s="405"/>
      <c r="CUN33" s="405"/>
      <c r="CUO33" s="405"/>
      <c r="CUP33" s="405"/>
      <c r="CUQ33" s="405"/>
      <c r="CUR33" s="405"/>
      <c r="CUS33" s="405"/>
      <c r="CUT33" s="405"/>
      <c r="CUU33" s="405"/>
      <c r="CUV33" s="405"/>
      <c r="CUW33" s="405"/>
      <c r="CUX33" s="405"/>
      <c r="CUY33" s="405"/>
      <c r="CUZ33" s="405"/>
      <c r="CVA33" s="405"/>
      <c r="CVB33" s="405"/>
      <c r="CVC33" s="405"/>
      <c r="CVD33" s="405"/>
      <c r="CVE33" s="405"/>
      <c r="CVF33" s="405"/>
      <c r="CVG33" s="405"/>
      <c r="CVH33" s="405"/>
      <c r="CVI33" s="405"/>
      <c r="CVJ33" s="405"/>
      <c r="CVK33" s="405"/>
      <c r="CVL33" s="405"/>
      <c r="CVM33" s="405"/>
      <c r="CVN33" s="405"/>
      <c r="CVO33" s="405"/>
      <c r="CVP33" s="405"/>
      <c r="CVQ33" s="405"/>
      <c r="CVR33" s="405"/>
      <c r="CVS33" s="405"/>
      <c r="CVT33" s="405"/>
      <c r="CVU33" s="405"/>
      <c r="CVV33" s="405"/>
      <c r="CVW33" s="405"/>
      <c r="CVX33" s="405"/>
      <c r="CVY33" s="405"/>
      <c r="CVZ33" s="405"/>
      <c r="CWA33" s="405"/>
      <c r="CWB33" s="405"/>
      <c r="CWC33" s="405"/>
      <c r="CWD33" s="405"/>
      <c r="CWE33" s="405"/>
      <c r="CWF33" s="405"/>
      <c r="CWG33" s="405"/>
      <c r="CWH33" s="405"/>
      <c r="CWI33" s="405"/>
      <c r="CWJ33" s="405"/>
      <c r="CWK33" s="405"/>
      <c r="CWL33" s="405"/>
      <c r="CWM33" s="405"/>
      <c r="CWN33" s="405"/>
      <c r="CWO33" s="405"/>
      <c r="CWP33" s="405"/>
      <c r="CWQ33" s="405"/>
      <c r="CWR33" s="405"/>
      <c r="CWS33" s="405"/>
      <c r="CWT33" s="405"/>
      <c r="CWU33" s="405"/>
      <c r="CWV33" s="405"/>
      <c r="CWW33" s="405"/>
      <c r="CWX33" s="405"/>
      <c r="CWY33" s="405"/>
      <c r="CWZ33" s="405"/>
      <c r="CXA33" s="405"/>
      <c r="CXB33" s="405"/>
      <c r="CXC33" s="405"/>
      <c r="CXD33" s="405"/>
      <c r="CXE33" s="405"/>
      <c r="CXF33" s="405"/>
      <c r="CXG33" s="405"/>
      <c r="CXH33" s="405"/>
      <c r="CXI33" s="405"/>
      <c r="CXJ33" s="405"/>
      <c r="CXK33" s="405"/>
      <c r="CXL33" s="405"/>
      <c r="CXM33" s="405"/>
      <c r="CXN33" s="405"/>
      <c r="CXO33" s="405"/>
      <c r="CXP33" s="405"/>
      <c r="CXQ33" s="405"/>
      <c r="CXR33" s="405"/>
      <c r="CXS33" s="405"/>
      <c r="CXT33" s="405"/>
      <c r="CXU33" s="405"/>
      <c r="CXV33" s="405"/>
      <c r="CXW33" s="405"/>
      <c r="CXX33" s="405"/>
      <c r="CXY33" s="405"/>
      <c r="CXZ33" s="405"/>
      <c r="CYA33" s="405"/>
      <c r="CYB33" s="405"/>
      <c r="CYC33" s="405"/>
      <c r="CYD33" s="405"/>
      <c r="CYE33" s="405"/>
      <c r="CYF33" s="405"/>
      <c r="CYG33" s="405"/>
      <c r="CYH33" s="405"/>
      <c r="CYI33" s="405"/>
      <c r="CYJ33" s="405"/>
      <c r="CYK33" s="405"/>
      <c r="CYL33" s="405"/>
      <c r="CYM33" s="405"/>
      <c r="CYN33" s="405"/>
      <c r="CYO33" s="405"/>
      <c r="CYP33" s="405"/>
      <c r="CYQ33" s="405"/>
      <c r="CYR33" s="405"/>
      <c r="CYS33" s="405"/>
      <c r="CYT33" s="405"/>
      <c r="CYU33" s="405"/>
      <c r="CYV33" s="405"/>
      <c r="CYW33" s="405"/>
      <c r="CYX33" s="405"/>
      <c r="CYY33" s="405"/>
      <c r="CYZ33" s="405"/>
      <c r="CZA33" s="405"/>
      <c r="CZB33" s="405"/>
      <c r="CZC33" s="405"/>
      <c r="CZD33" s="405"/>
      <c r="CZE33" s="405"/>
      <c r="CZF33" s="405"/>
      <c r="CZG33" s="405"/>
      <c r="CZH33" s="405"/>
      <c r="CZI33" s="405"/>
      <c r="CZJ33" s="405"/>
      <c r="CZK33" s="405"/>
      <c r="CZL33" s="405"/>
      <c r="CZM33" s="405"/>
      <c r="CZN33" s="405"/>
      <c r="CZO33" s="405"/>
      <c r="CZP33" s="405"/>
      <c r="CZQ33" s="405"/>
      <c r="CZR33" s="405"/>
      <c r="CZS33" s="405"/>
      <c r="CZT33" s="405"/>
      <c r="CZU33" s="405"/>
      <c r="CZV33" s="405"/>
      <c r="CZW33" s="405"/>
      <c r="CZX33" s="405"/>
      <c r="CZY33" s="405"/>
      <c r="CZZ33" s="405"/>
      <c r="DAA33" s="405"/>
      <c r="DAB33" s="405"/>
      <c r="DAC33" s="405"/>
      <c r="DAD33" s="405"/>
      <c r="DAE33" s="405"/>
      <c r="DAF33" s="405"/>
      <c r="DAG33" s="405"/>
      <c r="DAH33" s="405"/>
      <c r="DAI33" s="405"/>
      <c r="DAJ33" s="405"/>
      <c r="DAK33" s="405"/>
      <c r="DAL33" s="405"/>
      <c r="DAM33" s="405"/>
      <c r="DAN33" s="405"/>
      <c r="DAO33" s="405"/>
      <c r="DAP33" s="405"/>
      <c r="DAQ33" s="405"/>
      <c r="DAR33" s="405"/>
      <c r="DAS33" s="405"/>
      <c r="DAT33" s="405"/>
      <c r="DAU33" s="405"/>
      <c r="DAV33" s="405"/>
      <c r="DAW33" s="405"/>
      <c r="DAX33" s="405"/>
      <c r="DAY33" s="405"/>
      <c r="DAZ33" s="405"/>
      <c r="DBA33" s="405"/>
      <c r="DBB33" s="405"/>
      <c r="DBC33" s="405"/>
      <c r="DBD33" s="405"/>
      <c r="DBE33" s="405"/>
      <c r="DBF33" s="405"/>
      <c r="DBG33" s="405"/>
      <c r="DBH33" s="405"/>
      <c r="DBI33" s="405"/>
      <c r="DBJ33" s="405"/>
      <c r="DBK33" s="405"/>
      <c r="DBL33" s="405"/>
      <c r="DBM33" s="405"/>
      <c r="DBN33" s="405"/>
      <c r="DBO33" s="405"/>
      <c r="DBP33" s="405"/>
      <c r="DBQ33" s="405"/>
      <c r="DBR33" s="405"/>
      <c r="DBS33" s="405"/>
      <c r="DBT33" s="405"/>
      <c r="DBU33" s="405"/>
      <c r="DBV33" s="405"/>
      <c r="DBW33" s="405"/>
      <c r="DBX33" s="405"/>
      <c r="DBY33" s="405"/>
      <c r="DBZ33" s="405"/>
      <c r="DCA33" s="405"/>
      <c r="DCB33" s="405"/>
      <c r="DCC33" s="405"/>
      <c r="DCD33" s="405"/>
      <c r="DCE33" s="405"/>
      <c r="DCF33" s="405"/>
      <c r="DCG33" s="405"/>
      <c r="DCH33" s="405"/>
      <c r="DCI33" s="405"/>
      <c r="DCJ33" s="405"/>
      <c r="DCK33" s="405"/>
      <c r="DCL33" s="405"/>
      <c r="DCM33" s="405"/>
      <c r="DCN33" s="405"/>
      <c r="DCO33" s="405"/>
      <c r="DCP33" s="405"/>
      <c r="DCR33" s="405"/>
      <c r="DCT33" s="405"/>
      <c r="DCV33" s="405"/>
      <c r="DCY33" s="405"/>
      <c r="DCZ33" s="405"/>
      <c r="DDA33" s="405"/>
      <c r="DDC33" s="405"/>
      <c r="DDD33" s="405"/>
      <c r="DDE33" s="405"/>
      <c r="DDF33" s="405"/>
      <c r="DDK33" s="405"/>
      <c r="DDM33" s="405"/>
      <c r="DDN33" s="405"/>
      <c r="DDO33" s="405"/>
      <c r="DDP33" s="405"/>
      <c r="DDQ33" s="405"/>
      <c r="DDR33" s="405"/>
      <c r="DDS33" s="405"/>
      <c r="DDT33" s="405"/>
      <c r="DDU33" s="405"/>
      <c r="DDV33" s="405"/>
      <c r="DDW33" s="405"/>
      <c r="DDX33" s="405"/>
      <c r="DDY33" s="405"/>
      <c r="DDZ33" s="405"/>
      <c r="DEA33" s="405"/>
      <c r="DEB33" s="405"/>
      <c r="DEC33" s="405"/>
      <c r="DED33" s="405"/>
      <c r="DEE33" s="405"/>
      <c r="DEF33" s="405"/>
      <c r="DEG33" s="405"/>
      <c r="DEH33" s="405"/>
      <c r="DEI33" s="405"/>
      <c r="DEJ33" s="405"/>
      <c r="DEK33" s="405"/>
      <c r="DEL33" s="405"/>
      <c r="DEM33" s="405"/>
      <c r="DEN33" s="405"/>
      <c r="DEO33" s="405"/>
      <c r="DEP33" s="405"/>
      <c r="DEQ33" s="405"/>
      <c r="DER33" s="405"/>
      <c r="DES33" s="405"/>
      <c r="DET33" s="405"/>
      <c r="DEU33" s="405"/>
      <c r="DEV33" s="405"/>
      <c r="DEW33" s="405"/>
      <c r="DEX33" s="405"/>
      <c r="DEY33" s="405"/>
      <c r="DEZ33" s="405"/>
      <c r="DFA33" s="405"/>
      <c r="DFB33" s="405"/>
      <c r="DFC33" s="405"/>
      <c r="DFD33" s="405"/>
      <c r="DFE33" s="405"/>
      <c r="DFF33" s="405"/>
      <c r="DFG33" s="405"/>
      <c r="DFH33" s="405"/>
      <c r="DFI33" s="405"/>
      <c r="DFJ33" s="405"/>
      <c r="DFK33" s="405"/>
      <c r="DFL33" s="405"/>
      <c r="DFM33" s="405"/>
      <c r="DFN33" s="405"/>
      <c r="DFO33" s="405"/>
      <c r="DFP33" s="405"/>
      <c r="DFQ33" s="405"/>
      <c r="DFR33" s="405"/>
      <c r="DFS33" s="405"/>
      <c r="DFT33" s="405"/>
      <c r="DFU33" s="405"/>
      <c r="DFV33" s="405"/>
      <c r="DFW33" s="405"/>
      <c r="DFX33" s="405"/>
      <c r="DFY33" s="405"/>
      <c r="DFZ33" s="405"/>
      <c r="DGA33" s="405"/>
      <c r="DGB33" s="405"/>
      <c r="DGC33" s="405"/>
      <c r="DGD33" s="405"/>
      <c r="DGE33" s="405"/>
      <c r="DGF33" s="405"/>
      <c r="DGG33" s="405"/>
      <c r="DGH33" s="405"/>
      <c r="DGI33" s="405"/>
      <c r="DGJ33" s="405"/>
      <c r="DGK33" s="405"/>
      <c r="DGL33" s="405"/>
      <c r="DGM33" s="405"/>
      <c r="DGN33" s="405"/>
      <c r="DGO33" s="405"/>
      <c r="DGP33" s="405"/>
      <c r="DGQ33" s="405"/>
      <c r="DGR33" s="405"/>
      <c r="DGS33" s="405"/>
      <c r="DGT33" s="405"/>
      <c r="DGU33" s="405"/>
      <c r="DGV33" s="405"/>
      <c r="DGW33" s="405"/>
      <c r="DGX33" s="405"/>
      <c r="DGY33" s="405"/>
      <c r="DGZ33" s="405"/>
      <c r="DHA33" s="405"/>
      <c r="DHB33" s="405"/>
      <c r="DHC33" s="405"/>
      <c r="DHD33" s="405"/>
      <c r="DHE33" s="405"/>
      <c r="DHF33" s="405"/>
      <c r="DHG33" s="405"/>
      <c r="DHH33" s="405"/>
      <c r="DHI33" s="405"/>
      <c r="DHJ33" s="405"/>
      <c r="DHK33" s="405"/>
      <c r="DHL33" s="405"/>
      <c r="DHM33" s="405"/>
      <c r="DHN33" s="405"/>
      <c r="DHO33" s="405"/>
      <c r="DHP33" s="405"/>
      <c r="DHQ33" s="405"/>
      <c r="DHR33" s="405"/>
      <c r="DHS33" s="405"/>
      <c r="DHT33" s="405"/>
      <c r="DHU33" s="405"/>
      <c r="DHV33" s="405"/>
      <c r="DHW33" s="405"/>
      <c r="DHX33" s="405"/>
      <c r="DHY33" s="405"/>
      <c r="DHZ33" s="405"/>
      <c r="DIA33" s="405"/>
      <c r="DIB33" s="405"/>
      <c r="DIC33" s="405"/>
      <c r="DID33" s="405"/>
      <c r="DIE33" s="405"/>
      <c r="DIF33" s="405"/>
      <c r="DIG33" s="405"/>
      <c r="DIH33" s="405"/>
      <c r="DII33" s="405"/>
      <c r="DIJ33" s="405"/>
      <c r="DIK33" s="405"/>
      <c r="DIL33" s="405"/>
      <c r="DIM33" s="405"/>
      <c r="DIN33" s="405"/>
      <c r="DIO33" s="405"/>
      <c r="DIP33" s="405"/>
      <c r="DIQ33" s="405"/>
      <c r="DIR33" s="405"/>
      <c r="DIS33" s="405"/>
      <c r="DIT33" s="405"/>
      <c r="DIU33" s="405"/>
      <c r="DIV33" s="405"/>
      <c r="DIW33" s="405"/>
      <c r="DIX33" s="405"/>
      <c r="DIY33" s="405"/>
      <c r="DIZ33" s="405"/>
      <c r="DJA33" s="405"/>
      <c r="DJB33" s="405"/>
      <c r="DJC33" s="405"/>
      <c r="DJD33" s="405"/>
      <c r="DJE33" s="405"/>
      <c r="DJF33" s="405"/>
      <c r="DJG33" s="405"/>
      <c r="DJH33" s="405"/>
      <c r="DJI33" s="405"/>
      <c r="DJJ33" s="405"/>
      <c r="DJK33" s="405"/>
      <c r="DJL33" s="405"/>
      <c r="DJM33" s="405"/>
      <c r="DJN33" s="405"/>
      <c r="DJO33" s="405"/>
      <c r="DJP33" s="405"/>
      <c r="DJQ33" s="405"/>
      <c r="DJR33" s="405"/>
      <c r="DJS33" s="405"/>
      <c r="DJT33" s="405"/>
      <c r="DJU33" s="405"/>
      <c r="DJV33" s="405"/>
      <c r="DJW33" s="405"/>
      <c r="DJX33" s="405"/>
      <c r="DJY33" s="405"/>
      <c r="DJZ33" s="405"/>
      <c r="DKA33" s="405"/>
      <c r="DKB33" s="405"/>
      <c r="DKC33" s="405"/>
      <c r="DKD33" s="405"/>
      <c r="DKE33" s="405"/>
      <c r="DKF33" s="405"/>
      <c r="DKG33" s="405"/>
      <c r="DKH33" s="405"/>
      <c r="DKI33" s="405"/>
      <c r="DKJ33" s="405"/>
      <c r="DKK33" s="405"/>
      <c r="DKL33" s="405"/>
      <c r="DKM33" s="405"/>
      <c r="DKN33" s="405"/>
      <c r="DKO33" s="405"/>
      <c r="DKP33" s="405"/>
      <c r="DKQ33" s="405"/>
      <c r="DKR33" s="405"/>
      <c r="DKS33" s="405"/>
      <c r="DKT33" s="405"/>
      <c r="DKU33" s="405"/>
      <c r="DKV33" s="405"/>
      <c r="DKW33" s="405"/>
      <c r="DKX33" s="405"/>
      <c r="DKY33" s="405"/>
      <c r="DKZ33" s="405"/>
      <c r="DLA33" s="405"/>
      <c r="DLB33" s="405"/>
      <c r="DLC33" s="405"/>
      <c r="DLD33" s="405"/>
      <c r="DLE33" s="405"/>
      <c r="DLF33" s="405"/>
      <c r="DLG33" s="405"/>
      <c r="DLH33" s="405"/>
      <c r="DLI33" s="405"/>
      <c r="DLJ33" s="405"/>
      <c r="DLK33" s="405"/>
      <c r="DLL33" s="405"/>
      <c r="DLM33" s="405"/>
      <c r="DLN33" s="405"/>
      <c r="DLO33" s="405"/>
      <c r="DLP33" s="405"/>
      <c r="DLQ33" s="405"/>
      <c r="DLR33" s="405"/>
      <c r="DLS33" s="405"/>
      <c r="DLT33" s="405"/>
      <c r="DLU33" s="405"/>
      <c r="DLV33" s="405"/>
      <c r="DLW33" s="405"/>
      <c r="DLX33" s="405"/>
      <c r="DLY33" s="405"/>
      <c r="DLZ33" s="405"/>
      <c r="DMA33" s="405"/>
      <c r="DMB33" s="405"/>
      <c r="DMC33" s="405"/>
      <c r="DMD33" s="405"/>
      <c r="DME33" s="405"/>
      <c r="DMF33" s="405"/>
      <c r="DMG33" s="405"/>
      <c r="DMH33" s="405"/>
      <c r="DMI33" s="405"/>
      <c r="DMJ33" s="405"/>
      <c r="DMK33" s="405"/>
      <c r="DML33" s="405"/>
      <c r="DMN33" s="405"/>
      <c r="DMP33" s="405"/>
      <c r="DMR33" s="405"/>
      <c r="DMU33" s="405"/>
      <c r="DMV33" s="405"/>
      <c r="DMW33" s="405"/>
      <c r="DMY33" s="405"/>
      <c r="DMZ33" s="405"/>
      <c r="DNA33" s="405"/>
      <c r="DNB33" s="405"/>
      <c r="DNG33" s="405"/>
      <c r="DNI33" s="405"/>
      <c r="DNJ33" s="405"/>
      <c r="DNK33" s="405"/>
      <c r="DNL33" s="405"/>
      <c r="DNM33" s="405"/>
      <c r="DNN33" s="405"/>
      <c r="DNO33" s="405"/>
      <c r="DNP33" s="405"/>
      <c r="DNQ33" s="405"/>
      <c r="DNR33" s="405"/>
      <c r="DNS33" s="405"/>
      <c r="DNT33" s="405"/>
      <c r="DNU33" s="405"/>
      <c r="DNV33" s="405"/>
      <c r="DNW33" s="405"/>
      <c r="DNX33" s="405"/>
      <c r="DNY33" s="405"/>
      <c r="DNZ33" s="405"/>
      <c r="DOA33" s="405"/>
      <c r="DOB33" s="405"/>
      <c r="DOC33" s="405"/>
      <c r="DOD33" s="405"/>
      <c r="DOE33" s="405"/>
      <c r="DOF33" s="405"/>
      <c r="DOG33" s="405"/>
      <c r="DOH33" s="405"/>
      <c r="DOI33" s="405"/>
      <c r="DOJ33" s="405"/>
      <c r="DOK33" s="405"/>
      <c r="DOL33" s="405"/>
      <c r="DOM33" s="405"/>
      <c r="DON33" s="405"/>
      <c r="DOO33" s="405"/>
      <c r="DOP33" s="405"/>
      <c r="DOQ33" s="405"/>
      <c r="DOR33" s="405"/>
      <c r="DOS33" s="405"/>
      <c r="DOT33" s="405"/>
      <c r="DOU33" s="405"/>
      <c r="DOV33" s="405"/>
      <c r="DOW33" s="405"/>
      <c r="DOX33" s="405"/>
      <c r="DOY33" s="405"/>
      <c r="DOZ33" s="405"/>
      <c r="DPA33" s="405"/>
      <c r="DPB33" s="405"/>
      <c r="DPC33" s="405"/>
      <c r="DPD33" s="405"/>
      <c r="DPE33" s="405"/>
      <c r="DPF33" s="405"/>
      <c r="DPG33" s="405"/>
      <c r="DPH33" s="405"/>
      <c r="DPI33" s="405"/>
      <c r="DPJ33" s="405"/>
      <c r="DPK33" s="405"/>
      <c r="DPL33" s="405"/>
      <c r="DPM33" s="405"/>
      <c r="DPN33" s="405"/>
      <c r="DPO33" s="405"/>
      <c r="DPP33" s="405"/>
      <c r="DPQ33" s="405"/>
      <c r="DPR33" s="405"/>
      <c r="DPS33" s="405"/>
      <c r="DPT33" s="405"/>
      <c r="DPU33" s="405"/>
      <c r="DPV33" s="405"/>
      <c r="DPW33" s="405"/>
      <c r="DPX33" s="405"/>
      <c r="DPY33" s="405"/>
      <c r="DPZ33" s="405"/>
      <c r="DQA33" s="405"/>
      <c r="DQB33" s="405"/>
      <c r="DQC33" s="405"/>
      <c r="DQD33" s="405"/>
      <c r="DQE33" s="405"/>
      <c r="DQF33" s="405"/>
      <c r="DQG33" s="405"/>
      <c r="DQH33" s="405"/>
      <c r="DQI33" s="405"/>
      <c r="DQJ33" s="405"/>
      <c r="DQK33" s="405"/>
      <c r="DQL33" s="405"/>
      <c r="DQM33" s="405"/>
      <c r="DQN33" s="405"/>
      <c r="DQO33" s="405"/>
      <c r="DQP33" s="405"/>
      <c r="DQQ33" s="405"/>
      <c r="DQR33" s="405"/>
      <c r="DQS33" s="405"/>
      <c r="DQT33" s="405"/>
      <c r="DQU33" s="405"/>
      <c r="DQV33" s="405"/>
      <c r="DQW33" s="405"/>
      <c r="DQX33" s="405"/>
      <c r="DQY33" s="405"/>
      <c r="DQZ33" s="405"/>
      <c r="DRA33" s="405"/>
      <c r="DRB33" s="405"/>
      <c r="DRC33" s="405"/>
      <c r="DRD33" s="405"/>
      <c r="DRE33" s="405"/>
      <c r="DRF33" s="405"/>
      <c r="DRG33" s="405"/>
      <c r="DRH33" s="405"/>
      <c r="DRI33" s="405"/>
      <c r="DRJ33" s="405"/>
      <c r="DRK33" s="405"/>
      <c r="DRL33" s="405"/>
      <c r="DRM33" s="405"/>
      <c r="DRN33" s="405"/>
      <c r="DRO33" s="405"/>
      <c r="DRP33" s="405"/>
      <c r="DRQ33" s="405"/>
      <c r="DRR33" s="405"/>
      <c r="DRS33" s="405"/>
      <c r="DRT33" s="405"/>
      <c r="DRU33" s="405"/>
      <c r="DRV33" s="405"/>
      <c r="DRW33" s="405"/>
      <c r="DRX33" s="405"/>
      <c r="DRY33" s="405"/>
      <c r="DRZ33" s="405"/>
      <c r="DSA33" s="405"/>
      <c r="DSB33" s="405"/>
      <c r="DSC33" s="405"/>
      <c r="DSD33" s="405"/>
      <c r="DSE33" s="405"/>
      <c r="DSF33" s="405"/>
      <c r="DSG33" s="405"/>
      <c r="DSH33" s="405"/>
      <c r="DSI33" s="405"/>
      <c r="DSJ33" s="405"/>
      <c r="DSK33" s="405"/>
      <c r="DSL33" s="405"/>
      <c r="DSM33" s="405"/>
      <c r="DSN33" s="405"/>
      <c r="DSO33" s="405"/>
      <c r="DSP33" s="405"/>
      <c r="DSQ33" s="405"/>
      <c r="DSR33" s="405"/>
      <c r="DSS33" s="405"/>
      <c r="DST33" s="405"/>
      <c r="DSU33" s="405"/>
      <c r="DSV33" s="405"/>
      <c r="DSW33" s="405"/>
      <c r="DSX33" s="405"/>
      <c r="DSY33" s="405"/>
      <c r="DSZ33" s="405"/>
      <c r="DTA33" s="405"/>
      <c r="DTB33" s="405"/>
      <c r="DTC33" s="405"/>
      <c r="DTD33" s="405"/>
      <c r="DTE33" s="405"/>
      <c r="DTF33" s="405"/>
      <c r="DTG33" s="405"/>
      <c r="DTH33" s="405"/>
      <c r="DTI33" s="405"/>
      <c r="DTJ33" s="405"/>
      <c r="DTK33" s="405"/>
      <c r="DTL33" s="405"/>
      <c r="DTM33" s="405"/>
      <c r="DTN33" s="405"/>
      <c r="DTO33" s="405"/>
      <c r="DTP33" s="405"/>
      <c r="DTQ33" s="405"/>
      <c r="DTR33" s="405"/>
      <c r="DTS33" s="405"/>
      <c r="DTT33" s="405"/>
      <c r="DTU33" s="405"/>
      <c r="DTV33" s="405"/>
      <c r="DTW33" s="405"/>
      <c r="DTX33" s="405"/>
      <c r="DTY33" s="405"/>
      <c r="DTZ33" s="405"/>
      <c r="DUA33" s="405"/>
      <c r="DUB33" s="405"/>
      <c r="DUC33" s="405"/>
      <c r="DUD33" s="405"/>
      <c r="DUE33" s="405"/>
      <c r="DUF33" s="405"/>
      <c r="DUG33" s="405"/>
      <c r="DUH33" s="405"/>
      <c r="DUI33" s="405"/>
      <c r="DUJ33" s="405"/>
      <c r="DUK33" s="405"/>
      <c r="DUL33" s="405"/>
      <c r="DUM33" s="405"/>
      <c r="DUN33" s="405"/>
      <c r="DUO33" s="405"/>
      <c r="DUP33" s="405"/>
      <c r="DUQ33" s="405"/>
      <c r="DUR33" s="405"/>
      <c r="DUS33" s="405"/>
      <c r="DUT33" s="405"/>
      <c r="DUU33" s="405"/>
      <c r="DUV33" s="405"/>
      <c r="DUW33" s="405"/>
      <c r="DUX33" s="405"/>
      <c r="DUY33" s="405"/>
      <c r="DUZ33" s="405"/>
      <c r="DVA33" s="405"/>
      <c r="DVB33" s="405"/>
      <c r="DVC33" s="405"/>
      <c r="DVD33" s="405"/>
      <c r="DVE33" s="405"/>
      <c r="DVF33" s="405"/>
      <c r="DVG33" s="405"/>
      <c r="DVH33" s="405"/>
      <c r="DVI33" s="405"/>
      <c r="DVJ33" s="405"/>
      <c r="DVK33" s="405"/>
      <c r="DVL33" s="405"/>
      <c r="DVM33" s="405"/>
      <c r="DVN33" s="405"/>
      <c r="DVO33" s="405"/>
      <c r="DVP33" s="405"/>
      <c r="DVQ33" s="405"/>
      <c r="DVR33" s="405"/>
      <c r="DVS33" s="405"/>
      <c r="DVT33" s="405"/>
      <c r="DVU33" s="405"/>
      <c r="DVV33" s="405"/>
      <c r="DVW33" s="405"/>
      <c r="DVX33" s="405"/>
      <c r="DVY33" s="405"/>
      <c r="DVZ33" s="405"/>
      <c r="DWA33" s="405"/>
      <c r="DWB33" s="405"/>
      <c r="DWC33" s="405"/>
      <c r="DWD33" s="405"/>
      <c r="DWE33" s="405"/>
      <c r="DWF33" s="405"/>
      <c r="DWG33" s="405"/>
      <c r="DWH33" s="405"/>
      <c r="DWJ33" s="405"/>
      <c r="DWL33" s="405"/>
      <c r="DWN33" s="405"/>
      <c r="DWQ33" s="405"/>
      <c r="DWR33" s="405"/>
      <c r="DWS33" s="405"/>
      <c r="DWU33" s="405"/>
      <c r="DWV33" s="405"/>
      <c r="DWW33" s="405"/>
      <c r="DWX33" s="405"/>
      <c r="DXC33" s="405"/>
      <c r="DXE33" s="405"/>
      <c r="DXF33" s="405"/>
      <c r="DXG33" s="405"/>
      <c r="DXH33" s="405"/>
      <c r="DXI33" s="405"/>
      <c r="DXJ33" s="405"/>
      <c r="DXK33" s="405"/>
      <c r="DXL33" s="405"/>
      <c r="DXM33" s="405"/>
      <c r="DXN33" s="405"/>
      <c r="DXO33" s="405"/>
      <c r="DXP33" s="405"/>
      <c r="DXQ33" s="405"/>
      <c r="DXR33" s="405"/>
      <c r="DXS33" s="405"/>
      <c r="DXT33" s="405"/>
      <c r="DXU33" s="405"/>
      <c r="DXV33" s="405"/>
      <c r="DXW33" s="405"/>
      <c r="DXX33" s="405"/>
      <c r="DXY33" s="405"/>
      <c r="DXZ33" s="405"/>
      <c r="DYA33" s="405"/>
      <c r="DYB33" s="405"/>
      <c r="DYC33" s="405"/>
      <c r="DYD33" s="405"/>
      <c r="DYE33" s="405"/>
      <c r="DYF33" s="405"/>
      <c r="DYG33" s="405"/>
      <c r="DYH33" s="405"/>
      <c r="DYI33" s="405"/>
      <c r="DYJ33" s="405"/>
      <c r="DYK33" s="405"/>
      <c r="DYL33" s="405"/>
      <c r="DYM33" s="405"/>
      <c r="DYN33" s="405"/>
      <c r="DYO33" s="405"/>
      <c r="DYP33" s="405"/>
      <c r="DYQ33" s="405"/>
      <c r="DYR33" s="405"/>
      <c r="DYS33" s="405"/>
      <c r="DYT33" s="405"/>
      <c r="DYU33" s="405"/>
      <c r="DYV33" s="405"/>
      <c r="DYW33" s="405"/>
      <c r="DYX33" s="405"/>
      <c r="DYY33" s="405"/>
      <c r="DYZ33" s="405"/>
      <c r="DZA33" s="405"/>
      <c r="DZB33" s="405"/>
      <c r="DZC33" s="405"/>
      <c r="DZD33" s="405"/>
      <c r="DZE33" s="405"/>
      <c r="DZF33" s="405"/>
      <c r="DZG33" s="405"/>
      <c r="DZH33" s="405"/>
      <c r="DZI33" s="405"/>
      <c r="DZJ33" s="405"/>
      <c r="DZK33" s="405"/>
      <c r="DZL33" s="405"/>
      <c r="DZM33" s="405"/>
      <c r="DZN33" s="405"/>
      <c r="DZO33" s="405"/>
      <c r="DZP33" s="405"/>
      <c r="DZQ33" s="405"/>
      <c r="DZR33" s="405"/>
      <c r="DZS33" s="405"/>
      <c r="DZT33" s="405"/>
      <c r="DZU33" s="405"/>
      <c r="DZV33" s="405"/>
      <c r="DZW33" s="405"/>
      <c r="DZX33" s="405"/>
      <c r="DZY33" s="405"/>
      <c r="DZZ33" s="405"/>
      <c r="EAA33" s="405"/>
      <c r="EAB33" s="405"/>
      <c r="EAC33" s="405"/>
      <c r="EAD33" s="405"/>
      <c r="EAE33" s="405"/>
      <c r="EAF33" s="405"/>
      <c r="EAG33" s="405"/>
      <c r="EAH33" s="405"/>
      <c r="EAI33" s="405"/>
      <c r="EAJ33" s="405"/>
      <c r="EAK33" s="405"/>
      <c r="EAL33" s="405"/>
      <c r="EAM33" s="405"/>
      <c r="EAN33" s="405"/>
      <c r="EAO33" s="405"/>
      <c r="EAP33" s="405"/>
      <c r="EAQ33" s="405"/>
      <c r="EAR33" s="405"/>
      <c r="EAS33" s="405"/>
      <c r="EAT33" s="405"/>
      <c r="EAU33" s="405"/>
      <c r="EAV33" s="405"/>
      <c r="EAW33" s="405"/>
      <c r="EAX33" s="405"/>
      <c r="EAY33" s="405"/>
      <c r="EAZ33" s="405"/>
      <c r="EBA33" s="405"/>
      <c r="EBB33" s="405"/>
      <c r="EBC33" s="405"/>
      <c r="EBD33" s="405"/>
      <c r="EBE33" s="405"/>
      <c r="EBF33" s="405"/>
      <c r="EBG33" s="405"/>
      <c r="EBH33" s="405"/>
      <c r="EBI33" s="405"/>
      <c r="EBJ33" s="405"/>
      <c r="EBK33" s="405"/>
      <c r="EBL33" s="405"/>
      <c r="EBM33" s="405"/>
      <c r="EBN33" s="405"/>
      <c r="EBO33" s="405"/>
      <c r="EBP33" s="405"/>
      <c r="EBQ33" s="405"/>
      <c r="EBR33" s="405"/>
      <c r="EBS33" s="405"/>
      <c r="EBT33" s="405"/>
      <c r="EBU33" s="405"/>
      <c r="EBV33" s="405"/>
      <c r="EBW33" s="405"/>
      <c r="EBX33" s="405"/>
      <c r="EBY33" s="405"/>
      <c r="EBZ33" s="405"/>
      <c r="ECA33" s="405"/>
      <c r="ECB33" s="405"/>
      <c r="ECC33" s="405"/>
      <c r="ECD33" s="405"/>
      <c r="ECE33" s="405"/>
      <c r="ECF33" s="405"/>
      <c r="ECG33" s="405"/>
      <c r="ECH33" s="405"/>
      <c r="ECI33" s="405"/>
      <c r="ECJ33" s="405"/>
      <c r="ECK33" s="405"/>
      <c r="ECL33" s="405"/>
      <c r="ECM33" s="405"/>
      <c r="ECN33" s="405"/>
      <c r="ECO33" s="405"/>
      <c r="ECP33" s="405"/>
      <c r="ECQ33" s="405"/>
      <c r="ECR33" s="405"/>
      <c r="ECS33" s="405"/>
      <c r="ECT33" s="405"/>
      <c r="ECU33" s="405"/>
      <c r="ECV33" s="405"/>
      <c r="ECW33" s="405"/>
      <c r="ECX33" s="405"/>
      <c r="ECY33" s="405"/>
      <c r="ECZ33" s="405"/>
      <c r="EDA33" s="405"/>
      <c r="EDB33" s="405"/>
      <c r="EDC33" s="405"/>
      <c r="EDD33" s="405"/>
      <c r="EDE33" s="405"/>
      <c r="EDF33" s="405"/>
      <c r="EDG33" s="405"/>
      <c r="EDH33" s="405"/>
      <c r="EDI33" s="405"/>
      <c r="EDJ33" s="405"/>
      <c r="EDK33" s="405"/>
      <c r="EDL33" s="405"/>
      <c r="EDM33" s="405"/>
      <c r="EDN33" s="405"/>
      <c r="EDO33" s="405"/>
      <c r="EDP33" s="405"/>
      <c r="EDQ33" s="405"/>
      <c r="EDR33" s="405"/>
      <c r="EDS33" s="405"/>
      <c r="EDT33" s="405"/>
      <c r="EDU33" s="405"/>
      <c r="EDV33" s="405"/>
      <c r="EDW33" s="405"/>
      <c r="EDX33" s="405"/>
      <c r="EDY33" s="405"/>
      <c r="EDZ33" s="405"/>
      <c r="EEA33" s="405"/>
      <c r="EEB33" s="405"/>
      <c r="EEC33" s="405"/>
      <c r="EED33" s="405"/>
      <c r="EEE33" s="405"/>
      <c r="EEF33" s="405"/>
      <c r="EEG33" s="405"/>
      <c r="EEH33" s="405"/>
      <c r="EEI33" s="405"/>
      <c r="EEJ33" s="405"/>
      <c r="EEK33" s="405"/>
      <c r="EEL33" s="405"/>
      <c r="EEM33" s="405"/>
      <c r="EEN33" s="405"/>
      <c r="EEO33" s="405"/>
      <c r="EEP33" s="405"/>
      <c r="EEQ33" s="405"/>
      <c r="EER33" s="405"/>
      <c r="EES33" s="405"/>
      <c r="EET33" s="405"/>
      <c r="EEU33" s="405"/>
      <c r="EEV33" s="405"/>
      <c r="EEW33" s="405"/>
      <c r="EEX33" s="405"/>
      <c r="EEY33" s="405"/>
      <c r="EEZ33" s="405"/>
      <c r="EFA33" s="405"/>
      <c r="EFB33" s="405"/>
      <c r="EFC33" s="405"/>
      <c r="EFD33" s="405"/>
      <c r="EFE33" s="405"/>
      <c r="EFF33" s="405"/>
      <c r="EFG33" s="405"/>
      <c r="EFH33" s="405"/>
      <c r="EFI33" s="405"/>
      <c r="EFJ33" s="405"/>
      <c r="EFK33" s="405"/>
      <c r="EFL33" s="405"/>
      <c r="EFM33" s="405"/>
      <c r="EFN33" s="405"/>
      <c r="EFO33" s="405"/>
      <c r="EFP33" s="405"/>
      <c r="EFQ33" s="405"/>
      <c r="EFR33" s="405"/>
      <c r="EFS33" s="405"/>
      <c r="EFT33" s="405"/>
      <c r="EFU33" s="405"/>
      <c r="EFV33" s="405"/>
      <c r="EFW33" s="405"/>
      <c r="EFX33" s="405"/>
      <c r="EFY33" s="405"/>
      <c r="EFZ33" s="405"/>
      <c r="EGA33" s="405"/>
      <c r="EGB33" s="405"/>
      <c r="EGC33" s="405"/>
      <c r="EGD33" s="405"/>
      <c r="EGF33" s="405"/>
      <c r="EGH33" s="405"/>
      <c r="EGJ33" s="405"/>
      <c r="EGM33" s="405"/>
      <c r="EGN33" s="405"/>
      <c r="EGO33" s="405"/>
      <c r="EGQ33" s="405"/>
      <c r="EGR33" s="405"/>
      <c r="EGS33" s="405"/>
      <c r="EGT33" s="405"/>
      <c r="EGY33" s="405"/>
      <c r="EHA33" s="405"/>
      <c r="EHB33" s="405"/>
      <c r="EHC33" s="405"/>
      <c r="EHD33" s="405"/>
      <c r="EHE33" s="405"/>
      <c r="EHF33" s="405"/>
      <c r="EHG33" s="405"/>
      <c r="EHH33" s="405"/>
      <c r="EHI33" s="405"/>
      <c r="EHJ33" s="405"/>
      <c r="EHK33" s="405"/>
      <c r="EHL33" s="405"/>
      <c r="EHM33" s="405"/>
      <c r="EHN33" s="405"/>
      <c r="EHO33" s="405"/>
      <c r="EHP33" s="405"/>
      <c r="EHQ33" s="405"/>
      <c r="EHR33" s="405"/>
      <c r="EHS33" s="405"/>
      <c r="EHT33" s="405"/>
      <c r="EHU33" s="405"/>
      <c r="EHV33" s="405"/>
      <c r="EHW33" s="405"/>
      <c r="EHX33" s="405"/>
      <c r="EHY33" s="405"/>
      <c r="EHZ33" s="405"/>
      <c r="EIA33" s="405"/>
      <c r="EIB33" s="405"/>
      <c r="EIC33" s="405"/>
      <c r="EID33" s="405"/>
      <c r="EIE33" s="405"/>
      <c r="EIF33" s="405"/>
      <c r="EIG33" s="405"/>
      <c r="EIH33" s="405"/>
      <c r="EII33" s="405"/>
      <c r="EIJ33" s="405"/>
      <c r="EIK33" s="405"/>
      <c r="EIL33" s="405"/>
      <c r="EIM33" s="405"/>
      <c r="EIN33" s="405"/>
      <c r="EIO33" s="405"/>
      <c r="EIP33" s="405"/>
      <c r="EIQ33" s="405"/>
      <c r="EIR33" s="405"/>
      <c r="EIS33" s="405"/>
      <c r="EIT33" s="405"/>
      <c r="EIU33" s="405"/>
      <c r="EIV33" s="405"/>
      <c r="EIW33" s="405"/>
      <c r="EIX33" s="405"/>
      <c r="EIY33" s="405"/>
      <c r="EIZ33" s="405"/>
      <c r="EJA33" s="405"/>
      <c r="EJB33" s="405"/>
      <c r="EJC33" s="405"/>
      <c r="EJD33" s="405"/>
      <c r="EJE33" s="405"/>
      <c r="EJF33" s="405"/>
      <c r="EJG33" s="405"/>
      <c r="EJH33" s="405"/>
      <c r="EJI33" s="405"/>
      <c r="EJJ33" s="405"/>
      <c r="EJK33" s="405"/>
      <c r="EJL33" s="405"/>
      <c r="EJM33" s="405"/>
      <c r="EJN33" s="405"/>
      <c r="EJO33" s="405"/>
      <c r="EJP33" s="405"/>
      <c r="EJQ33" s="405"/>
      <c r="EJR33" s="405"/>
      <c r="EJS33" s="405"/>
      <c r="EJT33" s="405"/>
      <c r="EJU33" s="405"/>
      <c r="EJV33" s="405"/>
      <c r="EJW33" s="405"/>
      <c r="EJX33" s="405"/>
      <c r="EJY33" s="405"/>
      <c r="EJZ33" s="405"/>
      <c r="EKA33" s="405"/>
      <c r="EKB33" s="405"/>
      <c r="EKC33" s="405"/>
      <c r="EKD33" s="405"/>
      <c r="EKE33" s="405"/>
      <c r="EKF33" s="405"/>
      <c r="EKG33" s="405"/>
      <c r="EKH33" s="405"/>
      <c r="EKI33" s="405"/>
      <c r="EKJ33" s="405"/>
      <c r="EKK33" s="405"/>
      <c r="EKL33" s="405"/>
      <c r="EKM33" s="405"/>
      <c r="EKN33" s="405"/>
      <c r="EKO33" s="405"/>
      <c r="EKP33" s="405"/>
      <c r="EKQ33" s="405"/>
      <c r="EKR33" s="405"/>
      <c r="EKS33" s="405"/>
      <c r="EKT33" s="405"/>
      <c r="EKU33" s="405"/>
      <c r="EKV33" s="405"/>
      <c r="EKW33" s="405"/>
      <c r="EKX33" s="405"/>
      <c r="EKY33" s="405"/>
      <c r="EKZ33" s="405"/>
      <c r="ELA33" s="405"/>
      <c r="ELB33" s="405"/>
      <c r="ELC33" s="405"/>
      <c r="ELD33" s="405"/>
      <c r="ELE33" s="405"/>
      <c r="ELF33" s="405"/>
      <c r="ELG33" s="405"/>
      <c r="ELH33" s="405"/>
      <c r="ELI33" s="405"/>
      <c r="ELJ33" s="405"/>
      <c r="ELK33" s="405"/>
      <c r="ELL33" s="405"/>
      <c r="ELM33" s="405"/>
      <c r="ELN33" s="405"/>
      <c r="ELO33" s="405"/>
      <c r="ELP33" s="405"/>
      <c r="ELQ33" s="405"/>
      <c r="ELR33" s="405"/>
      <c r="ELS33" s="405"/>
      <c r="ELT33" s="405"/>
      <c r="ELU33" s="405"/>
      <c r="ELV33" s="405"/>
      <c r="ELW33" s="405"/>
      <c r="ELX33" s="405"/>
      <c r="ELY33" s="405"/>
      <c r="ELZ33" s="405"/>
      <c r="EMA33" s="405"/>
      <c r="EMB33" s="405"/>
      <c r="EMC33" s="405"/>
      <c r="EMD33" s="405"/>
      <c r="EME33" s="405"/>
      <c r="EMF33" s="405"/>
      <c r="EMG33" s="405"/>
      <c r="EMH33" s="405"/>
      <c r="EMI33" s="405"/>
      <c r="EMJ33" s="405"/>
      <c r="EMK33" s="405"/>
      <c r="EML33" s="405"/>
      <c r="EMM33" s="405"/>
      <c r="EMN33" s="405"/>
      <c r="EMO33" s="405"/>
      <c r="EMP33" s="405"/>
      <c r="EMQ33" s="405"/>
      <c r="EMR33" s="405"/>
      <c r="EMS33" s="405"/>
      <c r="EMT33" s="405"/>
      <c r="EMU33" s="405"/>
      <c r="EMV33" s="405"/>
      <c r="EMW33" s="405"/>
      <c r="EMX33" s="405"/>
      <c r="EMY33" s="405"/>
      <c r="EMZ33" s="405"/>
      <c r="ENA33" s="405"/>
      <c r="ENB33" s="405"/>
      <c r="ENC33" s="405"/>
      <c r="END33" s="405"/>
      <c r="ENE33" s="405"/>
      <c r="ENF33" s="405"/>
      <c r="ENG33" s="405"/>
      <c r="ENH33" s="405"/>
      <c r="ENI33" s="405"/>
      <c r="ENJ33" s="405"/>
      <c r="ENK33" s="405"/>
      <c r="ENL33" s="405"/>
      <c r="ENM33" s="405"/>
      <c r="ENN33" s="405"/>
      <c r="ENO33" s="405"/>
      <c r="ENP33" s="405"/>
      <c r="ENQ33" s="405"/>
      <c r="ENR33" s="405"/>
      <c r="ENS33" s="405"/>
      <c r="ENT33" s="405"/>
      <c r="ENU33" s="405"/>
      <c r="ENV33" s="405"/>
      <c r="ENW33" s="405"/>
      <c r="ENX33" s="405"/>
      <c r="ENY33" s="405"/>
      <c r="ENZ33" s="405"/>
      <c r="EOA33" s="405"/>
      <c r="EOB33" s="405"/>
      <c r="EOC33" s="405"/>
      <c r="EOD33" s="405"/>
      <c r="EOE33" s="405"/>
      <c r="EOF33" s="405"/>
      <c r="EOG33" s="405"/>
      <c r="EOH33" s="405"/>
      <c r="EOI33" s="405"/>
      <c r="EOJ33" s="405"/>
      <c r="EOK33" s="405"/>
      <c r="EOL33" s="405"/>
      <c r="EOM33" s="405"/>
      <c r="EON33" s="405"/>
      <c r="EOO33" s="405"/>
      <c r="EOP33" s="405"/>
      <c r="EOQ33" s="405"/>
      <c r="EOR33" s="405"/>
      <c r="EOS33" s="405"/>
      <c r="EOT33" s="405"/>
      <c r="EOU33" s="405"/>
      <c r="EOV33" s="405"/>
      <c r="EOW33" s="405"/>
      <c r="EOX33" s="405"/>
      <c r="EOY33" s="405"/>
      <c r="EOZ33" s="405"/>
      <c r="EPA33" s="405"/>
      <c r="EPB33" s="405"/>
      <c r="EPC33" s="405"/>
      <c r="EPD33" s="405"/>
      <c r="EPE33" s="405"/>
      <c r="EPF33" s="405"/>
      <c r="EPG33" s="405"/>
      <c r="EPH33" s="405"/>
      <c r="EPI33" s="405"/>
      <c r="EPJ33" s="405"/>
      <c r="EPK33" s="405"/>
      <c r="EPL33" s="405"/>
      <c r="EPM33" s="405"/>
      <c r="EPN33" s="405"/>
      <c r="EPO33" s="405"/>
      <c r="EPP33" s="405"/>
      <c r="EPQ33" s="405"/>
      <c r="EPR33" s="405"/>
      <c r="EPS33" s="405"/>
      <c r="EPT33" s="405"/>
      <c r="EPU33" s="405"/>
      <c r="EPV33" s="405"/>
      <c r="EPW33" s="405"/>
      <c r="EPX33" s="405"/>
      <c r="EPY33" s="405"/>
      <c r="EPZ33" s="405"/>
      <c r="EQB33" s="405"/>
      <c r="EQD33" s="405"/>
      <c r="EQF33" s="405"/>
      <c r="EQI33" s="405"/>
      <c r="EQJ33" s="405"/>
      <c r="EQK33" s="405"/>
      <c r="EQM33" s="405"/>
      <c r="EQN33" s="405"/>
      <c r="EQO33" s="405"/>
      <c r="EQP33" s="405"/>
      <c r="EQU33" s="405"/>
      <c r="EQW33" s="405"/>
      <c r="EQX33" s="405"/>
      <c r="EQY33" s="405"/>
      <c r="EQZ33" s="405"/>
      <c r="ERA33" s="405"/>
      <c r="ERB33" s="405"/>
      <c r="ERC33" s="405"/>
      <c r="ERD33" s="405"/>
      <c r="ERE33" s="405"/>
      <c r="ERF33" s="405"/>
      <c r="ERG33" s="405"/>
      <c r="ERH33" s="405"/>
      <c r="ERI33" s="405"/>
      <c r="ERJ33" s="405"/>
      <c r="ERK33" s="405"/>
      <c r="ERL33" s="405"/>
      <c r="ERM33" s="405"/>
      <c r="ERN33" s="405"/>
      <c r="ERO33" s="405"/>
      <c r="ERP33" s="405"/>
      <c r="ERQ33" s="405"/>
      <c r="ERR33" s="405"/>
      <c r="ERS33" s="405"/>
      <c r="ERT33" s="405"/>
      <c r="ERU33" s="405"/>
      <c r="ERV33" s="405"/>
      <c r="ERW33" s="405"/>
      <c r="ERX33" s="405"/>
      <c r="ERY33" s="405"/>
      <c r="ERZ33" s="405"/>
      <c r="ESA33" s="405"/>
      <c r="ESB33" s="405"/>
      <c r="ESC33" s="405"/>
      <c r="ESD33" s="405"/>
      <c r="ESE33" s="405"/>
      <c r="ESF33" s="405"/>
      <c r="ESG33" s="405"/>
      <c r="ESH33" s="405"/>
      <c r="ESI33" s="405"/>
      <c r="ESJ33" s="405"/>
      <c r="ESK33" s="405"/>
      <c r="ESL33" s="405"/>
      <c r="ESM33" s="405"/>
      <c r="ESN33" s="405"/>
      <c r="ESO33" s="405"/>
      <c r="ESP33" s="405"/>
      <c r="ESQ33" s="405"/>
      <c r="ESR33" s="405"/>
      <c r="ESS33" s="405"/>
      <c r="EST33" s="405"/>
      <c r="ESU33" s="405"/>
      <c r="ESV33" s="405"/>
      <c r="ESW33" s="405"/>
      <c r="ESX33" s="405"/>
      <c r="ESY33" s="405"/>
      <c r="ESZ33" s="405"/>
      <c r="ETA33" s="405"/>
      <c r="ETB33" s="405"/>
      <c r="ETC33" s="405"/>
      <c r="ETD33" s="405"/>
      <c r="ETE33" s="405"/>
      <c r="ETF33" s="405"/>
      <c r="ETG33" s="405"/>
      <c r="ETH33" s="405"/>
      <c r="ETI33" s="405"/>
      <c r="ETJ33" s="405"/>
      <c r="ETK33" s="405"/>
      <c r="ETL33" s="405"/>
      <c r="ETM33" s="405"/>
      <c r="ETN33" s="405"/>
      <c r="ETO33" s="405"/>
      <c r="ETP33" s="405"/>
      <c r="ETQ33" s="405"/>
      <c r="ETR33" s="405"/>
      <c r="ETS33" s="405"/>
      <c r="ETT33" s="405"/>
      <c r="ETU33" s="405"/>
      <c r="ETV33" s="405"/>
      <c r="ETW33" s="405"/>
      <c r="ETX33" s="405"/>
      <c r="ETY33" s="405"/>
      <c r="ETZ33" s="405"/>
      <c r="EUA33" s="405"/>
      <c r="EUB33" s="405"/>
      <c r="EUC33" s="405"/>
      <c r="EUD33" s="405"/>
      <c r="EUE33" s="405"/>
      <c r="EUF33" s="405"/>
      <c r="EUG33" s="405"/>
      <c r="EUH33" s="405"/>
      <c r="EUI33" s="405"/>
      <c r="EUJ33" s="405"/>
      <c r="EUK33" s="405"/>
      <c r="EUL33" s="405"/>
      <c r="EUM33" s="405"/>
      <c r="EUN33" s="405"/>
      <c r="EUO33" s="405"/>
      <c r="EUP33" s="405"/>
      <c r="EUQ33" s="405"/>
      <c r="EUR33" s="405"/>
      <c r="EUS33" s="405"/>
      <c r="EUT33" s="405"/>
      <c r="EUU33" s="405"/>
      <c r="EUV33" s="405"/>
      <c r="EUW33" s="405"/>
      <c r="EUX33" s="405"/>
      <c r="EUY33" s="405"/>
      <c r="EUZ33" s="405"/>
      <c r="EVA33" s="405"/>
      <c r="EVB33" s="405"/>
      <c r="EVC33" s="405"/>
      <c r="EVD33" s="405"/>
      <c r="EVE33" s="405"/>
      <c r="EVF33" s="405"/>
      <c r="EVG33" s="405"/>
      <c r="EVH33" s="405"/>
      <c r="EVI33" s="405"/>
      <c r="EVJ33" s="405"/>
      <c r="EVK33" s="405"/>
      <c r="EVL33" s="405"/>
      <c r="EVM33" s="405"/>
      <c r="EVN33" s="405"/>
      <c r="EVO33" s="405"/>
      <c r="EVP33" s="405"/>
      <c r="EVQ33" s="405"/>
      <c r="EVR33" s="405"/>
      <c r="EVS33" s="405"/>
      <c r="EVT33" s="405"/>
      <c r="EVU33" s="405"/>
      <c r="EVV33" s="405"/>
      <c r="EVW33" s="405"/>
      <c r="EVX33" s="405"/>
      <c r="EVY33" s="405"/>
      <c r="EVZ33" s="405"/>
      <c r="EWA33" s="405"/>
      <c r="EWB33" s="405"/>
      <c r="EWC33" s="405"/>
      <c r="EWD33" s="405"/>
      <c r="EWE33" s="405"/>
      <c r="EWF33" s="405"/>
      <c r="EWG33" s="405"/>
      <c r="EWH33" s="405"/>
      <c r="EWI33" s="405"/>
      <c r="EWJ33" s="405"/>
      <c r="EWK33" s="405"/>
      <c r="EWL33" s="405"/>
      <c r="EWM33" s="405"/>
      <c r="EWN33" s="405"/>
      <c r="EWO33" s="405"/>
      <c r="EWP33" s="405"/>
      <c r="EWQ33" s="405"/>
      <c r="EWR33" s="405"/>
      <c r="EWS33" s="405"/>
      <c r="EWT33" s="405"/>
      <c r="EWU33" s="405"/>
      <c r="EWV33" s="405"/>
      <c r="EWW33" s="405"/>
      <c r="EWX33" s="405"/>
      <c r="EWY33" s="405"/>
      <c r="EWZ33" s="405"/>
      <c r="EXA33" s="405"/>
      <c r="EXB33" s="405"/>
      <c r="EXC33" s="405"/>
      <c r="EXD33" s="405"/>
      <c r="EXE33" s="405"/>
      <c r="EXF33" s="405"/>
      <c r="EXG33" s="405"/>
      <c r="EXH33" s="405"/>
      <c r="EXI33" s="405"/>
      <c r="EXJ33" s="405"/>
      <c r="EXK33" s="405"/>
      <c r="EXL33" s="405"/>
      <c r="EXM33" s="405"/>
      <c r="EXN33" s="405"/>
      <c r="EXO33" s="405"/>
      <c r="EXP33" s="405"/>
      <c r="EXQ33" s="405"/>
      <c r="EXR33" s="405"/>
      <c r="EXS33" s="405"/>
      <c r="EXT33" s="405"/>
      <c r="EXU33" s="405"/>
      <c r="EXV33" s="405"/>
      <c r="EXW33" s="405"/>
      <c r="EXX33" s="405"/>
      <c r="EXY33" s="405"/>
      <c r="EXZ33" s="405"/>
      <c r="EYA33" s="405"/>
      <c r="EYB33" s="405"/>
      <c r="EYC33" s="405"/>
      <c r="EYD33" s="405"/>
      <c r="EYE33" s="405"/>
      <c r="EYF33" s="405"/>
      <c r="EYG33" s="405"/>
      <c r="EYH33" s="405"/>
      <c r="EYI33" s="405"/>
      <c r="EYJ33" s="405"/>
      <c r="EYK33" s="405"/>
      <c r="EYL33" s="405"/>
      <c r="EYM33" s="405"/>
      <c r="EYN33" s="405"/>
      <c r="EYO33" s="405"/>
      <c r="EYP33" s="405"/>
      <c r="EYQ33" s="405"/>
      <c r="EYR33" s="405"/>
      <c r="EYS33" s="405"/>
      <c r="EYT33" s="405"/>
      <c r="EYU33" s="405"/>
      <c r="EYV33" s="405"/>
      <c r="EYW33" s="405"/>
      <c r="EYX33" s="405"/>
      <c r="EYY33" s="405"/>
      <c r="EYZ33" s="405"/>
      <c r="EZA33" s="405"/>
      <c r="EZB33" s="405"/>
      <c r="EZC33" s="405"/>
      <c r="EZD33" s="405"/>
      <c r="EZE33" s="405"/>
      <c r="EZF33" s="405"/>
      <c r="EZG33" s="405"/>
      <c r="EZH33" s="405"/>
      <c r="EZI33" s="405"/>
      <c r="EZJ33" s="405"/>
      <c r="EZK33" s="405"/>
      <c r="EZL33" s="405"/>
      <c r="EZM33" s="405"/>
      <c r="EZN33" s="405"/>
      <c r="EZO33" s="405"/>
      <c r="EZP33" s="405"/>
      <c r="EZQ33" s="405"/>
      <c r="EZR33" s="405"/>
      <c r="EZS33" s="405"/>
      <c r="EZT33" s="405"/>
      <c r="EZU33" s="405"/>
      <c r="EZV33" s="405"/>
      <c r="EZX33" s="405"/>
      <c r="EZZ33" s="405"/>
      <c r="FAB33" s="405"/>
      <c r="FAE33" s="405"/>
      <c r="FAF33" s="405"/>
      <c r="FAG33" s="405"/>
      <c r="FAI33" s="405"/>
      <c r="FAJ33" s="405"/>
      <c r="FAK33" s="405"/>
      <c r="FAL33" s="405"/>
      <c r="FAQ33" s="405"/>
      <c r="FAS33" s="405"/>
      <c r="FAT33" s="405"/>
      <c r="FAU33" s="405"/>
      <c r="FAV33" s="405"/>
      <c r="FAW33" s="405"/>
      <c r="FAX33" s="405"/>
      <c r="FAY33" s="405"/>
      <c r="FAZ33" s="405"/>
      <c r="FBA33" s="405"/>
      <c r="FBB33" s="405"/>
      <c r="FBC33" s="405"/>
      <c r="FBD33" s="405"/>
      <c r="FBE33" s="405"/>
      <c r="FBF33" s="405"/>
      <c r="FBG33" s="405"/>
      <c r="FBH33" s="405"/>
      <c r="FBI33" s="405"/>
      <c r="FBJ33" s="405"/>
      <c r="FBK33" s="405"/>
      <c r="FBL33" s="405"/>
      <c r="FBM33" s="405"/>
      <c r="FBN33" s="405"/>
      <c r="FBO33" s="405"/>
      <c r="FBP33" s="405"/>
      <c r="FBQ33" s="405"/>
      <c r="FBR33" s="405"/>
      <c r="FBS33" s="405"/>
      <c r="FBT33" s="405"/>
      <c r="FBU33" s="405"/>
      <c r="FBV33" s="405"/>
      <c r="FBW33" s="405"/>
      <c r="FBX33" s="405"/>
      <c r="FBY33" s="405"/>
      <c r="FBZ33" s="405"/>
      <c r="FCA33" s="405"/>
      <c r="FCB33" s="405"/>
      <c r="FCC33" s="405"/>
      <c r="FCD33" s="405"/>
      <c r="FCE33" s="405"/>
      <c r="FCF33" s="405"/>
      <c r="FCG33" s="405"/>
      <c r="FCH33" s="405"/>
      <c r="FCI33" s="405"/>
      <c r="FCJ33" s="405"/>
      <c r="FCK33" s="405"/>
      <c r="FCL33" s="405"/>
      <c r="FCM33" s="405"/>
      <c r="FCN33" s="405"/>
      <c r="FCO33" s="405"/>
      <c r="FCP33" s="405"/>
      <c r="FCQ33" s="405"/>
      <c r="FCR33" s="405"/>
      <c r="FCS33" s="405"/>
      <c r="FCT33" s="405"/>
      <c r="FCU33" s="405"/>
      <c r="FCV33" s="405"/>
      <c r="FCW33" s="405"/>
      <c r="FCX33" s="405"/>
      <c r="FCY33" s="405"/>
      <c r="FCZ33" s="405"/>
      <c r="FDA33" s="405"/>
      <c r="FDB33" s="405"/>
      <c r="FDC33" s="405"/>
      <c r="FDD33" s="405"/>
      <c r="FDE33" s="405"/>
      <c r="FDF33" s="405"/>
      <c r="FDG33" s="405"/>
      <c r="FDH33" s="405"/>
      <c r="FDI33" s="405"/>
      <c r="FDJ33" s="405"/>
      <c r="FDK33" s="405"/>
      <c r="FDL33" s="405"/>
      <c r="FDM33" s="405"/>
      <c r="FDN33" s="405"/>
      <c r="FDO33" s="405"/>
      <c r="FDP33" s="405"/>
      <c r="FDQ33" s="405"/>
      <c r="FDR33" s="405"/>
      <c r="FDS33" s="405"/>
      <c r="FDT33" s="405"/>
      <c r="FDU33" s="405"/>
      <c r="FDV33" s="405"/>
      <c r="FDW33" s="405"/>
      <c r="FDX33" s="405"/>
      <c r="FDY33" s="405"/>
      <c r="FDZ33" s="405"/>
      <c r="FEA33" s="405"/>
      <c r="FEB33" s="405"/>
      <c r="FEC33" s="405"/>
      <c r="FED33" s="405"/>
      <c r="FEE33" s="405"/>
      <c r="FEF33" s="405"/>
      <c r="FEG33" s="405"/>
      <c r="FEH33" s="405"/>
      <c r="FEI33" s="405"/>
      <c r="FEJ33" s="405"/>
      <c r="FEK33" s="405"/>
      <c r="FEL33" s="405"/>
      <c r="FEM33" s="405"/>
      <c r="FEN33" s="405"/>
      <c r="FEO33" s="405"/>
      <c r="FEP33" s="405"/>
      <c r="FEQ33" s="405"/>
      <c r="FER33" s="405"/>
      <c r="FES33" s="405"/>
      <c r="FET33" s="405"/>
      <c r="FEU33" s="405"/>
      <c r="FEV33" s="405"/>
      <c r="FEW33" s="405"/>
      <c r="FEX33" s="405"/>
      <c r="FEY33" s="405"/>
      <c r="FEZ33" s="405"/>
      <c r="FFA33" s="405"/>
      <c r="FFB33" s="405"/>
      <c r="FFC33" s="405"/>
      <c r="FFD33" s="405"/>
      <c r="FFE33" s="405"/>
      <c r="FFF33" s="405"/>
      <c r="FFG33" s="405"/>
      <c r="FFH33" s="405"/>
      <c r="FFI33" s="405"/>
      <c r="FFJ33" s="405"/>
      <c r="FFK33" s="405"/>
      <c r="FFL33" s="405"/>
      <c r="FFM33" s="405"/>
      <c r="FFN33" s="405"/>
      <c r="FFO33" s="405"/>
      <c r="FFP33" s="405"/>
      <c r="FFQ33" s="405"/>
      <c r="FFR33" s="405"/>
      <c r="FFS33" s="405"/>
      <c r="FFT33" s="405"/>
      <c r="FFU33" s="405"/>
      <c r="FFV33" s="405"/>
      <c r="FFW33" s="405"/>
      <c r="FFX33" s="405"/>
      <c r="FFY33" s="405"/>
      <c r="FFZ33" s="405"/>
      <c r="FGA33" s="405"/>
      <c r="FGB33" s="405"/>
      <c r="FGC33" s="405"/>
      <c r="FGD33" s="405"/>
      <c r="FGE33" s="405"/>
      <c r="FGF33" s="405"/>
      <c r="FGG33" s="405"/>
      <c r="FGH33" s="405"/>
      <c r="FGI33" s="405"/>
      <c r="FGJ33" s="405"/>
      <c r="FGK33" s="405"/>
      <c r="FGL33" s="405"/>
      <c r="FGM33" s="405"/>
      <c r="FGN33" s="405"/>
      <c r="FGO33" s="405"/>
      <c r="FGP33" s="405"/>
      <c r="FGQ33" s="405"/>
      <c r="FGR33" s="405"/>
      <c r="FGS33" s="405"/>
      <c r="FGT33" s="405"/>
      <c r="FGU33" s="405"/>
      <c r="FGV33" s="405"/>
      <c r="FGW33" s="405"/>
      <c r="FGX33" s="405"/>
      <c r="FGY33" s="405"/>
      <c r="FGZ33" s="405"/>
      <c r="FHA33" s="405"/>
      <c r="FHB33" s="405"/>
      <c r="FHC33" s="405"/>
      <c r="FHD33" s="405"/>
      <c r="FHE33" s="405"/>
      <c r="FHF33" s="405"/>
      <c r="FHG33" s="405"/>
      <c r="FHH33" s="405"/>
      <c r="FHI33" s="405"/>
      <c r="FHJ33" s="405"/>
      <c r="FHK33" s="405"/>
      <c r="FHL33" s="405"/>
      <c r="FHM33" s="405"/>
      <c r="FHN33" s="405"/>
      <c r="FHO33" s="405"/>
      <c r="FHP33" s="405"/>
      <c r="FHQ33" s="405"/>
      <c r="FHR33" s="405"/>
      <c r="FHS33" s="405"/>
      <c r="FHT33" s="405"/>
      <c r="FHU33" s="405"/>
      <c r="FHV33" s="405"/>
      <c r="FHW33" s="405"/>
      <c r="FHX33" s="405"/>
      <c r="FHY33" s="405"/>
      <c r="FHZ33" s="405"/>
      <c r="FIA33" s="405"/>
      <c r="FIB33" s="405"/>
      <c r="FIC33" s="405"/>
      <c r="FID33" s="405"/>
      <c r="FIE33" s="405"/>
      <c r="FIF33" s="405"/>
      <c r="FIG33" s="405"/>
      <c r="FIH33" s="405"/>
      <c r="FII33" s="405"/>
      <c r="FIJ33" s="405"/>
      <c r="FIK33" s="405"/>
      <c r="FIL33" s="405"/>
      <c r="FIM33" s="405"/>
      <c r="FIN33" s="405"/>
      <c r="FIO33" s="405"/>
      <c r="FIP33" s="405"/>
      <c r="FIQ33" s="405"/>
      <c r="FIR33" s="405"/>
      <c r="FIS33" s="405"/>
      <c r="FIT33" s="405"/>
      <c r="FIU33" s="405"/>
      <c r="FIV33" s="405"/>
      <c r="FIW33" s="405"/>
      <c r="FIX33" s="405"/>
      <c r="FIY33" s="405"/>
      <c r="FIZ33" s="405"/>
      <c r="FJA33" s="405"/>
      <c r="FJB33" s="405"/>
      <c r="FJC33" s="405"/>
      <c r="FJD33" s="405"/>
      <c r="FJE33" s="405"/>
      <c r="FJF33" s="405"/>
      <c r="FJG33" s="405"/>
      <c r="FJH33" s="405"/>
      <c r="FJI33" s="405"/>
      <c r="FJJ33" s="405"/>
      <c r="FJK33" s="405"/>
      <c r="FJL33" s="405"/>
      <c r="FJM33" s="405"/>
      <c r="FJN33" s="405"/>
      <c r="FJO33" s="405"/>
      <c r="FJP33" s="405"/>
      <c r="FJQ33" s="405"/>
      <c r="FJR33" s="405"/>
      <c r="FJT33" s="405"/>
      <c r="FJV33" s="405"/>
      <c r="FJX33" s="405"/>
      <c r="FKA33" s="405"/>
      <c r="FKB33" s="405"/>
      <c r="FKC33" s="405"/>
      <c r="FKE33" s="405"/>
      <c r="FKF33" s="405"/>
      <c r="FKG33" s="405"/>
      <c r="FKH33" s="405"/>
      <c r="FKM33" s="405"/>
      <c r="FKO33" s="405"/>
      <c r="FKP33" s="405"/>
      <c r="FKQ33" s="405"/>
      <c r="FKR33" s="405"/>
      <c r="FKS33" s="405"/>
      <c r="FKT33" s="405"/>
      <c r="FKU33" s="405"/>
      <c r="FKV33" s="405"/>
      <c r="FKW33" s="405"/>
      <c r="FKX33" s="405"/>
      <c r="FKY33" s="405"/>
      <c r="FKZ33" s="405"/>
      <c r="FLA33" s="405"/>
      <c r="FLB33" s="405"/>
      <c r="FLC33" s="405"/>
      <c r="FLD33" s="405"/>
      <c r="FLE33" s="405"/>
      <c r="FLF33" s="405"/>
      <c r="FLG33" s="405"/>
      <c r="FLH33" s="405"/>
      <c r="FLI33" s="405"/>
      <c r="FLJ33" s="405"/>
      <c r="FLK33" s="405"/>
      <c r="FLL33" s="405"/>
      <c r="FLM33" s="405"/>
      <c r="FLN33" s="405"/>
      <c r="FLO33" s="405"/>
      <c r="FLP33" s="405"/>
      <c r="FLQ33" s="405"/>
      <c r="FLR33" s="405"/>
      <c r="FLS33" s="405"/>
      <c r="FLT33" s="405"/>
      <c r="FLU33" s="405"/>
      <c r="FLV33" s="405"/>
      <c r="FLW33" s="405"/>
      <c r="FLX33" s="405"/>
      <c r="FLY33" s="405"/>
      <c r="FLZ33" s="405"/>
      <c r="FMA33" s="405"/>
      <c r="FMB33" s="405"/>
      <c r="FMC33" s="405"/>
      <c r="FMD33" s="405"/>
      <c r="FME33" s="405"/>
      <c r="FMF33" s="405"/>
      <c r="FMG33" s="405"/>
      <c r="FMH33" s="405"/>
      <c r="FMI33" s="405"/>
      <c r="FMJ33" s="405"/>
      <c r="FMK33" s="405"/>
      <c r="FML33" s="405"/>
      <c r="FMM33" s="405"/>
      <c r="FMN33" s="405"/>
      <c r="FMO33" s="405"/>
      <c r="FMP33" s="405"/>
      <c r="FMQ33" s="405"/>
      <c r="FMR33" s="405"/>
      <c r="FMS33" s="405"/>
      <c r="FMT33" s="405"/>
      <c r="FMU33" s="405"/>
      <c r="FMV33" s="405"/>
      <c r="FMW33" s="405"/>
      <c r="FMX33" s="405"/>
      <c r="FMY33" s="405"/>
      <c r="FMZ33" s="405"/>
      <c r="FNA33" s="405"/>
      <c r="FNB33" s="405"/>
      <c r="FNC33" s="405"/>
      <c r="FND33" s="405"/>
      <c r="FNE33" s="405"/>
      <c r="FNF33" s="405"/>
      <c r="FNG33" s="405"/>
      <c r="FNH33" s="405"/>
      <c r="FNI33" s="405"/>
      <c r="FNJ33" s="405"/>
      <c r="FNK33" s="405"/>
      <c r="FNL33" s="405"/>
      <c r="FNM33" s="405"/>
      <c r="FNN33" s="405"/>
      <c r="FNO33" s="405"/>
      <c r="FNP33" s="405"/>
      <c r="FNQ33" s="405"/>
      <c r="FNR33" s="405"/>
      <c r="FNS33" s="405"/>
      <c r="FNT33" s="405"/>
      <c r="FNU33" s="405"/>
      <c r="FNV33" s="405"/>
      <c r="FNW33" s="405"/>
      <c r="FNX33" s="405"/>
      <c r="FNY33" s="405"/>
      <c r="FNZ33" s="405"/>
      <c r="FOA33" s="405"/>
      <c r="FOB33" s="405"/>
      <c r="FOC33" s="405"/>
      <c r="FOD33" s="405"/>
      <c r="FOE33" s="405"/>
      <c r="FOF33" s="405"/>
      <c r="FOG33" s="405"/>
      <c r="FOH33" s="405"/>
      <c r="FOI33" s="405"/>
      <c r="FOJ33" s="405"/>
      <c r="FOK33" s="405"/>
      <c r="FOL33" s="405"/>
      <c r="FOM33" s="405"/>
      <c r="FON33" s="405"/>
      <c r="FOO33" s="405"/>
      <c r="FOP33" s="405"/>
      <c r="FOQ33" s="405"/>
      <c r="FOR33" s="405"/>
      <c r="FOS33" s="405"/>
      <c r="FOT33" s="405"/>
      <c r="FOU33" s="405"/>
      <c r="FOV33" s="405"/>
      <c r="FOW33" s="405"/>
      <c r="FOX33" s="405"/>
      <c r="FOY33" s="405"/>
      <c r="FOZ33" s="405"/>
      <c r="FPA33" s="405"/>
      <c r="FPB33" s="405"/>
      <c r="FPC33" s="405"/>
      <c r="FPD33" s="405"/>
      <c r="FPE33" s="405"/>
      <c r="FPF33" s="405"/>
      <c r="FPG33" s="405"/>
      <c r="FPH33" s="405"/>
      <c r="FPI33" s="405"/>
      <c r="FPJ33" s="405"/>
      <c r="FPK33" s="405"/>
      <c r="FPL33" s="405"/>
      <c r="FPM33" s="405"/>
      <c r="FPN33" s="405"/>
      <c r="FPO33" s="405"/>
      <c r="FPP33" s="405"/>
      <c r="FPQ33" s="405"/>
      <c r="FPR33" s="405"/>
      <c r="FPS33" s="405"/>
      <c r="FPT33" s="405"/>
      <c r="FPU33" s="405"/>
      <c r="FPV33" s="405"/>
      <c r="FPW33" s="405"/>
      <c r="FPX33" s="405"/>
      <c r="FPY33" s="405"/>
      <c r="FPZ33" s="405"/>
      <c r="FQA33" s="405"/>
      <c r="FQB33" s="405"/>
      <c r="FQC33" s="405"/>
      <c r="FQD33" s="405"/>
      <c r="FQE33" s="405"/>
      <c r="FQF33" s="405"/>
      <c r="FQG33" s="405"/>
      <c r="FQH33" s="405"/>
      <c r="FQI33" s="405"/>
      <c r="FQJ33" s="405"/>
      <c r="FQK33" s="405"/>
      <c r="FQL33" s="405"/>
      <c r="FQM33" s="405"/>
      <c r="FQN33" s="405"/>
      <c r="FQO33" s="405"/>
      <c r="FQP33" s="405"/>
      <c r="FQQ33" s="405"/>
      <c r="FQR33" s="405"/>
      <c r="FQS33" s="405"/>
      <c r="FQT33" s="405"/>
      <c r="FQU33" s="405"/>
      <c r="FQV33" s="405"/>
      <c r="FQW33" s="405"/>
      <c r="FQX33" s="405"/>
      <c r="FQY33" s="405"/>
      <c r="FQZ33" s="405"/>
      <c r="FRA33" s="405"/>
      <c r="FRB33" s="405"/>
      <c r="FRC33" s="405"/>
      <c r="FRD33" s="405"/>
      <c r="FRE33" s="405"/>
      <c r="FRF33" s="405"/>
      <c r="FRG33" s="405"/>
      <c r="FRH33" s="405"/>
      <c r="FRI33" s="405"/>
      <c r="FRJ33" s="405"/>
      <c r="FRK33" s="405"/>
      <c r="FRL33" s="405"/>
      <c r="FRM33" s="405"/>
      <c r="FRN33" s="405"/>
      <c r="FRO33" s="405"/>
      <c r="FRP33" s="405"/>
      <c r="FRQ33" s="405"/>
      <c r="FRR33" s="405"/>
      <c r="FRS33" s="405"/>
      <c r="FRT33" s="405"/>
      <c r="FRU33" s="405"/>
      <c r="FRV33" s="405"/>
      <c r="FRW33" s="405"/>
      <c r="FRX33" s="405"/>
      <c r="FRY33" s="405"/>
      <c r="FRZ33" s="405"/>
      <c r="FSA33" s="405"/>
      <c r="FSB33" s="405"/>
      <c r="FSC33" s="405"/>
      <c r="FSD33" s="405"/>
      <c r="FSE33" s="405"/>
      <c r="FSF33" s="405"/>
      <c r="FSG33" s="405"/>
      <c r="FSH33" s="405"/>
      <c r="FSI33" s="405"/>
      <c r="FSJ33" s="405"/>
      <c r="FSK33" s="405"/>
      <c r="FSL33" s="405"/>
      <c r="FSM33" s="405"/>
      <c r="FSN33" s="405"/>
      <c r="FSO33" s="405"/>
      <c r="FSP33" s="405"/>
      <c r="FSQ33" s="405"/>
      <c r="FSR33" s="405"/>
      <c r="FSS33" s="405"/>
      <c r="FST33" s="405"/>
      <c r="FSU33" s="405"/>
      <c r="FSV33" s="405"/>
      <c r="FSW33" s="405"/>
      <c r="FSX33" s="405"/>
      <c r="FSY33" s="405"/>
      <c r="FSZ33" s="405"/>
      <c r="FTA33" s="405"/>
      <c r="FTB33" s="405"/>
      <c r="FTC33" s="405"/>
      <c r="FTD33" s="405"/>
      <c r="FTE33" s="405"/>
      <c r="FTF33" s="405"/>
      <c r="FTG33" s="405"/>
      <c r="FTH33" s="405"/>
      <c r="FTI33" s="405"/>
      <c r="FTJ33" s="405"/>
      <c r="FTK33" s="405"/>
      <c r="FTL33" s="405"/>
      <c r="FTM33" s="405"/>
      <c r="FTN33" s="405"/>
      <c r="FTP33" s="405"/>
      <c r="FTR33" s="405"/>
      <c r="FTT33" s="405"/>
      <c r="FTW33" s="405"/>
      <c r="FTX33" s="405"/>
      <c r="FTY33" s="405"/>
      <c r="FUA33" s="405"/>
      <c r="FUB33" s="405"/>
      <c r="FUC33" s="405"/>
      <c r="FUD33" s="405"/>
      <c r="FUI33" s="405"/>
      <c r="FUK33" s="405"/>
      <c r="FUL33" s="405"/>
      <c r="FUM33" s="405"/>
      <c r="FUN33" s="405"/>
      <c r="FUO33" s="405"/>
      <c r="FUP33" s="405"/>
      <c r="FUQ33" s="405"/>
      <c r="FUR33" s="405"/>
      <c r="FUS33" s="405"/>
      <c r="FUT33" s="405"/>
      <c r="FUU33" s="405"/>
      <c r="FUV33" s="405"/>
      <c r="FUW33" s="405"/>
      <c r="FUX33" s="405"/>
      <c r="FUY33" s="405"/>
      <c r="FUZ33" s="405"/>
      <c r="FVA33" s="405"/>
      <c r="FVB33" s="405"/>
      <c r="FVC33" s="405"/>
      <c r="FVD33" s="405"/>
      <c r="FVE33" s="405"/>
      <c r="FVF33" s="405"/>
      <c r="FVG33" s="405"/>
      <c r="FVH33" s="405"/>
      <c r="FVI33" s="405"/>
      <c r="FVJ33" s="405"/>
      <c r="FVK33" s="405"/>
      <c r="FVL33" s="405"/>
      <c r="FVM33" s="405"/>
      <c r="FVN33" s="405"/>
      <c r="FVO33" s="405"/>
      <c r="FVP33" s="405"/>
      <c r="FVQ33" s="405"/>
      <c r="FVR33" s="405"/>
      <c r="FVS33" s="405"/>
      <c r="FVT33" s="405"/>
      <c r="FVU33" s="405"/>
      <c r="FVV33" s="405"/>
      <c r="FVW33" s="405"/>
      <c r="FVX33" s="405"/>
      <c r="FVY33" s="405"/>
      <c r="FVZ33" s="405"/>
      <c r="FWA33" s="405"/>
      <c r="FWB33" s="405"/>
      <c r="FWC33" s="405"/>
      <c r="FWD33" s="405"/>
      <c r="FWE33" s="405"/>
      <c r="FWF33" s="405"/>
      <c r="FWG33" s="405"/>
      <c r="FWH33" s="405"/>
      <c r="FWI33" s="405"/>
      <c r="FWJ33" s="405"/>
      <c r="FWK33" s="405"/>
      <c r="FWL33" s="405"/>
      <c r="FWM33" s="405"/>
      <c r="FWN33" s="405"/>
      <c r="FWO33" s="405"/>
      <c r="FWP33" s="405"/>
      <c r="FWQ33" s="405"/>
      <c r="FWR33" s="405"/>
      <c r="FWS33" s="405"/>
      <c r="FWT33" s="405"/>
      <c r="FWU33" s="405"/>
      <c r="FWV33" s="405"/>
      <c r="FWW33" s="405"/>
      <c r="FWX33" s="405"/>
      <c r="FWY33" s="405"/>
      <c r="FWZ33" s="405"/>
      <c r="FXA33" s="405"/>
      <c r="FXB33" s="405"/>
      <c r="FXC33" s="405"/>
      <c r="FXD33" s="405"/>
      <c r="FXE33" s="405"/>
      <c r="FXF33" s="405"/>
      <c r="FXG33" s="405"/>
      <c r="FXH33" s="405"/>
      <c r="FXI33" s="405"/>
      <c r="FXJ33" s="405"/>
      <c r="FXK33" s="405"/>
      <c r="FXL33" s="405"/>
      <c r="FXM33" s="405"/>
      <c r="FXN33" s="405"/>
      <c r="FXO33" s="405"/>
      <c r="FXP33" s="405"/>
      <c r="FXQ33" s="405"/>
      <c r="FXR33" s="405"/>
      <c r="FXS33" s="405"/>
      <c r="FXT33" s="405"/>
      <c r="FXU33" s="405"/>
      <c r="FXV33" s="405"/>
      <c r="FXW33" s="405"/>
      <c r="FXX33" s="405"/>
      <c r="FXY33" s="405"/>
      <c r="FXZ33" s="405"/>
      <c r="FYA33" s="405"/>
      <c r="FYB33" s="405"/>
      <c r="FYC33" s="405"/>
      <c r="FYD33" s="405"/>
      <c r="FYE33" s="405"/>
      <c r="FYF33" s="405"/>
      <c r="FYG33" s="405"/>
      <c r="FYH33" s="405"/>
      <c r="FYI33" s="405"/>
      <c r="FYJ33" s="405"/>
      <c r="FYK33" s="405"/>
      <c r="FYL33" s="405"/>
      <c r="FYM33" s="405"/>
      <c r="FYN33" s="405"/>
      <c r="FYO33" s="405"/>
      <c r="FYP33" s="405"/>
      <c r="FYQ33" s="405"/>
      <c r="FYR33" s="405"/>
      <c r="FYS33" s="405"/>
      <c r="FYT33" s="405"/>
      <c r="FYU33" s="405"/>
      <c r="FYV33" s="405"/>
      <c r="FYW33" s="405"/>
      <c r="FYX33" s="405"/>
      <c r="FYY33" s="405"/>
      <c r="FYZ33" s="405"/>
      <c r="FZA33" s="405"/>
      <c r="FZB33" s="405"/>
      <c r="FZC33" s="405"/>
      <c r="FZD33" s="405"/>
      <c r="FZE33" s="405"/>
      <c r="FZF33" s="405"/>
      <c r="FZG33" s="405"/>
      <c r="FZH33" s="405"/>
      <c r="FZI33" s="405"/>
      <c r="FZJ33" s="405"/>
      <c r="FZK33" s="405"/>
      <c r="FZL33" s="405"/>
      <c r="FZM33" s="405"/>
      <c r="FZN33" s="405"/>
      <c r="FZO33" s="405"/>
      <c r="FZP33" s="405"/>
      <c r="FZQ33" s="405"/>
      <c r="FZR33" s="405"/>
      <c r="FZS33" s="405"/>
      <c r="FZT33" s="405"/>
      <c r="FZU33" s="405"/>
      <c r="FZV33" s="405"/>
      <c r="FZW33" s="405"/>
      <c r="FZX33" s="405"/>
      <c r="FZY33" s="405"/>
      <c r="FZZ33" s="405"/>
      <c r="GAA33" s="405"/>
      <c r="GAB33" s="405"/>
      <c r="GAC33" s="405"/>
      <c r="GAD33" s="405"/>
      <c r="GAE33" s="405"/>
      <c r="GAF33" s="405"/>
      <c r="GAG33" s="405"/>
      <c r="GAH33" s="405"/>
      <c r="GAI33" s="405"/>
      <c r="GAJ33" s="405"/>
      <c r="GAK33" s="405"/>
      <c r="GAL33" s="405"/>
      <c r="GAM33" s="405"/>
      <c r="GAN33" s="405"/>
      <c r="GAO33" s="405"/>
      <c r="GAP33" s="405"/>
      <c r="GAQ33" s="405"/>
      <c r="GAR33" s="405"/>
      <c r="GAS33" s="405"/>
      <c r="GAT33" s="405"/>
      <c r="GAU33" s="405"/>
      <c r="GAV33" s="405"/>
      <c r="GAW33" s="405"/>
      <c r="GAX33" s="405"/>
      <c r="GAY33" s="405"/>
      <c r="GAZ33" s="405"/>
      <c r="GBA33" s="405"/>
      <c r="GBB33" s="405"/>
      <c r="GBC33" s="405"/>
      <c r="GBD33" s="405"/>
      <c r="GBE33" s="405"/>
      <c r="GBF33" s="405"/>
      <c r="GBG33" s="405"/>
      <c r="GBH33" s="405"/>
      <c r="GBI33" s="405"/>
      <c r="GBJ33" s="405"/>
      <c r="GBK33" s="405"/>
      <c r="GBL33" s="405"/>
      <c r="GBM33" s="405"/>
      <c r="GBN33" s="405"/>
      <c r="GBO33" s="405"/>
      <c r="GBP33" s="405"/>
      <c r="GBQ33" s="405"/>
      <c r="GBR33" s="405"/>
      <c r="GBS33" s="405"/>
      <c r="GBT33" s="405"/>
      <c r="GBU33" s="405"/>
      <c r="GBV33" s="405"/>
      <c r="GBW33" s="405"/>
      <c r="GBX33" s="405"/>
      <c r="GBY33" s="405"/>
      <c r="GBZ33" s="405"/>
      <c r="GCA33" s="405"/>
      <c r="GCB33" s="405"/>
      <c r="GCC33" s="405"/>
      <c r="GCD33" s="405"/>
      <c r="GCE33" s="405"/>
      <c r="GCF33" s="405"/>
      <c r="GCG33" s="405"/>
      <c r="GCH33" s="405"/>
      <c r="GCI33" s="405"/>
      <c r="GCJ33" s="405"/>
      <c r="GCK33" s="405"/>
      <c r="GCL33" s="405"/>
      <c r="GCM33" s="405"/>
      <c r="GCN33" s="405"/>
      <c r="GCO33" s="405"/>
      <c r="GCP33" s="405"/>
      <c r="GCQ33" s="405"/>
      <c r="GCR33" s="405"/>
      <c r="GCS33" s="405"/>
      <c r="GCT33" s="405"/>
      <c r="GCU33" s="405"/>
      <c r="GCV33" s="405"/>
      <c r="GCW33" s="405"/>
      <c r="GCX33" s="405"/>
      <c r="GCY33" s="405"/>
      <c r="GCZ33" s="405"/>
      <c r="GDA33" s="405"/>
      <c r="GDB33" s="405"/>
      <c r="GDC33" s="405"/>
      <c r="GDD33" s="405"/>
      <c r="GDE33" s="405"/>
      <c r="GDF33" s="405"/>
      <c r="GDG33" s="405"/>
      <c r="GDH33" s="405"/>
      <c r="GDI33" s="405"/>
      <c r="GDJ33" s="405"/>
      <c r="GDL33" s="405"/>
      <c r="GDN33" s="405"/>
      <c r="GDP33" s="405"/>
      <c r="GDS33" s="405"/>
      <c r="GDT33" s="405"/>
      <c r="GDU33" s="405"/>
      <c r="GDW33" s="405"/>
      <c r="GDX33" s="405"/>
      <c r="GDY33" s="405"/>
      <c r="GDZ33" s="405"/>
      <c r="GEE33" s="405"/>
      <c r="GEG33" s="405"/>
      <c r="GEH33" s="405"/>
      <c r="GEI33" s="405"/>
      <c r="GEJ33" s="405"/>
      <c r="GEK33" s="405"/>
      <c r="GEL33" s="405"/>
      <c r="GEM33" s="405"/>
      <c r="GEN33" s="405"/>
      <c r="GEO33" s="405"/>
      <c r="GEP33" s="405"/>
      <c r="GEQ33" s="405"/>
      <c r="GER33" s="405"/>
      <c r="GES33" s="405"/>
      <c r="GET33" s="405"/>
      <c r="GEU33" s="405"/>
      <c r="GEV33" s="405"/>
      <c r="GEW33" s="405"/>
      <c r="GEX33" s="405"/>
      <c r="GEY33" s="405"/>
      <c r="GEZ33" s="405"/>
      <c r="GFA33" s="405"/>
      <c r="GFB33" s="405"/>
      <c r="GFC33" s="405"/>
      <c r="GFD33" s="405"/>
      <c r="GFE33" s="405"/>
      <c r="GFF33" s="405"/>
      <c r="GFG33" s="405"/>
      <c r="GFH33" s="405"/>
      <c r="GFI33" s="405"/>
      <c r="GFJ33" s="405"/>
      <c r="GFK33" s="405"/>
      <c r="GFL33" s="405"/>
      <c r="GFM33" s="405"/>
      <c r="GFN33" s="405"/>
      <c r="GFO33" s="405"/>
      <c r="GFP33" s="405"/>
      <c r="GFQ33" s="405"/>
      <c r="GFR33" s="405"/>
      <c r="GFS33" s="405"/>
      <c r="GFT33" s="405"/>
      <c r="GFU33" s="405"/>
      <c r="GFV33" s="405"/>
      <c r="GFW33" s="405"/>
      <c r="GFX33" s="405"/>
      <c r="GFY33" s="405"/>
      <c r="GFZ33" s="405"/>
      <c r="GGA33" s="405"/>
      <c r="GGB33" s="405"/>
      <c r="GGC33" s="405"/>
      <c r="GGD33" s="405"/>
      <c r="GGE33" s="405"/>
      <c r="GGF33" s="405"/>
      <c r="GGG33" s="405"/>
      <c r="GGH33" s="405"/>
      <c r="GGI33" s="405"/>
      <c r="GGJ33" s="405"/>
      <c r="GGK33" s="405"/>
      <c r="GGL33" s="405"/>
      <c r="GGM33" s="405"/>
      <c r="GGN33" s="405"/>
      <c r="GGO33" s="405"/>
      <c r="GGP33" s="405"/>
      <c r="GGQ33" s="405"/>
      <c r="GGR33" s="405"/>
      <c r="GGS33" s="405"/>
      <c r="GGT33" s="405"/>
      <c r="GGU33" s="405"/>
      <c r="GGV33" s="405"/>
      <c r="GGW33" s="405"/>
      <c r="GGX33" s="405"/>
      <c r="GGY33" s="405"/>
      <c r="GGZ33" s="405"/>
      <c r="GHA33" s="405"/>
      <c r="GHB33" s="405"/>
      <c r="GHC33" s="405"/>
      <c r="GHD33" s="405"/>
      <c r="GHE33" s="405"/>
      <c r="GHF33" s="405"/>
      <c r="GHG33" s="405"/>
      <c r="GHH33" s="405"/>
      <c r="GHI33" s="405"/>
      <c r="GHJ33" s="405"/>
      <c r="GHK33" s="405"/>
      <c r="GHL33" s="405"/>
      <c r="GHM33" s="405"/>
      <c r="GHN33" s="405"/>
      <c r="GHO33" s="405"/>
      <c r="GHP33" s="405"/>
      <c r="GHQ33" s="405"/>
      <c r="GHR33" s="405"/>
      <c r="GHS33" s="405"/>
      <c r="GHT33" s="405"/>
      <c r="GHU33" s="405"/>
      <c r="GHV33" s="405"/>
      <c r="GHW33" s="405"/>
      <c r="GHX33" s="405"/>
      <c r="GHY33" s="405"/>
      <c r="GHZ33" s="405"/>
      <c r="GIA33" s="405"/>
      <c r="GIB33" s="405"/>
      <c r="GIC33" s="405"/>
      <c r="GID33" s="405"/>
      <c r="GIE33" s="405"/>
      <c r="GIF33" s="405"/>
      <c r="GIG33" s="405"/>
      <c r="GIH33" s="405"/>
      <c r="GII33" s="405"/>
      <c r="GIJ33" s="405"/>
      <c r="GIK33" s="405"/>
      <c r="GIL33" s="405"/>
      <c r="GIM33" s="405"/>
      <c r="GIN33" s="405"/>
      <c r="GIO33" s="405"/>
      <c r="GIP33" s="405"/>
      <c r="GIQ33" s="405"/>
      <c r="GIR33" s="405"/>
      <c r="GIS33" s="405"/>
      <c r="GIT33" s="405"/>
      <c r="GIU33" s="405"/>
      <c r="GIV33" s="405"/>
      <c r="GIW33" s="405"/>
      <c r="GIX33" s="405"/>
      <c r="GIY33" s="405"/>
      <c r="GIZ33" s="405"/>
      <c r="GJA33" s="405"/>
      <c r="GJB33" s="405"/>
      <c r="GJC33" s="405"/>
      <c r="GJD33" s="405"/>
      <c r="GJE33" s="405"/>
      <c r="GJF33" s="405"/>
      <c r="GJG33" s="405"/>
      <c r="GJH33" s="405"/>
      <c r="GJI33" s="405"/>
      <c r="GJJ33" s="405"/>
      <c r="GJK33" s="405"/>
      <c r="GJL33" s="405"/>
      <c r="GJM33" s="405"/>
      <c r="GJN33" s="405"/>
      <c r="GJO33" s="405"/>
      <c r="GJP33" s="405"/>
      <c r="GJQ33" s="405"/>
      <c r="GJR33" s="405"/>
      <c r="GJS33" s="405"/>
      <c r="GJT33" s="405"/>
      <c r="GJU33" s="405"/>
      <c r="GJV33" s="405"/>
      <c r="GJW33" s="405"/>
      <c r="GJX33" s="405"/>
      <c r="GJY33" s="405"/>
      <c r="GJZ33" s="405"/>
      <c r="GKA33" s="405"/>
      <c r="GKB33" s="405"/>
      <c r="GKC33" s="405"/>
      <c r="GKD33" s="405"/>
      <c r="GKE33" s="405"/>
      <c r="GKF33" s="405"/>
      <c r="GKG33" s="405"/>
      <c r="GKH33" s="405"/>
      <c r="GKI33" s="405"/>
      <c r="GKJ33" s="405"/>
      <c r="GKK33" s="405"/>
      <c r="GKL33" s="405"/>
      <c r="GKM33" s="405"/>
      <c r="GKN33" s="405"/>
      <c r="GKO33" s="405"/>
      <c r="GKP33" s="405"/>
      <c r="GKQ33" s="405"/>
      <c r="GKR33" s="405"/>
      <c r="GKS33" s="405"/>
      <c r="GKT33" s="405"/>
      <c r="GKU33" s="405"/>
      <c r="GKV33" s="405"/>
      <c r="GKW33" s="405"/>
      <c r="GKX33" s="405"/>
      <c r="GKY33" s="405"/>
      <c r="GKZ33" s="405"/>
      <c r="GLA33" s="405"/>
      <c r="GLB33" s="405"/>
      <c r="GLC33" s="405"/>
      <c r="GLD33" s="405"/>
      <c r="GLE33" s="405"/>
      <c r="GLF33" s="405"/>
      <c r="GLG33" s="405"/>
      <c r="GLH33" s="405"/>
      <c r="GLI33" s="405"/>
      <c r="GLJ33" s="405"/>
      <c r="GLK33" s="405"/>
      <c r="GLL33" s="405"/>
      <c r="GLM33" s="405"/>
      <c r="GLN33" s="405"/>
      <c r="GLO33" s="405"/>
      <c r="GLP33" s="405"/>
      <c r="GLQ33" s="405"/>
      <c r="GLR33" s="405"/>
      <c r="GLS33" s="405"/>
      <c r="GLT33" s="405"/>
      <c r="GLU33" s="405"/>
      <c r="GLV33" s="405"/>
      <c r="GLW33" s="405"/>
      <c r="GLX33" s="405"/>
      <c r="GLY33" s="405"/>
      <c r="GLZ33" s="405"/>
      <c r="GMA33" s="405"/>
      <c r="GMB33" s="405"/>
      <c r="GMC33" s="405"/>
      <c r="GMD33" s="405"/>
      <c r="GME33" s="405"/>
      <c r="GMF33" s="405"/>
      <c r="GMG33" s="405"/>
      <c r="GMH33" s="405"/>
      <c r="GMI33" s="405"/>
      <c r="GMJ33" s="405"/>
      <c r="GMK33" s="405"/>
      <c r="GML33" s="405"/>
      <c r="GMM33" s="405"/>
      <c r="GMN33" s="405"/>
      <c r="GMO33" s="405"/>
      <c r="GMP33" s="405"/>
      <c r="GMQ33" s="405"/>
      <c r="GMR33" s="405"/>
      <c r="GMS33" s="405"/>
      <c r="GMT33" s="405"/>
      <c r="GMU33" s="405"/>
      <c r="GMV33" s="405"/>
      <c r="GMW33" s="405"/>
      <c r="GMX33" s="405"/>
      <c r="GMY33" s="405"/>
      <c r="GMZ33" s="405"/>
      <c r="GNA33" s="405"/>
      <c r="GNB33" s="405"/>
      <c r="GNC33" s="405"/>
      <c r="GND33" s="405"/>
      <c r="GNE33" s="405"/>
      <c r="GNF33" s="405"/>
      <c r="GNH33" s="405"/>
      <c r="GNJ33" s="405"/>
      <c r="GNL33" s="405"/>
      <c r="GNO33" s="405"/>
      <c r="GNP33" s="405"/>
      <c r="GNQ33" s="405"/>
      <c r="GNS33" s="405"/>
      <c r="GNT33" s="405"/>
      <c r="GNU33" s="405"/>
      <c r="GNV33" s="405"/>
      <c r="GOA33" s="405"/>
      <c r="GOC33" s="405"/>
      <c r="GOD33" s="405"/>
      <c r="GOE33" s="405"/>
      <c r="GOF33" s="405"/>
      <c r="GOG33" s="405"/>
      <c r="GOH33" s="405"/>
      <c r="GOI33" s="405"/>
      <c r="GOJ33" s="405"/>
      <c r="GOK33" s="405"/>
      <c r="GOL33" s="405"/>
      <c r="GOM33" s="405"/>
      <c r="GON33" s="405"/>
      <c r="GOO33" s="405"/>
      <c r="GOP33" s="405"/>
      <c r="GOQ33" s="405"/>
      <c r="GOR33" s="405"/>
      <c r="GOS33" s="405"/>
      <c r="GOT33" s="405"/>
      <c r="GOU33" s="405"/>
      <c r="GOV33" s="405"/>
      <c r="GOW33" s="405"/>
      <c r="GOX33" s="405"/>
      <c r="GOY33" s="405"/>
      <c r="GOZ33" s="405"/>
      <c r="GPA33" s="405"/>
      <c r="GPB33" s="405"/>
      <c r="GPC33" s="405"/>
      <c r="GPD33" s="405"/>
      <c r="GPE33" s="405"/>
      <c r="GPF33" s="405"/>
      <c r="GPG33" s="405"/>
      <c r="GPH33" s="405"/>
      <c r="GPI33" s="405"/>
      <c r="GPJ33" s="405"/>
      <c r="GPK33" s="405"/>
      <c r="GPL33" s="405"/>
      <c r="GPM33" s="405"/>
      <c r="GPN33" s="405"/>
      <c r="GPO33" s="405"/>
      <c r="GPP33" s="405"/>
      <c r="GPQ33" s="405"/>
      <c r="GPR33" s="405"/>
      <c r="GPS33" s="405"/>
      <c r="GPT33" s="405"/>
      <c r="GPU33" s="405"/>
      <c r="GPV33" s="405"/>
      <c r="GPW33" s="405"/>
      <c r="GPX33" s="405"/>
      <c r="GPY33" s="405"/>
      <c r="GPZ33" s="405"/>
      <c r="GQA33" s="405"/>
      <c r="GQB33" s="405"/>
      <c r="GQC33" s="405"/>
      <c r="GQD33" s="405"/>
      <c r="GQE33" s="405"/>
      <c r="GQF33" s="405"/>
      <c r="GQG33" s="405"/>
      <c r="GQH33" s="405"/>
      <c r="GQI33" s="405"/>
      <c r="GQJ33" s="405"/>
      <c r="GQK33" s="405"/>
      <c r="GQL33" s="405"/>
      <c r="GQM33" s="405"/>
      <c r="GQN33" s="405"/>
      <c r="GQO33" s="405"/>
      <c r="GQP33" s="405"/>
      <c r="GQQ33" s="405"/>
      <c r="GQR33" s="405"/>
      <c r="GQS33" s="405"/>
      <c r="GQT33" s="405"/>
      <c r="GQU33" s="405"/>
      <c r="GQV33" s="405"/>
      <c r="GQW33" s="405"/>
      <c r="GQX33" s="405"/>
      <c r="GQY33" s="405"/>
      <c r="GQZ33" s="405"/>
      <c r="GRA33" s="405"/>
      <c r="GRB33" s="405"/>
      <c r="GRC33" s="405"/>
      <c r="GRD33" s="405"/>
      <c r="GRE33" s="405"/>
      <c r="GRF33" s="405"/>
      <c r="GRG33" s="405"/>
      <c r="GRH33" s="405"/>
      <c r="GRI33" s="405"/>
      <c r="GRJ33" s="405"/>
      <c r="GRK33" s="405"/>
      <c r="GRL33" s="405"/>
      <c r="GRM33" s="405"/>
      <c r="GRN33" s="405"/>
      <c r="GRO33" s="405"/>
      <c r="GRP33" s="405"/>
      <c r="GRQ33" s="405"/>
      <c r="GRR33" s="405"/>
      <c r="GRS33" s="405"/>
      <c r="GRT33" s="405"/>
      <c r="GRU33" s="405"/>
      <c r="GRV33" s="405"/>
      <c r="GRW33" s="405"/>
      <c r="GRX33" s="405"/>
      <c r="GRY33" s="405"/>
      <c r="GRZ33" s="405"/>
      <c r="GSA33" s="405"/>
      <c r="GSB33" s="405"/>
      <c r="GSC33" s="405"/>
      <c r="GSD33" s="405"/>
      <c r="GSE33" s="405"/>
      <c r="GSF33" s="405"/>
      <c r="GSG33" s="405"/>
      <c r="GSH33" s="405"/>
      <c r="GSI33" s="405"/>
      <c r="GSJ33" s="405"/>
      <c r="GSK33" s="405"/>
      <c r="GSL33" s="405"/>
      <c r="GSM33" s="405"/>
      <c r="GSN33" s="405"/>
      <c r="GSO33" s="405"/>
      <c r="GSP33" s="405"/>
      <c r="GSQ33" s="405"/>
      <c r="GSR33" s="405"/>
      <c r="GSS33" s="405"/>
      <c r="GST33" s="405"/>
      <c r="GSU33" s="405"/>
      <c r="GSV33" s="405"/>
      <c r="GSW33" s="405"/>
      <c r="GSX33" s="405"/>
      <c r="GSY33" s="405"/>
      <c r="GSZ33" s="405"/>
      <c r="GTA33" s="405"/>
      <c r="GTB33" s="405"/>
      <c r="GTC33" s="405"/>
      <c r="GTD33" s="405"/>
      <c r="GTE33" s="405"/>
      <c r="GTF33" s="405"/>
      <c r="GTG33" s="405"/>
      <c r="GTH33" s="405"/>
      <c r="GTI33" s="405"/>
      <c r="GTJ33" s="405"/>
      <c r="GTK33" s="405"/>
      <c r="GTL33" s="405"/>
      <c r="GTM33" s="405"/>
      <c r="GTN33" s="405"/>
      <c r="GTO33" s="405"/>
      <c r="GTP33" s="405"/>
      <c r="GTQ33" s="405"/>
      <c r="GTR33" s="405"/>
      <c r="GTS33" s="405"/>
      <c r="GTT33" s="405"/>
      <c r="GTU33" s="405"/>
      <c r="GTV33" s="405"/>
      <c r="GTW33" s="405"/>
      <c r="GTX33" s="405"/>
      <c r="GTY33" s="405"/>
      <c r="GTZ33" s="405"/>
      <c r="GUA33" s="405"/>
      <c r="GUB33" s="405"/>
      <c r="GUC33" s="405"/>
      <c r="GUD33" s="405"/>
      <c r="GUE33" s="405"/>
      <c r="GUF33" s="405"/>
      <c r="GUG33" s="405"/>
      <c r="GUH33" s="405"/>
      <c r="GUI33" s="405"/>
      <c r="GUJ33" s="405"/>
      <c r="GUK33" s="405"/>
      <c r="GUL33" s="405"/>
      <c r="GUM33" s="405"/>
      <c r="GUN33" s="405"/>
      <c r="GUO33" s="405"/>
      <c r="GUP33" s="405"/>
      <c r="GUQ33" s="405"/>
      <c r="GUR33" s="405"/>
      <c r="GUS33" s="405"/>
      <c r="GUT33" s="405"/>
      <c r="GUU33" s="405"/>
      <c r="GUV33" s="405"/>
      <c r="GUW33" s="405"/>
      <c r="GUX33" s="405"/>
      <c r="GUY33" s="405"/>
      <c r="GUZ33" s="405"/>
      <c r="GVA33" s="405"/>
      <c r="GVB33" s="405"/>
      <c r="GVC33" s="405"/>
      <c r="GVD33" s="405"/>
      <c r="GVE33" s="405"/>
      <c r="GVF33" s="405"/>
      <c r="GVG33" s="405"/>
      <c r="GVH33" s="405"/>
      <c r="GVI33" s="405"/>
      <c r="GVJ33" s="405"/>
      <c r="GVK33" s="405"/>
      <c r="GVL33" s="405"/>
      <c r="GVM33" s="405"/>
      <c r="GVN33" s="405"/>
      <c r="GVO33" s="405"/>
      <c r="GVP33" s="405"/>
      <c r="GVQ33" s="405"/>
      <c r="GVR33" s="405"/>
      <c r="GVS33" s="405"/>
      <c r="GVT33" s="405"/>
      <c r="GVU33" s="405"/>
      <c r="GVV33" s="405"/>
      <c r="GVW33" s="405"/>
      <c r="GVX33" s="405"/>
      <c r="GVY33" s="405"/>
      <c r="GVZ33" s="405"/>
      <c r="GWA33" s="405"/>
      <c r="GWB33" s="405"/>
      <c r="GWC33" s="405"/>
      <c r="GWD33" s="405"/>
      <c r="GWE33" s="405"/>
      <c r="GWF33" s="405"/>
      <c r="GWG33" s="405"/>
      <c r="GWH33" s="405"/>
      <c r="GWI33" s="405"/>
      <c r="GWJ33" s="405"/>
      <c r="GWK33" s="405"/>
      <c r="GWL33" s="405"/>
      <c r="GWM33" s="405"/>
      <c r="GWN33" s="405"/>
      <c r="GWO33" s="405"/>
      <c r="GWP33" s="405"/>
      <c r="GWQ33" s="405"/>
      <c r="GWR33" s="405"/>
      <c r="GWS33" s="405"/>
      <c r="GWT33" s="405"/>
      <c r="GWU33" s="405"/>
      <c r="GWV33" s="405"/>
      <c r="GWW33" s="405"/>
      <c r="GWX33" s="405"/>
      <c r="GWY33" s="405"/>
      <c r="GWZ33" s="405"/>
      <c r="GXA33" s="405"/>
      <c r="GXB33" s="405"/>
      <c r="GXD33" s="405"/>
      <c r="GXF33" s="405"/>
      <c r="GXH33" s="405"/>
      <c r="GXK33" s="405"/>
      <c r="GXL33" s="405"/>
      <c r="GXM33" s="405"/>
      <c r="GXO33" s="405"/>
      <c r="GXP33" s="405"/>
      <c r="GXQ33" s="405"/>
      <c r="GXR33" s="405"/>
      <c r="GXW33" s="405"/>
      <c r="GXY33" s="405"/>
      <c r="GXZ33" s="405"/>
      <c r="GYA33" s="405"/>
      <c r="GYB33" s="405"/>
      <c r="GYC33" s="405"/>
      <c r="GYD33" s="405"/>
      <c r="GYE33" s="405"/>
      <c r="GYF33" s="405"/>
      <c r="GYG33" s="405"/>
      <c r="GYH33" s="405"/>
      <c r="GYI33" s="405"/>
      <c r="GYJ33" s="405"/>
      <c r="GYK33" s="405"/>
      <c r="GYL33" s="405"/>
      <c r="GYM33" s="405"/>
      <c r="GYN33" s="405"/>
      <c r="GYO33" s="405"/>
      <c r="GYP33" s="405"/>
      <c r="GYQ33" s="405"/>
      <c r="GYR33" s="405"/>
      <c r="GYS33" s="405"/>
      <c r="GYT33" s="405"/>
      <c r="GYU33" s="405"/>
      <c r="GYV33" s="405"/>
      <c r="GYW33" s="405"/>
      <c r="GYX33" s="405"/>
      <c r="GYY33" s="405"/>
      <c r="GYZ33" s="405"/>
      <c r="GZA33" s="405"/>
      <c r="GZB33" s="405"/>
      <c r="GZC33" s="405"/>
      <c r="GZD33" s="405"/>
      <c r="GZE33" s="405"/>
      <c r="GZF33" s="405"/>
      <c r="GZG33" s="405"/>
      <c r="GZH33" s="405"/>
      <c r="GZI33" s="405"/>
      <c r="GZJ33" s="405"/>
      <c r="GZK33" s="405"/>
      <c r="GZL33" s="405"/>
      <c r="GZM33" s="405"/>
      <c r="GZN33" s="405"/>
      <c r="GZO33" s="405"/>
      <c r="GZP33" s="405"/>
      <c r="GZQ33" s="405"/>
      <c r="GZR33" s="405"/>
      <c r="GZS33" s="405"/>
      <c r="GZT33" s="405"/>
      <c r="GZU33" s="405"/>
      <c r="GZV33" s="405"/>
      <c r="GZW33" s="405"/>
      <c r="GZX33" s="405"/>
      <c r="GZY33" s="405"/>
      <c r="GZZ33" s="405"/>
      <c r="HAA33" s="405"/>
      <c r="HAB33" s="405"/>
      <c r="HAC33" s="405"/>
      <c r="HAD33" s="405"/>
      <c r="HAE33" s="405"/>
      <c r="HAF33" s="405"/>
      <c r="HAG33" s="405"/>
      <c r="HAH33" s="405"/>
      <c r="HAI33" s="405"/>
      <c r="HAJ33" s="405"/>
      <c r="HAK33" s="405"/>
      <c r="HAL33" s="405"/>
      <c r="HAM33" s="405"/>
      <c r="HAN33" s="405"/>
      <c r="HAO33" s="405"/>
      <c r="HAP33" s="405"/>
      <c r="HAQ33" s="405"/>
      <c r="HAR33" s="405"/>
      <c r="HAS33" s="405"/>
      <c r="HAT33" s="405"/>
      <c r="HAU33" s="405"/>
      <c r="HAV33" s="405"/>
      <c r="HAW33" s="405"/>
      <c r="HAX33" s="405"/>
      <c r="HAY33" s="405"/>
      <c r="HAZ33" s="405"/>
      <c r="HBA33" s="405"/>
      <c r="HBB33" s="405"/>
      <c r="HBC33" s="405"/>
      <c r="HBD33" s="405"/>
      <c r="HBE33" s="405"/>
      <c r="HBF33" s="405"/>
      <c r="HBG33" s="405"/>
      <c r="HBH33" s="405"/>
      <c r="HBI33" s="405"/>
      <c r="HBJ33" s="405"/>
      <c r="HBK33" s="405"/>
      <c r="HBL33" s="405"/>
      <c r="HBM33" s="405"/>
      <c r="HBN33" s="405"/>
      <c r="HBO33" s="405"/>
      <c r="HBP33" s="405"/>
      <c r="HBQ33" s="405"/>
      <c r="HBR33" s="405"/>
      <c r="HBS33" s="405"/>
      <c r="HBT33" s="405"/>
      <c r="HBU33" s="405"/>
      <c r="HBV33" s="405"/>
      <c r="HBW33" s="405"/>
      <c r="HBX33" s="405"/>
      <c r="HBY33" s="405"/>
      <c r="HBZ33" s="405"/>
      <c r="HCA33" s="405"/>
      <c r="HCB33" s="405"/>
      <c r="HCC33" s="405"/>
      <c r="HCD33" s="405"/>
      <c r="HCE33" s="405"/>
      <c r="HCF33" s="405"/>
      <c r="HCG33" s="405"/>
      <c r="HCH33" s="405"/>
      <c r="HCI33" s="405"/>
      <c r="HCJ33" s="405"/>
      <c r="HCK33" s="405"/>
      <c r="HCL33" s="405"/>
      <c r="HCM33" s="405"/>
      <c r="HCN33" s="405"/>
      <c r="HCO33" s="405"/>
      <c r="HCP33" s="405"/>
      <c r="HCQ33" s="405"/>
      <c r="HCR33" s="405"/>
      <c r="HCS33" s="405"/>
      <c r="HCT33" s="405"/>
      <c r="HCU33" s="405"/>
      <c r="HCV33" s="405"/>
      <c r="HCW33" s="405"/>
      <c r="HCX33" s="405"/>
      <c r="HCY33" s="405"/>
      <c r="HCZ33" s="405"/>
      <c r="HDA33" s="405"/>
      <c r="HDB33" s="405"/>
      <c r="HDC33" s="405"/>
      <c r="HDD33" s="405"/>
      <c r="HDE33" s="405"/>
      <c r="HDF33" s="405"/>
      <c r="HDG33" s="405"/>
      <c r="HDH33" s="405"/>
      <c r="HDI33" s="405"/>
      <c r="HDJ33" s="405"/>
      <c r="HDK33" s="405"/>
      <c r="HDL33" s="405"/>
      <c r="HDM33" s="405"/>
      <c r="HDN33" s="405"/>
      <c r="HDO33" s="405"/>
      <c r="HDP33" s="405"/>
      <c r="HDQ33" s="405"/>
      <c r="HDR33" s="405"/>
      <c r="HDS33" s="405"/>
      <c r="HDT33" s="405"/>
      <c r="HDU33" s="405"/>
      <c r="HDV33" s="405"/>
      <c r="HDW33" s="405"/>
      <c r="HDX33" s="405"/>
      <c r="HDY33" s="405"/>
      <c r="HDZ33" s="405"/>
      <c r="HEA33" s="405"/>
      <c r="HEB33" s="405"/>
      <c r="HEC33" s="405"/>
      <c r="HED33" s="405"/>
      <c r="HEE33" s="405"/>
      <c r="HEF33" s="405"/>
      <c r="HEG33" s="405"/>
      <c r="HEH33" s="405"/>
      <c r="HEI33" s="405"/>
      <c r="HEJ33" s="405"/>
      <c r="HEK33" s="405"/>
      <c r="HEL33" s="405"/>
      <c r="HEM33" s="405"/>
      <c r="HEN33" s="405"/>
      <c r="HEO33" s="405"/>
      <c r="HEP33" s="405"/>
      <c r="HEQ33" s="405"/>
      <c r="HER33" s="405"/>
      <c r="HES33" s="405"/>
      <c r="HET33" s="405"/>
      <c r="HEU33" s="405"/>
      <c r="HEV33" s="405"/>
      <c r="HEW33" s="405"/>
      <c r="HEX33" s="405"/>
      <c r="HEY33" s="405"/>
      <c r="HEZ33" s="405"/>
      <c r="HFA33" s="405"/>
      <c r="HFB33" s="405"/>
      <c r="HFC33" s="405"/>
      <c r="HFD33" s="405"/>
      <c r="HFE33" s="405"/>
      <c r="HFF33" s="405"/>
      <c r="HFG33" s="405"/>
      <c r="HFH33" s="405"/>
      <c r="HFI33" s="405"/>
      <c r="HFJ33" s="405"/>
      <c r="HFK33" s="405"/>
      <c r="HFL33" s="405"/>
      <c r="HFM33" s="405"/>
      <c r="HFN33" s="405"/>
      <c r="HFO33" s="405"/>
      <c r="HFP33" s="405"/>
      <c r="HFQ33" s="405"/>
      <c r="HFR33" s="405"/>
      <c r="HFS33" s="405"/>
      <c r="HFT33" s="405"/>
      <c r="HFU33" s="405"/>
      <c r="HFV33" s="405"/>
      <c r="HFW33" s="405"/>
      <c r="HFX33" s="405"/>
      <c r="HFY33" s="405"/>
      <c r="HFZ33" s="405"/>
      <c r="HGA33" s="405"/>
      <c r="HGB33" s="405"/>
      <c r="HGC33" s="405"/>
      <c r="HGD33" s="405"/>
      <c r="HGE33" s="405"/>
      <c r="HGF33" s="405"/>
      <c r="HGG33" s="405"/>
      <c r="HGH33" s="405"/>
      <c r="HGI33" s="405"/>
      <c r="HGJ33" s="405"/>
      <c r="HGK33" s="405"/>
      <c r="HGL33" s="405"/>
      <c r="HGM33" s="405"/>
      <c r="HGN33" s="405"/>
      <c r="HGO33" s="405"/>
      <c r="HGP33" s="405"/>
      <c r="HGQ33" s="405"/>
      <c r="HGR33" s="405"/>
      <c r="HGS33" s="405"/>
      <c r="HGT33" s="405"/>
      <c r="HGU33" s="405"/>
      <c r="HGV33" s="405"/>
      <c r="HGW33" s="405"/>
      <c r="HGX33" s="405"/>
      <c r="HGZ33" s="405"/>
      <c r="HHB33" s="405"/>
      <c r="HHD33" s="405"/>
      <c r="HHG33" s="405"/>
      <c r="HHH33" s="405"/>
      <c r="HHI33" s="405"/>
      <c r="HHK33" s="405"/>
      <c r="HHL33" s="405"/>
      <c r="HHM33" s="405"/>
      <c r="HHN33" s="405"/>
      <c r="HHS33" s="405"/>
      <c r="HHU33" s="405"/>
      <c r="HHV33" s="405"/>
      <c r="HHW33" s="405"/>
      <c r="HHX33" s="405"/>
      <c r="HHY33" s="405"/>
      <c r="HHZ33" s="405"/>
      <c r="HIA33" s="405"/>
      <c r="HIB33" s="405"/>
      <c r="HIC33" s="405"/>
      <c r="HID33" s="405"/>
      <c r="HIE33" s="405"/>
      <c r="HIF33" s="405"/>
      <c r="HIG33" s="405"/>
      <c r="HIH33" s="405"/>
      <c r="HII33" s="405"/>
      <c r="HIJ33" s="405"/>
      <c r="HIK33" s="405"/>
      <c r="HIL33" s="405"/>
      <c r="HIM33" s="405"/>
      <c r="HIN33" s="405"/>
      <c r="HIO33" s="405"/>
      <c r="HIP33" s="405"/>
      <c r="HIQ33" s="405"/>
      <c r="HIR33" s="405"/>
      <c r="HIS33" s="405"/>
      <c r="HIT33" s="405"/>
      <c r="HIU33" s="405"/>
      <c r="HIV33" s="405"/>
      <c r="HIW33" s="405"/>
      <c r="HIX33" s="405"/>
      <c r="HIY33" s="405"/>
      <c r="HIZ33" s="405"/>
      <c r="HJA33" s="405"/>
      <c r="HJB33" s="405"/>
      <c r="HJC33" s="405"/>
      <c r="HJD33" s="405"/>
      <c r="HJE33" s="405"/>
      <c r="HJF33" s="405"/>
      <c r="HJG33" s="405"/>
      <c r="HJH33" s="405"/>
      <c r="HJI33" s="405"/>
      <c r="HJJ33" s="405"/>
      <c r="HJK33" s="405"/>
      <c r="HJL33" s="405"/>
      <c r="HJM33" s="405"/>
      <c r="HJN33" s="405"/>
      <c r="HJO33" s="405"/>
      <c r="HJP33" s="405"/>
      <c r="HJQ33" s="405"/>
      <c r="HJR33" s="405"/>
      <c r="HJS33" s="405"/>
      <c r="HJT33" s="405"/>
      <c r="HJU33" s="405"/>
      <c r="HJV33" s="405"/>
      <c r="HJW33" s="405"/>
      <c r="HJX33" s="405"/>
      <c r="HJY33" s="405"/>
      <c r="HJZ33" s="405"/>
      <c r="HKA33" s="405"/>
      <c r="HKB33" s="405"/>
      <c r="HKC33" s="405"/>
      <c r="HKD33" s="405"/>
      <c r="HKE33" s="405"/>
      <c r="HKF33" s="405"/>
      <c r="HKG33" s="405"/>
      <c r="HKH33" s="405"/>
      <c r="HKI33" s="405"/>
      <c r="HKJ33" s="405"/>
      <c r="HKK33" s="405"/>
      <c r="HKL33" s="405"/>
      <c r="HKM33" s="405"/>
      <c r="HKN33" s="405"/>
      <c r="HKO33" s="405"/>
      <c r="HKP33" s="405"/>
      <c r="HKQ33" s="405"/>
      <c r="HKR33" s="405"/>
      <c r="HKS33" s="405"/>
      <c r="HKT33" s="405"/>
      <c r="HKU33" s="405"/>
      <c r="HKV33" s="405"/>
      <c r="HKW33" s="405"/>
      <c r="HKX33" s="405"/>
      <c r="HKY33" s="405"/>
      <c r="HKZ33" s="405"/>
      <c r="HLA33" s="405"/>
      <c r="HLB33" s="405"/>
      <c r="HLC33" s="405"/>
      <c r="HLD33" s="405"/>
      <c r="HLE33" s="405"/>
      <c r="HLF33" s="405"/>
      <c r="HLG33" s="405"/>
      <c r="HLH33" s="405"/>
      <c r="HLI33" s="405"/>
      <c r="HLJ33" s="405"/>
      <c r="HLK33" s="405"/>
      <c r="HLL33" s="405"/>
      <c r="HLM33" s="405"/>
      <c r="HLN33" s="405"/>
      <c r="HLO33" s="405"/>
      <c r="HLP33" s="405"/>
      <c r="HLQ33" s="405"/>
      <c r="HLR33" s="405"/>
      <c r="HLS33" s="405"/>
      <c r="HLT33" s="405"/>
      <c r="HLU33" s="405"/>
      <c r="HLV33" s="405"/>
      <c r="HLW33" s="405"/>
      <c r="HLX33" s="405"/>
      <c r="HLY33" s="405"/>
      <c r="HLZ33" s="405"/>
      <c r="HMA33" s="405"/>
      <c r="HMB33" s="405"/>
      <c r="HMC33" s="405"/>
      <c r="HMD33" s="405"/>
      <c r="HME33" s="405"/>
      <c r="HMF33" s="405"/>
      <c r="HMG33" s="405"/>
      <c r="HMH33" s="405"/>
      <c r="HMI33" s="405"/>
      <c r="HMJ33" s="405"/>
      <c r="HMK33" s="405"/>
      <c r="HML33" s="405"/>
      <c r="HMM33" s="405"/>
      <c r="HMN33" s="405"/>
      <c r="HMO33" s="405"/>
      <c r="HMP33" s="405"/>
      <c r="HMQ33" s="405"/>
      <c r="HMR33" s="405"/>
      <c r="HMS33" s="405"/>
      <c r="HMT33" s="405"/>
      <c r="HMU33" s="405"/>
      <c r="HMV33" s="405"/>
      <c r="HMW33" s="405"/>
      <c r="HMX33" s="405"/>
      <c r="HMY33" s="405"/>
      <c r="HMZ33" s="405"/>
      <c r="HNA33" s="405"/>
      <c r="HNB33" s="405"/>
      <c r="HNC33" s="405"/>
      <c r="HND33" s="405"/>
      <c r="HNE33" s="405"/>
      <c r="HNF33" s="405"/>
      <c r="HNG33" s="405"/>
      <c r="HNH33" s="405"/>
      <c r="HNI33" s="405"/>
      <c r="HNJ33" s="405"/>
      <c r="HNK33" s="405"/>
      <c r="HNL33" s="405"/>
      <c r="HNM33" s="405"/>
      <c r="HNN33" s="405"/>
      <c r="HNO33" s="405"/>
      <c r="HNP33" s="405"/>
      <c r="HNQ33" s="405"/>
      <c r="HNR33" s="405"/>
      <c r="HNS33" s="405"/>
      <c r="HNT33" s="405"/>
      <c r="HNU33" s="405"/>
      <c r="HNV33" s="405"/>
      <c r="HNW33" s="405"/>
      <c r="HNX33" s="405"/>
      <c r="HNY33" s="405"/>
      <c r="HNZ33" s="405"/>
      <c r="HOA33" s="405"/>
      <c r="HOB33" s="405"/>
      <c r="HOC33" s="405"/>
      <c r="HOD33" s="405"/>
      <c r="HOE33" s="405"/>
      <c r="HOF33" s="405"/>
      <c r="HOG33" s="405"/>
      <c r="HOH33" s="405"/>
      <c r="HOI33" s="405"/>
      <c r="HOJ33" s="405"/>
      <c r="HOK33" s="405"/>
      <c r="HOL33" s="405"/>
      <c r="HOM33" s="405"/>
      <c r="HON33" s="405"/>
      <c r="HOO33" s="405"/>
      <c r="HOP33" s="405"/>
      <c r="HOQ33" s="405"/>
      <c r="HOR33" s="405"/>
      <c r="HOS33" s="405"/>
      <c r="HOT33" s="405"/>
      <c r="HOU33" s="405"/>
      <c r="HOV33" s="405"/>
      <c r="HOW33" s="405"/>
      <c r="HOX33" s="405"/>
      <c r="HOY33" s="405"/>
      <c r="HOZ33" s="405"/>
      <c r="HPA33" s="405"/>
      <c r="HPB33" s="405"/>
      <c r="HPC33" s="405"/>
      <c r="HPD33" s="405"/>
      <c r="HPE33" s="405"/>
      <c r="HPF33" s="405"/>
      <c r="HPG33" s="405"/>
      <c r="HPH33" s="405"/>
      <c r="HPI33" s="405"/>
      <c r="HPJ33" s="405"/>
      <c r="HPK33" s="405"/>
      <c r="HPL33" s="405"/>
      <c r="HPM33" s="405"/>
      <c r="HPN33" s="405"/>
      <c r="HPO33" s="405"/>
      <c r="HPP33" s="405"/>
      <c r="HPQ33" s="405"/>
      <c r="HPR33" s="405"/>
      <c r="HPS33" s="405"/>
      <c r="HPT33" s="405"/>
      <c r="HPU33" s="405"/>
      <c r="HPV33" s="405"/>
      <c r="HPW33" s="405"/>
      <c r="HPX33" s="405"/>
      <c r="HPY33" s="405"/>
      <c r="HPZ33" s="405"/>
      <c r="HQA33" s="405"/>
      <c r="HQB33" s="405"/>
      <c r="HQC33" s="405"/>
      <c r="HQD33" s="405"/>
      <c r="HQE33" s="405"/>
      <c r="HQF33" s="405"/>
      <c r="HQG33" s="405"/>
      <c r="HQH33" s="405"/>
      <c r="HQI33" s="405"/>
      <c r="HQJ33" s="405"/>
      <c r="HQK33" s="405"/>
      <c r="HQL33" s="405"/>
      <c r="HQM33" s="405"/>
      <c r="HQN33" s="405"/>
      <c r="HQO33" s="405"/>
      <c r="HQP33" s="405"/>
      <c r="HQQ33" s="405"/>
      <c r="HQR33" s="405"/>
      <c r="HQS33" s="405"/>
      <c r="HQT33" s="405"/>
      <c r="HQV33" s="405"/>
      <c r="HQX33" s="405"/>
      <c r="HQZ33" s="405"/>
      <c r="HRC33" s="405"/>
      <c r="HRD33" s="405"/>
      <c r="HRE33" s="405"/>
      <c r="HRG33" s="405"/>
      <c r="HRH33" s="405"/>
      <c r="HRI33" s="405"/>
      <c r="HRJ33" s="405"/>
      <c r="HRO33" s="405"/>
      <c r="HRQ33" s="405"/>
      <c r="HRR33" s="405"/>
      <c r="HRS33" s="405"/>
      <c r="HRT33" s="405"/>
      <c r="HRU33" s="405"/>
      <c r="HRV33" s="405"/>
      <c r="HRW33" s="405"/>
      <c r="HRX33" s="405"/>
      <c r="HRY33" s="405"/>
      <c r="HRZ33" s="405"/>
      <c r="HSA33" s="405"/>
      <c r="HSB33" s="405"/>
      <c r="HSC33" s="405"/>
      <c r="HSD33" s="405"/>
      <c r="HSE33" s="405"/>
      <c r="HSF33" s="405"/>
      <c r="HSG33" s="405"/>
      <c r="HSH33" s="405"/>
      <c r="HSI33" s="405"/>
      <c r="HSJ33" s="405"/>
      <c r="HSK33" s="405"/>
      <c r="HSL33" s="405"/>
      <c r="HSM33" s="405"/>
      <c r="HSN33" s="405"/>
      <c r="HSO33" s="405"/>
      <c r="HSP33" s="405"/>
      <c r="HSQ33" s="405"/>
      <c r="HSR33" s="405"/>
      <c r="HSS33" s="405"/>
      <c r="HST33" s="405"/>
      <c r="HSU33" s="405"/>
      <c r="HSV33" s="405"/>
      <c r="HSW33" s="405"/>
      <c r="HSX33" s="405"/>
      <c r="HSY33" s="405"/>
      <c r="HSZ33" s="405"/>
      <c r="HTA33" s="405"/>
      <c r="HTB33" s="405"/>
      <c r="HTC33" s="405"/>
      <c r="HTD33" s="405"/>
      <c r="HTE33" s="405"/>
      <c r="HTF33" s="405"/>
      <c r="HTG33" s="405"/>
      <c r="HTH33" s="405"/>
      <c r="HTI33" s="405"/>
      <c r="HTJ33" s="405"/>
      <c r="HTK33" s="405"/>
      <c r="HTL33" s="405"/>
      <c r="HTM33" s="405"/>
      <c r="HTN33" s="405"/>
      <c r="HTO33" s="405"/>
      <c r="HTP33" s="405"/>
      <c r="HTQ33" s="405"/>
      <c r="HTR33" s="405"/>
      <c r="HTS33" s="405"/>
      <c r="HTT33" s="405"/>
      <c r="HTU33" s="405"/>
      <c r="HTV33" s="405"/>
      <c r="HTW33" s="405"/>
      <c r="HTX33" s="405"/>
      <c r="HTY33" s="405"/>
      <c r="HTZ33" s="405"/>
      <c r="HUA33" s="405"/>
      <c r="HUB33" s="405"/>
      <c r="HUC33" s="405"/>
      <c r="HUD33" s="405"/>
      <c r="HUE33" s="405"/>
      <c r="HUF33" s="405"/>
      <c r="HUG33" s="405"/>
      <c r="HUH33" s="405"/>
      <c r="HUI33" s="405"/>
      <c r="HUJ33" s="405"/>
      <c r="HUK33" s="405"/>
      <c r="HUL33" s="405"/>
      <c r="HUM33" s="405"/>
      <c r="HUN33" s="405"/>
      <c r="HUO33" s="405"/>
      <c r="HUP33" s="405"/>
      <c r="HUQ33" s="405"/>
      <c r="HUR33" s="405"/>
      <c r="HUS33" s="405"/>
      <c r="HUT33" s="405"/>
      <c r="HUU33" s="405"/>
      <c r="HUV33" s="405"/>
      <c r="HUW33" s="405"/>
      <c r="HUX33" s="405"/>
      <c r="HUY33" s="405"/>
      <c r="HUZ33" s="405"/>
      <c r="HVA33" s="405"/>
      <c r="HVB33" s="405"/>
      <c r="HVC33" s="405"/>
      <c r="HVD33" s="405"/>
      <c r="HVE33" s="405"/>
      <c r="HVF33" s="405"/>
      <c r="HVG33" s="405"/>
      <c r="HVH33" s="405"/>
      <c r="HVI33" s="405"/>
      <c r="HVJ33" s="405"/>
      <c r="HVK33" s="405"/>
      <c r="HVL33" s="405"/>
      <c r="HVM33" s="405"/>
      <c r="HVN33" s="405"/>
      <c r="HVO33" s="405"/>
      <c r="HVP33" s="405"/>
      <c r="HVQ33" s="405"/>
      <c r="HVR33" s="405"/>
      <c r="HVS33" s="405"/>
      <c r="HVT33" s="405"/>
      <c r="HVU33" s="405"/>
      <c r="HVV33" s="405"/>
      <c r="HVW33" s="405"/>
      <c r="HVX33" s="405"/>
      <c r="HVY33" s="405"/>
      <c r="HVZ33" s="405"/>
      <c r="HWA33" s="405"/>
      <c r="HWB33" s="405"/>
      <c r="HWC33" s="405"/>
      <c r="HWD33" s="405"/>
      <c r="HWE33" s="405"/>
      <c r="HWF33" s="405"/>
      <c r="HWG33" s="405"/>
      <c r="HWH33" s="405"/>
      <c r="HWI33" s="405"/>
      <c r="HWJ33" s="405"/>
      <c r="HWK33" s="405"/>
      <c r="HWL33" s="405"/>
      <c r="HWM33" s="405"/>
      <c r="HWN33" s="405"/>
      <c r="HWO33" s="405"/>
      <c r="HWP33" s="405"/>
      <c r="HWQ33" s="405"/>
      <c r="HWR33" s="405"/>
      <c r="HWS33" s="405"/>
      <c r="HWT33" s="405"/>
      <c r="HWU33" s="405"/>
      <c r="HWV33" s="405"/>
      <c r="HWW33" s="405"/>
      <c r="HWX33" s="405"/>
      <c r="HWY33" s="405"/>
      <c r="HWZ33" s="405"/>
      <c r="HXA33" s="405"/>
      <c r="HXB33" s="405"/>
      <c r="HXC33" s="405"/>
      <c r="HXD33" s="405"/>
      <c r="HXE33" s="405"/>
      <c r="HXF33" s="405"/>
      <c r="HXG33" s="405"/>
      <c r="HXH33" s="405"/>
      <c r="HXI33" s="405"/>
      <c r="HXJ33" s="405"/>
      <c r="HXK33" s="405"/>
      <c r="HXL33" s="405"/>
      <c r="HXM33" s="405"/>
      <c r="HXN33" s="405"/>
      <c r="HXO33" s="405"/>
      <c r="HXP33" s="405"/>
      <c r="HXQ33" s="405"/>
      <c r="HXR33" s="405"/>
      <c r="HXS33" s="405"/>
      <c r="HXT33" s="405"/>
      <c r="HXU33" s="405"/>
      <c r="HXV33" s="405"/>
      <c r="HXW33" s="405"/>
      <c r="HXX33" s="405"/>
      <c r="HXY33" s="405"/>
      <c r="HXZ33" s="405"/>
      <c r="HYA33" s="405"/>
      <c r="HYB33" s="405"/>
      <c r="HYC33" s="405"/>
      <c r="HYD33" s="405"/>
      <c r="HYE33" s="405"/>
      <c r="HYF33" s="405"/>
      <c r="HYG33" s="405"/>
      <c r="HYH33" s="405"/>
      <c r="HYI33" s="405"/>
      <c r="HYJ33" s="405"/>
      <c r="HYK33" s="405"/>
      <c r="HYL33" s="405"/>
      <c r="HYM33" s="405"/>
      <c r="HYN33" s="405"/>
      <c r="HYO33" s="405"/>
      <c r="HYP33" s="405"/>
      <c r="HYQ33" s="405"/>
      <c r="HYR33" s="405"/>
      <c r="HYS33" s="405"/>
      <c r="HYT33" s="405"/>
      <c r="HYU33" s="405"/>
      <c r="HYV33" s="405"/>
      <c r="HYW33" s="405"/>
      <c r="HYX33" s="405"/>
      <c r="HYY33" s="405"/>
      <c r="HYZ33" s="405"/>
      <c r="HZA33" s="405"/>
      <c r="HZB33" s="405"/>
      <c r="HZC33" s="405"/>
      <c r="HZD33" s="405"/>
      <c r="HZE33" s="405"/>
      <c r="HZF33" s="405"/>
      <c r="HZG33" s="405"/>
      <c r="HZH33" s="405"/>
      <c r="HZI33" s="405"/>
      <c r="HZJ33" s="405"/>
      <c r="HZK33" s="405"/>
      <c r="HZL33" s="405"/>
      <c r="HZM33" s="405"/>
      <c r="HZN33" s="405"/>
      <c r="HZO33" s="405"/>
      <c r="HZP33" s="405"/>
      <c r="HZQ33" s="405"/>
      <c r="HZR33" s="405"/>
      <c r="HZS33" s="405"/>
      <c r="HZT33" s="405"/>
      <c r="HZU33" s="405"/>
      <c r="HZV33" s="405"/>
      <c r="HZW33" s="405"/>
      <c r="HZX33" s="405"/>
      <c r="HZY33" s="405"/>
      <c r="HZZ33" s="405"/>
      <c r="IAA33" s="405"/>
      <c r="IAB33" s="405"/>
      <c r="IAC33" s="405"/>
      <c r="IAD33" s="405"/>
      <c r="IAE33" s="405"/>
      <c r="IAF33" s="405"/>
      <c r="IAG33" s="405"/>
      <c r="IAH33" s="405"/>
      <c r="IAI33" s="405"/>
      <c r="IAJ33" s="405"/>
      <c r="IAK33" s="405"/>
      <c r="IAL33" s="405"/>
      <c r="IAM33" s="405"/>
      <c r="IAN33" s="405"/>
      <c r="IAO33" s="405"/>
      <c r="IAP33" s="405"/>
      <c r="IAR33" s="405"/>
      <c r="IAT33" s="405"/>
      <c r="IAV33" s="405"/>
      <c r="IAY33" s="405"/>
      <c r="IAZ33" s="405"/>
      <c r="IBA33" s="405"/>
      <c r="IBC33" s="405"/>
      <c r="IBD33" s="405"/>
      <c r="IBE33" s="405"/>
      <c r="IBF33" s="405"/>
      <c r="IBK33" s="405"/>
      <c r="IBM33" s="405"/>
      <c r="IBN33" s="405"/>
      <c r="IBO33" s="405"/>
      <c r="IBP33" s="405"/>
      <c r="IBQ33" s="405"/>
      <c r="IBR33" s="405"/>
      <c r="IBS33" s="405"/>
      <c r="IBT33" s="405"/>
      <c r="IBU33" s="405"/>
      <c r="IBV33" s="405"/>
      <c r="IBW33" s="405"/>
      <c r="IBX33" s="405"/>
      <c r="IBY33" s="405"/>
      <c r="IBZ33" s="405"/>
      <c r="ICA33" s="405"/>
      <c r="ICB33" s="405"/>
      <c r="ICC33" s="405"/>
      <c r="ICD33" s="405"/>
      <c r="ICE33" s="405"/>
      <c r="ICF33" s="405"/>
      <c r="ICG33" s="405"/>
      <c r="ICH33" s="405"/>
      <c r="ICI33" s="405"/>
      <c r="ICJ33" s="405"/>
      <c r="ICK33" s="405"/>
      <c r="ICL33" s="405"/>
      <c r="ICM33" s="405"/>
      <c r="ICN33" s="405"/>
      <c r="ICO33" s="405"/>
      <c r="ICP33" s="405"/>
      <c r="ICQ33" s="405"/>
      <c r="ICR33" s="405"/>
      <c r="ICS33" s="405"/>
      <c r="ICT33" s="405"/>
      <c r="ICU33" s="405"/>
      <c r="ICV33" s="405"/>
      <c r="ICW33" s="405"/>
      <c r="ICX33" s="405"/>
      <c r="ICY33" s="405"/>
      <c r="ICZ33" s="405"/>
      <c r="IDA33" s="405"/>
      <c r="IDB33" s="405"/>
      <c r="IDC33" s="405"/>
      <c r="IDD33" s="405"/>
      <c r="IDE33" s="405"/>
      <c r="IDF33" s="405"/>
      <c r="IDG33" s="405"/>
      <c r="IDH33" s="405"/>
      <c r="IDI33" s="405"/>
      <c r="IDJ33" s="405"/>
      <c r="IDK33" s="405"/>
      <c r="IDL33" s="405"/>
      <c r="IDM33" s="405"/>
      <c r="IDN33" s="405"/>
      <c r="IDO33" s="405"/>
      <c r="IDP33" s="405"/>
      <c r="IDQ33" s="405"/>
      <c r="IDR33" s="405"/>
      <c r="IDS33" s="405"/>
      <c r="IDT33" s="405"/>
      <c r="IDU33" s="405"/>
      <c r="IDV33" s="405"/>
      <c r="IDW33" s="405"/>
      <c r="IDX33" s="405"/>
      <c r="IDY33" s="405"/>
      <c r="IDZ33" s="405"/>
      <c r="IEA33" s="405"/>
      <c r="IEB33" s="405"/>
      <c r="IEC33" s="405"/>
      <c r="IED33" s="405"/>
      <c r="IEE33" s="405"/>
      <c r="IEF33" s="405"/>
      <c r="IEG33" s="405"/>
      <c r="IEH33" s="405"/>
      <c r="IEI33" s="405"/>
      <c r="IEJ33" s="405"/>
      <c r="IEK33" s="405"/>
      <c r="IEL33" s="405"/>
      <c r="IEM33" s="405"/>
      <c r="IEN33" s="405"/>
      <c r="IEO33" s="405"/>
      <c r="IEP33" s="405"/>
      <c r="IEQ33" s="405"/>
      <c r="IER33" s="405"/>
      <c r="IES33" s="405"/>
      <c r="IET33" s="405"/>
      <c r="IEU33" s="405"/>
      <c r="IEV33" s="405"/>
      <c r="IEW33" s="405"/>
      <c r="IEX33" s="405"/>
      <c r="IEY33" s="405"/>
      <c r="IEZ33" s="405"/>
      <c r="IFA33" s="405"/>
      <c r="IFB33" s="405"/>
      <c r="IFC33" s="405"/>
      <c r="IFD33" s="405"/>
      <c r="IFE33" s="405"/>
      <c r="IFF33" s="405"/>
      <c r="IFG33" s="405"/>
      <c r="IFH33" s="405"/>
      <c r="IFI33" s="405"/>
      <c r="IFJ33" s="405"/>
      <c r="IFK33" s="405"/>
      <c r="IFL33" s="405"/>
      <c r="IFM33" s="405"/>
      <c r="IFN33" s="405"/>
      <c r="IFO33" s="405"/>
      <c r="IFP33" s="405"/>
      <c r="IFQ33" s="405"/>
      <c r="IFR33" s="405"/>
      <c r="IFS33" s="405"/>
      <c r="IFT33" s="405"/>
      <c r="IFU33" s="405"/>
      <c r="IFV33" s="405"/>
      <c r="IFW33" s="405"/>
      <c r="IFX33" s="405"/>
      <c r="IFY33" s="405"/>
      <c r="IFZ33" s="405"/>
      <c r="IGA33" s="405"/>
      <c r="IGB33" s="405"/>
      <c r="IGC33" s="405"/>
      <c r="IGD33" s="405"/>
      <c r="IGE33" s="405"/>
      <c r="IGF33" s="405"/>
      <c r="IGG33" s="405"/>
      <c r="IGH33" s="405"/>
      <c r="IGI33" s="405"/>
      <c r="IGJ33" s="405"/>
      <c r="IGK33" s="405"/>
      <c r="IGL33" s="405"/>
      <c r="IGM33" s="405"/>
      <c r="IGN33" s="405"/>
      <c r="IGO33" s="405"/>
      <c r="IGP33" s="405"/>
      <c r="IGQ33" s="405"/>
      <c r="IGR33" s="405"/>
      <c r="IGS33" s="405"/>
      <c r="IGT33" s="405"/>
      <c r="IGU33" s="405"/>
      <c r="IGV33" s="405"/>
      <c r="IGW33" s="405"/>
      <c r="IGX33" s="405"/>
      <c r="IGY33" s="405"/>
      <c r="IGZ33" s="405"/>
      <c r="IHA33" s="405"/>
      <c r="IHB33" s="405"/>
      <c r="IHC33" s="405"/>
      <c r="IHD33" s="405"/>
      <c r="IHE33" s="405"/>
      <c r="IHF33" s="405"/>
      <c r="IHG33" s="405"/>
      <c r="IHH33" s="405"/>
      <c r="IHI33" s="405"/>
      <c r="IHJ33" s="405"/>
      <c r="IHK33" s="405"/>
      <c r="IHL33" s="405"/>
      <c r="IHM33" s="405"/>
      <c r="IHN33" s="405"/>
      <c r="IHO33" s="405"/>
      <c r="IHP33" s="405"/>
      <c r="IHQ33" s="405"/>
      <c r="IHR33" s="405"/>
      <c r="IHS33" s="405"/>
      <c r="IHT33" s="405"/>
      <c r="IHU33" s="405"/>
      <c r="IHV33" s="405"/>
      <c r="IHW33" s="405"/>
      <c r="IHX33" s="405"/>
      <c r="IHY33" s="405"/>
      <c r="IHZ33" s="405"/>
      <c r="IIA33" s="405"/>
      <c r="IIB33" s="405"/>
      <c r="IIC33" s="405"/>
      <c r="IID33" s="405"/>
      <c r="IIE33" s="405"/>
      <c r="IIF33" s="405"/>
      <c r="IIG33" s="405"/>
      <c r="IIH33" s="405"/>
      <c r="III33" s="405"/>
      <c r="IIJ33" s="405"/>
      <c r="IIK33" s="405"/>
      <c r="IIL33" s="405"/>
      <c r="IIM33" s="405"/>
      <c r="IIN33" s="405"/>
      <c r="IIO33" s="405"/>
      <c r="IIP33" s="405"/>
      <c r="IIQ33" s="405"/>
      <c r="IIR33" s="405"/>
      <c r="IIS33" s="405"/>
      <c r="IIT33" s="405"/>
      <c r="IIU33" s="405"/>
      <c r="IIV33" s="405"/>
      <c r="IIW33" s="405"/>
      <c r="IIX33" s="405"/>
      <c r="IIY33" s="405"/>
      <c r="IIZ33" s="405"/>
      <c r="IJA33" s="405"/>
      <c r="IJB33" s="405"/>
      <c r="IJC33" s="405"/>
      <c r="IJD33" s="405"/>
      <c r="IJE33" s="405"/>
      <c r="IJF33" s="405"/>
      <c r="IJG33" s="405"/>
      <c r="IJH33" s="405"/>
      <c r="IJI33" s="405"/>
      <c r="IJJ33" s="405"/>
      <c r="IJK33" s="405"/>
      <c r="IJL33" s="405"/>
      <c r="IJM33" s="405"/>
      <c r="IJN33" s="405"/>
      <c r="IJO33" s="405"/>
      <c r="IJP33" s="405"/>
      <c r="IJQ33" s="405"/>
      <c r="IJR33" s="405"/>
      <c r="IJS33" s="405"/>
      <c r="IJT33" s="405"/>
      <c r="IJU33" s="405"/>
      <c r="IJV33" s="405"/>
      <c r="IJW33" s="405"/>
      <c r="IJX33" s="405"/>
      <c r="IJY33" s="405"/>
      <c r="IJZ33" s="405"/>
      <c r="IKA33" s="405"/>
      <c r="IKB33" s="405"/>
      <c r="IKC33" s="405"/>
      <c r="IKD33" s="405"/>
      <c r="IKE33" s="405"/>
      <c r="IKF33" s="405"/>
      <c r="IKG33" s="405"/>
      <c r="IKH33" s="405"/>
      <c r="IKI33" s="405"/>
      <c r="IKJ33" s="405"/>
      <c r="IKK33" s="405"/>
      <c r="IKL33" s="405"/>
      <c r="IKN33" s="405"/>
      <c r="IKP33" s="405"/>
      <c r="IKR33" s="405"/>
      <c r="IKU33" s="405"/>
      <c r="IKV33" s="405"/>
      <c r="IKW33" s="405"/>
      <c r="IKY33" s="405"/>
      <c r="IKZ33" s="405"/>
      <c r="ILA33" s="405"/>
      <c r="ILB33" s="405"/>
      <c r="ILG33" s="405"/>
      <c r="ILI33" s="405"/>
      <c r="ILJ33" s="405"/>
      <c r="ILK33" s="405"/>
      <c r="ILL33" s="405"/>
      <c r="ILM33" s="405"/>
      <c r="ILN33" s="405"/>
      <c r="ILO33" s="405"/>
      <c r="ILP33" s="405"/>
      <c r="ILQ33" s="405"/>
      <c r="ILR33" s="405"/>
      <c r="ILS33" s="405"/>
      <c r="ILT33" s="405"/>
      <c r="ILU33" s="405"/>
      <c r="ILV33" s="405"/>
      <c r="ILW33" s="405"/>
      <c r="ILX33" s="405"/>
      <c r="ILY33" s="405"/>
      <c r="ILZ33" s="405"/>
      <c r="IMA33" s="405"/>
      <c r="IMB33" s="405"/>
      <c r="IMC33" s="405"/>
      <c r="IMD33" s="405"/>
      <c r="IME33" s="405"/>
      <c r="IMF33" s="405"/>
      <c r="IMG33" s="405"/>
      <c r="IMH33" s="405"/>
      <c r="IMI33" s="405"/>
      <c r="IMJ33" s="405"/>
      <c r="IMK33" s="405"/>
      <c r="IML33" s="405"/>
      <c r="IMM33" s="405"/>
      <c r="IMN33" s="405"/>
      <c r="IMO33" s="405"/>
      <c r="IMP33" s="405"/>
      <c r="IMQ33" s="405"/>
      <c r="IMR33" s="405"/>
      <c r="IMS33" s="405"/>
      <c r="IMT33" s="405"/>
      <c r="IMU33" s="405"/>
      <c r="IMV33" s="405"/>
      <c r="IMW33" s="405"/>
      <c r="IMX33" s="405"/>
      <c r="IMY33" s="405"/>
      <c r="IMZ33" s="405"/>
      <c r="INA33" s="405"/>
      <c r="INB33" s="405"/>
      <c r="INC33" s="405"/>
      <c r="IND33" s="405"/>
      <c r="INE33" s="405"/>
      <c r="INF33" s="405"/>
      <c r="ING33" s="405"/>
      <c r="INH33" s="405"/>
      <c r="INI33" s="405"/>
      <c r="INJ33" s="405"/>
      <c r="INK33" s="405"/>
      <c r="INL33" s="405"/>
      <c r="INM33" s="405"/>
      <c r="INN33" s="405"/>
      <c r="INO33" s="405"/>
      <c r="INP33" s="405"/>
      <c r="INQ33" s="405"/>
      <c r="INR33" s="405"/>
      <c r="INS33" s="405"/>
      <c r="INT33" s="405"/>
      <c r="INU33" s="405"/>
      <c r="INV33" s="405"/>
      <c r="INW33" s="405"/>
      <c r="INX33" s="405"/>
      <c r="INY33" s="405"/>
      <c r="INZ33" s="405"/>
      <c r="IOA33" s="405"/>
      <c r="IOB33" s="405"/>
      <c r="IOC33" s="405"/>
      <c r="IOD33" s="405"/>
      <c r="IOE33" s="405"/>
      <c r="IOF33" s="405"/>
      <c r="IOG33" s="405"/>
      <c r="IOH33" s="405"/>
      <c r="IOI33" s="405"/>
      <c r="IOJ33" s="405"/>
      <c r="IOK33" s="405"/>
      <c r="IOL33" s="405"/>
      <c r="IOM33" s="405"/>
      <c r="ION33" s="405"/>
      <c r="IOO33" s="405"/>
      <c r="IOP33" s="405"/>
      <c r="IOQ33" s="405"/>
      <c r="IOR33" s="405"/>
      <c r="IOS33" s="405"/>
      <c r="IOT33" s="405"/>
      <c r="IOU33" s="405"/>
      <c r="IOV33" s="405"/>
      <c r="IOW33" s="405"/>
      <c r="IOX33" s="405"/>
      <c r="IOY33" s="405"/>
      <c r="IOZ33" s="405"/>
      <c r="IPA33" s="405"/>
      <c r="IPB33" s="405"/>
      <c r="IPC33" s="405"/>
      <c r="IPD33" s="405"/>
      <c r="IPE33" s="405"/>
      <c r="IPF33" s="405"/>
      <c r="IPG33" s="405"/>
      <c r="IPH33" s="405"/>
      <c r="IPI33" s="405"/>
      <c r="IPJ33" s="405"/>
      <c r="IPK33" s="405"/>
      <c r="IPL33" s="405"/>
      <c r="IPM33" s="405"/>
      <c r="IPN33" s="405"/>
      <c r="IPO33" s="405"/>
      <c r="IPP33" s="405"/>
      <c r="IPQ33" s="405"/>
      <c r="IPR33" s="405"/>
      <c r="IPS33" s="405"/>
      <c r="IPT33" s="405"/>
      <c r="IPU33" s="405"/>
      <c r="IPV33" s="405"/>
      <c r="IPW33" s="405"/>
      <c r="IPX33" s="405"/>
      <c r="IPY33" s="405"/>
      <c r="IPZ33" s="405"/>
      <c r="IQA33" s="405"/>
      <c r="IQB33" s="405"/>
      <c r="IQC33" s="405"/>
      <c r="IQD33" s="405"/>
      <c r="IQE33" s="405"/>
      <c r="IQF33" s="405"/>
      <c r="IQG33" s="405"/>
      <c r="IQH33" s="405"/>
      <c r="IQI33" s="405"/>
      <c r="IQJ33" s="405"/>
      <c r="IQK33" s="405"/>
      <c r="IQL33" s="405"/>
      <c r="IQM33" s="405"/>
      <c r="IQN33" s="405"/>
      <c r="IQO33" s="405"/>
      <c r="IQP33" s="405"/>
      <c r="IQQ33" s="405"/>
      <c r="IQR33" s="405"/>
      <c r="IQS33" s="405"/>
      <c r="IQT33" s="405"/>
      <c r="IQU33" s="405"/>
      <c r="IQV33" s="405"/>
      <c r="IQW33" s="405"/>
      <c r="IQX33" s="405"/>
      <c r="IQY33" s="405"/>
      <c r="IQZ33" s="405"/>
      <c r="IRA33" s="405"/>
      <c r="IRB33" s="405"/>
      <c r="IRC33" s="405"/>
      <c r="IRD33" s="405"/>
      <c r="IRE33" s="405"/>
      <c r="IRF33" s="405"/>
      <c r="IRG33" s="405"/>
      <c r="IRH33" s="405"/>
      <c r="IRI33" s="405"/>
      <c r="IRJ33" s="405"/>
      <c r="IRK33" s="405"/>
      <c r="IRL33" s="405"/>
      <c r="IRM33" s="405"/>
      <c r="IRN33" s="405"/>
      <c r="IRO33" s="405"/>
      <c r="IRP33" s="405"/>
      <c r="IRQ33" s="405"/>
      <c r="IRR33" s="405"/>
      <c r="IRS33" s="405"/>
      <c r="IRT33" s="405"/>
      <c r="IRU33" s="405"/>
      <c r="IRV33" s="405"/>
      <c r="IRW33" s="405"/>
      <c r="IRX33" s="405"/>
      <c r="IRY33" s="405"/>
      <c r="IRZ33" s="405"/>
      <c r="ISA33" s="405"/>
      <c r="ISB33" s="405"/>
      <c r="ISC33" s="405"/>
      <c r="ISD33" s="405"/>
      <c r="ISE33" s="405"/>
      <c r="ISF33" s="405"/>
      <c r="ISG33" s="405"/>
      <c r="ISH33" s="405"/>
      <c r="ISI33" s="405"/>
      <c r="ISJ33" s="405"/>
      <c r="ISK33" s="405"/>
      <c r="ISL33" s="405"/>
      <c r="ISM33" s="405"/>
      <c r="ISN33" s="405"/>
      <c r="ISO33" s="405"/>
      <c r="ISP33" s="405"/>
      <c r="ISQ33" s="405"/>
      <c r="ISR33" s="405"/>
      <c r="ISS33" s="405"/>
      <c r="IST33" s="405"/>
      <c r="ISU33" s="405"/>
      <c r="ISV33" s="405"/>
      <c r="ISW33" s="405"/>
      <c r="ISX33" s="405"/>
      <c r="ISY33" s="405"/>
      <c r="ISZ33" s="405"/>
      <c r="ITA33" s="405"/>
      <c r="ITB33" s="405"/>
      <c r="ITC33" s="405"/>
      <c r="ITD33" s="405"/>
      <c r="ITE33" s="405"/>
      <c r="ITF33" s="405"/>
      <c r="ITG33" s="405"/>
      <c r="ITH33" s="405"/>
      <c r="ITI33" s="405"/>
      <c r="ITJ33" s="405"/>
      <c r="ITK33" s="405"/>
      <c r="ITL33" s="405"/>
      <c r="ITM33" s="405"/>
      <c r="ITN33" s="405"/>
      <c r="ITO33" s="405"/>
      <c r="ITP33" s="405"/>
      <c r="ITQ33" s="405"/>
      <c r="ITR33" s="405"/>
      <c r="ITS33" s="405"/>
      <c r="ITT33" s="405"/>
      <c r="ITU33" s="405"/>
      <c r="ITV33" s="405"/>
      <c r="ITW33" s="405"/>
      <c r="ITX33" s="405"/>
      <c r="ITY33" s="405"/>
      <c r="ITZ33" s="405"/>
      <c r="IUA33" s="405"/>
      <c r="IUB33" s="405"/>
      <c r="IUC33" s="405"/>
      <c r="IUD33" s="405"/>
      <c r="IUE33" s="405"/>
      <c r="IUF33" s="405"/>
      <c r="IUG33" s="405"/>
      <c r="IUH33" s="405"/>
      <c r="IUJ33" s="405"/>
      <c r="IUL33" s="405"/>
      <c r="IUN33" s="405"/>
      <c r="IUQ33" s="405"/>
      <c r="IUR33" s="405"/>
      <c r="IUS33" s="405"/>
      <c r="IUU33" s="405"/>
      <c r="IUV33" s="405"/>
      <c r="IUW33" s="405"/>
      <c r="IUX33" s="405"/>
      <c r="IVC33" s="405"/>
      <c r="IVE33" s="405"/>
      <c r="IVF33" s="405"/>
      <c r="IVG33" s="405"/>
      <c r="IVH33" s="405"/>
      <c r="IVI33" s="405"/>
      <c r="IVJ33" s="405"/>
      <c r="IVK33" s="405"/>
      <c r="IVL33" s="405"/>
      <c r="IVM33" s="405"/>
      <c r="IVN33" s="405"/>
      <c r="IVO33" s="405"/>
      <c r="IVP33" s="405"/>
      <c r="IVQ33" s="405"/>
      <c r="IVR33" s="405"/>
      <c r="IVS33" s="405"/>
      <c r="IVT33" s="405"/>
      <c r="IVU33" s="405"/>
      <c r="IVV33" s="405"/>
      <c r="IVW33" s="405"/>
      <c r="IVX33" s="405"/>
      <c r="IVY33" s="405"/>
      <c r="IVZ33" s="405"/>
      <c r="IWA33" s="405"/>
      <c r="IWB33" s="405"/>
      <c r="IWC33" s="405"/>
      <c r="IWD33" s="405"/>
      <c r="IWE33" s="405"/>
      <c r="IWF33" s="405"/>
      <c r="IWG33" s="405"/>
      <c r="IWH33" s="405"/>
      <c r="IWI33" s="405"/>
      <c r="IWJ33" s="405"/>
      <c r="IWK33" s="405"/>
      <c r="IWL33" s="405"/>
      <c r="IWM33" s="405"/>
      <c r="IWN33" s="405"/>
      <c r="IWO33" s="405"/>
      <c r="IWP33" s="405"/>
      <c r="IWQ33" s="405"/>
      <c r="IWR33" s="405"/>
      <c r="IWS33" s="405"/>
      <c r="IWT33" s="405"/>
      <c r="IWU33" s="405"/>
      <c r="IWV33" s="405"/>
      <c r="IWW33" s="405"/>
      <c r="IWX33" s="405"/>
      <c r="IWY33" s="405"/>
      <c r="IWZ33" s="405"/>
      <c r="IXA33" s="405"/>
      <c r="IXB33" s="405"/>
      <c r="IXC33" s="405"/>
      <c r="IXD33" s="405"/>
      <c r="IXE33" s="405"/>
      <c r="IXF33" s="405"/>
      <c r="IXG33" s="405"/>
      <c r="IXH33" s="405"/>
      <c r="IXI33" s="405"/>
      <c r="IXJ33" s="405"/>
      <c r="IXK33" s="405"/>
      <c r="IXL33" s="405"/>
      <c r="IXM33" s="405"/>
      <c r="IXN33" s="405"/>
      <c r="IXO33" s="405"/>
      <c r="IXP33" s="405"/>
      <c r="IXQ33" s="405"/>
      <c r="IXR33" s="405"/>
      <c r="IXS33" s="405"/>
      <c r="IXT33" s="405"/>
      <c r="IXU33" s="405"/>
      <c r="IXV33" s="405"/>
      <c r="IXW33" s="405"/>
      <c r="IXX33" s="405"/>
      <c r="IXY33" s="405"/>
      <c r="IXZ33" s="405"/>
      <c r="IYA33" s="405"/>
      <c r="IYB33" s="405"/>
      <c r="IYC33" s="405"/>
      <c r="IYD33" s="405"/>
      <c r="IYE33" s="405"/>
      <c r="IYF33" s="405"/>
      <c r="IYG33" s="405"/>
      <c r="IYH33" s="405"/>
      <c r="IYI33" s="405"/>
      <c r="IYJ33" s="405"/>
      <c r="IYK33" s="405"/>
      <c r="IYL33" s="405"/>
      <c r="IYM33" s="405"/>
      <c r="IYN33" s="405"/>
      <c r="IYO33" s="405"/>
      <c r="IYP33" s="405"/>
      <c r="IYQ33" s="405"/>
      <c r="IYR33" s="405"/>
      <c r="IYS33" s="405"/>
      <c r="IYT33" s="405"/>
      <c r="IYU33" s="405"/>
      <c r="IYV33" s="405"/>
      <c r="IYW33" s="405"/>
      <c r="IYX33" s="405"/>
      <c r="IYY33" s="405"/>
      <c r="IYZ33" s="405"/>
      <c r="IZA33" s="405"/>
      <c r="IZB33" s="405"/>
      <c r="IZC33" s="405"/>
      <c r="IZD33" s="405"/>
      <c r="IZE33" s="405"/>
      <c r="IZF33" s="405"/>
      <c r="IZG33" s="405"/>
      <c r="IZH33" s="405"/>
      <c r="IZI33" s="405"/>
      <c r="IZJ33" s="405"/>
      <c r="IZK33" s="405"/>
      <c r="IZL33" s="405"/>
      <c r="IZM33" s="405"/>
      <c r="IZN33" s="405"/>
      <c r="IZO33" s="405"/>
      <c r="IZP33" s="405"/>
      <c r="IZQ33" s="405"/>
      <c r="IZR33" s="405"/>
      <c r="IZS33" s="405"/>
      <c r="IZT33" s="405"/>
      <c r="IZU33" s="405"/>
      <c r="IZV33" s="405"/>
      <c r="IZW33" s="405"/>
      <c r="IZX33" s="405"/>
      <c r="IZY33" s="405"/>
      <c r="IZZ33" s="405"/>
      <c r="JAA33" s="405"/>
      <c r="JAB33" s="405"/>
      <c r="JAC33" s="405"/>
      <c r="JAD33" s="405"/>
      <c r="JAE33" s="405"/>
      <c r="JAF33" s="405"/>
      <c r="JAG33" s="405"/>
      <c r="JAH33" s="405"/>
      <c r="JAI33" s="405"/>
      <c r="JAJ33" s="405"/>
      <c r="JAK33" s="405"/>
      <c r="JAL33" s="405"/>
      <c r="JAM33" s="405"/>
      <c r="JAN33" s="405"/>
      <c r="JAO33" s="405"/>
      <c r="JAP33" s="405"/>
      <c r="JAQ33" s="405"/>
      <c r="JAR33" s="405"/>
      <c r="JAS33" s="405"/>
      <c r="JAT33" s="405"/>
      <c r="JAU33" s="405"/>
      <c r="JAV33" s="405"/>
      <c r="JAW33" s="405"/>
      <c r="JAX33" s="405"/>
      <c r="JAY33" s="405"/>
      <c r="JAZ33" s="405"/>
      <c r="JBA33" s="405"/>
      <c r="JBB33" s="405"/>
      <c r="JBC33" s="405"/>
      <c r="JBD33" s="405"/>
      <c r="JBE33" s="405"/>
      <c r="JBF33" s="405"/>
      <c r="JBG33" s="405"/>
      <c r="JBH33" s="405"/>
      <c r="JBI33" s="405"/>
      <c r="JBJ33" s="405"/>
      <c r="JBK33" s="405"/>
      <c r="JBL33" s="405"/>
      <c r="JBM33" s="405"/>
      <c r="JBN33" s="405"/>
      <c r="JBO33" s="405"/>
      <c r="JBP33" s="405"/>
      <c r="JBQ33" s="405"/>
      <c r="JBR33" s="405"/>
      <c r="JBS33" s="405"/>
      <c r="JBT33" s="405"/>
      <c r="JBU33" s="405"/>
      <c r="JBV33" s="405"/>
      <c r="JBW33" s="405"/>
      <c r="JBX33" s="405"/>
      <c r="JBY33" s="405"/>
      <c r="JBZ33" s="405"/>
      <c r="JCA33" s="405"/>
      <c r="JCB33" s="405"/>
      <c r="JCC33" s="405"/>
      <c r="JCD33" s="405"/>
      <c r="JCE33" s="405"/>
      <c r="JCF33" s="405"/>
      <c r="JCG33" s="405"/>
      <c r="JCH33" s="405"/>
      <c r="JCI33" s="405"/>
      <c r="JCJ33" s="405"/>
      <c r="JCK33" s="405"/>
      <c r="JCL33" s="405"/>
      <c r="JCM33" s="405"/>
      <c r="JCN33" s="405"/>
      <c r="JCO33" s="405"/>
      <c r="JCP33" s="405"/>
      <c r="JCQ33" s="405"/>
      <c r="JCR33" s="405"/>
      <c r="JCS33" s="405"/>
      <c r="JCT33" s="405"/>
      <c r="JCU33" s="405"/>
      <c r="JCV33" s="405"/>
      <c r="JCW33" s="405"/>
      <c r="JCX33" s="405"/>
      <c r="JCY33" s="405"/>
      <c r="JCZ33" s="405"/>
      <c r="JDA33" s="405"/>
      <c r="JDB33" s="405"/>
      <c r="JDC33" s="405"/>
      <c r="JDD33" s="405"/>
      <c r="JDE33" s="405"/>
      <c r="JDF33" s="405"/>
      <c r="JDG33" s="405"/>
      <c r="JDH33" s="405"/>
      <c r="JDI33" s="405"/>
      <c r="JDJ33" s="405"/>
      <c r="JDK33" s="405"/>
      <c r="JDL33" s="405"/>
      <c r="JDM33" s="405"/>
      <c r="JDN33" s="405"/>
      <c r="JDO33" s="405"/>
      <c r="JDP33" s="405"/>
      <c r="JDQ33" s="405"/>
      <c r="JDR33" s="405"/>
      <c r="JDS33" s="405"/>
      <c r="JDT33" s="405"/>
      <c r="JDU33" s="405"/>
      <c r="JDV33" s="405"/>
      <c r="JDW33" s="405"/>
      <c r="JDX33" s="405"/>
      <c r="JDY33" s="405"/>
      <c r="JDZ33" s="405"/>
      <c r="JEA33" s="405"/>
      <c r="JEB33" s="405"/>
      <c r="JEC33" s="405"/>
      <c r="JED33" s="405"/>
      <c r="JEF33" s="405"/>
      <c r="JEH33" s="405"/>
      <c r="JEJ33" s="405"/>
      <c r="JEM33" s="405"/>
      <c r="JEN33" s="405"/>
      <c r="JEO33" s="405"/>
      <c r="JEQ33" s="405"/>
      <c r="JER33" s="405"/>
      <c r="JES33" s="405"/>
      <c r="JET33" s="405"/>
      <c r="JEY33" s="405"/>
      <c r="JFA33" s="405"/>
      <c r="JFB33" s="405"/>
      <c r="JFC33" s="405"/>
      <c r="JFD33" s="405"/>
      <c r="JFE33" s="405"/>
      <c r="JFF33" s="405"/>
      <c r="JFG33" s="405"/>
      <c r="JFH33" s="405"/>
      <c r="JFI33" s="405"/>
      <c r="JFJ33" s="405"/>
      <c r="JFK33" s="405"/>
      <c r="JFL33" s="405"/>
      <c r="JFM33" s="405"/>
      <c r="JFN33" s="405"/>
      <c r="JFO33" s="405"/>
      <c r="JFP33" s="405"/>
      <c r="JFQ33" s="405"/>
      <c r="JFR33" s="405"/>
      <c r="JFS33" s="405"/>
      <c r="JFT33" s="405"/>
      <c r="JFU33" s="405"/>
      <c r="JFV33" s="405"/>
      <c r="JFW33" s="405"/>
      <c r="JFX33" s="405"/>
      <c r="JFY33" s="405"/>
      <c r="JFZ33" s="405"/>
      <c r="JGA33" s="405"/>
      <c r="JGB33" s="405"/>
      <c r="JGC33" s="405"/>
      <c r="JGD33" s="405"/>
      <c r="JGE33" s="405"/>
      <c r="JGF33" s="405"/>
      <c r="JGG33" s="405"/>
      <c r="JGH33" s="405"/>
      <c r="JGI33" s="405"/>
      <c r="JGJ33" s="405"/>
      <c r="JGK33" s="405"/>
      <c r="JGL33" s="405"/>
      <c r="JGM33" s="405"/>
      <c r="JGN33" s="405"/>
      <c r="JGO33" s="405"/>
      <c r="JGP33" s="405"/>
      <c r="JGQ33" s="405"/>
      <c r="JGR33" s="405"/>
      <c r="JGS33" s="405"/>
      <c r="JGT33" s="405"/>
      <c r="JGU33" s="405"/>
      <c r="JGV33" s="405"/>
      <c r="JGW33" s="405"/>
      <c r="JGX33" s="405"/>
      <c r="JGY33" s="405"/>
      <c r="JGZ33" s="405"/>
      <c r="JHA33" s="405"/>
      <c r="JHB33" s="405"/>
      <c r="JHC33" s="405"/>
      <c r="JHD33" s="405"/>
      <c r="JHE33" s="405"/>
      <c r="JHF33" s="405"/>
      <c r="JHG33" s="405"/>
      <c r="JHH33" s="405"/>
      <c r="JHI33" s="405"/>
      <c r="JHJ33" s="405"/>
      <c r="JHK33" s="405"/>
      <c r="JHL33" s="405"/>
      <c r="JHM33" s="405"/>
      <c r="JHN33" s="405"/>
      <c r="JHO33" s="405"/>
      <c r="JHP33" s="405"/>
      <c r="JHQ33" s="405"/>
      <c r="JHR33" s="405"/>
      <c r="JHS33" s="405"/>
      <c r="JHT33" s="405"/>
      <c r="JHU33" s="405"/>
      <c r="JHV33" s="405"/>
      <c r="JHW33" s="405"/>
      <c r="JHX33" s="405"/>
      <c r="JHY33" s="405"/>
      <c r="JHZ33" s="405"/>
      <c r="JIA33" s="405"/>
      <c r="JIB33" s="405"/>
      <c r="JIC33" s="405"/>
      <c r="JID33" s="405"/>
      <c r="JIE33" s="405"/>
      <c r="JIF33" s="405"/>
      <c r="JIG33" s="405"/>
      <c r="JIH33" s="405"/>
      <c r="JII33" s="405"/>
      <c r="JIJ33" s="405"/>
      <c r="JIK33" s="405"/>
      <c r="JIL33" s="405"/>
      <c r="JIM33" s="405"/>
      <c r="JIN33" s="405"/>
      <c r="JIO33" s="405"/>
      <c r="JIP33" s="405"/>
      <c r="JIQ33" s="405"/>
      <c r="JIR33" s="405"/>
      <c r="JIS33" s="405"/>
      <c r="JIT33" s="405"/>
      <c r="JIU33" s="405"/>
      <c r="JIV33" s="405"/>
      <c r="JIW33" s="405"/>
      <c r="JIX33" s="405"/>
      <c r="JIY33" s="405"/>
      <c r="JIZ33" s="405"/>
      <c r="JJA33" s="405"/>
      <c r="JJB33" s="405"/>
      <c r="JJC33" s="405"/>
      <c r="JJD33" s="405"/>
      <c r="JJE33" s="405"/>
      <c r="JJF33" s="405"/>
      <c r="JJG33" s="405"/>
      <c r="JJH33" s="405"/>
      <c r="JJI33" s="405"/>
      <c r="JJJ33" s="405"/>
      <c r="JJK33" s="405"/>
      <c r="JJL33" s="405"/>
      <c r="JJM33" s="405"/>
      <c r="JJN33" s="405"/>
      <c r="JJO33" s="405"/>
      <c r="JJP33" s="405"/>
      <c r="JJQ33" s="405"/>
      <c r="JJR33" s="405"/>
      <c r="JJS33" s="405"/>
      <c r="JJT33" s="405"/>
      <c r="JJU33" s="405"/>
      <c r="JJV33" s="405"/>
      <c r="JJW33" s="405"/>
      <c r="JJX33" s="405"/>
      <c r="JJY33" s="405"/>
      <c r="JJZ33" s="405"/>
      <c r="JKA33" s="405"/>
      <c r="JKB33" s="405"/>
      <c r="JKC33" s="405"/>
      <c r="JKD33" s="405"/>
      <c r="JKE33" s="405"/>
      <c r="JKF33" s="405"/>
      <c r="JKG33" s="405"/>
      <c r="JKH33" s="405"/>
      <c r="JKI33" s="405"/>
      <c r="JKJ33" s="405"/>
      <c r="JKK33" s="405"/>
      <c r="JKL33" s="405"/>
      <c r="JKM33" s="405"/>
      <c r="JKN33" s="405"/>
      <c r="JKO33" s="405"/>
      <c r="JKP33" s="405"/>
      <c r="JKQ33" s="405"/>
      <c r="JKR33" s="405"/>
      <c r="JKS33" s="405"/>
      <c r="JKT33" s="405"/>
      <c r="JKU33" s="405"/>
      <c r="JKV33" s="405"/>
      <c r="JKW33" s="405"/>
      <c r="JKX33" s="405"/>
      <c r="JKY33" s="405"/>
      <c r="JKZ33" s="405"/>
      <c r="JLA33" s="405"/>
      <c r="JLB33" s="405"/>
      <c r="JLC33" s="405"/>
      <c r="JLD33" s="405"/>
      <c r="JLE33" s="405"/>
      <c r="JLF33" s="405"/>
      <c r="JLG33" s="405"/>
      <c r="JLH33" s="405"/>
      <c r="JLI33" s="405"/>
      <c r="JLJ33" s="405"/>
      <c r="JLK33" s="405"/>
      <c r="JLL33" s="405"/>
      <c r="JLM33" s="405"/>
      <c r="JLN33" s="405"/>
      <c r="JLO33" s="405"/>
      <c r="JLP33" s="405"/>
      <c r="JLQ33" s="405"/>
      <c r="JLR33" s="405"/>
      <c r="JLS33" s="405"/>
      <c r="JLT33" s="405"/>
      <c r="JLU33" s="405"/>
      <c r="JLV33" s="405"/>
      <c r="JLW33" s="405"/>
      <c r="JLX33" s="405"/>
      <c r="JLY33" s="405"/>
      <c r="JLZ33" s="405"/>
      <c r="JMA33" s="405"/>
      <c r="JMB33" s="405"/>
      <c r="JMC33" s="405"/>
      <c r="JMD33" s="405"/>
      <c r="JME33" s="405"/>
      <c r="JMF33" s="405"/>
      <c r="JMG33" s="405"/>
      <c r="JMH33" s="405"/>
      <c r="JMI33" s="405"/>
      <c r="JMJ33" s="405"/>
      <c r="JMK33" s="405"/>
      <c r="JML33" s="405"/>
      <c r="JMM33" s="405"/>
      <c r="JMN33" s="405"/>
      <c r="JMO33" s="405"/>
      <c r="JMP33" s="405"/>
      <c r="JMQ33" s="405"/>
      <c r="JMR33" s="405"/>
      <c r="JMS33" s="405"/>
      <c r="JMT33" s="405"/>
      <c r="JMU33" s="405"/>
      <c r="JMV33" s="405"/>
      <c r="JMW33" s="405"/>
      <c r="JMX33" s="405"/>
      <c r="JMY33" s="405"/>
      <c r="JMZ33" s="405"/>
      <c r="JNA33" s="405"/>
      <c r="JNB33" s="405"/>
      <c r="JNC33" s="405"/>
      <c r="JND33" s="405"/>
      <c r="JNE33" s="405"/>
      <c r="JNF33" s="405"/>
      <c r="JNG33" s="405"/>
      <c r="JNH33" s="405"/>
      <c r="JNI33" s="405"/>
      <c r="JNJ33" s="405"/>
      <c r="JNK33" s="405"/>
      <c r="JNL33" s="405"/>
      <c r="JNM33" s="405"/>
      <c r="JNN33" s="405"/>
      <c r="JNO33" s="405"/>
      <c r="JNP33" s="405"/>
      <c r="JNQ33" s="405"/>
      <c r="JNR33" s="405"/>
      <c r="JNS33" s="405"/>
      <c r="JNT33" s="405"/>
      <c r="JNU33" s="405"/>
      <c r="JNV33" s="405"/>
      <c r="JNW33" s="405"/>
      <c r="JNX33" s="405"/>
      <c r="JNY33" s="405"/>
      <c r="JNZ33" s="405"/>
      <c r="JOB33" s="405"/>
      <c r="JOD33" s="405"/>
      <c r="JOF33" s="405"/>
      <c r="JOI33" s="405"/>
      <c r="JOJ33" s="405"/>
      <c r="JOK33" s="405"/>
      <c r="JOM33" s="405"/>
      <c r="JON33" s="405"/>
      <c r="JOO33" s="405"/>
      <c r="JOP33" s="405"/>
      <c r="JOU33" s="405"/>
      <c r="JOW33" s="405"/>
      <c r="JOX33" s="405"/>
      <c r="JOY33" s="405"/>
      <c r="JOZ33" s="405"/>
      <c r="JPA33" s="405"/>
      <c r="JPB33" s="405"/>
      <c r="JPC33" s="405"/>
      <c r="JPD33" s="405"/>
      <c r="JPE33" s="405"/>
      <c r="JPF33" s="405"/>
      <c r="JPG33" s="405"/>
      <c r="JPH33" s="405"/>
      <c r="JPI33" s="405"/>
      <c r="JPJ33" s="405"/>
      <c r="JPK33" s="405"/>
      <c r="JPL33" s="405"/>
      <c r="JPM33" s="405"/>
      <c r="JPN33" s="405"/>
      <c r="JPO33" s="405"/>
      <c r="JPP33" s="405"/>
      <c r="JPQ33" s="405"/>
      <c r="JPR33" s="405"/>
      <c r="JPS33" s="405"/>
      <c r="JPT33" s="405"/>
      <c r="JPU33" s="405"/>
      <c r="JPV33" s="405"/>
      <c r="JPW33" s="405"/>
      <c r="JPX33" s="405"/>
      <c r="JPY33" s="405"/>
      <c r="JPZ33" s="405"/>
      <c r="JQA33" s="405"/>
      <c r="JQB33" s="405"/>
      <c r="JQC33" s="405"/>
      <c r="JQD33" s="405"/>
      <c r="JQE33" s="405"/>
      <c r="JQF33" s="405"/>
      <c r="JQG33" s="405"/>
      <c r="JQH33" s="405"/>
      <c r="JQI33" s="405"/>
      <c r="JQJ33" s="405"/>
      <c r="JQK33" s="405"/>
      <c r="JQL33" s="405"/>
      <c r="JQM33" s="405"/>
      <c r="JQN33" s="405"/>
      <c r="JQO33" s="405"/>
      <c r="JQP33" s="405"/>
      <c r="JQQ33" s="405"/>
      <c r="JQR33" s="405"/>
      <c r="JQS33" s="405"/>
      <c r="JQT33" s="405"/>
      <c r="JQU33" s="405"/>
      <c r="JQV33" s="405"/>
      <c r="JQW33" s="405"/>
      <c r="JQX33" s="405"/>
      <c r="JQY33" s="405"/>
      <c r="JQZ33" s="405"/>
      <c r="JRA33" s="405"/>
      <c r="JRB33" s="405"/>
      <c r="JRC33" s="405"/>
      <c r="JRD33" s="405"/>
      <c r="JRE33" s="405"/>
      <c r="JRF33" s="405"/>
      <c r="JRG33" s="405"/>
      <c r="JRH33" s="405"/>
      <c r="JRI33" s="405"/>
      <c r="JRJ33" s="405"/>
      <c r="JRK33" s="405"/>
      <c r="JRL33" s="405"/>
      <c r="JRM33" s="405"/>
      <c r="JRN33" s="405"/>
      <c r="JRO33" s="405"/>
      <c r="JRP33" s="405"/>
      <c r="JRQ33" s="405"/>
      <c r="JRR33" s="405"/>
      <c r="JRS33" s="405"/>
      <c r="JRT33" s="405"/>
      <c r="JRU33" s="405"/>
      <c r="JRV33" s="405"/>
      <c r="JRW33" s="405"/>
      <c r="JRX33" s="405"/>
      <c r="JRY33" s="405"/>
      <c r="JRZ33" s="405"/>
      <c r="JSA33" s="405"/>
      <c r="JSB33" s="405"/>
      <c r="JSC33" s="405"/>
      <c r="JSD33" s="405"/>
      <c r="JSE33" s="405"/>
      <c r="JSF33" s="405"/>
      <c r="JSG33" s="405"/>
      <c r="JSH33" s="405"/>
      <c r="JSI33" s="405"/>
      <c r="JSJ33" s="405"/>
      <c r="JSK33" s="405"/>
      <c r="JSL33" s="405"/>
      <c r="JSM33" s="405"/>
      <c r="JSN33" s="405"/>
      <c r="JSO33" s="405"/>
      <c r="JSP33" s="405"/>
      <c r="JSQ33" s="405"/>
      <c r="JSR33" s="405"/>
      <c r="JSS33" s="405"/>
      <c r="JST33" s="405"/>
      <c r="JSU33" s="405"/>
      <c r="JSV33" s="405"/>
      <c r="JSW33" s="405"/>
      <c r="JSX33" s="405"/>
      <c r="JSY33" s="405"/>
      <c r="JSZ33" s="405"/>
      <c r="JTA33" s="405"/>
      <c r="JTB33" s="405"/>
      <c r="JTC33" s="405"/>
      <c r="JTD33" s="405"/>
      <c r="JTE33" s="405"/>
      <c r="JTF33" s="405"/>
      <c r="JTG33" s="405"/>
      <c r="JTH33" s="405"/>
      <c r="JTI33" s="405"/>
      <c r="JTJ33" s="405"/>
      <c r="JTK33" s="405"/>
      <c r="JTL33" s="405"/>
      <c r="JTM33" s="405"/>
      <c r="JTN33" s="405"/>
      <c r="JTO33" s="405"/>
      <c r="JTP33" s="405"/>
      <c r="JTQ33" s="405"/>
      <c r="JTR33" s="405"/>
      <c r="JTS33" s="405"/>
      <c r="JTT33" s="405"/>
      <c r="JTU33" s="405"/>
      <c r="JTV33" s="405"/>
      <c r="JTW33" s="405"/>
      <c r="JTX33" s="405"/>
      <c r="JTY33" s="405"/>
      <c r="JTZ33" s="405"/>
      <c r="JUA33" s="405"/>
      <c r="JUB33" s="405"/>
      <c r="JUC33" s="405"/>
      <c r="JUD33" s="405"/>
      <c r="JUE33" s="405"/>
      <c r="JUF33" s="405"/>
      <c r="JUG33" s="405"/>
      <c r="JUH33" s="405"/>
      <c r="JUI33" s="405"/>
      <c r="JUJ33" s="405"/>
      <c r="JUK33" s="405"/>
      <c r="JUL33" s="405"/>
      <c r="JUM33" s="405"/>
      <c r="JUN33" s="405"/>
      <c r="JUO33" s="405"/>
      <c r="JUP33" s="405"/>
      <c r="JUQ33" s="405"/>
      <c r="JUR33" s="405"/>
      <c r="JUS33" s="405"/>
      <c r="JUT33" s="405"/>
      <c r="JUU33" s="405"/>
      <c r="JUV33" s="405"/>
      <c r="JUW33" s="405"/>
      <c r="JUX33" s="405"/>
      <c r="JUY33" s="405"/>
      <c r="JUZ33" s="405"/>
      <c r="JVA33" s="405"/>
      <c r="JVB33" s="405"/>
      <c r="JVC33" s="405"/>
      <c r="JVD33" s="405"/>
      <c r="JVE33" s="405"/>
      <c r="JVF33" s="405"/>
      <c r="JVG33" s="405"/>
      <c r="JVH33" s="405"/>
      <c r="JVI33" s="405"/>
      <c r="JVJ33" s="405"/>
      <c r="JVK33" s="405"/>
      <c r="JVL33" s="405"/>
      <c r="JVM33" s="405"/>
      <c r="JVN33" s="405"/>
      <c r="JVO33" s="405"/>
      <c r="JVP33" s="405"/>
      <c r="JVQ33" s="405"/>
      <c r="JVR33" s="405"/>
      <c r="JVS33" s="405"/>
      <c r="JVT33" s="405"/>
      <c r="JVU33" s="405"/>
      <c r="JVV33" s="405"/>
      <c r="JVW33" s="405"/>
      <c r="JVX33" s="405"/>
      <c r="JVY33" s="405"/>
      <c r="JVZ33" s="405"/>
      <c r="JWA33" s="405"/>
      <c r="JWB33" s="405"/>
      <c r="JWC33" s="405"/>
      <c r="JWD33" s="405"/>
      <c r="JWE33" s="405"/>
      <c r="JWF33" s="405"/>
      <c r="JWG33" s="405"/>
      <c r="JWH33" s="405"/>
      <c r="JWI33" s="405"/>
      <c r="JWJ33" s="405"/>
      <c r="JWK33" s="405"/>
      <c r="JWL33" s="405"/>
      <c r="JWM33" s="405"/>
      <c r="JWN33" s="405"/>
      <c r="JWO33" s="405"/>
      <c r="JWP33" s="405"/>
      <c r="JWQ33" s="405"/>
      <c r="JWR33" s="405"/>
      <c r="JWS33" s="405"/>
      <c r="JWT33" s="405"/>
      <c r="JWU33" s="405"/>
      <c r="JWV33" s="405"/>
      <c r="JWW33" s="405"/>
      <c r="JWX33" s="405"/>
      <c r="JWY33" s="405"/>
      <c r="JWZ33" s="405"/>
      <c r="JXA33" s="405"/>
      <c r="JXB33" s="405"/>
      <c r="JXC33" s="405"/>
      <c r="JXD33" s="405"/>
      <c r="JXE33" s="405"/>
      <c r="JXF33" s="405"/>
      <c r="JXG33" s="405"/>
      <c r="JXH33" s="405"/>
      <c r="JXI33" s="405"/>
      <c r="JXJ33" s="405"/>
      <c r="JXK33" s="405"/>
      <c r="JXL33" s="405"/>
      <c r="JXM33" s="405"/>
      <c r="JXN33" s="405"/>
      <c r="JXO33" s="405"/>
      <c r="JXP33" s="405"/>
      <c r="JXQ33" s="405"/>
      <c r="JXR33" s="405"/>
      <c r="JXS33" s="405"/>
      <c r="JXT33" s="405"/>
      <c r="JXU33" s="405"/>
      <c r="JXV33" s="405"/>
      <c r="JXX33" s="405"/>
      <c r="JXZ33" s="405"/>
      <c r="JYB33" s="405"/>
      <c r="JYE33" s="405"/>
      <c r="JYF33" s="405"/>
      <c r="JYG33" s="405"/>
      <c r="JYI33" s="405"/>
      <c r="JYJ33" s="405"/>
      <c r="JYK33" s="405"/>
      <c r="JYL33" s="405"/>
      <c r="JYQ33" s="405"/>
      <c r="JYS33" s="405"/>
      <c r="JYT33" s="405"/>
      <c r="JYU33" s="405"/>
      <c r="JYV33" s="405"/>
      <c r="JYW33" s="405"/>
      <c r="JYX33" s="405"/>
      <c r="JYY33" s="405"/>
      <c r="JYZ33" s="405"/>
      <c r="JZA33" s="405"/>
      <c r="JZB33" s="405"/>
      <c r="JZC33" s="405"/>
      <c r="JZD33" s="405"/>
      <c r="JZE33" s="405"/>
      <c r="JZF33" s="405"/>
      <c r="JZG33" s="405"/>
      <c r="JZH33" s="405"/>
      <c r="JZI33" s="405"/>
      <c r="JZJ33" s="405"/>
      <c r="JZK33" s="405"/>
      <c r="JZL33" s="405"/>
      <c r="JZM33" s="405"/>
      <c r="JZN33" s="405"/>
      <c r="JZO33" s="405"/>
      <c r="JZP33" s="405"/>
      <c r="JZQ33" s="405"/>
      <c r="JZR33" s="405"/>
      <c r="JZS33" s="405"/>
      <c r="JZT33" s="405"/>
      <c r="JZU33" s="405"/>
      <c r="JZV33" s="405"/>
      <c r="JZW33" s="405"/>
      <c r="JZX33" s="405"/>
      <c r="JZY33" s="405"/>
      <c r="JZZ33" s="405"/>
      <c r="KAA33" s="405"/>
      <c r="KAB33" s="405"/>
      <c r="KAC33" s="405"/>
      <c r="KAD33" s="405"/>
      <c r="KAE33" s="405"/>
      <c r="KAF33" s="405"/>
      <c r="KAG33" s="405"/>
      <c r="KAH33" s="405"/>
      <c r="KAI33" s="405"/>
      <c r="KAJ33" s="405"/>
      <c r="KAK33" s="405"/>
      <c r="KAL33" s="405"/>
      <c r="KAM33" s="405"/>
      <c r="KAN33" s="405"/>
      <c r="KAO33" s="405"/>
      <c r="KAP33" s="405"/>
      <c r="KAQ33" s="405"/>
      <c r="KAR33" s="405"/>
      <c r="KAS33" s="405"/>
      <c r="KAT33" s="405"/>
      <c r="KAU33" s="405"/>
      <c r="KAV33" s="405"/>
      <c r="KAW33" s="405"/>
      <c r="KAX33" s="405"/>
      <c r="KAY33" s="405"/>
      <c r="KAZ33" s="405"/>
      <c r="KBA33" s="405"/>
      <c r="KBB33" s="405"/>
      <c r="KBC33" s="405"/>
      <c r="KBD33" s="405"/>
      <c r="KBE33" s="405"/>
      <c r="KBF33" s="405"/>
      <c r="KBG33" s="405"/>
      <c r="KBH33" s="405"/>
      <c r="KBI33" s="405"/>
      <c r="KBJ33" s="405"/>
      <c r="KBK33" s="405"/>
      <c r="KBL33" s="405"/>
      <c r="KBM33" s="405"/>
      <c r="KBN33" s="405"/>
      <c r="KBO33" s="405"/>
      <c r="KBP33" s="405"/>
      <c r="KBQ33" s="405"/>
      <c r="KBR33" s="405"/>
      <c r="KBS33" s="405"/>
      <c r="KBT33" s="405"/>
      <c r="KBU33" s="405"/>
      <c r="KBV33" s="405"/>
      <c r="KBW33" s="405"/>
      <c r="KBX33" s="405"/>
      <c r="KBY33" s="405"/>
      <c r="KBZ33" s="405"/>
      <c r="KCA33" s="405"/>
      <c r="KCB33" s="405"/>
      <c r="KCC33" s="405"/>
      <c r="KCD33" s="405"/>
      <c r="KCE33" s="405"/>
      <c r="KCF33" s="405"/>
      <c r="KCG33" s="405"/>
      <c r="KCH33" s="405"/>
      <c r="KCI33" s="405"/>
      <c r="KCJ33" s="405"/>
      <c r="KCK33" s="405"/>
      <c r="KCL33" s="405"/>
      <c r="KCM33" s="405"/>
      <c r="KCN33" s="405"/>
      <c r="KCO33" s="405"/>
      <c r="KCP33" s="405"/>
      <c r="KCQ33" s="405"/>
      <c r="KCR33" s="405"/>
      <c r="KCS33" s="405"/>
      <c r="KCT33" s="405"/>
      <c r="KCU33" s="405"/>
      <c r="KCV33" s="405"/>
      <c r="KCW33" s="405"/>
      <c r="KCX33" s="405"/>
      <c r="KCY33" s="405"/>
      <c r="KCZ33" s="405"/>
      <c r="KDA33" s="405"/>
      <c r="KDB33" s="405"/>
      <c r="KDC33" s="405"/>
      <c r="KDD33" s="405"/>
      <c r="KDE33" s="405"/>
      <c r="KDF33" s="405"/>
      <c r="KDG33" s="405"/>
      <c r="KDH33" s="405"/>
      <c r="KDI33" s="405"/>
      <c r="KDJ33" s="405"/>
      <c r="KDK33" s="405"/>
      <c r="KDL33" s="405"/>
      <c r="KDM33" s="405"/>
      <c r="KDN33" s="405"/>
      <c r="KDO33" s="405"/>
      <c r="KDP33" s="405"/>
      <c r="KDQ33" s="405"/>
      <c r="KDR33" s="405"/>
      <c r="KDS33" s="405"/>
      <c r="KDT33" s="405"/>
      <c r="KDU33" s="405"/>
      <c r="KDV33" s="405"/>
      <c r="KDW33" s="405"/>
      <c r="KDX33" s="405"/>
      <c r="KDY33" s="405"/>
      <c r="KDZ33" s="405"/>
      <c r="KEA33" s="405"/>
      <c r="KEB33" s="405"/>
      <c r="KEC33" s="405"/>
      <c r="KED33" s="405"/>
      <c r="KEE33" s="405"/>
      <c r="KEF33" s="405"/>
      <c r="KEG33" s="405"/>
      <c r="KEH33" s="405"/>
      <c r="KEI33" s="405"/>
      <c r="KEJ33" s="405"/>
      <c r="KEK33" s="405"/>
      <c r="KEL33" s="405"/>
      <c r="KEM33" s="405"/>
      <c r="KEN33" s="405"/>
      <c r="KEO33" s="405"/>
      <c r="KEP33" s="405"/>
      <c r="KEQ33" s="405"/>
      <c r="KER33" s="405"/>
      <c r="KES33" s="405"/>
      <c r="KET33" s="405"/>
      <c r="KEU33" s="405"/>
      <c r="KEV33" s="405"/>
      <c r="KEW33" s="405"/>
      <c r="KEX33" s="405"/>
      <c r="KEY33" s="405"/>
      <c r="KEZ33" s="405"/>
      <c r="KFA33" s="405"/>
      <c r="KFB33" s="405"/>
      <c r="KFC33" s="405"/>
      <c r="KFD33" s="405"/>
      <c r="KFE33" s="405"/>
      <c r="KFF33" s="405"/>
      <c r="KFG33" s="405"/>
      <c r="KFH33" s="405"/>
      <c r="KFI33" s="405"/>
      <c r="KFJ33" s="405"/>
      <c r="KFK33" s="405"/>
      <c r="KFL33" s="405"/>
      <c r="KFM33" s="405"/>
      <c r="KFN33" s="405"/>
      <c r="KFO33" s="405"/>
      <c r="KFP33" s="405"/>
      <c r="KFQ33" s="405"/>
      <c r="KFR33" s="405"/>
      <c r="KFS33" s="405"/>
      <c r="KFT33" s="405"/>
      <c r="KFU33" s="405"/>
      <c r="KFV33" s="405"/>
      <c r="KFW33" s="405"/>
      <c r="KFX33" s="405"/>
      <c r="KFY33" s="405"/>
      <c r="KFZ33" s="405"/>
      <c r="KGA33" s="405"/>
      <c r="KGB33" s="405"/>
      <c r="KGC33" s="405"/>
      <c r="KGD33" s="405"/>
      <c r="KGE33" s="405"/>
      <c r="KGF33" s="405"/>
      <c r="KGG33" s="405"/>
      <c r="KGH33" s="405"/>
      <c r="KGI33" s="405"/>
      <c r="KGJ33" s="405"/>
      <c r="KGK33" s="405"/>
      <c r="KGL33" s="405"/>
      <c r="KGM33" s="405"/>
      <c r="KGN33" s="405"/>
      <c r="KGO33" s="405"/>
      <c r="KGP33" s="405"/>
      <c r="KGQ33" s="405"/>
      <c r="KGR33" s="405"/>
      <c r="KGS33" s="405"/>
      <c r="KGT33" s="405"/>
      <c r="KGU33" s="405"/>
      <c r="KGV33" s="405"/>
      <c r="KGW33" s="405"/>
      <c r="KGX33" s="405"/>
      <c r="KGY33" s="405"/>
      <c r="KGZ33" s="405"/>
      <c r="KHA33" s="405"/>
      <c r="KHB33" s="405"/>
      <c r="KHC33" s="405"/>
      <c r="KHD33" s="405"/>
      <c r="KHE33" s="405"/>
      <c r="KHF33" s="405"/>
      <c r="KHG33" s="405"/>
      <c r="KHH33" s="405"/>
      <c r="KHI33" s="405"/>
      <c r="KHJ33" s="405"/>
      <c r="KHK33" s="405"/>
      <c r="KHL33" s="405"/>
      <c r="KHM33" s="405"/>
      <c r="KHN33" s="405"/>
      <c r="KHO33" s="405"/>
      <c r="KHP33" s="405"/>
      <c r="KHQ33" s="405"/>
      <c r="KHR33" s="405"/>
      <c r="KHT33" s="405"/>
      <c r="KHV33" s="405"/>
      <c r="KHX33" s="405"/>
      <c r="KIA33" s="405"/>
      <c r="KIB33" s="405"/>
      <c r="KIC33" s="405"/>
      <c r="KIE33" s="405"/>
      <c r="KIF33" s="405"/>
      <c r="KIG33" s="405"/>
      <c r="KIH33" s="405"/>
      <c r="KIM33" s="405"/>
      <c r="KIO33" s="405"/>
      <c r="KIP33" s="405"/>
      <c r="KIQ33" s="405"/>
      <c r="KIR33" s="405"/>
      <c r="KIS33" s="405"/>
      <c r="KIT33" s="405"/>
      <c r="KIU33" s="405"/>
      <c r="KIV33" s="405"/>
      <c r="KIW33" s="405"/>
      <c r="KIX33" s="405"/>
      <c r="KIY33" s="405"/>
      <c r="KIZ33" s="405"/>
      <c r="KJA33" s="405"/>
      <c r="KJB33" s="405"/>
      <c r="KJC33" s="405"/>
      <c r="KJD33" s="405"/>
      <c r="KJE33" s="405"/>
      <c r="KJF33" s="405"/>
      <c r="KJG33" s="405"/>
      <c r="KJH33" s="405"/>
      <c r="KJI33" s="405"/>
      <c r="KJJ33" s="405"/>
      <c r="KJK33" s="405"/>
      <c r="KJL33" s="405"/>
      <c r="KJM33" s="405"/>
      <c r="KJN33" s="405"/>
      <c r="KJO33" s="405"/>
      <c r="KJP33" s="405"/>
      <c r="KJQ33" s="405"/>
      <c r="KJR33" s="405"/>
      <c r="KJS33" s="405"/>
      <c r="KJT33" s="405"/>
      <c r="KJU33" s="405"/>
      <c r="KJV33" s="405"/>
      <c r="KJW33" s="405"/>
      <c r="KJX33" s="405"/>
      <c r="KJY33" s="405"/>
      <c r="KJZ33" s="405"/>
      <c r="KKA33" s="405"/>
      <c r="KKB33" s="405"/>
      <c r="KKC33" s="405"/>
      <c r="KKD33" s="405"/>
      <c r="KKE33" s="405"/>
      <c r="KKF33" s="405"/>
      <c r="KKG33" s="405"/>
      <c r="KKH33" s="405"/>
      <c r="KKI33" s="405"/>
      <c r="KKJ33" s="405"/>
      <c r="KKK33" s="405"/>
      <c r="KKL33" s="405"/>
      <c r="KKM33" s="405"/>
      <c r="KKN33" s="405"/>
      <c r="KKO33" s="405"/>
      <c r="KKP33" s="405"/>
      <c r="KKQ33" s="405"/>
      <c r="KKR33" s="405"/>
      <c r="KKS33" s="405"/>
      <c r="KKT33" s="405"/>
      <c r="KKU33" s="405"/>
      <c r="KKV33" s="405"/>
      <c r="KKW33" s="405"/>
      <c r="KKX33" s="405"/>
      <c r="KKY33" s="405"/>
      <c r="KKZ33" s="405"/>
      <c r="KLA33" s="405"/>
      <c r="KLB33" s="405"/>
      <c r="KLC33" s="405"/>
      <c r="KLD33" s="405"/>
      <c r="KLE33" s="405"/>
      <c r="KLF33" s="405"/>
      <c r="KLG33" s="405"/>
      <c r="KLH33" s="405"/>
      <c r="KLI33" s="405"/>
      <c r="KLJ33" s="405"/>
      <c r="KLK33" s="405"/>
      <c r="KLL33" s="405"/>
      <c r="KLM33" s="405"/>
      <c r="KLN33" s="405"/>
      <c r="KLO33" s="405"/>
      <c r="KLP33" s="405"/>
      <c r="KLQ33" s="405"/>
      <c r="KLR33" s="405"/>
      <c r="KLS33" s="405"/>
      <c r="KLT33" s="405"/>
      <c r="KLU33" s="405"/>
      <c r="KLV33" s="405"/>
      <c r="KLW33" s="405"/>
      <c r="KLX33" s="405"/>
      <c r="KLY33" s="405"/>
      <c r="KLZ33" s="405"/>
      <c r="KMA33" s="405"/>
      <c r="KMB33" s="405"/>
      <c r="KMC33" s="405"/>
      <c r="KMD33" s="405"/>
      <c r="KME33" s="405"/>
      <c r="KMF33" s="405"/>
      <c r="KMG33" s="405"/>
      <c r="KMH33" s="405"/>
      <c r="KMI33" s="405"/>
      <c r="KMJ33" s="405"/>
      <c r="KMK33" s="405"/>
      <c r="KML33" s="405"/>
      <c r="KMM33" s="405"/>
      <c r="KMN33" s="405"/>
      <c r="KMO33" s="405"/>
      <c r="KMP33" s="405"/>
      <c r="KMQ33" s="405"/>
      <c r="KMR33" s="405"/>
      <c r="KMS33" s="405"/>
      <c r="KMT33" s="405"/>
      <c r="KMU33" s="405"/>
      <c r="KMV33" s="405"/>
      <c r="KMW33" s="405"/>
      <c r="KMX33" s="405"/>
      <c r="KMY33" s="405"/>
      <c r="KMZ33" s="405"/>
      <c r="KNA33" s="405"/>
      <c r="KNB33" s="405"/>
      <c r="KNC33" s="405"/>
      <c r="KND33" s="405"/>
      <c r="KNE33" s="405"/>
      <c r="KNF33" s="405"/>
      <c r="KNG33" s="405"/>
      <c r="KNH33" s="405"/>
      <c r="KNI33" s="405"/>
      <c r="KNJ33" s="405"/>
      <c r="KNK33" s="405"/>
      <c r="KNL33" s="405"/>
      <c r="KNM33" s="405"/>
      <c r="KNN33" s="405"/>
      <c r="KNO33" s="405"/>
      <c r="KNP33" s="405"/>
      <c r="KNQ33" s="405"/>
      <c r="KNR33" s="405"/>
      <c r="KNS33" s="405"/>
      <c r="KNT33" s="405"/>
      <c r="KNU33" s="405"/>
      <c r="KNV33" s="405"/>
      <c r="KNW33" s="405"/>
      <c r="KNX33" s="405"/>
      <c r="KNY33" s="405"/>
      <c r="KNZ33" s="405"/>
      <c r="KOA33" s="405"/>
      <c r="KOB33" s="405"/>
      <c r="KOC33" s="405"/>
      <c r="KOD33" s="405"/>
      <c r="KOE33" s="405"/>
      <c r="KOF33" s="405"/>
      <c r="KOG33" s="405"/>
      <c r="KOH33" s="405"/>
      <c r="KOI33" s="405"/>
      <c r="KOJ33" s="405"/>
      <c r="KOK33" s="405"/>
      <c r="KOL33" s="405"/>
      <c r="KOM33" s="405"/>
      <c r="KON33" s="405"/>
      <c r="KOO33" s="405"/>
      <c r="KOP33" s="405"/>
      <c r="KOQ33" s="405"/>
      <c r="KOR33" s="405"/>
      <c r="KOS33" s="405"/>
      <c r="KOT33" s="405"/>
      <c r="KOU33" s="405"/>
      <c r="KOV33" s="405"/>
      <c r="KOW33" s="405"/>
      <c r="KOX33" s="405"/>
      <c r="KOY33" s="405"/>
      <c r="KOZ33" s="405"/>
      <c r="KPA33" s="405"/>
      <c r="KPB33" s="405"/>
      <c r="KPC33" s="405"/>
      <c r="KPD33" s="405"/>
      <c r="KPE33" s="405"/>
      <c r="KPF33" s="405"/>
      <c r="KPG33" s="405"/>
      <c r="KPH33" s="405"/>
      <c r="KPI33" s="405"/>
      <c r="KPJ33" s="405"/>
      <c r="KPK33" s="405"/>
      <c r="KPL33" s="405"/>
      <c r="KPM33" s="405"/>
      <c r="KPN33" s="405"/>
      <c r="KPO33" s="405"/>
      <c r="KPP33" s="405"/>
      <c r="KPQ33" s="405"/>
      <c r="KPR33" s="405"/>
      <c r="KPS33" s="405"/>
      <c r="KPT33" s="405"/>
      <c r="KPU33" s="405"/>
      <c r="KPV33" s="405"/>
      <c r="KPW33" s="405"/>
      <c r="KPX33" s="405"/>
      <c r="KPY33" s="405"/>
      <c r="KPZ33" s="405"/>
      <c r="KQA33" s="405"/>
      <c r="KQB33" s="405"/>
      <c r="KQC33" s="405"/>
      <c r="KQD33" s="405"/>
      <c r="KQE33" s="405"/>
      <c r="KQF33" s="405"/>
      <c r="KQG33" s="405"/>
      <c r="KQH33" s="405"/>
      <c r="KQI33" s="405"/>
      <c r="KQJ33" s="405"/>
      <c r="KQK33" s="405"/>
      <c r="KQL33" s="405"/>
      <c r="KQM33" s="405"/>
      <c r="KQN33" s="405"/>
      <c r="KQO33" s="405"/>
      <c r="KQP33" s="405"/>
      <c r="KQQ33" s="405"/>
      <c r="KQR33" s="405"/>
      <c r="KQS33" s="405"/>
      <c r="KQT33" s="405"/>
      <c r="KQU33" s="405"/>
      <c r="KQV33" s="405"/>
      <c r="KQW33" s="405"/>
      <c r="KQX33" s="405"/>
      <c r="KQY33" s="405"/>
      <c r="KQZ33" s="405"/>
      <c r="KRA33" s="405"/>
      <c r="KRB33" s="405"/>
      <c r="KRC33" s="405"/>
      <c r="KRD33" s="405"/>
      <c r="KRE33" s="405"/>
      <c r="KRF33" s="405"/>
      <c r="KRG33" s="405"/>
      <c r="KRH33" s="405"/>
      <c r="KRI33" s="405"/>
      <c r="KRJ33" s="405"/>
      <c r="KRK33" s="405"/>
      <c r="KRL33" s="405"/>
      <c r="KRM33" s="405"/>
      <c r="KRN33" s="405"/>
      <c r="KRP33" s="405"/>
      <c r="KRR33" s="405"/>
      <c r="KRT33" s="405"/>
      <c r="KRW33" s="405"/>
      <c r="KRX33" s="405"/>
      <c r="KRY33" s="405"/>
      <c r="KSA33" s="405"/>
      <c r="KSB33" s="405"/>
      <c r="KSC33" s="405"/>
      <c r="KSD33" s="405"/>
      <c r="KSI33" s="405"/>
      <c r="KSK33" s="405"/>
      <c r="KSL33" s="405"/>
      <c r="KSM33" s="405"/>
      <c r="KSN33" s="405"/>
      <c r="KSO33" s="405"/>
      <c r="KSP33" s="405"/>
      <c r="KSQ33" s="405"/>
      <c r="KSR33" s="405"/>
      <c r="KSS33" s="405"/>
      <c r="KST33" s="405"/>
      <c r="KSU33" s="405"/>
      <c r="KSV33" s="405"/>
      <c r="KSW33" s="405"/>
      <c r="KSX33" s="405"/>
      <c r="KSY33" s="405"/>
      <c r="KSZ33" s="405"/>
      <c r="KTA33" s="405"/>
      <c r="KTB33" s="405"/>
      <c r="KTC33" s="405"/>
      <c r="KTD33" s="405"/>
      <c r="KTE33" s="405"/>
      <c r="KTF33" s="405"/>
      <c r="KTG33" s="405"/>
      <c r="KTH33" s="405"/>
      <c r="KTI33" s="405"/>
      <c r="KTJ33" s="405"/>
      <c r="KTK33" s="405"/>
      <c r="KTL33" s="405"/>
      <c r="KTM33" s="405"/>
      <c r="KTN33" s="405"/>
      <c r="KTO33" s="405"/>
      <c r="KTP33" s="405"/>
      <c r="KTQ33" s="405"/>
      <c r="KTR33" s="405"/>
      <c r="KTS33" s="405"/>
      <c r="KTT33" s="405"/>
      <c r="KTU33" s="405"/>
      <c r="KTV33" s="405"/>
      <c r="KTW33" s="405"/>
      <c r="KTX33" s="405"/>
      <c r="KTY33" s="405"/>
      <c r="KTZ33" s="405"/>
      <c r="KUA33" s="405"/>
      <c r="KUB33" s="405"/>
      <c r="KUC33" s="405"/>
      <c r="KUD33" s="405"/>
      <c r="KUE33" s="405"/>
      <c r="KUF33" s="405"/>
      <c r="KUG33" s="405"/>
      <c r="KUH33" s="405"/>
      <c r="KUI33" s="405"/>
      <c r="KUJ33" s="405"/>
      <c r="KUK33" s="405"/>
      <c r="KUL33" s="405"/>
      <c r="KUM33" s="405"/>
      <c r="KUN33" s="405"/>
      <c r="KUO33" s="405"/>
      <c r="KUP33" s="405"/>
      <c r="KUQ33" s="405"/>
      <c r="KUR33" s="405"/>
      <c r="KUS33" s="405"/>
      <c r="KUT33" s="405"/>
      <c r="KUU33" s="405"/>
      <c r="KUV33" s="405"/>
      <c r="KUW33" s="405"/>
      <c r="KUX33" s="405"/>
      <c r="KUY33" s="405"/>
      <c r="KUZ33" s="405"/>
      <c r="KVA33" s="405"/>
      <c r="KVB33" s="405"/>
      <c r="KVC33" s="405"/>
      <c r="KVD33" s="405"/>
      <c r="KVE33" s="405"/>
      <c r="KVF33" s="405"/>
      <c r="KVG33" s="405"/>
      <c r="KVH33" s="405"/>
      <c r="KVI33" s="405"/>
      <c r="KVJ33" s="405"/>
      <c r="KVK33" s="405"/>
      <c r="KVL33" s="405"/>
      <c r="KVM33" s="405"/>
      <c r="KVN33" s="405"/>
      <c r="KVO33" s="405"/>
      <c r="KVP33" s="405"/>
      <c r="KVQ33" s="405"/>
      <c r="KVR33" s="405"/>
      <c r="KVS33" s="405"/>
      <c r="KVT33" s="405"/>
      <c r="KVU33" s="405"/>
      <c r="KVV33" s="405"/>
      <c r="KVW33" s="405"/>
      <c r="KVX33" s="405"/>
      <c r="KVY33" s="405"/>
      <c r="KVZ33" s="405"/>
      <c r="KWA33" s="405"/>
      <c r="KWB33" s="405"/>
      <c r="KWC33" s="405"/>
      <c r="KWD33" s="405"/>
      <c r="KWE33" s="405"/>
      <c r="KWF33" s="405"/>
      <c r="KWG33" s="405"/>
      <c r="KWH33" s="405"/>
      <c r="KWI33" s="405"/>
      <c r="KWJ33" s="405"/>
      <c r="KWK33" s="405"/>
      <c r="KWL33" s="405"/>
      <c r="KWM33" s="405"/>
      <c r="KWN33" s="405"/>
      <c r="KWO33" s="405"/>
      <c r="KWP33" s="405"/>
      <c r="KWQ33" s="405"/>
      <c r="KWR33" s="405"/>
      <c r="KWS33" s="405"/>
      <c r="KWT33" s="405"/>
      <c r="KWU33" s="405"/>
      <c r="KWV33" s="405"/>
      <c r="KWW33" s="405"/>
      <c r="KWX33" s="405"/>
      <c r="KWY33" s="405"/>
      <c r="KWZ33" s="405"/>
      <c r="KXA33" s="405"/>
      <c r="KXB33" s="405"/>
      <c r="KXC33" s="405"/>
      <c r="KXD33" s="405"/>
      <c r="KXE33" s="405"/>
      <c r="KXF33" s="405"/>
      <c r="KXG33" s="405"/>
      <c r="KXH33" s="405"/>
      <c r="KXI33" s="405"/>
      <c r="KXJ33" s="405"/>
      <c r="KXK33" s="405"/>
      <c r="KXL33" s="405"/>
      <c r="KXM33" s="405"/>
      <c r="KXN33" s="405"/>
      <c r="KXO33" s="405"/>
      <c r="KXP33" s="405"/>
      <c r="KXQ33" s="405"/>
      <c r="KXR33" s="405"/>
      <c r="KXS33" s="405"/>
      <c r="KXT33" s="405"/>
      <c r="KXU33" s="405"/>
      <c r="KXV33" s="405"/>
      <c r="KXW33" s="405"/>
      <c r="KXX33" s="405"/>
      <c r="KXY33" s="405"/>
      <c r="KXZ33" s="405"/>
      <c r="KYA33" s="405"/>
      <c r="KYB33" s="405"/>
      <c r="KYC33" s="405"/>
      <c r="KYD33" s="405"/>
      <c r="KYE33" s="405"/>
      <c r="KYF33" s="405"/>
      <c r="KYG33" s="405"/>
      <c r="KYH33" s="405"/>
      <c r="KYI33" s="405"/>
      <c r="KYJ33" s="405"/>
      <c r="KYK33" s="405"/>
      <c r="KYL33" s="405"/>
      <c r="KYM33" s="405"/>
      <c r="KYN33" s="405"/>
      <c r="KYO33" s="405"/>
      <c r="KYP33" s="405"/>
      <c r="KYQ33" s="405"/>
      <c r="KYR33" s="405"/>
      <c r="KYS33" s="405"/>
      <c r="KYT33" s="405"/>
      <c r="KYU33" s="405"/>
      <c r="KYV33" s="405"/>
      <c r="KYW33" s="405"/>
      <c r="KYX33" s="405"/>
      <c r="KYY33" s="405"/>
      <c r="KYZ33" s="405"/>
      <c r="KZA33" s="405"/>
      <c r="KZB33" s="405"/>
      <c r="KZC33" s="405"/>
      <c r="KZD33" s="405"/>
      <c r="KZE33" s="405"/>
      <c r="KZF33" s="405"/>
      <c r="KZG33" s="405"/>
      <c r="KZH33" s="405"/>
      <c r="KZI33" s="405"/>
      <c r="KZJ33" s="405"/>
      <c r="KZK33" s="405"/>
      <c r="KZL33" s="405"/>
      <c r="KZM33" s="405"/>
      <c r="KZN33" s="405"/>
      <c r="KZO33" s="405"/>
      <c r="KZP33" s="405"/>
      <c r="KZQ33" s="405"/>
      <c r="KZR33" s="405"/>
      <c r="KZS33" s="405"/>
      <c r="KZT33" s="405"/>
      <c r="KZU33" s="405"/>
      <c r="KZV33" s="405"/>
      <c r="KZW33" s="405"/>
      <c r="KZX33" s="405"/>
      <c r="KZY33" s="405"/>
      <c r="KZZ33" s="405"/>
      <c r="LAA33" s="405"/>
      <c r="LAB33" s="405"/>
      <c r="LAC33" s="405"/>
      <c r="LAD33" s="405"/>
      <c r="LAE33" s="405"/>
      <c r="LAF33" s="405"/>
      <c r="LAG33" s="405"/>
      <c r="LAH33" s="405"/>
      <c r="LAI33" s="405"/>
      <c r="LAJ33" s="405"/>
      <c r="LAK33" s="405"/>
      <c r="LAL33" s="405"/>
      <c r="LAM33" s="405"/>
      <c r="LAN33" s="405"/>
      <c r="LAO33" s="405"/>
      <c r="LAP33" s="405"/>
      <c r="LAQ33" s="405"/>
      <c r="LAR33" s="405"/>
      <c r="LAS33" s="405"/>
      <c r="LAT33" s="405"/>
      <c r="LAU33" s="405"/>
      <c r="LAV33" s="405"/>
      <c r="LAW33" s="405"/>
      <c r="LAX33" s="405"/>
      <c r="LAY33" s="405"/>
      <c r="LAZ33" s="405"/>
      <c r="LBA33" s="405"/>
      <c r="LBB33" s="405"/>
      <c r="LBC33" s="405"/>
      <c r="LBD33" s="405"/>
      <c r="LBE33" s="405"/>
      <c r="LBF33" s="405"/>
      <c r="LBG33" s="405"/>
      <c r="LBH33" s="405"/>
      <c r="LBI33" s="405"/>
      <c r="LBJ33" s="405"/>
      <c r="LBL33" s="405"/>
      <c r="LBN33" s="405"/>
      <c r="LBP33" s="405"/>
      <c r="LBS33" s="405"/>
      <c r="LBT33" s="405"/>
      <c r="LBU33" s="405"/>
      <c r="LBW33" s="405"/>
      <c r="LBX33" s="405"/>
      <c r="LBY33" s="405"/>
      <c r="LBZ33" s="405"/>
      <c r="LCE33" s="405"/>
      <c r="LCG33" s="405"/>
      <c r="LCH33" s="405"/>
      <c r="LCI33" s="405"/>
      <c r="LCJ33" s="405"/>
      <c r="LCK33" s="405"/>
      <c r="LCL33" s="405"/>
      <c r="LCM33" s="405"/>
      <c r="LCN33" s="405"/>
      <c r="LCO33" s="405"/>
      <c r="LCP33" s="405"/>
      <c r="LCQ33" s="405"/>
      <c r="LCR33" s="405"/>
      <c r="LCS33" s="405"/>
      <c r="LCT33" s="405"/>
      <c r="LCU33" s="405"/>
      <c r="LCV33" s="405"/>
      <c r="LCW33" s="405"/>
      <c r="LCX33" s="405"/>
      <c r="LCY33" s="405"/>
      <c r="LCZ33" s="405"/>
      <c r="LDA33" s="405"/>
      <c r="LDB33" s="405"/>
      <c r="LDC33" s="405"/>
      <c r="LDD33" s="405"/>
      <c r="LDE33" s="405"/>
      <c r="LDF33" s="405"/>
      <c r="LDG33" s="405"/>
      <c r="LDH33" s="405"/>
      <c r="LDI33" s="405"/>
      <c r="LDJ33" s="405"/>
      <c r="LDK33" s="405"/>
      <c r="LDL33" s="405"/>
      <c r="LDM33" s="405"/>
      <c r="LDN33" s="405"/>
      <c r="LDO33" s="405"/>
      <c r="LDP33" s="405"/>
      <c r="LDQ33" s="405"/>
      <c r="LDR33" s="405"/>
      <c r="LDS33" s="405"/>
      <c r="LDT33" s="405"/>
      <c r="LDU33" s="405"/>
      <c r="LDV33" s="405"/>
      <c r="LDW33" s="405"/>
      <c r="LDX33" s="405"/>
      <c r="LDY33" s="405"/>
      <c r="LDZ33" s="405"/>
      <c r="LEA33" s="405"/>
      <c r="LEB33" s="405"/>
      <c r="LEC33" s="405"/>
      <c r="LED33" s="405"/>
      <c r="LEE33" s="405"/>
      <c r="LEF33" s="405"/>
      <c r="LEG33" s="405"/>
      <c r="LEH33" s="405"/>
      <c r="LEI33" s="405"/>
      <c r="LEJ33" s="405"/>
      <c r="LEK33" s="405"/>
      <c r="LEL33" s="405"/>
      <c r="LEM33" s="405"/>
      <c r="LEN33" s="405"/>
      <c r="LEO33" s="405"/>
      <c r="LEP33" s="405"/>
      <c r="LEQ33" s="405"/>
      <c r="LER33" s="405"/>
      <c r="LES33" s="405"/>
      <c r="LET33" s="405"/>
      <c r="LEU33" s="405"/>
      <c r="LEV33" s="405"/>
      <c r="LEW33" s="405"/>
      <c r="LEX33" s="405"/>
      <c r="LEY33" s="405"/>
      <c r="LEZ33" s="405"/>
      <c r="LFA33" s="405"/>
      <c r="LFB33" s="405"/>
      <c r="LFC33" s="405"/>
      <c r="LFD33" s="405"/>
      <c r="LFE33" s="405"/>
      <c r="LFF33" s="405"/>
      <c r="LFG33" s="405"/>
      <c r="LFH33" s="405"/>
      <c r="LFI33" s="405"/>
      <c r="LFJ33" s="405"/>
      <c r="LFK33" s="405"/>
      <c r="LFL33" s="405"/>
      <c r="LFM33" s="405"/>
      <c r="LFN33" s="405"/>
      <c r="LFO33" s="405"/>
      <c r="LFP33" s="405"/>
      <c r="LFQ33" s="405"/>
      <c r="LFR33" s="405"/>
      <c r="LFS33" s="405"/>
      <c r="LFT33" s="405"/>
      <c r="LFU33" s="405"/>
      <c r="LFV33" s="405"/>
      <c r="LFW33" s="405"/>
      <c r="LFX33" s="405"/>
      <c r="LFY33" s="405"/>
      <c r="LFZ33" s="405"/>
      <c r="LGA33" s="405"/>
      <c r="LGB33" s="405"/>
      <c r="LGC33" s="405"/>
      <c r="LGD33" s="405"/>
      <c r="LGE33" s="405"/>
      <c r="LGF33" s="405"/>
      <c r="LGG33" s="405"/>
      <c r="LGH33" s="405"/>
      <c r="LGI33" s="405"/>
      <c r="LGJ33" s="405"/>
      <c r="LGK33" s="405"/>
      <c r="LGL33" s="405"/>
      <c r="LGM33" s="405"/>
      <c r="LGN33" s="405"/>
      <c r="LGO33" s="405"/>
      <c r="LGP33" s="405"/>
      <c r="LGQ33" s="405"/>
      <c r="LGR33" s="405"/>
      <c r="LGS33" s="405"/>
      <c r="LGT33" s="405"/>
      <c r="LGU33" s="405"/>
      <c r="LGV33" s="405"/>
      <c r="LGW33" s="405"/>
      <c r="LGX33" s="405"/>
      <c r="LGY33" s="405"/>
      <c r="LGZ33" s="405"/>
      <c r="LHA33" s="405"/>
      <c r="LHB33" s="405"/>
      <c r="LHC33" s="405"/>
      <c r="LHD33" s="405"/>
      <c r="LHE33" s="405"/>
      <c r="LHF33" s="405"/>
      <c r="LHG33" s="405"/>
      <c r="LHH33" s="405"/>
      <c r="LHI33" s="405"/>
      <c r="LHJ33" s="405"/>
      <c r="LHK33" s="405"/>
      <c r="LHL33" s="405"/>
      <c r="LHM33" s="405"/>
      <c r="LHN33" s="405"/>
      <c r="LHO33" s="405"/>
      <c r="LHP33" s="405"/>
      <c r="LHQ33" s="405"/>
      <c r="LHR33" s="405"/>
      <c r="LHS33" s="405"/>
      <c r="LHT33" s="405"/>
      <c r="LHU33" s="405"/>
      <c r="LHV33" s="405"/>
      <c r="LHW33" s="405"/>
      <c r="LHX33" s="405"/>
      <c r="LHY33" s="405"/>
      <c r="LHZ33" s="405"/>
      <c r="LIA33" s="405"/>
      <c r="LIB33" s="405"/>
      <c r="LIC33" s="405"/>
      <c r="LID33" s="405"/>
      <c r="LIE33" s="405"/>
      <c r="LIF33" s="405"/>
      <c r="LIG33" s="405"/>
      <c r="LIH33" s="405"/>
      <c r="LII33" s="405"/>
      <c r="LIJ33" s="405"/>
      <c r="LIK33" s="405"/>
      <c r="LIL33" s="405"/>
      <c r="LIM33" s="405"/>
      <c r="LIN33" s="405"/>
      <c r="LIO33" s="405"/>
      <c r="LIP33" s="405"/>
      <c r="LIQ33" s="405"/>
      <c r="LIR33" s="405"/>
      <c r="LIS33" s="405"/>
      <c r="LIT33" s="405"/>
      <c r="LIU33" s="405"/>
      <c r="LIV33" s="405"/>
      <c r="LIW33" s="405"/>
      <c r="LIX33" s="405"/>
      <c r="LIY33" s="405"/>
      <c r="LIZ33" s="405"/>
      <c r="LJA33" s="405"/>
      <c r="LJB33" s="405"/>
      <c r="LJC33" s="405"/>
      <c r="LJD33" s="405"/>
      <c r="LJE33" s="405"/>
      <c r="LJF33" s="405"/>
      <c r="LJG33" s="405"/>
      <c r="LJH33" s="405"/>
      <c r="LJI33" s="405"/>
      <c r="LJJ33" s="405"/>
      <c r="LJK33" s="405"/>
      <c r="LJL33" s="405"/>
      <c r="LJM33" s="405"/>
      <c r="LJN33" s="405"/>
      <c r="LJO33" s="405"/>
      <c r="LJP33" s="405"/>
      <c r="LJQ33" s="405"/>
      <c r="LJR33" s="405"/>
      <c r="LJS33" s="405"/>
      <c r="LJT33" s="405"/>
      <c r="LJU33" s="405"/>
      <c r="LJV33" s="405"/>
      <c r="LJW33" s="405"/>
      <c r="LJX33" s="405"/>
      <c r="LJY33" s="405"/>
      <c r="LJZ33" s="405"/>
      <c r="LKA33" s="405"/>
      <c r="LKB33" s="405"/>
      <c r="LKC33" s="405"/>
      <c r="LKD33" s="405"/>
      <c r="LKE33" s="405"/>
      <c r="LKF33" s="405"/>
      <c r="LKG33" s="405"/>
      <c r="LKH33" s="405"/>
      <c r="LKI33" s="405"/>
      <c r="LKJ33" s="405"/>
      <c r="LKK33" s="405"/>
      <c r="LKL33" s="405"/>
      <c r="LKM33" s="405"/>
      <c r="LKN33" s="405"/>
      <c r="LKO33" s="405"/>
      <c r="LKP33" s="405"/>
      <c r="LKQ33" s="405"/>
      <c r="LKR33" s="405"/>
      <c r="LKS33" s="405"/>
      <c r="LKT33" s="405"/>
      <c r="LKU33" s="405"/>
      <c r="LKV33" s="405"/>
      <c r="LKW33" s="405"/>
      <c r="LKX33" s="405"/>
      <c r="LKY33" s="405"/>
      <c r="LKZ33" s="405"/>
      <c r="LLA33" s="405"/>
      <c r="LLB33" s="405"/>
      <c r="LLC33" s="405"/>
      <c r="LLD33" s="405"/>
      <c r="LLE33" s="405"/>
      <c r="LLF33" s="405"/>
      <c r="LLH33" s="405"/>
      <c r="LLJ33" s="405"/>
      <c r="LLL33" s="405"/>
      <c r="LLO33" s="405"/>
      <c r="LLP33" s="405"/>
      <c r="LLQ33" s="405"/>
      <c r="LLS33" s="405"/>
      <c r="LLT33" s="405"/>
      <c r="LLU33" s="405"/>
      <c r="LLV33" s="405"/>
      <c r="LMA33" s="405"/>
      <c r="LMC33" s="405"/>
      <c r="LMD33" s="405"/>
      <c r="LME33" s="405"/>
      <c r="LMF33" s="405"/>
      <c r="LMG33" s="405"/>
      <c r="LMH33" s="405"/>
      <c r="LMI33" s="405"/>
      <c r="LMJ33" s="405"/>
      <c r="LMK33" s="405"/>
      <c r="LML33" s="405"/>
      <c r="LMM33" s="405"/>
      <c r="LMN33" s="405"/>
      <c r="LMO33" s="405"/>
      <c r="LMP33" s="405"/>
      <c r="LMQ33" s="405"/>
      <c r="LMR33" s="405"/>
      <c r="LMS33" s="405"/>
      <c r="LMT33" s="405"/>
      <c r="LMU33" s="405"/>
      <c r="LMV33" s="405"/>
      <c r="LMW33" s="405"/>
      <c r="LMX33" s="405"/>
      <c r="LMY33" s="405"/>
      <c r="LMZ33" s="405"/>
      <c r="LNA33" s="405"/>
      <c r="LNB33" s="405"/>
      <c r="LNC33" s="405"/>
      <c r="LND33" s="405"/>
      <c r="LNE33" s="405"/>
      <c r="LNF33" s="405"/>
      <c r="LNG33" s="405"/>
      <c r="LNH33" s="405"/>
      <c r="LNI33" s="405"/>
      <c r="LNJ33" s="405"/>
      <c r="LNK33" s="405"/>
      <c r="LNL33" s="405"/>
      <c r="LNM33" s="405"/>
      <c r="LNN33" s="405"/>
      <c r="LNO33" s="405"/>
      <c r="LNP33" s="405"/>
      <c r="LNQ33" s="405"/>
      <c r="LNR33" s="405"/>
      <c r="LNS33" s="405"/>
      <c r="LNT33" s="405"/>
      <c r="LNU33" s="405"/>
      <c r="LNV33" s="405"/>
      <c r="LNW33" s="405"/>
      <c r="LNX33" s="405"/>
      <c r="LNY33" s="405"/>
      <c r="LNZ33" s="405"/>
      <c r="LOA33" s="405"/>
      <c r="LOB33" s="405"/>
      <c r="LOC33" s="405"/>
      <c r="LOD33" s="405"/>
      <c r="LOE33" s="405"/>
      <c r="LOF33" s="405"/>
      <c r="LOG33" s="405"/>
      <c r="LOH33" s="405"/>
      <c r="LOI33" s="405"/>
      <c r="LOJ33" s="405"/>
      <c r="LOK33" s="405"/>
      <c r="LOL33" s="405"/>
      <c r="LOM33" s="405"/>
      <c r="LON33" s="405"/>
      <c r="LOO33" s="405"/>
      <c r="LOP33" s="405"/>
      <c r="LOQ33" s="405"/>
      <c r="LOR33" s="405"/>
      <c r="LOS33" s="405"/>
      <c r="LOT33" s="405"/>
      <c r="LOU33" s="405"/>
      <c r="LOV33" s="405"/>
      <c r="LOW33" s="405"/>
      <c r="LOX33" s="405"/>
      <c r="LOY33" s="405"/>
      <c r="LOZ33" s="405"/>
      <c r="LPA33" s="405"/>
      <c r="LPB33" s="405"/>
      <c r="LPC33" s="405"/>
      <c r="LPD33" s="405"/>
      <c r="LPE33" s="405"/>
      <c r="LPF33" s="405"/>
      <c r="LPG33" s="405"/>
      <c r="LPH33" s="405"/>
      <c r="LPI33" s="405"/>
      <c r="LPJ33" s="405"/>
      <c r="LPK33" s="405"/>
      <c r="LPL33" s="405"/>
      <c r="LPM33" s="405"/>
      <c r="LPN33" s="405"/>
      <c r="LPO33" s="405"/>
      <c r="LPP33" s="405"/>
      <c r="LPQ33" s="405"/>
      <c r="LPR33" s="405"/>
      <c r="LPS33" s="405"/>
      <c r="LPT33" s="405"/>
      <c r="LPU33" s="405"/>
      <c r="LPV33" s="405"/>
      <c r="LPW33" s="405"/>
      <c r="LPX33" s="405"/>
      <c r="LPY33" s="405"/>
      <c r="LPZ33" s="405"/>
      <c r="LQA33" s="405"/>
      <c r="LQB33" s="405"/>
      <c r="LQC33" s="405"/>
      <c r="LQD33" s="405"/>
      <c r="LQE33" s="405"/>
      <c r="LQF33" s="405"/>
      <c r="LQG33" s="405"/>
      <c r="LQH33" s="405"/>
      <c r="LQI33" s="405"/>
      <c r="LQJ33" s="405"/>
      <c r="LQK33" s="405"/>
      <c r="LQL33" s="405"/>
      <c r="LQM33" s="405"/>
      <c r="LQN33" s="405"/>
      <c r="LQO33" s="405"/>
      <c r="LQP33" s="405"/>
      <c r="LQQ33" s="405"/>
      <c r="LQR33" s="405"/>
      <c r="LQS33" s="405"/>
      <c r="LQT33" s="405"/>
      <c r="LQU33" s="405"/>
      <c r="LQV33" s="405"/>
      <c r="LQW33" s="405"/>
      <c r="LQX33" s="405"/>
      <c r="LQY33" s="405"/>
      <c r="LQZ33" s="405"/>
      <c r="LRA33" s="405"/>
      <c r="LRB33" s="405"/>
      <c r="LRC33" s="405"/>
      <c r="LRD33" s="405"/>
      <c r="LRE33" s="405"/>
      <c r="LRF33" s="405"/>
      <c r="LRG33" s="405"/>
      <c r="LRH33" s="405"/>
      <c r="LRI33" s="405"/>
      <c r="LRJ33" s="405"/>
      <c r="LRK33" s="405"/>
      <c r="LRL33" s="405"/>
      <c r="LRM33" s="405"/>
      <c r="LRN33" s="405"/>
      <c r="LRO33" s="405"/>
      <c r="LRP33" s="405"/>
      <c r="LRQ33" s="405"/>
      <c r="LRR33" s="405"/>
      <c r="LRS33" s="405"/>
      <c r="LRT33" s="405"/>
      <c r="LRU33" s="405"/>
      <c r="LRV33" s="405"/>
      <c r="LRW33" s="405"/>
      <c r="LRX33" s="405"/>
      <c r="LRY33" s="405"/>
      <c r="LRZ33" s="405"/>
      <c r="LSA33" s="405"/>
      <c r="LSB33" s="405"/>
      <c r="LSC33" s="405"/>
      <c r="LSD33" s="405"/>
      <c r="LSE33" s="405"/>
      <c r="LSF33" s="405"/>
      <c r="LSG33" s="405"/>
      <c r="LSH33" s="405"/>
      <c r="LSI33" s="405"/>
      <c r="LSJ33" s="405"/>
      <c r="LSK33" s="405"/>
      <c r="LSL33" s="405"/>
      <c r="LSM33" s="405"/>
      <c r="LSN33" s="405"/>
      <c r="LSO33" s="405"/>
      <c r="LSP33" s="405"/>
      <c r="LSQ33" s="405"/>
      <c r="LSR33" s="405"/>
      <c r="LSS33" s="405"/>
      <c r="LST33" s="405"/>
      <c r="LSU33" s="405"/>
      <c r="LSV33" s="405"/>
      <c r="LSW33" s="405"/>
      <c r="LSX33" s="405"/>
      <c r="LSY33" s="405"/>
      <c r="LSZ33" s="405"/>
      <c r="LTA33" s="405"/>
      <c r="LTB33" s="405"/>
      <c r="LTC33" s="405"/>
      <c r="LTD33" s="405"/>
      <c r="LTE33" s="405"/>
      <c r="LTF33" s="405"/>
      <c r="LTG33" s="405"/>
      <c r="LTH33" s="405"/>
      <c r="LTI33" s="405"/>
      <c r="LTJ33" s="405"/>
      <c r="LTK33" s="405"/>
      <c r="LTL33" s="405"/>
      <c r="LTM33" s="405"/>
      <c r="LTN33" s="405"/>
      <c r="LTO33" s="405"/>
      <c r="LTP33" s="405"/>
      <c r="LTQ33" s="405"/>
      <c r="LTR33" s="405"/>
      <c r="LTS33" s="405"/>
      <c r="LTT33" s="405"/>
      <c r="LTU33" s="405"/>
      <c r="LTV33" s="405"/>
      <c r="LTW33" s="405"/>
      <c r="LTX33" s="405"/>
      <c r="LTY33" s="405"/>
      <c r="LTZ33" s="405"/>
      <c r="LUA33" s="405"/>
      <c r="LUB33" s="405"/>
      <c r="LUC33" s="405"/>
      <c r="LUD33" s="405"/>
      <c r="LUE33" s="405"/>
      <c r="LUF33" s="405"/>
      <c r="LUG33" s="405"/>
      <c r="LUH33" s="405"/>
      <c r="LUI33" s="405"/>
      <c r="LUJ33" s="405"/>
      <c r="LUK33" s="405"/>
      <c r="LUL33" s="405"/>
      <c r="LUM33" s="405"/>
      <c r="LUN33" s="405"/>
      <c r="LUO33" s="405"/>
      <c r="LUP33" s="405"/>
      <c r="LUQ33" s="405"/>
      <c r="LUR33" s="405"/>
      <c r="LUS33" s="405"/>
      <c r="LUT33" s="405"/>
      <c r="LUU33" s="405"/>
      <c r="LUV33" s="405"/>
      <c r="LUW33" s="405"/>
      <c r="LUX33" s="405"/>
      <c r="LUY33" s="405"/>
      <c r="LUZ33" s="405"/>
      <c r="LVA33" s="405"/>
      <c r="LVB33" s="405"/>
      <c r="LVD33" s="405"/>
      <c r="LVF33" s="405"/>
      <c r="LVH33" s="405"/>
      <c r="LVK33" s="405"/>
      <c r="LVL33" s="405"/>
      <c r="LVM33" s="405"/>
      <c r="LVO33" s="405"/>
      <c r="LVP33" s="405"/>
      <c r="LVQ33" s="405"/>
      <c r="LVR33" s="405"/>
      <c r="LVW33" s="405"/>
      <c r="LVY33" s="405"/>
      <c r="LVZ33" s="405"/>
      <c r="LWA33" s="405"/>
      <c r="LWB33" s="405"/>
      <c r="LWC33" s="405"/>
      <c r="LWD33" s="405"/>
      <c r="LWE33" s="405"/>
      <c r="LWF33" s="405"/>
      <c r="LWG33" s="405"/>
      <c r="LWH33" s="405"/>
      <c r="LWI33" s="405"/>
      <c r="LWJ33" s="405"/>
      <c r="LWK33" s="405"/>
      <c r="LWL33" s="405"/>
      <c r="LWM33" s="405"/>
      <c r="LWN33" s="405"/>
      <c r="LWO33" s="405"/>
      <c r="LWP33" s="405"/>
      <c r="LWQ33" s="405"/>
      <c r="LWR33" s="405"/>
      <c r="LWS33" s="405"/>
      <c r="LWT33" s="405"/>
      <c r="LWU33" s="405"/>
      <c r="LWV33" s="405"/>
      <c r="LWW33" s="405"/>
      <c r="LWX33" s="405"/>
      <c r="LWY33" s="405"/>
      <c r="LWZ33" s="405"/>
      <c r="LXA33" s="405"/>
      <c r="LXB33" s="405"/>
      <c r="LXC33" s="405"/>
      <c r="LXD33" s="405"/>
      <c r="LXE33" s="405"/>
      <c r="LXF33" s="405"/>
      <c r="LXG33" s="405"/>
      <c r="LXH33" s="405"/>
      <c r="LXI33" s="405"/>
      <c r="LXJ33" s="405"/>
      <c r="LXK33" s="405"/>
      <c r="LXL33" s="405"/>
      <c r="LXM33" s="405"/>
      <c r="LXN33" s="405"/>
      <c r="LXO33" s="405"/>
      <c r="LXP33" s="405"/>
      <c r="LXQ33" s="405"/>
      <c r="LXR33" s="405"/>
      <c r="LXS33" s="405"/>
      <c r="LXT33" s="405"/>
      <c r="LXU33" s="405"/>
      <c r="LXV33" s="405"/>
      <c r="LXW33" s="405"/>
      <c r="LXX33" s="405"/>
      <c r="LXY33" s="405"/>
      <c r="LXZ33" s="405"/>
      <c r="LYA33" s="405"/>
      <c r="LYB33" s="405"/>
      <c r="LYC33" s="405"/>
      <c r="LYD33" s="405"/>
      <c r="LYE33" s="405"/>
      <c r="LYF33" s="405"/>
      <c r="LYG33" s="405"/>
      <c r="LYH33" s="405"/>
      <c r="LYI33" s="405"/>
      <c r="LYJ33" s="405"/>
      <c r="LYK33" s="405"/>
      <c r="LYL33" s="405"/>
      <c r="LYM33" s="405"/>
      <c r="LYN33" s="405"/>
      <c r="LYO33" s="405"/>
      <c r="LYP33" s="405"/>
      <c r="LYQ33" s="405"/>
      <c r="LYR33" s="405"/>
      <c r="LYS33" s="405"/>
      <c r="LYT33" s="405"/>
      <c r="LYU33" s="405"/>
      <c r="LYV33" s="405"/>
      <c r="LYW33" s="405"/>
      <c r="LYX33" s="405"/>
      <c r="LYY33" s="405"/>
      <c r="LYZ33" s="405"/>
      <c r="LZA33" s="405"/>
      <c r="LZB33" s="405"/>
      <c r="LZC33" s="405"/>
      <c r="LZD33" s="405"/>
      <c r="LZE33" s="405"/>
      <c r="LZF33" s="405"/>
      <c r="LZG33" s="405"/>
      <c r="LZH33" s="405"/>
      <c r="LZI33" s="405"/>
      <c r="LZJ33" s="405"/>
      <c r="LZK33" s="405"/>
      <c r="LZL33" s="405"/>
      <c r="LZM33" s="405"/>
      <c r="LZN33" s="405"/>
      <c r="LZO33" s="405"/>
      <c r="LZP33" s="405"/>
      <c r="LZQ33" s="405"/>
      <c r="LZR33" s="405"/>
      <c r="LZS33" s="405"/>
      <c r="LZT33" s="405"/>
      <c r="LZU33" s="405"/>
      <c r="LZV33" s="405"/>
      <c r="LZW33" s="405"/>
      <c r="LZX33" s="405"/>
      <c r="LZY33" s="405"/>
      <c r="LZZ33" s="405"/>
      <c r="MAA33" s="405"/>
      <c r="MAB33" s="405"/>
      <c r="MAC33" s="405"/>
      <c r="MAD33" s="405"/>
      <c r="MAE33" s="405"/>
      <c r="MAF33" s="405"/>
      <c r="MAG33" s="405"/>
      <c r="MAH33" s="405"/>
      <c r="MAI33" s="405"/>
      <c r="MAJ33" s="405"/>
      <c r="MAK33" s="405"/>
      <c r="MAL33" s="405"/>
      <c r="MAM33" s="405"/>
      <c r="MAN33" s="405"/>
      <c r="MAO33" s="405"/>
      <c r="MAP33" s="405"/>
      <c r="MAQ33" s="405"/>
      <c r="MAR33" s="405"/>
      <c r="MAS33" s="405"/>
      <c r="MAT33" s="405"/>
      <c r="MAU33" s="405"/>
      <c r="MAV33" s="405"/>
      <c r="MAW33" s="405"/>
      <c r="MAX33" s="405"/>
      <c r="MAY33" s="405"/>
      <c r="MAZ33" s="405"/>
      <c r="MBA33" s="405"/>
      <c r="MBB33" s="405"/>
      <c r="MBC33" s="405"/>
      <c r="MBD33" s="405"/>
      <c r="MBE33" s="405"/>
      <c r="MBF33" s="405"/>
      <c r="MBG33" s="405"/>
      <c r="MBH33" s="405"/>
      <c r="MBI33" s="405"/>
      <c r="MBJ33" s="405"/>
      <c r="MBK33" s="405"/>
      <c r="MBL33" s="405"/>
      <c r="MBM33" s="405"/>
      <c r="MBN33" s="405"/>
      <c r="MBO33" s="405"/>
      <c r="MBP33" s="405"/>
      <c r="MBQ33" s="405"/>
      <c r="MBR33" s="405"/>
      <c r="MBS33" s="405"/>
      <c r="MBT33" s="405"/>
      <c r="MBU33" s="405"/>
      <c r="MBV33" s="405"/>
      <c r="MBW33" s="405"/>
      <c r="MBX33" s="405"/>
      <c r="MBY33" s="405"/>
      <c r="MBZ33" s="405"/>
      <c r="MCA33" s="405"/>
      <c r="MCB33" s="405"/>
      <c r="MCC33" s="405"/>
      <c r="MCD33" s="405"/>
      <c r="MCE33" s="405"/>
      <c r="MCF33" s="405"/>
      <c r="MCG33" s="405"/>
      <c r="MCH33" s="405"/>
      <c r="MCI33" s="405"/>
      <c r="MCJ33" s="405"/>
      <c r="MCK33" s="405"/>
      <c r="MCL33" s="405"/>
      <c r="MCM33" s="405"/>
      <c r="MCN33" s="405"/>
      <c r="MCO33" s="405"/>
      <c r="MCP33" s="405"/>
      <c r="MCQ33" s="405"/>
      <c r="MCR33" s="405"/>
      <c r="MCS33" s="405"/>
      <c r="MCT33" s="405"/>
      <c r="MCU33" s="405"/>
      <c r="MCV33" s="405"/>
      <c r="MCW33" s="405"/>
      <c r="MCX33" s="405"/>
      <c r="MCY33" s="405"/>
      <c r="MCZ33" s="405"/>
      <c r="MDA33" s="405"/>
      <c r="MDB33" s="405"/>
      <c r="MDC33" s="405"/>
      <c r="MDD33" s="405"/>
      <c r="MDE33" s="405"/>
      <c r="MDF33" s="405"/>
      <c r="MDG33" s="405"/>
      <c r="MDH33" s="405"/>
      <c r="MDI33" s="405"/>
      <c r="MDJ33" s="405"/>
      <c r="MDK33" s="405"/>
      <c r="MDL33" s="405"/>
      <c r="MDM33" s="405"/>
      <c r="MDN33" s="405"/>
      <c r="MDO33" s="405"/>
      <c r="MDP33" s="405"/>
      <c r="MDQ33" s="405"/>
      <c r="MDR33" s="405"/>
      <c r="MDS33" s="405"/>
      <c r="MDT33" s="405"/>
      <c r="MDU33" s="405"/>
      <c r="MDV33" s="405"/>
      <c r="MDW33" s="405"/>
      <c r="MDX33" s="405"/>
      <c r="MDY33" s="405"/>
      <c r="MDZ33" s="405"/>
      <c r="MEA33" s="405"/>
      <c r="MEB33" s="405"/>
      <c r="MEC33" s="405"/>
      <c r="MED33" s="405"/>
      <c r="MEE33" s="405"/>
      <c r="MEF33" s="405"/>
      <c r="MEG33" s="405"/>
      <c r="MEH33" s="405"/>
      <c r="MEI33" s="405"/>
      <c r="MEJ33" s="405"/>
      <c r="MEK33" s="405"/>
      <c r="MEL33" s="405"/>
      <c r="MEM33" s="405"/>
      <c r="MEN33" s="405"/>
      <c r="MEO33" s="405"/>
      <c r="MEP33" s="405"/>
      <c r="MEQ33" s="405"/>
      <c r="MER33" s="405"/>
      <c r="MES33" s="405"/>
      <c r="MET33" s="405"/>
      <c r="MEU33" s="405"/>
      <c r="MEV33" s="405"/>
      <c r="MEW33" s="405"/>
      <c r="MEX33" s="405"/>
      <c r="MEZ33" s="405"/>
      <c r="MFB33" s="405"/>
      <c r="MFD33" s="405"/>
      <c r="MFG33" s="405"/>
      <c r="MFH33" s="405"/>
      <c r="MFI33" s="405"/>
      <c r="MFK33" s="405"/>
      <c r="MFL33" s="405"/>
      <c r="MFM33" s="405"/>
      <c r="MFN33" s="405"/>
      <c r="MFS33" s="405"/>
      <c r="MFU33" s="405"/>
      <c r="MFV33" s="405"/>
      <c r="MFW33" s="405"/>
      <c r="MFX33" s="405"/>
      <c r="MFY33" s="405"/>
      <c r="MFZ33" s="405"/>
      <c r="MGA33" s="405"/>
      <c r="MGB33" s="405"/>
      <c r="MGC33" s="405"/>
      <c r="MGD33" s="405"/>
      <c r="MGE33" s="405"/>
      <c r="MGF33" s="405"/>
      <c r="MGG33" s="405"/>
      <c r="MGH33" s="405"/>
      <c r="MGI33" s="405"/>
      <c r="MGJ33" s="405"/>
      <c r="MGK33" s="405"/>
      <c r="MGL33" s="405"/>
      <c r="MGM33" s="405"/>
      <c r="MGN33" s="405"/>
      <c r="MGO33" s="405"/>
      <c r="MGP33" s="405"/>
      <c r="MGQ33" s="405"/>
      <c r="MGR33" s="405"/>
      <c r="MGS33" s="405"/>
      <c r="MGT33" s="405"/>
      <c r="MGU33" s="405"/>
      <c r="MGV33" s="405"/>
      <c r="MGW33" s="405"/>
      <c r="MGX33" s="405"/>
      <c r="MGY33" s="405"/>
      <c r="MGZ33" s="405"/>
      <c r="MHA33" s="405"/>
      <c r="MHB33" s="405"/>
      <c r="MHC33" s="405"/>
      <c r="MHD33" s="405"/>
      <c r="MHE33" s="405"/>
      <c r="MHF33" s="405"/>
      <c r="MHG33" s="405"/>
      <c r="MHH33" s="405"/>
      <c r="MHI33" s="405"/>
      <c r="MHJ33" s="405"/>
      <c r="MHK33" s="405"/>
      <c r="MHL33" s="405"/>
      <c r="MHM33" s="405"/>
      <c r="MHN33" s="405"/>
      <c r="MHO33" s="405"/>
      <c r="MHP33" s="405"/>
      <c r="MHQ33" s="405"/>
      <c r="MHR33" s="405"/>
      <c r="MHS33" s="405"/>
      <c r="MHT33" s="405"/>
      <c r="MHU33" s="405"/>
      <c r="MHV33" s="405"/>
      <c r="MHW33" s="405"/>
      <c r="MHX33" s="405"/>
      <c r="MHY33" s="405"/>
      <c r="MHZ33" s="405"/>
      <c r="MIA33" s="405"/>
      <c r="MIB33" s="405"/>
      <c r="MIC33" s="405"/>
      <c r="MID33" s="405"/>
      <c r="MIE33" s="405"/>
      <c r="MIF33" s="405"/>
      <c r="MIG33" s="405"/>
      <c r="MIH33" s="405"/>
      <c r="MII33" s="405"/>
      <c r="MIJ33" s="405"/>
      <c r="MIK33" s="405"/>
      <c r="MIL33" s="405"/>
      <c r="MIM33" s="405"/>
      <c r="MIN33" s="405"/>
      <c r="MIO33" s="405"/>
      <c r="MIP33" s="405"/>
      <c r="MIQ33" s="405"/>
      <c r="MIR33" s="405"/>
      <c r="MIS33" s="405"/>
      <c r="MIT33" s="405"/>
      <c r="MIU33" s="405"/>
      <c r="MIV33" s="405"/>
      <c r="MIW33" s="405"/>
      <c r="MIX33" s="405"/>
      <c r="MIY33" s="405"/>
      <c r="MIZ33" s="405"/>
      <c r="MJA33" s="405"/>
      <c r="MJB33" s="405"/>
      <c r="MJC33" s="405"/>
      <c r="MJD33" s="405"/>
      <c r="MJE33" s="405"/>
      <c r="MJF33" s="405"/>
      <c r="MJG33" s="405"/>
      <c r="MJH33" s="405"/>
      <c r="MJI33" s="405"/>
      <c r="MJJ33" s="405"/>
      <c r="MJK33" s="405"/>
      <c r="MJL33" s="405"/>
      <c r="MJM33" s="405"/>
      <c r="MJN33" s="405"/>
      <c r="MJO33" s="405"/>
      <c r="MJP33" s="405"/>
      <c r="MJQ33" s="405"/>
      <c r="MJR33" s="405"/>
      <c r="MJS33" s="405"/>
      <c r="MJT33" s="405"/>
      <c r="MJU33" s="405"/>
      <c r="MJV33" s="405"/>
      <c r="MJW33" s="405"/>
      <c r="MJX33" s="405"/>
      <c r="MJY33" s="405"/>
      <c r="MJZ33" s="405"/>
      <c r="MKA33" s="405"/>
      <c r="MKB33" s="405"/>
      <c r="MKC33" s="405"/>
      <c r="MKD33" s="405"/>
      <c r="MKE33" s="405"/>
      <c r="MKF33" s="405"/>
      <c r="MKG33" s="405"/>
      <c r="MKH33" s="405"/>
      <c r="MKI33" s="405"/>
      <c r="MKJ33" s="405"/>
      <c r="MKK33" s="405"/>
      <c r="MKL33" s="405"/>
      <c r="MKM33" s="405"/>
      <c r="MKN33" s="405"/>
      <c r="MKO33" s="405"/>
      <c r="MKP33" s="405"/>
      <c r="MKQ33" s="405"/>
      <c r="MKR33" s="405"/>
      <c r="MKS33" s="405"/>
      <c r="MKT33" s="405"/>
      <c r="MKU33" s="405"/>
      <c r="MKV33" s="405"/>
      <c r="MKW33" s="405"/>
      <c r="MKX33" s="405"/>
      <c r="MKY33" s="405"/>
      <c r="MKZ33" s="405"/>
      <c r="MLA33" s="405"/>
      <c r="MLB33" s="405"/>
      <c r="MLC33" s="405"/>
      <c r="MLD33" s="405"/>
      <c r="MLE33" s="405"/>
      <c r="MLF33" s="405"/>
      <c r="MLG33" s="405"/>
      <c r="MLH33" s="405"/>
      <c r="MLI33" s="405"/>
      <c r="MLJ33" s="405"/>
      <c r="MLK33" s="405"/>
      <c r="MLL33" s="405"/>
      <c r="MLM33" s="405"/>
      <c r="MLN33" s="405"/>
      <c r="MLO33" s="405"/>
      <c r="MLP33" s="405"/>
      <c r="MLQ33" s="405"/>
      <c r="MLR33" s="405"/>
      <c r="MLS33" s="405"/>
      <c r="MLT33" s="405"/>
      <c r="MLU33" s="405"/>
      <c r="MLV33" s="405"/>
      <c r="MLW33" s="405"/>
      <c r="MLX33" s="405"/>
      <c r="MLY33" s="405"/>
      <c r="MLZ33" s="405"/>
      <c r="MMA33" s="405"/>
      <c r="MMB33" s="405"/>
      <c r="MMC33" s="405"/>
      <c r="MMD33" s="405"/>
      <c r="MME33" s="405"/>
      <c r="MMF33" s="405"/>
      <c r="MMG33" s="405"/>
      <c r="MMH33" s="405"/>
      <c r="MMI33" s="405"/>
      <c r="MMJ33" s="405"/>
      <c r="MMK33" s="405"/>
      <c r="MML33" s="405"/>
      <c r="MMM33" s="405"/>
      <c r="MMN33" s="405"/>
      <c r="MMO33" s="405"/>
      <c r="MMP33" s="405"/>
      <c r="MMQ33" s="405"/>
      <c r="MMR33" s="405"/>
      <c r="MMS33" s="405"/>
      <c r="MMT33" s="405"/>
      <c r="MMU33" s="405"/>
      <c r="MMV33" s="405"/>
      <c r="MMW33" s="405"/>
      <c r="MMX33" s="405"/>
      <c r="MMY33" s="405"/>
      <c r="MMZ33" s="405"/>
      <c r="MNA33" s="405"/>
      <c r="MNB33" s="405"/>
      <c r="MNC33" s="405"/>
      <c r="MND33" s="405"/>
      <c r="MNE33" s="405"/>
      <c r="MNF33" s="405"/>
      <c r="MNG33" s="405"/>
      <c r="MNH33" s="405"/>
      <c r="MNI33" s="405"/>
      <c r="MNJ33" s="405"/>
      <c r="MNK33" s="405"/>
      <c r="MNL33" s="405"/>
      <c r="MNM33" s="405"/>
      <c r="MNN33" s="405"/>
      <c r="MNO33" s="405"/>
      <c r="MNP33" s="405"/>
      <c r="MNQ33" s="405"/>
      <c r="MNR33" s="405"/>
      <c r="MNS33" s="405"/>
      <c r="MNT33" s="405"/>
      <c r="MNU33" s="405"/>
      <c r="MNV33" s="405"/>
      <c r="MNW33" s="405"/>
      <c r="MNX33" s="405"/>
      <c r="MNY33" s="405"/>
      <c r="MNZ33" s="405"/>
      <c r="MOA33" s="405"/>
      <c r="MOB33" s="405"/>
      <c r="MOC33" s="405"/>
      <c r="MOD33" s="405"/>
      <c r="MOE33" s="405"/>
      <c r="MOF33" s="405"/>
      <c r="MOG33" s="405"/>
      <c r="MOH33" s="405"/>
      <c r="MOI33" s="405"/>
      <c r="MOJ33" s="405"/>
      <c r="MOK33" s="405"/>
      <c r="MOL33" s="405"/>
      <c r="MOM33" s="405"/>
      <c r="MON33" s="405"/>
      <c r="MOO33" s="405"/>
      <c r="MOP33" s="405"/>
      <c r="MOQ33" s="405"/>
      <c r="MOR33" s="405"/>
      <c r="MOS33" s="405"/>
      <c r="MOT33" s="405"/>
      <c r="MOV33" s="405"/>
      <c r="MOX33" s="405"/>
      <c r="MOZ33" s="405"/>
      <c r="MPC33" s="405"/>
      <c r="MPD33" s="405"/>
      <c r="MPE33" s="405"/>
      <c r="MPG33" s="405"/>
      <c r="MPH33" s="405"/>
      <c r="MPI33" s="405"/>
      <c r="MPJ33" s="405"/>
      <c r="MPO33" s="405"/>
      <c r="MPQ33" s="405"/>
      <c r="MPR33" s="405"/>
      <c r="MPS33" s="405"/>
      <c r="MPT33" s="405"/>
      <c r="MPU33" s="405"/>
      <c r="MPV33" s="405"/>
      <c r="MPW33" s="405"/>
      <c r="MPX33" s="405"/>
      <c r="MPY33" s="405"/>
      <c r="MPZ33" s="405"/>
      <c r="MQA33" s="405"/>
      <c r="MQB33" s="405"/>
      <c r="MQC33" s="405"/>
      <c r="MQD33" s="405"/>
      <c r="MQE33" s="405"/>
      <c r="MQF33" s="405"/>
      <c r="MQG33" s="405"/>
      <c r="MQH33" s="405"/>
      <c r="MQI33" s="405"/>
      <c r="MQJ33" s="405"/>
      <c r="MQK33" s="405"/>
      <c r="MQL33" s="405"/>
      <c r="MQM33" s="405"/>
      <c r="MQN33" s="405"/>
      <c r="MQO33" s="405"/>
      <c r="MQP33" s="405"/>
      <c r="MQQ33" s="405"/>
      <c r="MQR33" s="405"/>
      <c r="MQS33" s="405"/>
      <c r="MQT33" s="405"/>
      <c r="MQU33" s="405"/>
      <c r="MQV33" s="405"/>
      <c r="MQW33" s="405"/>
      <c r="MQX33" s="405"/>
      <c r="MQY33" s="405"/>
      <c r="MQZ33" s="405"/>
      <c r="MRA33" s="405"/>
      <c r="MRB33" s="405"/>
      <c r="MRC33" s="405"/>
      <c r="MRD33" s="405"/>
      <c r="MRE33" s="405"/>
      <c r="MRF33" s="405"/>
      <c r="MRG33" s="405"/>
      <c r="MRH33" s="405"/>
      <c r="MRI33" s="405"/>
      <c r="MRJ33" s="405"/>
      <c r="MRK33" s="405"/>
      <c r="MRL33" s="405"/>
      <c r="MRM33" s="405"/>
      <c r="MRN33" s="405"/>
      <c r="MRO33" s="405"/>
      <c r="MRP33" s="405"/>
      <c r="MRQ33" s="405"/>
      <c r="MRR33" s="405"/>
      <c r="MRS33" s="405"/>
      <c r="MRT33" s="405"/>
      <c r="MRU33" s="405"/>
      <c r="MRV33" s="405"/>
      <c r="MRW33" s="405"/>
      <c r="MRX33" s="405"/>
      <c r="MRY33" s="405"/>
      <c r="MRZ33" s="405"/>
      <c r="MSA33" s="405"/>
      <c r="MSB33" s="405"/>
      <c r="MSC33" s="405"/>
      <c r="MSD33" s="405"/>
      <c r="MSE33" s="405"/>
      <c r="MSF33" s="405"/>
      <c r="MSG33" s="405"/>
      <c r="MSH33" s="405"/>
      <c r="MSI33" s="405"/>
      <c r="MSJ33" s="405"/>
      <c r="MSK33" s="405"/>
      <c r="MSL33" s="405"/>
      <c r="MSM33" s="405"/>
      <c r="MSN33" s="405"/>
      <c r="MSO33" s="405"/>
      <c r="MSP33" s="405"/>
      <c r="MSQ33" s="405"/>
      <c r="MSR33" s="405"/>
      <c r="MSS33" s="405"/>
      <c r="MST33" s="405"/>
      <c r="MSU33" s="405"/>
      <c r="MSV33" s="405"/>
      <c r="MSW33" s="405"/>
      <c r="MSX33" s="405"/>
      <c r="MSY33" s="405"/>
      <c r="MSZ33" s="405"/>
      <c r="MTA33" s="405"/>
      <c r="MTB33" s="405"/>
      <c r="MTC33" s="405"/>
      <c r="MTD33" s="405"/>
      <c r="MTE33" s="405"/>
      <c r="MTF33" s="405"/>
      <c r="MTG33" s="405"/>
      <c r="MTH33" s="405"/>
      <c r="MTI33" s="405"/>
      <c r="MTJ33" s="405"/>
      <c r="MTK33" s="405"/>
      <c r="MTL33" s="405"/>
      <c r="MTM33" s="405"/>
      <c r="MTN33" s="405"/>
      <c r="MTO33" s="405"/>
      <c r="MTP33" s="405"/>
      <c r="MTQ33" s="405"/>
      <c r="MTR33" s="405"/>
      <c r="MTS33" s="405"/>
      <c r="MTT33" s="405"/>
      <c r="MTU33" s="405"/>
      <c r="MTV33" s="405"/>
      <c r="MTW33" s="405"/>
      <c r="MTX33" s="405"/>
      <c r="MTY33" s="405"/>
      <c r="MTZ33" s="405"/>
      <c r="MUA33" s="405"/>
      <c r="MUB33" s="405"/>
      <c r="MUC33" s="405"/>
      <c r="MUD33" s="405"/>
      <c r="MUE33" s="405"/>
      <c r="MUF33" s="405"/>
      <c r="MUG33" s="405"/>
      <c r="MUH33" s="405"/>
      <c r="MUI33" s="405"/>
      <c r="MUJ33" s="405"/>
      <c r="MUK33" s="405"/>
      <c r="MUL33" s="405"/>
      <c r="MUM33" s="405"/>
      <c r="MUN33" s="405"/>
      <c r="MUO33" s="405"/>
      <c r="MUP33" s="405"/>
      <c r="MUQ33" s="405"/>
      <c r="MUR33" s="405"/>
      <c r="MUS33" s="405"/>
      <c r="MUT33" s="405"/>
      <c r="MUU33" s="405"/>
      <c r="MUV33" s="405"/>
      <c r="MUW33" s="405"/>
      <c r="MUX33" s="405"/>
      <c r="MUY33" s="405"/>
      <c r="MUZ33" s="405"/>
      <c r="MVA33" s="405"/>
      <c r="MVB33" s="405"/>
      <c r="MVC33" s="405"/>
      <c r="MVD33" s="405"/>
      <c r="MVE33" s="405"/>
      <c r="MVF33" s="405"/>
      <c r="MVG33" s="405"/>
      <c r="MVH33" s="405"/>
      <c r="MVI33" s="405"/>
      <c r="MVJ33" s="405"/>
      <c r="MVK33" s="405"/>
      <c r="MVL33" s="405"/>
      <c r="MVM33" s="405"/>
      <c r="MVN33" s="405"/>
      <c r="MVO33" s="405"/>
      <c r="MVP33" s="405"/>
      <c r="MVQ33" s="405"/>
      <c r="MVR33" s="405"/>
      <c r="MVS33" s="405"/>
      <c r="MVT33" s="405"/>
      <c r="MVU33" s="405"/>
      <c r="MVV33" s="405"/>
      <c r="MVW33" s="405"/>
      <c r="MVX33" s="405"/>
      <c r="MVY33" s="405"/>
      <c r="MVZ33" s="405"/>
      <c r="MWA33" s="405"/>
      <c r="MWB33" s="405"/>
      <c r="MWC33" s="405"/>
      <c r="MWD33" s="405"/>
      <c r="MWE33" s="405"/>
      <c r="MWF33" s="405"/>
      <c r="MWG33" s="405"/>
      <c r="MWH33" s="405"/>
      <c r="MWI33" s="405"/>
      <c r="MWJ33" s="405"/>
      <c r="MWK33" s="405"/>
      <c r="MWL33" s="405"/>
      <c r="MWM33" s="405"/>
      <c r="MWN33" s="405"/>
      <c r="MWO33" s="405"/>
      <c r="MWP33" s="405"/>
      <c r="MWQ33" s="405"/>
      <c r="MWR33" s="405"/>
      <c r="MWS33" s="405"/>
      <c r="MWT33" s="405"/>
      <c r="MWU33" s="405"/>
      <c r="MWV33" s="405"/>
      <c r="MWW33" s="405"/>
      <c r="MWX33" s="405"/>
      <c r="MWY33" s="405"/>
      <c r="MWZ33" s="405"/>
      <c r="MXA33" s="405"/>
      <c r="MXB33" s="405"/>
      <c r="MXC33" s="405"/>
      <c r="MXD33" s="405"/>
      <c r="MXE33" s="405"/>
      <c r="MXF33" s="405"/>
      <c r="MXG33" s="405"/>
      <c r="MXH33" s="405"/>
      <c r="MXI33" s="405"/>
      <c r="MXJ33" s="405"/>
      <c r="MXK33" s="405"/>
      <c r="MXL33" s="405"/>
      <c r="MXM33" s="405"/>
      <c r="MXN33" s="405"/>
      <c r="MXO33" s="405"/>
      <c r="MXP33" s="405"/>
      <c r="MXQ33" s="405"/>
      <c r="MXR33" s="405"/>
      <c r="MXS33" s="405"/>
      <c r="MXT33" s="405"/>
      <c r="MXU33" s="405"/>
      <c r="MXV33" s="405"/>
      <c r="MXW33" s="405"/>
      <c r="MXX33" s="405"/>
      <c r="MXY33" s="405"/>
      <c r="MXZ33" s="405"/>
      <c r="MYA33" s="405"/>
      <c r="MYB33" s="405"/>
      <c r="MYC33" s="405"/>
      <c r="MYD33" s="405"/>
      <c r="MYE33" s="405"/>
      <c r="MYF33" s="405"/>
      <c r="MYG33" s="405"/>
      <c r="MYH33" s="405"/>
      <c r="MYI33" s="405"/>
      <c r="MYJ33" s="405"/>
      <c r="MYK33" s="405"/>
      <c r="MYL33" s="405"/>
      <c r="MYM33" s="405"/>
      <c r="MYN33" s="405"/>
      <c r="MYO33" s="405"/>
      <c r="MYP33" s="405"/>
      <c r="MYR33" s="405"/>
      <c r="MYT33" s="405"/>
      <c r="MYV33" s="405"/>
      <c r="MYY33" s="405"/>
      <c r="MYZ33" s="405"/>
      <c r="MZA33" s="405"/>
      <c r="MZC33" s="405"/>
      <c r="MZD33" s="405"/>
      <c r="MZE33" s="405"/>
      <c r="MZF33" s="405"/>
      <c r="MZK33" s="405"/>
      <c r="MZM33" s="405"/>
      <c r="MZN33" s="405"/>
      <c r="MZO33" s="405"/>
      <c r="MZP33" s="405"/>
      <c r="MZQ33" s="405"/>
      <c r="MZR33" s="405"/>
      <c r="MZS33" s="405"/>
      <c r="MZT33" s="405"/>
      <c r="MZU33" s="405"/>
      <c r="MZV33" s="405"/>
      <c r="MZW33" s="405"/>
      <c r="MZX33" s="405"/>
      <c r="MZY33" s="405"/>
      <c r="MZZ33" s="405"/>
      <c r="NAA33" s="405"/>
      <c r="NAB33" s="405"/>
      <c r="NAC33" s="405"/>
      <c r="NAD33" s="405"/>
      <c r="NAE33" s="405"/>
      <c r="NAF33" s="405"/>
      <c r="NAG33" s="405"/>
      <c r="NAH33" s="405"/>
      <c r="NAI33" s="405"/>
      <c r="NAJ33" s="405"/>
      <c r="NAK33" s="405"/>
      <c r="NAL33" s="405"/>
      <c r="NAM33" s="405"/>
      <c r="NAN33" s="405"/>
      <c r="NAO33" s="405"/>
      <c r="NAP33" s="405"/>
      <c r="NAQ33" s="405"/>
      <c r="NAR33" s="405"/>
      <c r="NAS33" s="405"/>
      <c r="NAT33" s="405"/>
      <c r="NAU33" s="405"/>
      <c r="NAV33" s="405"/>
      <c r="NAW33" s="405"/>
      <c r="NAX33" s="405"/>
      <c r="NAY33" s="405"/>
      <c r="NAZ33" s="405"/>
      <c r="NBA33" s="405"/>
      <c r="NBB33" s="405"/>
      <c r="NBC33" s="405"/>
      <c r="NBD33" s="405"/>
      <c r="NBE33" s="405"/>
      <c r="NBF33" s="405"/>
      <c r="NBG33" s="405"/>
      <c r="NBH33" s="405"/>
      <c r="NBI33" s="405"/>
      <c r="NBJ33" s="405"/>
      <c r="NBK33" s="405"/>
      <c r="NBL33" s="405"/>
      <c r="NBM33" s="405"/>
      <c r="NBN33" s="405"/>
      <c r="NBO33" s="405"/>
      <c r="NBP33" s="405"/>
      <c r="NBQ33" s="405"/>
      <c r="NBR33" s="405"/>
      <c r="NBS33" s="405"/>
      <c r="NBT33" s="405"/>
      <c r="NBU33" s="405"/>
      <c r="NBV33" s="405"/>
      <c r="NBW33" s="405"/>
      <c r="NBX33" s="405"/>
      <c r="NBY33" s="405"/>
      <c r="NBZ33" s="405"/>
      <c r="NCA33" s="405"/>
      <c r="NCB33" s="405"/>
      <c r="NCC33" s="405"/>
      <c r="NCD33" s="405"/>
      <c r="NCE33" s="405"/>
      <c r="NCF33" s="405"/>
      <c r="NCG33" s="405"/>
      <c r="NCH33" s="405"/>
      <c r="NCI33" s="405"/>
      <c r="NCJ33" s="405"/>
      <c r="NCK33" s="405"/>
      <c r="NCL33" s="405"/>
      <c r="NCM33" s="405"/>
      <c r="NCN33" s="405"/>
      <c r="NCO33" s="405"/>
      <c r="NCP33" s="405"/>
      <c r="NCQ33" s="405"/>
      <c r="NCR33" s="405"/>
      <c r="NCS33" s="405"/>
      <c r="NCT33" s="405"/>
      <c r="NCU33" s="405"/>
      <c r="NCV33" s="405"/>
      <c r="NCW33" s="405"/>
      <c r="NCX33" s="405"/>
      <c r="NCY33" s="405"/>
      <c r="NCZ33" s="405"/>
      <c r="NDA33" s="405"/>
      <c r="NDB33" s="405"/>
      <c r="NDC33" s="405"/>
      <c r="NDD33" s="405"/>
      <c r="NDE33" s="405"/>
      <c r="NDF33" s="405"/>
      <c r="NDG33" s="405"/>
      <c r="NDH33" s="405"/>
      <c r="NDI33" s="405"/>
      <c r="NDJ33" s="405"/>
      <c r="NDK33" s="405"/>
      <c r="NDL33" s="405"/>
      <c r="NDM33" s="405"/>
      <c r="NDN33" s="405"/>
      <c r="NDO33" s="405"/>
      <c r="NDP33" s="405"/>
      <c r="NDQ33" s="405"/>
      <c r="NDR33" s="405"/>
      <c r="NDS33" s="405"/>
      <c r="NDT33" s="405"/>
      <c r="NDU33" s="405"/>
      <c r="NDV33" s="405"/>
      <c r="NDW33" s="405"/>
      <c r="NDX33" s="405"/>
      <c r="NDY33" s="405"/>
      <c r="NDZ33" s="405"/>
      <c r="NEA33" s="405"/>
      <c r="NEB33" s="405"/>
      <c r="NEC33" s="405"/>
      <c r="NED33" s="405"/>
      <c r="NEE33" s="405"/>
      <c r="NEF33" s="405"/>
      <c r="NEG33" s="405"/>
      <c r="NEH33" s="405"/>
      <c r="NEI33" s="405"/>
      <c r="NEJ33" s="405"/>
      <c r="NEK33" s="405"/>
      <c r="NEL33" s="405"/>
      <c r="NEM33" s="405"/>
      <c r="NEN33" s="405"/>
      <c r="NEO33" s="405"/>
      <c r="NEP33" s="405"/>
      <c r="NEQ33" s="405"/>
      <c r="NER33" s="405"/>
      <c r="NES33" s="405"/>
      <c r="NET33" s="405"/>
      <c r="NEU33" s="405"/>
      <c r="NEV33" s="405"/>
      <c r="NEW33" s="405"/>
      <c r="NEX33" s="405"/>
      <c r="NEY33" s="405"/>
      <c r="NEZ33" s="405"/>
      <c r="NFA33" s="405"/>
      <c r="NFB33" s="405"/>
      <c r="NFC33" s="405"/>
      <c r="NFD33" s="405"/>
      <c r="NFE33" s="405"/>
      <c r="NFF33" s="405"/>
      <c r="NFG33" s="405"/>
      <c r="NFH33" s="405"/>
      <c r="NFI33" s="405"/>
      <c r="NFJ33" s="405"/>
      <c r="NFK33" s="405"/>
      <c r="NFL33" s="405"/>
      <c r="NFM33" s="405"/>
      <c r="NFN33" s="405"/>
      <c r="NFO33" s="405"/>
      <c r="NFP33" s="405"/>
      <c r="NFQ33" s="405"/>
      <c r="NFR33" s="405"/>
      <c r="NFS33" s="405"/>
      <c r="NFT33" s="405"/>
      <c r="NFU33" s="405"/>
      <c r="NFV33" s="405"/>
      <c r="NFW33" s="405"/>
      <c r="NFX33" s="405"/>
      <c r="NFY33" s="405"/>
      <c r="NFZ33" s="405"/>
      <c r="NGA33" s="405"/>
      <c r="NGB33" s="405"/>
      <c r="NGC33" s="405"/>
      <c r="NGD33" s="405"/>
      <c r="NGE33" s="405"/>
      <c r="NGF33" s="405"/>
      <c r="NGG33" s="405"/>
      <c r="NGH33" s="405"/>
      <c r="NGI33" s="405"/>
      <c r="NGJ33" s="405"/>
      <c r="NGK33" s="405"/>
      <c r="NGL33" s="405"/>
      <c r="NGM33" s="405"/>
      <c r="NGN33" s="405"/>
      <c r="NGO33" s="405"/>
      <c r="NGP33" s="405"/>
      <c r="NGQ33" s="405"/>
      <c r="NGR33" s="405"/>
      <c r="NGS33" s="405"/>
      <c r="NGT33" s="405"/>
      <c r="NGU33" s="405"/>
      <c r="NGV33" s="405"/>
      <c r="NGW33" s="405"/>
      <c r="NGX33" s="405"/>
      <c r="NGY33" s="405"/>
      <c r="NGZ33" s="405"/>
      <c r="NHA33" s="405"/>
      <c r="NHB33" s="405"/>
      <c r="NHC33" s="405"/>
      <c r="NHD33" s="405"/>
      <c r="NHE33" s="405"/>
      <c r="NHF33" s="405"/>
      <c r="NHG33" s="405"/>
      <c r="NHH33" s="405"/>
      <c r="NHI33" s="405"/>
      <c r="NHJ33" s="405"/>
      <c r="NHK33" s="405"/>
      <c r="NHL33" s="405"/>
      <c r="NHM33" s="405"/>
      <c r="NHN33" s="405"/>
      <c r="NHO33" s="405"/>
      <c r="NHP33" s="405"/>
      <c r="NHQ33" s="405"/>
      <c r="NHR33" s="405"/>
      <c r="NHS33" s="405"/>
      <c r="NHT33" s="405"/>
      <c r="NHU33" s="405"/>
      <c r="NHV33" s="405"/>
      <c r="NHW33" s="405"/>
      <c r="NHX33" s="405"/>
      <c r="NHY33" s="405"/>
      <c r="NHZ33" s="405"/>
      <c r="NIA33" s="405"/>
      <c r="NIB33" s="405"/>
      <c r="NIC33" s="405"/>
      <c r="NID33" s="405"/>
      <c r="NIE33" s="405"/>
      <c r="NIF33" s="405"/>
      <c r="NIG33" s="405"/>
      <c r="NIH33" s="405"/>
      <c r="NII33" s="405"/>
      <c r="NIJ33" s="405"/>
      <c r="NIK33" s="405"/>
      <c r="NIL33" s="405"/>
      <c r="NIN33" s="405"/>
      <c r="NIP33" s="405"/>
      <c r="NIR33" s="405"/>
      <c r="NIU33" s="405"/>
      <c r="NIV33" s="405"/>
      <c r="NIW33" s="405"/>
      <c r="NIY33" s="405"/>
      <c r="NIZ33" s="405"/>
      <c r="NJA33" s="405"/>
      <c r="NJB33" s="405"/>
      <c r="NJG33" s="405"/>
      <c r="NJI33" s="405"/>
      <c r="NJJ33" s="405"/>
      <c r="NJK33" s="405"/>
      <c r="NJL33" s="405"/>
      <c r="NJM33" s="405"/>
      <c r="NJN33" s="405"/>
      <c r="NJO33" s="405"/>
      <c r="NJP33" s="405"/>
      <c r="NJQ33" s="405"/>
      <c r="NJR33" s="405"/>
      <c r="NJS33" s="405"/>
      <c r="NJT33" s="405"/>
      <c r="NJU33" s="405"/>
      <c r="NJV33" s="405"/>
      <c r="NJW33" s="405"/>
      <c r="NJX33" s="405"/>
      <c r="NJY33" s="405"/>
      <c r="NJZ33" s="405"/>
      <c r="NKA33" s="405"/>
      <c r="NKB33" s="405"/>
      <c r="NKC33" s="405"/>
      <c r="NKD33" s="405"/>
      <c r="NKE33" s="405"/>
      <c r="NKF33" s="405"/>
      <c r="NKG33" s="405"/>
      <c r="NKH33" s="405"/>
      <c r="NKI33" s="405"/>
      <c r="NKJ33" s="405"/>
      <c r="NKK33" s="405"/>
      <c r="NKL33" s="405"/>
      <c r="NKM33" s="405"/>
      <c r="NKN33" s="405"/>
      <c r="NKO33" s="405"/>
      <c r="NKP33" s="405"/>
      <c r="NKQ33" s="405"/>
      <c r="NKR33" s="405"/>
      <c r="NKS33" s="405"/>
      <c r="NKT33" s="405"/>
      <c r="NKU33" s="405"/>
      <c r="NKV33" s="405"/>
      <c r="NKW33" s="405"/>
      <c r="NKX33" s="405"/>
      <c r="NKY33" s="405"/>
      <c r="NKZ33" s="405"/>
      <c r="NLA33" s="405"/>
      <c r="NLB33" s="405"/>
      <c r="NLC33" s="405"/>
      <c r="NLD33" s="405"/>
      <c r="NLE33" s="405"/>
      <c r="NLF33" s="405"/>
      <c r="NLG33" s="405"/>
      <c r="NLH33" s="405"/>
      <c r="NLI33" s="405"/>
      <c r="NLJ33" s="405"/>
      <c r="NLK33" s="405"/>
      <c r="NLL33" s="405"/>
      <c r="NLM33" s="405"/>
      <c r="NLN33" s="405"/>
      <c r="NLO33" s="405"/>
      <c r="NLP33" s="405"/>
      <c r="NLQ33" s="405"/>
      <c r="NLR33" s="405"/>
      <c r="NLS33" s="405"/>
      <c r="NLT33" s="405"/>
      <c r="NLU33" s="405"/>
      <c r="NLV33" s="405"/>
      <c r="NLW33" s="405"/>
      <c r="NLX33" s="405"/>
      <c r="NLY33" s="405"/>
      <c r="NLZ33" s="405"/>
      <c r="NMA33" s="405"/>
      <c r="NMB33" s="405"/>
      <c r="NMC33" s="405"/>
      <c r="NMD33" s="405"/>
      <c r="NME33" s="405"/>
      <c r="NMF33" s="405"/>
      <c r="NMG33" s="405"/>
      <c r="NMH33" s="405"/>
      <c r="NMI33" s="405"/>
      <c r="NMJ33" s="405"/>
      <c r="NMK33" s="405"/>
      <c r="NML33" s="405"/>
      <c r="NMM33" s="405"/>
      <c r="NMN33" s="405"/>
      <c r="NMO33" s="405"/>
      <c r="NMP33" s="405"/>
      <c r="NMQ33" s="405"/>
      <c r="NMR33" s="405"/>
      <c r="NMS33" s="405"/>
      <c r="NMT33" s="405"/>
      <c r="NMU33" s="405"/>
      <c r="NMV33" s="405"/>
      <c r="NMW33" s="405"/>
      <c r="NMX33" s="405"/>
      <c r="NMY33" s="405"/>
      <c r="NMZ33" s="405"/>
      <c r="NNA33" s="405"/>
      <c r="NNB33" s="405"/>
      <c r="NNC33" s="405"/>
      <c r="NND33" s="405"/>
      <c r="NNE33" s="405"/>
      <c r="NNF33" s="405"/>
      <c r="NNG33" s="405"/>
      <c r="NNH33" s="405"/>
      <c r="NNI33" s="405"/>
      <c r="NNJ33" s="405"/>
      <c r="NNK33" s="405"/>
      <c r="NNL33" s="405"/>
      <c r="NNM33" s="405"/>
      <c r="NNN33" s="405"/>
      <c r="NNO33" s="405"/>
      <c r="NNP33" s="405"/>
      <c r="NNQ33" s="405"/>
      <c r="NNR33" s="405"/>
      <c r="NNS33" s="405"/>
      <c r="NNT33" s="405"/>
      <c r="NNU33" s="405"/>
      <c r="NNV33" s="405"/>
      <c r="NNW33" s="405"/>
      <c r="NNX33" s="405"/>
      <c r="NNY33" s="405"/>
      <c r="NNZ33" s="405"/>
      <c r="NOA33" s="405"/>
      <c r="NOB33" s="405"/>
      <c r="NOC33" s="405"/>
      <c r="NOD33" s="405"/>
      <c r="NOE33" s="405"/>
      <c r="NOF33" s="405"/>
      <c r="NOG33" s="405"/>
      <c r="NOH33" s="405"/>
      <c r="NOI33" s="405"/>
      <c r="NOJ33" s="405"/>
      <c r="NOK33" s="405"/>
      <c r="NOL33" s="405"/>
      <c r="NOM33" s="405"/>
      <c r="NON33" s="405"/>
      <c r="NOO33" s="405"/>
      <c r="NOP33" s="405"/>
      <c r="NOQ33" s="405"/>
      <c r="NOR33" s="405"/>
      <c r="NOS33" s="405"/>
      <c r="NOT33" s="405"/>
      <c r="NOU33" s="405"/>
      <c r="NOV33" s="405"/>
      <c r="NOW33" s="405"/>
      <c r="NOX33" s="405"/>
      <c r="NOY33" s="405"/>
      <c r="NOZ33" s="405"/>
      <c r="NPA33" s="405"/>
      <c r="NPB33" s="405"/>
      <c r="NPC33" s="405"/>
      <c r="NPD33" s="405"/>
      <c r="NPE33" s="405"/>
      <c r="NPF33" s="405"/>
      <c r="NPG33" s="405"/>
      <c r="NPH33" s="405"/>
      <c r="NPI33" s="405"/>
      <c r="NPJ33" s="405"/>
      <c r="NPK33" s="405"/>
      <c r="NPL33" s="405"/>
      <c r="NPM33" s="405"/>
      <c r="NPN33" s="405"/>
      <c r="NPO33" s="405"/>
      <c r="NPP33" s="405"/>
      <c r="NPQ33" s="405"/>
      <c r="NPR33" s="405"/>
      <c r="NPS33" s="405"/>
      <c r="NPT33" s="405"/>
      <c r="NPU33" s="405"/>
      <c r="NPV33" s="405"/>
      <c r="NPW33" s="405"/>
      <c r="NPX33" s="405"/>
      <c r="NPY33" s="405"/>
      <c r="NPZ33" s="405"/>
      <c r="NQA33" s="405"/>
      <c r="NQB33" s="405"/>
      <c r="NQC33" s="405"/>
      <c r="NQD33" s="405"/>
      <c r="NQE33" s="405"/>
      <c r="NQF33" s="405"/>
      <c r="NQG33" s="405"/>
      <c r="NQH33" s="405"/>
      <c r="NQI33" s="405"/>
      <c r="NQJ33" s="405"/>
      <c r="NQK33" s="405"/>
      <c r="NQL33" s="405"/>
      <c r="NQM33" s="405"/>
      <c r="NQN33" s="405"/>
      <c r="NQO33" s="405"/>
      <c r="NQP33" s="405"/>
      <c r="NQQ33" s="405"/>
      <c r="NQR33" s="405"/>
      <c r="NQS33" s="405"/>
      <c r="NQT33" s="405"/>
      <c r="NQU33" s="405"/>
      <c r="NQV33" s="405"/>
      <c r="NQW33" s="405"/>
      <c r="NQX33" s="405"/>
      <c r="NQY33" s="405"/>
      <c r="NQZ33" s="405"/>
      <c r="NRA33" s="405"/>
      <c r="NRB33" s="405"/>
      <c r="NRC33" s="405"/>
      <c r="NRD33" s="405"/>
      <c r="NRE33" s="405"/>
      <c r="NRF33" s="405"/>
      <c r="NRG33" s="405"/>
      <c r="NRH33" s="405"/>
      <c r="NRI33" s="405"/>
      <c r="NRJ33" s="405"/>
      <c r="NRK33" s="405"/>
      <c r="NRL33" s="405"/>
      <c r="NRM33" s="405"/>
      <c r="NRN33" s="405"/>
      <c r="NRO33" s="405"/>
      <c r="NRP33" s="405"/>
      <c r="NRQ33" s="405"/>
      <c r="NRR33" s="405"/>
      <c r="NRS33" s="405"/>
      <c r="NRT33" s="405"/>
      <c r="NRU33" s="405"/>
      <c r="NRV33" s="405"/>
      <c r="NRW33" s="405"/>
      <c r="NRX33" s="405"/>
      <c r="NRY33" s="405"/>
      <c r="NRZ33" s="405"/>
      <c r="NSA33" s="405"/>
      <c r="NSB33" s="405"/>
      <c r="NSC33" s="405"/>
      <c r="NSD33" s="405"/>
      <c r="NSE33" s="405"/>
      <c r="NSF33" s="405"/>
      <c r="NSG33" s="405"/>
      <c r="NSH33" s="405"/>
      <c r="NSJ33" s="405"/>
      <c r="NSL33" s="405"/>
      <c r="NSN33" s="405"/>
      <c r="NSQ33" s="405"/>
      <c r="NSR33" s="405"/>
      <c r="NSS33" s="405"/>
      <c r="NSU33" s="405"/>
      <c r="NSV33" s="405"/>
      <c r="NSW33" s="405"/>
      <c r="NSX33" s="405"/>
      <c r="NTC33" s="405"/>
      <c r="NTE33" s="405"/>
      <c r="NTF33" s="405"/>
      <c r="NTG33" s="405"/>
      <c r="NTH33" s="405"/>
      <c r="NTI33" s="405"/>
      <c r="NTJ33" s="405"/>
      <c r="NTK33" s="405"/>
      <c r="NTL33" s="405"/>
      <c r="NTM33" s="405"/>
      <c r="NTN33" s="405"/>
      <c r="NTO33" s="405"/>
      <c r="NTP33" s="405"/>
      <c r="NTQ33" s="405"/>
      <c r="NTR33" s="405"/>
      <c r="NTS33" s="405"/>
      <c r="NTT33" s="405"/>
      <c r="NTU33" s="405"/>
      <c r="NTV33" s="405"/>
      <c r="NTW33" s="405"/>
      <c r="NTX33" s="405"/>
      <c r="NTY33" s="405"/>
      <c r="NTZ33" s="405"/>
      <c r="NUA33" s="405"/>
      <c r="NUB33" s="405"/>
      <c r="NUC33" s="405"/>
      <c r="NUD33" s="405"/>
      <c r="NUE33" s="405"/>
      <c r="NUF33" s="405"/>
      <c r="NUG33" s="405"/>
      <c r="NUH33" s="405"/>
      <c r="NUI33" s="405"/>
      <c r="NUJ33" s="405"/>
      <c r="NUK33" s="405"/>
      <c r="NUL33" s="405"/>
      <c r="NUM33" s="405"/>
      <c r="NUN33" s="405"/>
      <c r="NUO33" s="405"/>
      <c r="NUP33" s="405"/>
      <c r="NUQ33" s="405"/>
      <c r="NUR33" s="405"/>
      <c r="NUS33" s="405"/>
      <c r="NUT33" s="405"/>
      <c r="NUU33" s="405"/>
      <c r="NUV33" s="405"/>
      <c r="NUW33" s="405"/>
      <c r="NUX33" s="405"/>
      <c r="NUY33" s="405"/>
      <c r="NUZ33" s="405"/>
      <c r="NVA33" s="405"/>
      <c r="NVB33" s="405"/>
      <c r="NVC33" s="405"/>
      <c r="NVD33" s="405"/>
      <c r="NVE33" s="405"/>
      <c r="NVF33" s="405"/>
      <c r="NVG33" s="405"/>
      <c r="NVH33" s="405"/>
      <c r="NVI33" s="405"/>
      <c r="NVJ33" s="405"/>
      <c r="NVK33" s="405"/>
      <c r="NVL33" s="405"/>
      <c r="NVM33" s="405"/>
      <c r="NVN33" s="405"/>
      <c r="NVO33" s="405"/>
      <c r="NVP33" s="405"/>
      <c r="NVQ33" s="405"/>
      <c r="NVR33" s="405"/>
      <c r="NVS33" s="405"/>
      <c r="NVT33" s="405"/>
      <c r="NVU33" s="405"/>
      <c r="NVV33" s="405"/>
      <c r="NVW33" s="405"/>
      <c r="NVX33" s="405"/>
      <c r="NVY33" s="405"/>
      <c r="NVZ33" s="405"/>
      <c r="NWA33" s="405"/>
      <c r="NWB33" s="405"/>
      <c r="NWC33" s="405"/>
      <c r="NWD33" s="405"/>
      <c r="NWE33" s="405"/>
      <c r="NWF33" s="405"/>
      <c r="NWG33" s="405"/>
      <c r="NWH33" s="405"/>
      <c r="NWI33" s="405"/>
      <c r="NWJ33" s="405"/>
      <c r="NWK33" s="405"/>
      <c r="NWL33" s="405"/>
      <c r="NWM33" s="405"/>
      <c r="NWN33" s="405"/>
      <c r="NWO33" s="405"/>
      <c r="NWP33" s="405"/>
      <c r="NWQ33" s="405"/>
      <c r="NWR33" s="405"/>
      <c r="NWS33" s="405"/>
      <c r="NWT33" s="405"/>
      <c r="NWU33" s="405"/>
      <c r="NWV33" s="405"/>
      <c r="NWW33" s="405"/>
      <c r="NWX33" s="405"/>
      <c r="NWY33" s="405"/>
      <c r="NWZ33" s="405"/>
      <c r="NXA33" s="405"/>
      <c r="NXB33" s="405"/>
      <c r="NXC33" s="405"/>
      <c r="NXD33" s="405"/>
      <c r="NXE33" s="405"/>
      <c r="NXF33" s="405"/>
      <c r="NXG33" s="405"/>
      <c r="NXH33" s="405"/>
      <c r="NXI33" s="405"/>
      <c r="NXJ33" s="405"/>
      <c r="NXK33" s="405"/>
      <c r="NXL33" s="405"/>
      <c r="NXM33" s="405"/>
      <c r="NXN33" s="405"/>
      <c r="NXO33" s="405"/>
      <c r="NXP33" s="405"/>
      <c r="NXQ33" s="405"/>
      <c r="NXR33" s="405"/>
      <c r="NXS33" s="405"/>
      <c r="NXT33" s="405"/>
      <c r="NXU33" s="405"/>
      <c r="NXV33" s="405"/>
      <c r="NXW33" s="405"/>
      <c r="NXX33" s="405"/>
      <c r="NXY33" s="405"/>
      <c r="NXZ33" s="405"/>
      <c r="NYA33" s="405"/>
      <c r="NYB33" s="405"/>
      <c r="NYC33" s="405"/>
      <c r="NYD33" s="405"/>
      <c r="NYE33" s="405"/>
      <c r="NYF33" s="405"/>
      <c r="NYG33" s="405"/>
      <c r="NYH33" s="405"/>
      <c r="NYI33" s="405"/>
      <c r="NYJ33" s="405"/>
      <c r="NYK33" s="405"/>
      <c r="NYL33" s="405"/>
      <c r="NYM33" s="405"/>
      <c r="NYN33" s="405"/>
      <c r="NYO33" s="405"/>
      <c r="NYP33" s="405"/>
      <c r="NYQ33" s="405"/>
      <c r="NYR33" s="405"/>
      <c r="NYS33" s="405"/>
      <c r="NYT33" s="405"/>
      <c r="NYU33" s="405"/>
      <c r="NYV33" s="405"/>
      <c r="NYW33" s="405"/>
      <c r="NYX33" s="405"/>
      <c r="NYY33" s="405"/>
      <c r="NYZ33" s="405"/>
      <c r="NZA33" s="405"/>
      <c r="NZB33" s="405"/>
      <c r="NZC33" s="405"/>
      <c r="NZD33" s="405"/>
      <c r="NZE33" s="405"/>
      <c r="NZF33" s="405"/>
      <c r="NZG33" s="405"/>
      <c r="NZH33" s="405"/>
      <c r="NZI33" s="405"/>
      <c r="NZJ33" s="405"/>
      <c r="NZK33" s="405"/>
      <c r="NZL33" s="405"/>
      <c r="NZM33" s="405"/>
      <c r="NZN33" s="405"/>
      <c r="NZO33" s="405"/>
      <c r="NZP33" s="405"/>
      <c r="NZQ33" s="405"/>
      <c r="NZR33" s="405"/>
      <c r="NZS33" s="405"/>
      <c r="NZT33" s="405"/>
      <c r="NZU33" s="405"/>
      <c r="NZV33" s="405"/>
      <c r="NZW33" s="405"/>
      <c r="NZX33" s="405"/>
      <c r="NZY33" s="405"/>
      <c r="NZZ33" s="405"/>
      <c r="OAA33" s="405"/>
      <c r="OAB33" s="405"/>
      <c r="OAC33" s="405"/>
      <c r="OAD33" s="405"/>
      <c r="OAE33" s="405"/>
      <c r="OAF33" s="405"/>
      <c r="OAG33" s="405"/>
      <c r="OAH33" s="405"/>
      <c r="OAI33" s="405"/>
      <c r="OAJ33" s="405"/>
      <c r="OAK33" s="405"/>
      <c r="OAL33" s="405"/>
      <c r="OAM33" s="405"/>
      <c r="OAN33" s="405"/>
      <c r="OAO33" s="405"/>
      <c r="OAP33" s="405"/>
      <c r="OAQ33" s="405"/>
      <c r="OAR33" s="405"/>
      <c r="OAS33" s="405"/>
      <c r="OAT33" s="405"/>
      <c r="OAU33" s="405"/>
      <c r="OAV33" s="405"/>
      <c r="OAW33" s="405"/>
      <c r="OAX33" s="405"/>
      <c r="OAY33" s="405"/>
      <c r="OAZ33" s="405"/>
      <c r="OBA33" s="405"/>
      <c r="OBB33" s="405"/>
      <c r="OBC33" s="405"/>
      <c r="OBD33" s="405"/>
      <c r="OBE33" s="405"/>
      <c r="OBF33" s="405"/>
      <c r="OBG33" s="405"/>
      <c r="OBH33" s="405"/>
      <c r="OBI33" s="405"/>
      <c r="OBJ33" s="405"/>
      <c r="OBK33" s="405"/>
      <c r="OBL33" s="405"/>
      <c r="OBM33" s="405"/>
      <c r="OBN33" s="405"/>
      <c r="OBO33" s="405"/>
      <c r="OBP33" s="405"/>
      <c r="OBQ33" s="405"/>
      <c r="OBR33" s="405"/>
      <c r="OBS33" s="405"/>
      <c r="OBT33" s="405"/>
      <c r="OBU33" s="405"/>
      <c r="OBV33" s="405"/>
      <c r="OBW33" s="405"/>
      <c r="OBX33" s="405"/>
      <c r="OBY33" s="405"/>
      <c r="OBZ33" s="405"/>
      <c r="OCA33" s="405"/>
      <c r="OCB33" s="405"/>
      <c r="OCC33" s="405"/>
      <c r="OCD33" s="405"/>
      <c r="OCF33" s="405"/>
      <c r="OCH33" s="405"/>
      <c r="OCJ33" s="405"/>
      <c r="OCM33" s="405"/>
      <c r="OCN33" s="405"/>
      <c r="OCO33" s="405"/>
      <c r="OCQ33" s="405"/>
      <c r="OCR33" s="405"/>
      <c r="OCS33" s="405"/>
      <c r="OCT33" s="405"/>
      <c r="OCY33" s="405"/>
      <c r="ODA33" s="405"/>
      <c r="ODB33" s="405"/>
      <c r="ODC33" s="405"/>
      <c r="ODD33" s="405"/>
      <c r="ODE33" s="405"/>
      <c r="ODF33" s="405"/>
      <c r="ODG33" s="405"/>
      <c r="ODH33" s="405"/>
      <c r="ODI33" s="405"/>
      <c r="ODJ33" s="405"/>
      <c r="ODK33" s="405"/>
      <c r="ODL33" s="405"/>
      <c r="ODM33" s="405"/>
      <c r="ODN33" s="405"/>
      <c r="ODO33" s="405"/>
      <c r="ODP33" s="405"/>
      <c r="ODQ33" s="405"/>
      <c r="ODR33" s="405"/>
      <c r="ODS33" s="405"/>
      <c r="ODT33" s="405"/>
      <c r="ODU33" s="405"/>
      <c r="ODV33" s="405"/>
      <c r="ODW33" s="405"/>
      <c r="ODX33" s="405"/>
      <c r="ODY33" s="405"/>
      <c r="ODZ33" s="405"/>
      <c r="OEA33" s="405"/>
      <c r="OEB33" s="405"/>
      <c r="OEC33" s="405"/>
      <c r="OED33" s="405"/>
      <c r="OEE33" s="405"/>
      <c r="OEF33" s="405"/>
      <c r="OEG33" s="405"/>
      <c r="OEH33" s="405"/>
      <c r="OEI33" s="405"/>
      <c r="OEJ33" s="405"/>
      <c r="OEK33" s="405"/>
      <c r="OEL33" s="405"/>
      <c r="OEM33" s="405"/>
      <c r="OEN33" s="405"/>
      <c r="OEO33" s="405"/>
      <c r="OEP33" s="405"/>
      <c r="OEQ33" s="405"/>
      <c r="OER33" s="405"/>
      <c r="OES33" s="405"/>
      <c r="OET33" s="405"/>
      <c r="OEU33" s="405"/>
      <c r="OEV33" s="405"/>
      <c r="OEW33" s="405"/>
      <c r="OEX33" s="405"/>
      <c r="OEY33" s="405"/>
      <c r="OEZ33" s="405"/>
      <c r="OFA33" s="405"/>
      <c r="OFB33" s="405"/>
      <c r="OFC33" s="405"/>
      <c r="OFD33" s="405"/>
      <c r="OFE33" s="405"/>
      <c r="OFF33" s="405"/>
      <c r="OFG33" s="405"/>
      <c r="OFH33" s="405"/>
      <c r="OFI33" s="405"/>
      <c r="OFJ33" s="405"/>
      <c r="OFK33" s="405"/>
      <c r="OFL33" s="405"/>
      <c r="OFM33" s="405"/>
      <c r="OFN33" s="405"/>
      <c r="OFO33" s="405"/>
      <c r="OFP33" s="405"/>
      <c r="OFQ33" s="405"/>
      <c r="OFR33" s="405"/>
      <c r="OFS33" s="405"/>
      <c r="OFT33" s="405"/>
      <c r="OFU33" s="405"/>
      <c r="OFV33" s="405"/>
      <c r="OFW33" s="405"/>
      <c r="OFX33" s="405"/>
      <c r="OFY33" s="405"/>
      <c r="OFZ33" s="405"/>
      <c r="OGA33" s="405"/>
      <c r="OGB33" s="405"/>
      <c r="OGC33" s="405"/>
      <c r="OGD33" s="405"/>
      <c r="OGE33" s="405"/>
      <c r="OGF33" s="405"/>
      <c r="OGG33" s="405"/>
      <c r="OGH33" s="405"/>
      <c r="OGI33" s="405"/>
      <c r="OGJ33" s="405"/>
      <c r="OGK33" s="405"/>
      <c r="OGL33" s="405"/>
      <c r="OGM33" s="405"/>
      <c r="OGN33" s="405"/>
      <c r="OGO33" s="405"/>
      <c r="OGP33" s="405"/>
      <c r="OGQ33" s="405"/>
      <c r="OGR33" s="405"/>
      <c r="OGS33" s="405"/>
      <c r="OGT33" s="405"/>
      <c r="OGU33" s="405"/>
      <c r="OGV33" s="405"/>
      <c r="OGW33" s="405"/>
      <c r="OGX33" s="405"/>
      <c r="OGY33" s="405"/>
      <c r="OGZ33" s="405"/>
      <c r="OHA33" s="405"/>
      <c r="OHB33" s="405"/>
      <c r="OHC33" s="405"/>
      <c r="OHD33" s="405"/>
      <c r="OHE33" s="405"/>
      <c r="OHF33" s="405"/>
      <c r="OHG33" s="405"/>
      <c r="OHH33" s="405"/>
      <c r="OHI33" s="405"/>
      <c r="OHJ33" s="405"/>
      <c r="OHK33" s="405"/>
      <c r="OHL33" s="405"/>
      <c r="OHM33" s="405"/>
      <c r="OHN33" s="405"/>
      <c r="OHO33" s="405"/>
      <c r="OHP33" s="405"/>
      <c r="OHQ33" s="405"/>
      <c r="OHR33" s="405"/>
      <c r="OHS33" s="405"/>
      <c r="OHT33" s="405"/>
      <c r="OHU33" s="405"/>
      <c r="OHV33" s="405"/>
      <c r="OHW33" s="405"/>
      <c r="OHX33" s="405"/>
      <c r="OHY33" s="405"/>
      <c r="OHZ33" s="405"/>
      <c r="OIA33" s="405"/>
      <c r="OIB33" s="405"/>
      <c r="OIC33" s="405"/>
      <c r="OID33" s="405"/>
      <c r="OIE33" s="405"/>
      <c r="OIF33" s="405"/>
      <c r="OIG33" s="405"/>
      <c r="OIH33" s="405"/>
      <c r="OII33" s="405"/>
      <c r="OIJ33" s="405"/>
      <c r="OIK33" s="405"/>
      <c r="OIL33" s="405"/>
      <c r="OIM33" s="405"/>
      <c r="OIN33" s="405"/>
      <c r="OIO33" s="405"/>
      <c r="OIP33" s="405"/>
      <c r="OIQ33" s="405"/>
      <c r="OIR33" s="405"/>
      <c r="OIS33" s="405"/>
      <c r="OIT33" s="405"/>
      <c r="OIU33" s="405"/>
      <c r="OIV33" s="405"/>
      <c r="OIW33" s="405"/>
      <c r="OIX33" s="405"/>
      <c r="OIY33" s="405"/>
      <c r="OIZ33" s="405"/>
      <c r="OJA33" s="405"/>
      <c r="OJB33" s="405"/>
      <c r="OJC33" s="405"/>
      <c r="OJD33" s="405"/>
      <c r="OJE33" s="405"/>
      <c r="OJF33" s="405"/>
      <c r="OJG33" s="405"/>
      <c r="OJH33" s="405"/>
      <c r="OJI33" s="405"/>
      <c r="OJJ33" s="405"/>
      <c r="OJK33" s="405"/>
      <c r="OJL33" s="405"/>
      <c r="OJM33" s="405"/>
      <c r="OJN33" s="405"/>
      <c r="OJO33" s="405"/>
      <c r="OJP33" s="405"/>
      <c r="OJQ33" s="405"/>
      <c r="OJR33" s="405"/>
      <c r="OJS33" s="405"/>
      <c r="OJT33" s="405"/>
      <c r="OJU33" s="405"/>
      <c r="OJV33" s="405"/>
      <c r="OJW33" s="405"/>
      <c r="OJX33" s="405"/>
      <c r="OJY33" s="405"/>
      <c r="OJZ33" s="405"/>
      <c r="OKA33" s="405"/>
      <c r="OKB33" s="405"/>
      <c r="OKC33" s="405"/>
      <c r="OKD33" s="405"/>
      <c r="OKE33" s="405"/>
      <c r="OKF33" s="405"/>
      <c r="OKG33" s="405"/>
      <c r="OKH33" s="405"/>
      <c r="OKI33" s="405"/>
      <c r="OKJ33" s="405"/>
      <c r="OKK33" s="405"/>
      <c r="OKL33" s="405"/>
      <c r="OKM33" s="405"/>
      <c r="OKN33" s="405"/>
      <c r="OKO33" s="405"/>
      <c r="OKP33" s="405"/>
      <c r="OKQ33" s="405"/>
      <c r="OKR33" s="405"/>
      <c r="OKS33" s="405"/>
      <c r="OKT33" s="405"/>
      <c r="OKU33" s="405"/>
      <c r="OKV33" s="405"/>
      <c r="OKW33" s="405"/>
      <c r="OKX33" s="405"/>
      <c r="OKY33" s="405"/>
      <c r="OKZ33" s="405"/>
      <c r="OLA33" s="405"/>
      <c r="OLB33" s="405"/>
      <c r="OLC33" s="405"/>
      <c r="OLD33" s="405"/>
      <c r="OLE33" s="405"/>
      <c r="OLF33" s="405"/>
      <c r="OLG33" s="405"/>
      <c r="OLH33" s="405"/>
      <c r="OLI33" s="405"/>
      <c r="OLJ33" s="405"/>
      <c r="OLK33" s="405"/>
      <c r="OLL33" s="405"/>
      <c r="OLM33" s="405"/>
      <c r="OLN33" s="405"/>
      <c r="OLO33" s="405"/>
      <c r="OLP33" s="405"/>
      <c r="OLQ33" s="405"/>
      <c r="OLR33" s="405"/>
      <c r="OLS33" s="405"/>
      <c r="OLT33" s="405"/>
      <c r="OLU33" s="405"/>
      <c r="OLV33" s="405"/>
      <c r="OLW33" s="405"/>
      <c r="OLX33" s="405"/>
      <c r="OLY33" s="405"/>
      <c r="OLZ33" s="405"/>
      <c r="OMB33" s="405"/>
      <c r="OMD33" s="405"/>
      <c r="OMF33" s="405"/>
      <c r="OMI33" s="405"/>
      <c r="OMJ33" s="405"/>
      <c r="OMK33" s="405"/>
      <c r="OMM33" s="405"/>
      <c r="OMN33" s="405"/>
      <c r="OMO33" s="405"/>
      <c r="OMP33" s="405"/>
      <c r="OMU33" s="405"/>
      <c r="OMW33" s="405"/>
      <c r="OMX33" s="405"/>
      <c r="OMY33" s="405"/>
      <c r="OMZ33" s="405"/>
      <c r="ONA33" s="405"/>
      <c r="ONB33" s="405"/>
      <c r="ONC33" s="405"/>
      <c r="OND33" s="405"/>
      <c r="ONE33" s="405"/>
      <c r="ONF33" s="405"/>
      <c r="ONG33" s="405"/>
      <c r="ONH33" s="405"/>
      <c r="ONI33" s="405"/>
      <c r="ONJ33" s="405"/>
      <c r="ONK33" s="405"/>
      <c r="ONL33" s="405"/>
      <c r="ONM33" s="405"/>
      <c r="ONN33" s="405"/>
      <c r="ONO33" s="405"/>
      <c r="ONP33" s="405"/>
      <c r="ONQ33" s="405"/>
      <c r="ONR33" s="405"/>
      <c r="ONS33" s="405"/>
      <c r="ONT33" s="405"/>
      <c r="ONU33" s="405"/>
      <c r="ONV33" s="405"/>
      <c r="ONW33" s="405"/>
      <c r="ONX33" s="405"/>
      <c r="ONY33" s="405"/>
      <c r="ONZ33" s="405"/>
      <c r="OOA33" s="405"/>
      <c r="OOB33" s="405"/>
      <c r="OOC33" s="405"/>
      <c r="OOD33" s="405"/>
      <c r="OOE33" s="405"/>
      <c r="OOF33" s="405"/>
      <c r="OOG33" s="405"/>
      <c r="OOH33" s="405"/>
      <c r="OOI33" s="405"/>
      <c r="OOJ33" s="405"/>
      <c r="OOK33" s="405"/>
      <c r="OOL33" s="405"/>
      <c r="OOM33" s="405"/>
      <c r="OON33" s="405"/>
      <c r="OOO33" s="405"/>
      <c r="OOP33" s="405"/>
      <c r="OOQ33" s="405"/>
      <c r="OOR33" s="405"/>
      <c r="OOS33" s="405"/>
      <c r="OOT33" s="405"/>
      <c r="OOU33" s="405"/>
      <c r="OOV33" s="405"/>
      <c r="OOW33" s="405"/>
      <c r="OOX33" s="405"/>
      <c r="OOY33" s="405"/>
      <c r="OOZ33" s="405"/>
      <c r="OPA33" s="405"/>
      <c r="OPB33" s="405"/>
      <c r="OPC33" s="405"/>
      <c r="OPD33" s="405"/>
      <c r="OPE33" s="405"/>
      <c r="OPF33" s="405"/>
      <c r="OPG33" s="405"/>
      <c r="OPH33" s="405"/>
      <c r="OPI33" s="405"/>
      <c r="OPJ33" s="405"/>
      <c r="OPK33" s="405"/>
      <c r="OPL33" s="405"/>
      <c r="OPM33" s="405"/>
      <c r="OPN33" s="405"/>
      <c r="OPO33" s="405"/>
      <c r="OPP33" s="405"/>
      <c r="OPQ33" s="405"/>
      <c r="OPR33" s="405"/>
      <c r="OPS33" s="405"/>
      <c r="OPT33" s="405"/>
      <c r="OPU33" s="405"/>
      <c r="OPV33" s="405"/>
      <c r="OPW33" s="405"/>
      <c r="OPX33" s="405"/>
      <c r="OPY33" s="405"/>
      <c r="OPZ33" s="405"/>
      <c r="OQA33" s="405"/>
      <c r="OQB33" s="405"/>
      <c r="OQC33" s="405"/>
      <c r="OQD33" s="405"/>
      <c r="OQE33" s="405"/>
      <c r="OQF33" s="405"/>
      <c r="OQG33" s="405"/>
      <c r="OQH33" s="405"/>
      <c r="OQI33" s="405"/>
      <c r="OQJ33" s="405"/>
      <c r="OQK33" s="405"/>
      <c r="OQL33" s="405"/>
      <c r="OQM33" s="405"/>
      <c r="OQN33" s="405"/>
      <c r="OQO33" s="405"/>
      <c r="OQP33" s="405"/>
      <c r="OQQ33" s="405"/>
      <c r="OQR33" s="405"/>
      <c r="OQS33" s="405"/>
      <c r="OQT33" s="405"/>
      <c r="OQU33" s="405"/>
      <c r="OQV33" s="405"/>
      <c r="OQW33" s="405"/>
      <c r="OQX33" s="405"/>
      <c r="OQY33" s="405"/>
      <c r="OQZ33" s="405"/>
      <c r="ORA33" s="405"/>
      <c r="ORB33" s="405"/>
      <c r="ORC33" s="405"/>
      <c r="ORD33" s="405"/>
      <c r="ORE33" s="405"/>
      <c r="ORF33" s="405"/>
      <c r="ORG33" s="405"/>
      <c r="ORH33" s="405"/>
      <c r="ORI33" s="405"/>
      <c r="ORJ33" s="405"/>
      <c r="ORK33" s="405"/>
      <c r="ORL33" s="405"/>
      <c r="ORM33" s="405"/>
      <c r="ORN33" s="405"/>
      <c r="ORO33" s="405"/>
      <c r="ORP33" s="405"/>
      <c r="ORQ33" s="405"/>
      <c r="ORR33" s="405"/>
      <c r="ORS33" s="405"/>
      <c r="ORT33" s="405"/>
      <c r="ORU33" s="405"/>
      <c r="ORV33" s="405"/>
      <c r="ORW33" s="405"/>
      <c r="ORX33" s="405"/>
      <c r="ORY33" s="405"/>
      <c r="ORZ33" s="405"/>
      <c r="OSA33" s="405"/>
      <c r="OSB33" s="405"/>
      <c r="OSC33" s="405"/>
      <c r="OSD33" s="405"/>
      <c r="OSE33" s="405"/>
      <c r="OSF33" s="405"/>
      <c r="OSG33" s="405"/>
      <c r="OSH33" s="405"/>
      <c r="OSI33" s="405"/>
      <c r="OSJ33" s="405"/>
      <c r="OSK33" s="405"/>
      <c r="OSL33" s="405"/>
      <c r="OSM33" s="405"/>
      <c r="OSN33" s="405"/>
      <c r="OSO33" s="405"/>
      <c r="OSP33" s="405"/>
      <c r="OSQ33" s="405"/>
      <c r="OSR33" s="405"/>
      <c r="OSS33" s="405"/>
      <c r="OST33" s="405"/>
      <c r="OSU33" s="405"/>
      <c r="OSV33" s="405"/>
      <c r="OSW33" s="405"/>
      <c r="OSX33" s="405"/>
      <c r="OSY33" s="405"/>
      <c r="OSZ33" s="405"/>
      <c r="OTA33" s="405"/>
      <c r="OTB33" s="405"/>
      <c r="OTC33" s="405"/>
      <c r="OTD33" s="405"/>
      <c r="OTE33" s="405"/>
      <c r="OTF33" s="405"/>
      <c r="OTG33" s="405"/>
      <c r="OTH33" s="405"/>
      <c r="OTI33" s="405"/>
      <c r="OTJ33" s="405"/>
      <c r="OTK33" s="405"/>
      <c r="OTL33" s="405"/>
      <c r="OTM33" s="405"/>
      <c r="OTN33" s="405"/>
      <c r="OTO33" s="405"/>
      <c r="OTP33" s="405"/>
      <c r="OTQ33" s="405"/>
      <c r="OTR33" s="405"/>
      <c r="OTS33" s="405"/>
      <c r="OTT33" s="405"/>
      <c r="OTU33" s="405"/>
      <c r="OTV33" s="405"/>
      <c r="OTW33" s="405"/>
      <c r="OTX33" s="405"/>
      <c r="OTY33" s="405"/>
      <c r="OTZ33" s="405"/>
      <c r="OUA33" s="405"/>
      <c r="OUB33" s="405"/>
      <c r="OUC33" s="405"/>
      <c r="OUD33" s="405"/>
      <c r="OUE33" s="405"/>
      <c r="OUF33" s="405"/>
      <c r="OUG33" s="405"/>
      <c r="OUH33" s="405"/>
      <c r="OUI33" s="405"/>
      <c r="OUJ33" s="405"/>
      <c r="OUK33" s="405"/>
      <c r="OUL33" s="405"/>
      <c r="OUM33" s="405"/>
      <c r="OUN33" s="405"/>
      <c r="OUO33" s="405"/>
      <c r="OUP33" s="405"/>
      <c r="OUQ33" s="405"/>
      <c r="OUR33" s="405"/>
      <c r="OUS33" s="405"/>
      <c r="OUT33" s="405"/>
      <c r="OUU33" s="405"/>
      <c r="OUV33" s="405"/>
      <c r="OUW33" s="405"/>
      <c r="OUX33" s="405"/>
      <c r="OUY33" s="405"/>
      <c r="OUZ33" s="405"/>
      <c r="OVA33" s="405"/>
      <c r="OVB33" s="405"/>
      <c r="OVC33" s="405"/>
      <c r="OVD33" s="405"/>
      <c r="OVE33" s="405"/>
      <c r="OVF33" s="405"/>
      <c r="OVG33" s="405"/>
      <c r="OVH33" s="405"/>
      <c r="OVI33" s="405"/>
      <c r="OVJ33" s="405"/>
      <c r="OVK33" s="405"/>
      <c r="OVL33" s="405"/>
      <c r="OVM33" s="405"/>
      <c r="OVN33" s="405"/>
      <c r="OVO33" s="405"/>
      <c r="OVP33" s="405"/>
      <c r="OVQ33" s="405"/>
      <c r="OVR33" s="405"/>
      <c r="OVS33" s="405"/>
      <c r="OVT33" s="405"/>
      <c r="OVU33" s="405"/>
      <c r="OVV33" s="405"/>
      <c r="OVX33" s="405"/>
      <c r="OVZ33" s="405"/>
      <c r="OWB33" s="405"/>
      <c r="OWE33" s="405"/>
      <c r="OWF33" s="405"/>
      <c r="OWG33" s="405"/>
      <c r="OWI33" s="405"/>
      <c r="OWJ33" s="405"/>
      <c r="OWK33" s="405"/>
      <c r="OWL33" s="405"/>
      <c r="OWQ33" s="405"/>
      <c r="OWS33" s="405"/>
      <c r="OWT33" s="405"/>
      <c r="OWU33" s="405"/>
      <c r="OWV33" s="405"/>
      <c r="OWW33" s="405"/>
      <c r="OWX33" s="405"/>
      <c r="OWY33" s="405"/>
      <c r="OWZ33" s="405"/>
      <c r="OXA33" s="405"/>
      <c r="OXB33" s="405"/>
      <c r="OXC33" s="405"/>
      <c r="OXD33" s="405"/>
      <c r="OXE33" s="405"/>
      <c r="OXF33" s="405"/>
      <c r="OXG33" s="405"/>
      <c r="OXH33" s="405"/>
      <c r="OXI33" s="405"/>
      <c r="OXJ33" s="405"/>
      <c r="OXK33" s="405"/>
      <c r="OXL33" s="405"/>
      <c r="OXM33" s="405"/>
      <c r="OXN33" s="405"/>
      <c r="OXO33" s="405"/>
      <c r="OXP33" s="405"/>
      <c r="OXQ33" s="405"/>
      <c r="OXR33" s="405"/>
      <c r="OXS33" s="405"/>
      <c r="OXT33" s="405"/>
      <c r="OXU33" s="405"/>
      <c r="OXV33" s="405"/>
      <c r="OXW33" s="405"/>
      <c r="OXX33" s="405"/>
      <c r="OXY33" s="405"/>
      <c r="OXZ33" s="405"/>
      <c r="OYA33" s="405"/>
      <c r="OYB33" s="405"/>
      <c r="OYC33" s="405"/>
      <c r="OYD33" s="405"/>
      <c r="OYE33" s="405"/>
      <c r="OYF33" s="405"/>
      <c r="OYG33" s="405"/>
      <c r="OYH33" s="405"/>
      <c r="OYI33" s="405"/>
      <c r="OYJ33" s="405"/>
      <c r="OYK33" s="405"/>
      <c r="OYL33" s="405"/>
      <c r="OYM33" s="405"/>
      <c r="OYN33" s="405"/>
      <c r="OYO33" s="405"/>
      <c r="OYP33" s="405"/>
      <c r="OYQ33" s="405"/>
      <c r="OYR33" s="405"/>
      <c r="OYS33" s="405"/>
      <c r="OYT33" s="405"/>
      <c r="OYU33" s="405"/>
      <c r="OYV33" s="405"/>
      <c r="OYW33" s="405"/>
      <c r="OYX33" s="405"/>
      <c r="OYY33" s="405"/>
      <c r="OYZ33" s="405"/>
      <c r="OZA33" s="405"/>
      <c r="OZB33" s="405"/>
      <c r="OZC33" s="405"/>
      <c r="OZD33" s="405"/>
      <c r="OZE33" s="405"/>
      <c r="OZF33" s="405"/>
      <c r="OZG33" s="405"/>
      <c r="OZH33" s="405"/>
      <c r="OZI33" s="405"/>
      <c r="OZJ33" s="405"/>
      <c r="OZK33" s="405"/>
      <c r="OZL33" s="405"/>
      <c r="OZM33" s="405"/>
      <c r="OZN33" s="405"/>
      <c r="OZO33" s="405"/>
      <c r="OZP33" s="405"/>
      <c r="OZQ33" s="405"/>
      <c r="OZR33" s="405"/>
      <c r="OZS33" s="405"/>
      <c r="OZT33" s="405"/>
      <c r="OZU33" s="405"/>
      <c r="OZV33" s="405"/>
      <c r="OZW33" s="405"/>
      <c r="OZX33" s="405"/>
      <c r="OZY33" s="405"/>
      <c r="OZZ33" s="405"/>
      <c r="PAA33" s="405"/>
      <c r="PAB33" s="405"/>
      <c r="PAC33" s="405"/>
      <c r="PAD33" s="405"/>
      <c r="PAE33" s="405"/>
      <c r="PAF33" s="405"/>
      <c r="PAG33" s="405"/>
      <c r="PAH33" s="405"/>
      <c r="PAI33" s="405"/>
      <c r="PAJ33" s="405"/>
      <c r="PAK33" s="405"/>
      <c r="PAL33" s="405"/>
      <c r="PAM33" s="405"/>
      <c r="PAN33" s="405"/>
      <c r="PAO33" s="405"/>
      <c r="PAP33" s="405"/>
      <c r="PAQ33" s="405"/>
      <c r="PAR33" s="405"/>
      <c r="PAS33" s="405"/>
      <c r="PAT33" s="405"/>
      <c r="PAU33" s="405"/>
      <c r="PAV33" s="405"/>
      <c r="PAW33" s="405"/>
      <c r="PAX33" s="405"/>
      <c r="PAY33" s="405"/>
      <c r="PAZ33" s="405"/>
      <c r="PBA33" s="405"/>
      <c r="PBB33" s="405"/>
      <c r="PBC33" s="405"/>
      <c r="PBD33" s="405"/>
      <c r="PBE33" s="405"/>
      <c r="PBF33" s="405"/>
      <c r="PBG33" s="405"/>
      <c r="PBH33" s="405"/>
      <c r="PBI33" s="405"/>
      <c r="PBJ33" s="405"/>
      <c r="PBK33" s="405"/>
      <c r="PBL33" s="405"/>
      <c r="PBM33" s="405"/>
      <c r="PBN33" s="405"/>
      <c r="PBO33" s="405"/>
      <c r="PBP33" s="405"/>
      <c r="PBQ33" s="405"/>
      <c r="PBR33" s="405"/>
      <c r="PBS33" s="405"/>
      <c r="PBT33" s="405"/>
      <c r="PBU33" s="405"/>
      <c r="PBV33" s="405"/>
      <c r="PBW33" s="405"/>
      <c r="PBX33" s="405"/>
      <c r="PBY33" s="405"/>
      <c r="PBZ33" s="405"/>
      <c r="PCA33" s="405"/>
      <c r="PCB33" s="405"/>
      <c r="PCC33" s="405"/>
      <c r="PCD33" s="405"/>
      <c r="PCE33" s="405"/>
      <c r="PCF33" s="405"/>
      <c r="PCG33" s="405"/>
      <c r="PCH33" s="405"/>
      <c r="PCI33" s="405"/>
      <c r="PCJ33" s="405"/>
      <c r="PCK33" s="405"/>
      <c r="PCL33" s="405"/>
      <c r="PCM33" s="405"/>
      <c r="PCN33" s="405"/>
      <c r="PCO33" s="405"/>
      <c r="PCP33" s="405"/>
      <c r="PCQ33" s="405"/>
      <c r="PCR33" s="405"/>
      <c r="PCS33" s="405"/>
      <c r="PCT33" s="405"/>
      <c r="PCU33" s="405"/>
      <c r="PCV33" s="405"/>
      <c r="PCW33" s="405"/>
      <c r="PCX33" s="405"/>
      <c r="PCY33" s="405"/>
      <c r="PCZ33" s="405"/>
      <c r="PDA33" s="405"/>
      <c r="PDB33" s="405"/>
      <c r="PDC33" s="405"/>
      <c r="PDD33" s="405"/>
      <c r="PDE33" s="405"/>
      <c r="PDF33" s="405"/>
      <c r="PDG33" s="405"/>
      <c r="PDH33" s="405"/>
      <c r="PDI33" s="405"/>
      <c r="PDJ33" s="405"/>
      <c r="PDK33" s="405"/>
      <c r="PDL33" s="405"/>
      <c r="PDM33" s="405"/>
      <c r="PDN33" s="405"/>
      <c r="PDO33" s="405"/>
      <c r="PDP33" s="405"/>
      <c r="PDQ33" s="405"/>
      <c r="PDR33" s="405"/>
      <c r="PDS33" s="405"/>
      <c r="PDT33" s="405"/>
      <c r="PDU33" s="405"/>
      <c r="PDV33" s="405"/>
      <c r="PDW33" s="405"/>
      <c r="PDX33" s="405"/>
      <c r="PDY33" s="405"/>
      <c r="PDZ33" s="405"/>
      <c r="PEA33" s="405"/>
      <c r="PEB33" s="405"/>
      <c r="PEC33" s="405"/>
      <c r="PED33" s="405"/>
      <c r="PEE33" s="405"/>
      <c r="PEF33" s="405"/>
      <c r="PEG33" s="405"/>
      <c r="PEH33" s="405"/>
      <c r="PEI33" s="405"/>
      <c r="PEJ33" s="405"/>
      <c r="PEK33" s="405"/>
      <c r="PEL33" s="405"/>
      <c r="PEM33" s="405"/>
      <c r="PEN33" s="405"/>
      <c r="PEO33" s="405"/>
      <c r="PEP33" s="405"/>
      <c r="PEQ33" s="405"/>
      <c r="PER33" s="405"/>
      <c r="PES33" s="405"/>
      <c r="PET33" s="405"/>
      <c r="PEU33" s="405"/>
      <c r="PEV33" s="405"/>
      <c r="PEW33" s="405"/>
      <c r="PEX33" s="405"/>
      <c r="PEY33" s="405"/>
      <c r="PEZ33" s="405"/>
      <c r="PFA33" s="405"/>
      <c r="PFB33" s="405"/>
      <c r="PFC33" s="405"/>
      <c r="PFD33" s="405"/>
      <c r="PFE33" s="405"/>
      <c r="PFF33" s="405"/>
      <c r="PFG33" s="405"/>
      <c r="PFH33" s="405"/>
      <c r="PFI33" s="405"/>
      <c r="PFJ33" s="405"/>
      <c r="PFK33" s="405"/>
      <c r="PFL33" s="405"/>
      <c r="PFM33" s="405"/>
      <c r="PFN33" s="405"/>
      <c r="PFO33" s="405"/>
      <c r="PFP33" s="405"/>
      <c r="PFQ33" s="405"/>
      <c r="PFR33" s="405"/>
      <c r="PFT33" s="405"/>
      <c r="PFV33" s="405"/>
      <c r="PFX33" s="405"/>
      <c r="PGA33" s="405"/>
      <c r="PGB33" s="405"/>
      <c r="PGC33" s="405"/>
      <c r="PGE33" s="405"/>
      <c r="PGF33" s="405"/>
      <c r="PGG33" s="405"/>
      <c r="PGH33" s="405"/>
      <c r="PGM33" s="405"/>
      <c r="PGO33" s="405"/>
      <c r="PGP33" s="405"/>
      <c r="PGQ33" s="405"/>
      <c r="PGR33" s="405"/>
      <c r="PGS33" s="405"/>
      <c r="PGT33" s="405"/>
      <c r="PGU33" s="405"/>
      <c r="PGV33" s="405"/>
      <c r="PGW33" s="405"/>
      <c r="PGX33" s="405"/>
      <c r="PGY33" s="405"/>
      <c r="PGZ33" s="405"/>
      <c r="PHA33" s="405"/>
      <c r="PHB33" s="405"/>
      <c r="PHC33" s="405"/>
      <c r="PHD33" s="405"/>
      <c r="PHE33" s="405"/>
      <c r="PHF33" s="405"/>
      <c r="PHG33" s="405"/>
      <c r="PHH33" s="405"/>
      <c r="PHI33" s="405"/>
      <c r="PHJ33" s="405"/>
      <c r="PHK33" s="405"/>
      <c r="PHL33" s="405"/>
      <c r="PHM33" s="405"/>
      <c r="PHN33" s="405"/>
      <c r="PHO33" s="405"/>
      <c r="PHP33" s="405"/>
      <c r="PHQ33" s="405"/>
      <c r="PHR33" s="405"/>
      <c r="PHS33" s="405"/>
      <c r="PHT33" s="405"/>
      <c r="PHU33" s="405"/>
      <c r="PHV33" s="405"/>
      <c r="PHW33" s="405"/>
      <c r="PHX33" s="405"/>
      <c r="PHY33" s="405"/>
      <c r="PHZ33" s="405"/>
      <c r="PIA33" s="405"/>
      <c r="PIB33" s="405"/>
      <c r="PIC33" s="405"/>
      <c r="PID33" s="405"/>
      <c r="PIE33" s="405"/>
      <c r="PIF33" s="405"/>
      <c r="PIG33" s="405"/>
      <c r="PIH33" s="405"/>
      <c r="PII33" s="405"/>
      <c r="PIJ33" s="405"/>
      <c r="PIK33" s="405"/>
      <c r="PIL33" s="405"/>
      <c r="PIM33" s="405"/>
      <c r="PIN33" s="405"/>
      <c r="PIO33" s="405"/>
      <c r="PIP33" s="405"/>
      <c r="PIQ33" s="405"/>
      <c r="PIR33" s="405"/>
      <c r="PIS33" s="405"/>
      <c r="PIT33" s="405"/>
      <c r="PIU33" s="405"/>
      <c r="PIV33" s="405"/>
      <c r="PIW33" s="405"/>
      <c r="PIX33" s="405"/>
      <c r="PIY33" s="405"/>
      <c r="PIZ33" s="405"/>
      <c r="PJA33" s="405"/>
      <c r="PJB33" s="405"/>
      <c r="PJC33" s="405"/>
      <c r="PJD33" s="405"/>
      <c r="PJE33" s="405"/>
      <c r="PJF33" s="405"/>
      <c r="PJG33" s="405"/>
      <c r="PJH33" s="405"/>
      <c r="PJI33" s="405"/>
      <c r="PJJ33" s="405"/>
      <c r="PJK33" s="405"/>
      <c r="PJL33" s="405"/>
      <c r="PJM33" s="405"/>
      <c r="PJN33" s="405"/>
      <c r="PJO33" s="405"/>
      <c r="PJP33" s="405"/>
      <c r="PJQ33" s="405"/>
      <c r="PJR33" s="405"/>
      <c r="PJS33" s="405"/>
      <c r="PJT33" s="405"/>
      <c r="PJU33" s="405"/>
      <c r="PJV33" s="405"/>
      <c r="PJW33" s="405"/>
      <c r="PJX33" s="405"/>
      <c r="PJY33" s="405"/>
      <c r="PJZ33" s="405"/>
      <c r="PKA33" s="405"/>
      <c r="PKB33" s="405"/>
      <c r="PKC33" s="405"/>
      <c r="PKD33" s="405"/>
      <c r="PKE33" s="405"/>
      <c r="PKF33" s="405"/>
      <c r="PKG33" s="405"/>
      <c r="PKH33" s="405"/>
      <c r="PKI33" s="405"/>
      <c r="PKJ33" s="405"/>
      <c r="PKK33" s="405"/>
      <c r="PKL33" s="405"/>
      <c r="PKM33" s="405"/>
      <c r="PKN33" s="405"/>
      <c r="PKO33" s="405"/>
      <c r="PKP33" s="405"/>
      <c r="PKQ33" s="405"/>
      <c r="PKR33" s="405"/>
      <c r="PKS33" s="405"/>
      <c r="PKT33" s="405"/>
      <c r="PKU33" s="405"/>
      <c r="PKV33" s="405"/>
      <c r="PKW33" s="405"/>
      <c r="PKX33" s="405"/>
      <c r="PKY33" s="405"/>
      <c r="PKZ33" s="405"/>
      <c r="PLA33" s="405"/>
      <c r="PLB33" s="405"/>
      <c r="PLC33" s="405"/>
      <c r="PLD33" s="405"/>
      <c r="PLE33" s="405"/>
      <c r="PLF33" s="405"/>
      <c r="PLG33" s="405"/>
      <c r="PLH33" s="405"/>
      <c r="PLI33" s="405"/>
      <c r="PLJ33" s="405"/>
      <c r="PLK33" s="405"/>
      <c r="PLL33" s="405"/>
      <c r="PLM33" s="405"/>
      <c r="PLN33" s="405"/>
      <c r="PLO33" s="405"/>
      <c r="PLP33" s="405"/>
      <c r="PLQ33" s="405"/>
      <c r="PLR33" s="405"/>
      <c r="PLS33" s="405"/>
      <c r="PLT33" s="405"/>
      <c r="PLU33" s="405"/>
      <c r="PLV33" s="405"/>
      <c r="PLW33" s="405"/>
      <c r="PLX33" s="405"/>
      <c r="PLY33" s="405"/>
      <c r="PLZ33" s="405"/>
      <c r="PMA33" s="405"/>
      <c r="PMB33" s="405"/>
      <c r="PMC33" s="405"/>
      <c r="PMD33" s="405"/>
      <c r="PME33" s="405"/>
      <c r="PMF33" s="405"/>
      <c r="PMG33" s="405"/>
      <c r="PMH33" s="405"/>
      <c r="PMI33" s="405"/>
      <c r="PMJ33" s="405"/>
      <c r="PMK33" s="405"/>
      <c r="PML33" s="405"/>
      <c r="PMM33" s="405"/>
      <c r="PMN33" s="405"/>
      <c r="PMO33" s="405"/>
      <c r="PMP33" s="405"/>
      <c r="PMQ33" s="405"/>
      <c r="PMR33" s="405"/>
      <c r="PMS33" s="405"/>
      <c r="PMT33" s="405"/>
      <c r="PMU33" s="405"/>
      <c r="PMV33" s="405"/>
      <c r="PMW33" s="405"/>
      <c r="PMX33" s="405"/>
      <c r="PMY33" s="405"/>
      <c r="PMZ33" s="405"/>
      <c r="PNA33" s="405"/>
      <c r="PNB33" s="405"/>
      <c r="PNC33" s="405"/>
      <c r="PND33" s="405"/>
      <c r="PNE33" s="405"/>
      <c r="PNF33" s="405"/>
      <c r="PNG33" s="405"/>
      <c r="PNH33" s="405"/>
      <c r="PNI33" s="405"/>
      <c r="PNJ33" s="405"/>
      <c r="PNK33" s="405"/>
      <c r="PNL33" s="405"/>
      <c r="PNM33" s="405"/>
      <c r="PNN33" s="405"/>
      <c r="PNO33" s="405"/>
      <c r="PNP33" s="405"/>
      <c r="PNQ33" s="405"/>
      <c r="PNR33" s="405"/>
      <c r="PNS33" s="405"/>
      <c r="PNT33" s="405"/>
      <c r="PNU33" s="405"/>
      <c r="PNV33" s="405"/>
      <c r="PNW33" s="405"/>
      <c r="PNX33" s="405"/>
      <c r="PNY33" s="405"/>
      <c r="PNZ33" s="405"/>
      <c r="POA33" s="405"/>
      <c r="POB33" s="405"/>
      <c r="POC33" s="405"/>
      <c r="POD33" s="405"/>
      <c r="POE33" s="405"/>
      <c r="POF33" s="405"/>
      <c r="POG33" s="405"/>
      <c r="POH33" s="405"/>
      <c r="POI33" s="405"/>
      <c r="POJ33" s="405"/>
      <c r="POK33" s="405"/>
      <c r="POL33" s="405"/>
      <c r="POM33" s="405"/>
      <c r="PON33" s="405"/>
      <c r="POO33" s="405"/>
      <c r="POP33" s="405"/>
      <c r="POQ33" s="405"/>
      <c r="POR33" s="405"/>
      <c r="POS33" s="405"/>
      <c r="POT33" s="405"/>
      <c r="POU33" s="405"/>
      <c r="POV33" s="405"/>
      <c r="POW33" s="405"/>
      <c r="POX33" s="405"/>
      <c r="POY33" s="405"/>
      <c r="POZ33" s="405"/>
      <c r="PPA33" s="405"/>
      <c r="PPB33" s="405"/>
      <c r="PPC33" s="405"/>
      <c r="PPD33" s="405"/>
      <c r="PPE33" s="405"/>
      <c r="PPF33" s="405"/>
      <c r="PPG33" s="405"/>
      <c r="PPH33" s="405"/>
      <c r="PPI33" s="405"/>
      <c r="PPJ33" s="405"/>
      <c r="PPK33" s="405"/>
      <c r="PPL33" s="405"/>
      <c r="PPM33" s="405"/>
      <c r="PPN33" s="405"/>
      <c r="PPP33" s="405"/>
      <c r="PPR33" s="405"/>
      <c r="PPT33" s="405"/>
      <c r="PPW33" s="405"/>
      <c r="PPX33" s="405"/>
      <c r="PPY33" s="405"/>
      <c r="PQA33" s="405"/>
      <c r="PQB33" s="405"/>
      <c r="PQC33" s="405"/>
      <c r="PQD33" s="405"/>
      <c r="PQI33" s="405"/>
      <c r="PQK33" s="405"/>
      <c r="PQL33" s="405"/>
      <c r="PQM33" s="405"/>
      <c r="PQN33" s="405"/>
      <c r="PQO33" s="405"/>
      <c r="PQP33" s="405"/>
      <c r="PQQ33" s="405"/>
      <c r="PQR33" s="405"/>
      <c r="PQS33" s="405"/>
      <c r="PQT33" s="405"/>
      <c r="PQU33" s="405"/>
      <c r="PQV33" s="405"/>
      <c r="PQW33" s="405"/>
      <c r="PQX33" s="405"/>
      <c r="PQY33" s="405"/>
      <c r="PQZ33" s="405"/>
      <c r="PRA33" s="405"/>
      <c r="PRB33" s="405"/>
      <c r="PRC33" s="405"/>
      <c r="PRD33" s="405"/>
      <c r="PRE33" s="405"/>
      <c r="PRF33" s="405"/>
      <c r="PRG33" s="405"/>
      <c r="PRH33" s="405"/>
      <c r="PRI33" s="405"/>
      <c r="PRJ33" s="405"/>
      <c r="PRK33" s="405"/>
      <c r="PRL33" s="405"/>
      <c r="PRM33" s="405"/>
      <c r="PRN33" s="405"/>
      <c r="PRO33" s="405"/>
      <c r="PRP33" s="405"/>
      <c r="PRQ33" s="405"/>
      <c r="PRR33" s="405"/>
      <c r="PRS33" s="405"/>
      <c r="PRT33" s="405"/>
      <c r="PRU33" s="405"/>
      <c r="PRV33" s="405"/>
      <c r="PRW33" s="405"/>
      <c r="PRX33" s="405"/>
      <c r="PRY33" s="405"/>
      <c r="PRZ33" s="405"/>
      <c r="PSA33" s="405"/>
      <c r="PSB33" s="405"/>
      <c r="PSC33" s="405"/>
      <c r="PSD33" s="405"/>
      <c r="PSE33" s="405"/>
      <c r="PSF33" s="405"/>
      <c r="PSG33" s="405"/>
      <c r="PSH33" s="405"/>
      <c r="PSI33" s="405"/>
      <c r="PSJ33" s="405"/>
      <c r="PSK33" s="405"/>
      <c r="PSL33" s="405"/>
      <c r="PSM33" s="405"/>
      <c r="PSN33" s="405"/>
      <c r="PSO33" s="405"/>
      <c r="PSP33" s="405"/>
      <c r="PSQ33" s="405"/>
      <c r="PSR33" s="405"/>
      <c r="PSS33" s="405"/>
      <c r="PST33" s="405"/>
      <c r="PSU33" s="405"/>
      <c r="PSV33" s="405"/>
      <c r="PSW33" s="405"/>
      <c r="PSX33" s="405"/>
      <c r="PSY33" s="405"/>
      <c r="PSZ33" s="405"/>
      <c r="PTA33" s="405"/>
      <c r="PTB33" s="405"/>
      <c r="PTC33" s="405"/>
      <c r="PTD33" s="405"/>
      <c r="PTE33" s="405"/>
      <c r="PTF33" s="405"/>
      <c r="PTG33" s="405"/>
      <c r="PTH33" s="405"/>
      <c r="PTI33" s="405"/>
      <c r="PTJ33" s="405"/>
      <c r="PTK33" s="405"/>
      <c r="PTL33" s="405"/>
      <c r="PTM33" s="405"/>
      <c r="PTN33" s="405"/>
      <c r="PTO33" s="405"/>
      <c r="PTP33" s="405"/>
      <c r="PTQ33" s="405"/>
      <c r="PTR33" s="405"/>
      <c r="PTS33" s="405"/>
      <c r="PTT33" s="405"/>
      <c r="PTU33" s="405"/>
      <c r="PTV33" s="405"/>
      <c r="PTW33" s="405"/>
      <c r="PTX33" s="405"/>
      <c r="PTY33" s="405"/>
      <c r="PTZ33" s="405"/>
      <c r="PUA33" s="405"/>
      <c r="PUB33" s="405"/>
      <c r="PUC33" s="405"/>
      <c r="PUD33" s="405"/>
      <c r="PUE33" s="405"/>
      <c r="PUF33" s="405"/>
      <c r="PUG33" s="405"/>
      <c r="PUH33" s="405"/>
      <c r="PUI33" s="405"/>
      <c r="PUJ33" s="405"/>
      <c r="PUK33" s="405"/>
      <c r="PUL33" s="405"/>
      <c r="PUM33" s="405"/>
      <c r="PUN33" s="405"/>
      <c r="PUO33" s="405"/>
      <c r="PUP33" s="405"/>
      <c r="PUQ33" s="405"/>
      <c r="PUR33" s="405"/>
      <c r="PUS33" s="405"/>
      <c r="PUT33" s="405"/>
      <c r="PUU33" s="405"/>
      <c r="PUV33" s="405"/>
      <c r="PUW33" s="405"/>
      <c r="PUX33" s="405"/>
      <c r="PUY33" s="405"/>
      <c r="PUZ33" s="405"/>
      <c r="PVA33" s="405"/>
      <c r="PVB33" s="405"/>
      <c r="PVC33" s="405"/>
      <c r="PVD33" s="405"/>
      <c r="PVE33" s="405"/>
      <c r="PVF33" s="405"/>
      <c r="PVG33" s="405"/>
      <c r="PVH33" s="405"/>
      <c r="PVI33" s="405"/>
      <c r="PVJ33" s="405"/>
      <c r="PVK33" s="405"/>
      <c r="PVL33" s="405"/>
      <c r="PVM33" s="405"/>
      <c r="PVN33" s="405"/>
      <c r="PVO33" s="405"/>
      <c r="PVP33" s="405"/>
      <c r="PVQ33" s="405"/>
      <c r="PVR33" s="405"/>
      <c r="PVS33" s="405"/>
      <c r="PVT33" s="405"/>
      <c r="PVU33" s="405"/>
      <c r="PVV33" s="405"/>
      <c r="PVW33" s="405"/>
      <c r="PVX33" s="405"/>
      <c r="PVY33" s="405"/>
      <c r="PVZ33" s="405"/>
      <c r="PWA33" s="405"/>
      <c r="PWB33" s="405"/>
      <c r="PWC33" s="405"/>
      <c r="PWD33" s="405"/>
      <c r="PWE33" s="405"/>
      <c r="PWF33" s="405"/>
      <c r="PWG33" s="405"/>
      <c r="PWH33" s="405"/>
      <c r="PWI33" s="405"/>
      <c r="PWJ33" s="405"/>
      <c r="PWK33" s="405"/>
      <c r="PWL33" s="405"/>
      <c r="PWM33" s="405"/>
      <c r="PWN33" s="405"/>
      <c r="PWO33" s="405"/>
      <c r="PWP33" s="405"/>
      <c r="PWQ33" s="405"/>
      <c r="PWR33" s="405"/>
      <c r="PWS33" s="405"/>
      <c r="PWT33" s="405"/>
      <c r="PWU33" s="405"/>
      <c r="PWV33" s="405"/>
      <c r="PWW33" s="405"/>
      <c r="PWX33" s="405"/>
      <c r="PWY33" s="405"/>
      <c r="PWZ33" s="405"/>
      <c r="PXA33" s="405"/>
      <c r="PXB33" s="405"/>
      <c r="PXC33" s="405"/>
      <c r="PXD33" s="405"/>
      <c r="PXE33" s="405"/>
      <c r="PXF33" s="405"/>
      <c r="PXG33" s="405"/>
      <c r="PXH33" s="405"/>
      <c r="PXI33" s="405"/>
      <c r="PXJ33" s="405"/>
      <c r="PXK33" s="405"/>
      <c r="PXL33" s="405"/>
      <c r="PXM33" s="405"/>
      <c r="PXN33" s="405"/>
      <c r="PXO33" s="405"/>
      <c r="PXP33" s="405"/>
      <c r="PXQ33" s="405"/>
      <c r="PXR33" s="405"/>
      <c r="PXS33" s="405"/>
      <c r="PXT33" s="405"/>
      <c r="PXU33" s="405"/>
      <c r="PXV33" s="405"/>
      <c r="PXW33" s="405"/>
      <c r="PXX33" s="405"/>
      <c r="PXY33" s="405"/>
      <c r="PXZ33" s="405"/>
      <c r="PYA33" s="405"/>
      <c r="PYB33" s="405"/>
      <c r="PYC33" s="405"/>
      <c r="PYD33" s="405"/>
      <c r="PYE33" s="405"/>
      <c r="PYF33" s="405"/>
      <c r="PYG33" s="405"/>
      <c r="PYH33" s="405"/>
      <c r="PYI33" s="405"/>
      <c r="PYJ33" s="405"/>
      <c r="PYK33" s="405"/>
      <c r="PYL33" s="405"/>
      <c r="PYM33" s="405"/>
      <c r="PYN33" s="405"/>
      <c r="PYO33" s="405"/>
      <c r="PYP33" s="405"/>
      <c r="PYQ33" s="405"/>
      <c r="PYR33" s="405"/>
      <c r="PYS33" s="405"/>
      <c r="PYT33" s="405"/>
      <c r="PYU33" s="405"/>
      <c r="PYV33" s="405"/>
      <c r="PYW33" s="405"/>
      <c r="PYX33" s="405"/>
      <c r="PYY33" s="405"/>
      <c r="PYZ33" s="405"/>
      <c r="PZA33" s="405"/>
      <c r="PZB33" s="405"/>
      <c r="PZC33" s="405"/>
      <c r="PZD33" s="405"/>
      <c r="PZE33" s="405"/>
      <c r="PZF33" s="405"/>
      <c r="PZG33" s="405"/>
      <c r="PZH33" s="405"/>
      <c r="PZI33" s="405"/>
      <c r="PZJ33" s="405"/>
      <c r="PZL33" s="405"/>
      <c r="PZN33" s="405"/>
      <c r="PZP33" s="405"/>
      <c r="PZS33" s="405"/>
      <c r="PZT33" s="405"/>
      <c r="PZU33" s="405"/>
      <c r="PZW33" s="405"/>
      <c r="PZX33" s="405"/>
      <c r="PZY33" s="405"/>
      <c r="PZZ33" s="405"/>
      <c r="QAE33" s="405"/>
      <c r="QAG33" s="405"/>
      <c r="QAH33" s="405"/>
      <c r="QAI33" s="405"/>
      <c r="QAJ33" s="405"/>
      <c r="QAK33" s="405"/>
      <c r="QAL33" s="405"/>
      <c r="QAM33" s="405"/>
      <c r="QAN33" s="405"/>
      <c r="QAO33" s="405"/>
      <c r="QAP33" s="405"/>
      <c r="QAQ33" s="405"/>
      <c r="QAR33" s="405"/>
      <c r="QAS33" s="405"/>
      <c r="QAT33" s="405"/>
      <c r="QAU33" s="405"/>
      <c r="QAV33" s="405"/>
      <c r="QAW33" s="405"/>
      <c r="QAX33" s="405"/>
      <c r="QAY33" s="405"/>
      <c r="QAZ33" s="405"/>
      <c r="QBA33" s="405"/>
      <c r="QBB33" s="405"/>
      <c r="QBC33" s="405"/>
      <c r="QBD33" s="405"/>
      <c r="QBE33" s="405"/>
      <c r="QBF33" s="405"/>
      <c r="QBG33" s="405"/>
      <c r="QBH33" s="405"/>
      <c r="QBI33" s="405"/>
      <c r="QBJ33" s="405"/>
      <c r="QBK33" s="405"/>
      <c r="QBL33" s="405"/>
      <c r="QBM33" s="405"/>
      <c r="QBN33" s="405"/>
      <c r="QBO33" s="405"/>
      <c r="QBP33" s="405"/>
      <c r="QBQ33" s="405"/>
      <c r="QBR33" s="405"/>
      <c r="QBS33" s="405"/>
      <c r="QBT33" s="405"/>
      <c r="QBU33" s="405"/>
      <c r="QBV33" s="405"/>
      <c r="QBW33" s="405"/>
      <c r="QBX33" s="405"/>
      <c r="QBY33" s="405"/>
      <c r="QBZ33" s="405"/>
      <c r="QCA33" s="405"/>
      <c r="QCB33" s="405"/>
      <c r="QCC33" s="405"/>
      <c r="QCD33" s="405"/>
      <c r="QCE33" s="405"/>
      <c r="QCF33" s="405"/>
      <c r="QCG33" s="405"/>
      <c r="QCH33" s="405"/>
      <c r="QCI33" s="405"/>
      <c r="QCJ33" s="405"/>
      <c r="QCK33" s="405"/>
      <c r="QCL33" s="405"/>
      <c r="QCM33" s="405"/>
      <c r="QCN33" s="405"/>
      <c r="QCO33" s="405"/>
      <c r="QCP33" s="405"/>
      <c r="QCQ33" s="405"/>
      <c r="QCR33" s="405"/>
      <c r="QCS33" s="405"/>
      <c r="QCT33" s="405"/>
      <c r="QCU33" s="405"/>
      <c r="QCV33" s="405"/>
      <c r="QCW33" s="405"/>
      <c r="QCX33" s="405"/>
      <c r="QCY33" s="405"/>
      <c r="QCZ33" s="405"/>
      <c r="QDA33" s="405"/>
      <c r="QDB33" s="405"/>
      <c r="QDC33" s="405"/>
      <c r="QDD33" s="405"/>
      <c r="QDE33" s="405"/>
      <c r="QDF33" s="405"/>
      <c r="QDG33" s="405"/>
      <c r="QDH33" s="405"/>
      <c r="QDI33" s="405"/>
      <c r="QDJ33" s="405"/>
      <c r="QDK33" s="405"/>
      <c r="QDL33" s="405"/>
      <c r="QDM33" s="405"/>
      <c r="QDN33" s="405"/>
      <c r="QDO33" s="405"/>
      <c r="QDP33" s="405"/>
      <c r="QDQ33" s="405"/>
      <c r="QDR33" s="405"/>
      <c r="QDS33" s="405"/>
      <c r="QDT33" s="405"/>
      <c r="QDU33" s="405"/>
      <c r="QDV33" s="405"/>
      <c r="QDW33" s="405"/>
      <c r="QDX33" s="405"/>
      <c r="QDY33" s="405"/>
      <c r="QDZ33" s="405"/>
      <c r="QEA33" s="405"/>
      <c r="QEB33" s="405"/>
      <c r="QEC33" s="405"/>
      <c r="QED33" s="405"/>
      <c r="QEE33" s="405"/>
      <c r="QEF33" s="405"/>
      <c r="QEG33" s="405"/>
      <c r="QEH33" s="405"/>
      <c r="QEI33" s="405"/>
      <c r="QEJ33" s="405"/>
      <c r="QEK33" s="405"/>
      <c r="QEL33" s="405"/>
      <c r="QEM33" s="405"/>
      <c r="QEN33" s="405"/>
      <c r="QEO33" s="405"/>
      <c r="QEP33" s="405"/>
      <c r="QEQ33" s="405"/>
      <c r="QER33" s="405"/>
      <c r="QES33" s="405"/>
      <c r="QET33" s="405"/>
      <c r="QEU33" s="405"/>
      <c r="QEV33" s="405"/>
      <c r="QEW33" s="405"/>
      <c r="QEX33" s="405"/>
      <c r="QEY33" s="405"/>
      <c r="QEZ33" s="405"/>
      <c r="QFA33" s="405"/>
      <c r="QFB33" s="405"/>
      <c r="QFC33" s="405"/>
      <c r="QFD33" s="405"/>
      <c r="QFE33" s="405"/>
      <c r="QFF33" s="405"/>
      <c r="QFG33" s="405"/>
      <c r="QFH33" s="405"/>
      <c r="QFI33" s="405"/>
      <c r="QFJ33" s="405"/>
      <c r="QFK33" s="405"/>
      <c r="QFL33" s="405"/>
      <c r="QFM33" s="405"/>
      <c r="QFN33" s="405"/>
      <c r="QFO33" s="405"/>
      <c r="QFP33" s="405"/>
      <c r="QFQ33" s="405"/>
      <c r="QFR33" s="405"/>
      <c r="QFS33" s="405"/>
      <c r="QFT33" s="405"/>
      <c r="QFU33" s="405"/>
      <c r="QFV33" s="405"/>
      <c r="QFW33" s="405"/>
      <c r="QFX33" s="405"/>
      <c r="QFY33" s="405"/>
      <c r="QFZ33" s="405"/>
      <c r="QGA33" s="405"/>
      <c r="QGB33" s="405"/>
      <c r="QGC33" s="405"/>
      <c r="QGD33" s="405"/>
      <c r="QGE33" s="405"/>
      <c r="QGF33" s="405"/>
      <c r="QGG33" s="405"/>
      <c r="QGH33" s="405"/>
      <c r="QGI33" s="405"/>
      <c r="QGJ33" s="405"/>
      <c r="QGK33" s="405"/>
      <c r="QGL33" s="405"/>
      <c r="QGM33" s="405"/>
      <c r="QGN33" s="405"/>
      <c r="QGO33" s="405"/>
      <c r="QGP33" s="405"/>
      <c r="QGQ33" s="405"/>
      <c r="QGR33" s="405"/>
      <c r="QGS33" s="405"/>
      <c r="QGT33" s="405"/>
      <c r="QGU33" s="405"/>
      <c r="QGV33" s="405"/>
      <c r="QGW33" s="405"/>
      <c r="QGX33" s="405"/>
      <c r="QGY33" s="405"/>
      <c r="QGZ33" s="405"/>
      <c r="QHA33" s="405"/>
      <c r="QHB33" s="405"/>
      <c r="QHC33" s="405"/>
      <c r="QHD33" s="405"/>
      <c r="QHE33" s="405"/>
      <c r="QHF33" s="405"/>
      <c r="QHG33" s="405"/>
      <c r="QHH33" s="405"/>
      <c r="QHI33" s="405"/>
      <c r="QHJ33" s="405"/>
      <c r="QHK33" s="405"/>
      <c r="QHL33" s="405"/>
      <c r="QHM33" s="405"/>
      <c r="QHN33" s="405"/>
      <c r="QHO33" s="405"/>
      <c r="QHP33" s="405"/>
      <c r="QHQ33" s="405"/>
      <c r="QHR33" s="405"/>
      <c r="QHS33" s="405"/>
      <c r="QHT33" s="405"/>
      <c r="QHU33" s="405"/>
      <c r="QHV33" s="405"/>
      <c r="QHW33" s="405"/>
      <c r="QHX33" s="405"/>
      <c r="QHY33" s="405"/>
      <c r="QHZ33" s="405"/>
      <c r="QIA33" s="405"/>
      <c r="QIB33" s="405"/>
      <c r="QIC33" s="405"/>
      <c r="QID33" s="405"/>
      <c r="QIE33" s="405"/>
      <c r="QIF33" s="405"/>
      <c r="QIG33" s="405"/>
      <c r="QIH33" s="405"/>
      <c r="QII33" s="405"/>
      <c r="QIJ33" s="405"/>
      <c r="QIK33" s="405"/>
      <c r="QIL33" s="405"/>
      <c r="QIM33" s="405"/>
      <c r="QIN33" s="405"/>
      <c r="QIO33" s="405"/>
      <c r="QIP33" s="405"/>
      <c r="QIQ33" s="405"/>
      <c r="QIR33" s="405"/>
      <c r="QIS33" s="405"/>
      <c r="QIT33" s="405"/>
      <c r="QIU33" s="405"/>
      <c r="QIV33" s="405"/>
      <c r="QIW33" s="405"/>
      <c r="QIX33" s="405"/>
      <c r="QIY33" s="405"/>
      <c r="QIZ33" s="405"/>
      <c r="QJA33" s="405"/>
      <c r="QJB33" s="405"/>
      <c r="QJC33" s="405"/>
      <c r="QJD33" s="405"/>
      <c r="QJE33" s="405"/>
      <c r="QJF33" s="405"/>
      <c r="QJH33" s="405"/>
      <c r="QJJ33" s="405"/>
      <c r="QJL33" s="405"/>
      <c r="QJO33" s="405"/>
      <c r="QJP33" s="405"/>
      <c r="QJQ33" s="405"/>
      <c r="QJS33" s="405"/>
      <c r="QJT33" s="405"/>
      <c r="QJU33" s="405"/>
      <c r="QJV33" s="405"/>
      <c r="QKA33" s="405"/>
      <c r="QKC33" s="405"/>
      <c r="QKD33" s="405"/>
      <c r="QKE33" s="405"/>
      <c r="QKF33" s="405"/>
      <c r="QKG33" s="405"/>
      <c r="QKH33" s="405"/>
      <c r="QKI33" s="405"/>
      <c r="QKJ33" s="405"/>
      <c r="QKK33" s="405"/>
      <c r="QKL33" s="405"/>
      <c r="QKM33" s="405"/>
      <c r="QKN33" s="405"/>
      <c r="QKO33" s="405"/>
      <c r="QKP33" s="405"/>
      <c r="QKQ33" s="405"/>
      <c r="QKR33" s="405"/>
      <c r="QKS33" s="405"/>
      <c r="QKT33" s="405"/>
      <c r="QKU33" s="405"/>
      <c r="QKV33" s="405"/>
      <c r="QKW33" s="405"/>
      <c r="QKX33" s="405"/>
      <c r="QKY33" s="405"/>
      <c r="QKZ33" s="405"/>
      <c r="QLA33" s="405"/>
      <c r="QLB33" s="405"/>
      <c r="QLC33" s="405"/>
      <c r="QLD33" s="405"/>
      <c r="QLE33" s="405"/>
      <c r="QLF33" s="405"/>
      <c r="QLG33" s="405"/>
      <c r="QLH33" s="405"/>
      <c r="QLI33" s="405"/>
      <c r="QLJ33" s="405"/>
      <c r="QLK33" s="405"/>
      <c r="QLL33" s="405"/>
      <c r="QLM33" s="405"/>
      <c r="QLN33" s="405"/>
      <c r="QLO33" s="405"/>
      <c r="QLP33" s="405"/>
      <c r="QLQ33" s="405"/>
      <c r="QLR33" s="405"/>
      <c r="QLS33" s="405"/>
      <c r="QLT33" s="405"/>
      <c r="QLU33" s="405"/>
      <c r="QLV33" s="405"/>
      <c r="QLW33" s="405"/>
      <c r="QLX33" s="405"/>
      <c r="QLY33" s="405"/>
      <c r="QLZ33" s="405"/>
      <c r="QMA33" s="405"/>
      <c r="QMB33" s="405"/>
      <c r="QMC33" s="405"/>
      <c r="QMD33" s="405"/>
      <c r="QME33" s="405"/>
      <c r="QMF33" s="405"/>
      <c r="QMG33" s="405"/>
      <c r="QMH33" s="405"/>
      <c r="QMI33" s="405"/>
      <c r="QMJ33" s="405"/>
      <c r="QMK33" s="405"/>
      <c r="QML33" s="405"/>
      <c r="QMM33" s="405"/>
      <c r="QMN33" s="405"/>
      <c r="QMO33" s="405"/>
      <c r="QMP33" s="405"/>
      <c r="QMQ33" s="405"/>
      <c r="QMR33" s="405"/>
      <c r="QMS33" s="405"/>
      <c r="QMT33" s="405"/>
      <c r="QMU33" s="405"/>
      <c r="QMV33" s="405"/>
      <c r="QMW33" s="405"/>
      <c r="QMX33" s="405"/>
      <c r="QMY33" s="405"/>
      <c r="QMZ33" s="405"/>
      <c r="QNA33" s="405"/>
      <c r="QNB33" s="405"/>
      <c r="QNC33" s="405"/>
      <c r="QND33" s="405"/>
      <c r="QNE33" s="405"/>
      <c r="QNF33" s="405"/>
      <c r="QNG33" s="405"/>
      <c r="QNH33" s="405"/>
      <c r="QNI33" s="405"/>
      <c r="QNJ33" s="405"/>
      <c r="QNK33" s="405"/>
      <c r="QNL33" s="405"/>
      <c r="QNM33" s="405"/>
      <c r="QNN33" s="405"/>
      <c r="QNO33" s="405"/>
      <c r="QNP33" s="405"/>
      <c r="QNQ33" s="405"/>
      <c r="QNR33" s="405"/>
      <c r="QNS33" s="405"/>
      <c r="QNT33" s="405"/>
      <c r="QNU33" s="405"/>
      <c r="QNV33" s="405"/>
      <c r="QNW33" s="405"/>
      <c r="QNX33" s="405"/>
      <c r="QNY33" s="405"/>
      <c r="QNZ33" s="405"/>
      <c r="QOA33" s="405"/>
      <c r="QOB33" s="405"/>
      <c r="QOC33" s="405"/>
      <c r="QOD33" s="405"/>
      <c r="QOE33" s="405"/>
      <c r="QOF33" s="405"/>
      <c r="QOG33" s="405"/>
      <c r="QOH33" s="405"/>
      <c r="QOI33" s="405"/>
      <c r="QOJ33" s="405"/>
      <c r="QOK33" s="405"/>
      <c r="QOL33" s="405"/>
      <c r="QOM33" s="405"/>
      <c r="QON33" s="405"/>
      <c r="QOO33" s="405"/>
      <c r="QOP33" s="405"/>
      <c r="QOQ33" s="405"/>
      <c r="QOR33" s="405"/>
      <c r="QOS33" s="405"/>
      <c r="QOT33" s="405"/>
      <c r="QOU33" s="405"/>
      <c r="QOV33" s="405"/>
      <c r="QOW33" s="405"/>
      <c r="QOX33" s="405"/>
      <c r="QOY33" s="405"/>
      <c r="QOZ33" s="405"/>
      <c r="QPA33" s="405"/>
      <c r="QPB33" s="405"/>
      <c r="QPC33" s="405"/>
      <c r="QPD33" s="405"/>
      <c r="QPE33" s="405"/>
      <c r="QPF33" s="405"/>
      <c r="QPG33" s="405"/>
      <c r="QPH33" s="405"/>
      <c r="QPI33" s="405"/>
      <c r="QPJ33" s="405"/>
      <c r="QPK33" s="405"/>
      <c r="QPL33" s="405"/>
      <c r="QPM33" s="405"/>
      <c r="QPN33" s="405"/>
      <c r="QPO33" s="405"/>
      <c r="QPP33" s="405"/>
      <c r="QPQ33" s="405"/>
      <c r="QPR33" s="405"/>
      <c r="QPS33" s="405"/>
      <c r="QPT33" s="405"/>
      <c r="QPU33" s="405"/>
      <c r="QPV33" s="405"/>
      <c r="QPW33" s="405"/>
      <c r="QPX33" s="405"/>
      <c r="QPY33" s="405"/>
      <c r="QPZ33" s="405"/>
      <c r="QQA33" s="405"/>
      <c r="QQB33" s="405"/>
      <c r="QQC33" s="405"/>
      <c r="QQD33" s="405"/>
      <c r="QQE33" s="405"/>
      <c r="QQF33" s="405"/>
      <c r="QQG33" s="405"/>
      <c r="QQH33" s="405"/>
      <c r="QQI33" s="405"/>
      <c r="QQJ33" s="405"/>
      <c r="QQK33" s="405"/>
      <c r="QQL33" s="405"/>
      <c r="QQM33" s="405"/>
      <c r="QQN33" s="405"/>
      <c r="QQO33" s="405"/>
      <c r="QQP33" s="405"/>
      <c r="QQQ33" s="405"/>
      <c r="QQR33" s="405"/>
      <c r="QQS33" s="405"/>
      <c r="QQT33" s="405"/>
      <c r="QQU33" s="405"/>
      <c r="QQV33" s="405"/>
      <c r="QQW33" s="405"/>
      <c r="QQX33" s="405"/>
      <c r="QQY33" s="405"/>
      <c r="QQZ33" s="405"/>
      <c r="QRA33" s="405"/>
      <c r="QRB33" s="405"/>
      <c r="QRC33" s="405"/>
      <c r="QRD33" s="405"/>
      <c r="QRE33" s="405"/>
      <c r="QRF33" s="405"/>
      <c r="QRG33" s="405"/>
      <c r="QRH33" s="405"/>
      <c r="QRI33" s="405"/>
      <c r="QRJ33" s="405"/>
      <c r="QRK33" s="405"/>
      <c r="QRL33" s="405"/>
      <c r="QRM33" s="405"/>
      <c r="QRN33" s="405"/>
      <c r="QRO33" s="405"/>
      <c r="QRP33" s="405"/>
      <c r="QRQ33" s="405"/>
      <c r="QRR33" s="405"/>
      <c r="QRS33" s="405"/>
      <c r="QRT33" s="405"/>
      <c r="QRU33" s="405"/>
      <c r="QRV33" s="405"/>
      <c r="QRW33" s="405"/>
      <c r="QRX33" s="405"/>
      <c r="QRY33" s="405"/>
      <c r="QRZ33" s="405"/>
      <c r="QSA33" s="405"/>
      <c r="QSB33" s="405"/>
      <c r="QSC33" s="405"/>
      <c r="QSD33" s="405"/>
      <c r="QSE33" s="405"/>
      <c r="QSF33" s="405"/>
      <c r="QSG33" s="405"/>
      <c r="QSH33" s="405"/>
      <c r="QSI33" s="405"/>
      <c r="QSJ33" s="405"/>
      <c r="QSK33" s="405"/>
      <c r="QSL33" s="405"/>
      <c r="QSM33" s="405"/>
      <c r="QSN33" s="405"/>
      <c r="QSO33" s="405"/>
      <c r="QSP33" s="405"/>
      <c r="QSQ33" s="405"/>
      <c r="QSR33" s="405"/>
      <c r="QSS33" s="405"/>
      <c r="QST33" s="405"/>
      <c r="QSU33" s="405"/>
      <c r="QSV33" s="405"/>
      <c r="QSW33" s="405"/>
      <c r="QSX33" s="405"/>
      <c r="QSY33" s="405"/>
      <c r="QSZ33" s="405"/>
      <c r="QTA33" s="405"/>
      <c r="QTB33" s="405"/>
      <c r="QTD33" s="405"/>
      <c r="QTF33" s="405"/>
      <c r="QTH33" s="405"/>
      <c r="QTK33" s="405"/>
      <c r="QTL33" s="405"/>
      <c r="QTM33" s="405"/>
      <c r="QTO33" s="405"/>
      <c r="QTP33" s="405"/>
      <c r="QTQ33" s="405"/>
      <c r="QTR33" s="405"/>
      <c r="QTW33" s="405"/>
      <c r="QTY33" s="405"/>
      <c r="QTZ33" s="405"/>
      <c r="QUA33" s="405"/>
      <c r="QUB33" s="405"/>
      <c r="QUC33" s="405"/>
      <c r="QUD33" s="405"/>
      <c r="QUE33" s="405"/>
      <c r="QUF33" s="405"/>
      <c r="QUG33" s="405"/>
      <c r="QUH33" s="405"/>
      <c r="QUI33" s="405"/>
      <c r="QUJ33" s="405"/>
      <c r="QUK33" s="405"/>
      <c r="QUL33" s="405"/>
      <c r="QUM33" s="405"/>
      <c r="QUN33" s="405"/>
      <c r="QUO33" s="405"/>
      <c r="QUP33" s="405"/>
      <c r="QUQ33" s="405"/>
      <c r="QUR33" s="405"/>
      <c r="QUS33" s="405"/>
      <c r="QUT33" s="405"/>
      <c r="QUU33" s="405"/>
      <c r="QUV33" s="405"/>
      <c r="QUW33" s="405"/>
      <c r="QUX33" s="405"/>
      <c r="QUY33" s="405"/>
      <c r="QUZ33" s="405"/>
      <c r="QVA33" s="405"/>
      <c r="QVB33" s="405"/>
      <c r="QVC33" s="405"/>
      <c r="QVD33" s="405"/>
      <c r="QVE33" s="405"/>
      <c r="QVF33" s="405"/>
      <c r="QVG33" s="405"/>
      <c r="QVH33" s="405"/>
      <c r="QVI33" s="405"/>
      <c r="QVJ33" s="405"/>
      <c r="QVK33" s="405"/>
      <c r="QVL33" s="405"/>
      <c r="QVM33" s="405"/>
      <c r="QVN33" s="405"/>
      <c r="QVO33" s="405"/>
      <c r="QVP33" s="405"/>
      <c r="QVQ33" s="405"/>
      <c r="QVR33" s="405"/>
      <c r="QVS33" s="405"/>
      <c r="QVT33" s="405"/>
      <c r="QVU33" s="405"/>
      <c r="QVV33" s="405"/>
      <c r="QVW33" s="405"/>
      <c r="QVX33" s="405"/>
      <c r="QVY33" s="405"/>
      <c r="QVZ33" s="405"/>
      <c r="QWA33" s="405"/>
      <c r="QWB33" s="405"/>
      <c r="QWC33" s="405"/>
      <c r="QWD33" s="405"/>
      <c r="QWE33" s="405"/>
      <c r="QWF33" s="405"/>
      <c r="QWG33" s="405"/>
      <c r="QWH33" s="405"/>
      <c r="QWI33" s="405"/>
      <c r="QWJ33" s="405"/>
      <c r="QWK33" s="405"/>
      <c r="QWL33" s="405"/>
      <c r="QWM33" s="405"/>
      <c r="QWN33" s="405"/>
      <c r="QWO33" s="405"/>
      <c r="QWP33" s="405"/>
      <c r="QWQ33" s="405"/>
      <c r="QWR33" s="405"/>
      <c r="QWS33" s="405"/>
      <c r="QWT33" s="405"/>
      <c r="QWU33" s="405"/>
      <c r="QWV33" s="405"/>
      <c r="QWW33" s="405"/>
      <c r="QWX33" s="405"/>
      <c r="QWY33" s="405"/>
      <c r="QWZ33" s="405"/>
      <c r="QXA33" s="405"/>
      <c r="QXB33" s="405"/>
      <c r="QXC33" s="405"/>
      <c r="QXD33" s="405"/>
      <c r="QXE33" s="405"/>
      <c r="QXF33" s="405"/>
      <c r="QXG33" s="405"/>
      <c r="QXH33" s="405"/>
      <c r="QXI33" s="405"/>
      <c r="QXJ33" s="405"/>
      <c r="QXK33" s="405"/>
      <c r="QXL33" s="405"/>
      <c r="QXM33" s="405"/>
      <c r="QXN33" s="405"/>
      <c r="QXO33" s="405"/>
      <c r="QXP33" s="405"/>
      <c r="QXQ33" s="405"/>
      <c r="QXR33" s="405"/>
      <c r="QXS33" s="405"/>
      <c r="QXT33" s="405"/>
      <c r="QXU33" s="405"/>
      <c r="QXV33" s="405"/>
      <c r="QXW33" s="405"/>
      <c r="QXX33" s="405"/>
      <c r="QXY33" s="405"/>
      <c r="QXZ33" s="405"/>
      <c r="QYA33" s="405"/>
      <c r="QYB33" s="405"/>
      <c r="QYC33" s="405"/>
      <c r="QYD33" s="405"/>
      <c r="QYE33" s="405"/>
      <c r="QYF33" s="405"/>
      <c r="QYG33" s="405"/>
      <c r="QYH33" s="405"/>
      <c r="QYI33" s="405"/>
      <c r="QYJ33" s="405"/>
      <c r="QYK33" s="405"/>
      <c r="QYL33" s="405"/>
      <c r="QYM33" s="405"/>
      <c r="QYN33" s="405"/>
      <c r="QYO33" s="405"/>
      <c r="QYP33" s="405"/>
      <c r="QYQ33" s="405"/>
      <c r="QYR33" s="405"/>
      <c r="QYS33" s="405"/>
      <c r="QYT33" s="405"/>
      <c r="QYU33" s="405"/>
      <c r="QYV33" s="405"/>
      <c r="QYW33" s="405"/>
      <c r="QYX33" s="405"/>
      <c r="QYY33" s="405"/>
      <c r="QYZ33" s="405"/>
      <c r="QZA33" s="405"/>
      <c r="QZB33" s="405"/>
      <c r="QZC33" s="405"/>
      <c r="QZD33" s="405"/>
      <c r="QZE33" s="405"/>
      <c r="QZF33" s="405"/>
      <c r="QZG33" s="405"/>
      <c r="QZH33" s="405"/>
      <c r="QZI33" s="405"/>
      <c r="QZJ33" s="405"/>
      <c r="QZK33" s="405"/>
      <c r="QZL33" s="405"/>
      <c r="QZM33" s="405"/>
      <c r="QZN33" s="405"/>
      <c r="QZO33" s="405"/>
      <c r="QZP33" s="405"/>
      <c r="QZQ33" s="405"/>
      <c r="QZR33" s="405"/>
      <c r="QZS33" s="405"/>
      <c r="QZT33" s="405"/>
      <c r="QZU33" s="405"/>
      <c r="QZV33" s="405"/>
      <c r="QZW33" s="405"/>
      <c r="QZX33" s="405"/>
      <c r="QZY33" s="405"/>
      <c r="QZZ33" s="405"/>
      <c r="RAA33" s="405"/>
      <c r="RAB33" s="405"/>
      <c r="RAC33" s="405"/>
      <c r="RAD33" s="405"/>
      <c r="RAE33" s="405"/>
      <c r="RAF33" s="405"/>
      <c r="RAG33" s="405"/>
      <c r="RAH33" s="405"/>
      <c r="RAI33" s="405"/>
      <c r="RAJ33" s="405"/>
      <c r="RAK33" s="405"/>
      <c r="RAL33" s="405"/>
      <c r="RAM33" s="405"/>
      <c r="RAN33" s="405"/>
      <c r="RAO33" s="405"/>
      <c r="RAP33" s="405"/>
      <c r="RAQ33" s="405"/>
      <c r="RAR33" s="405"/>
      <c r="RAS33" s="405"/>
      <c r="RAT33" s="405"/>
      <c r="RAU33" s="405"/>
      <c r="RAV33" s="405"/>
      <c r="RAW33" s="405"/>
      <c r="RAX33" s="405"/>
      <c r="RAY33" s="405"/>
      <c r="RAZ33" s="405"/>
      <c r="RBA33" s="405"/>
      <c r="RBB33" s="405"/>
      <c r="RBC33" s="405"/>
      <c r="RBD33" s="405"/>
      <c r="RBE33" s="405"/>
      <c r="RBF33" s="405"/>
      <c r="RBG33" s="405"/>
      <c r="RBH33" s="405"/>
      <c r="RBI33" s="405"/>
      <c r="RBJ33" s="405"/>
      <c r="RBK33" s="405"/>
      <c r="RBL33" s="405"/>
      <c r="RBM33" s="405"/>
      <c r="RBN33" s="405"/>
      <c r="RBO33" s="405"/>
      <c r="RBP33" s="405"/>
      <c r="RBQ33" s="405"/>
      <c r="RBR33" s="405"/>
      <c r="RBS33" s="405"/>
      <c r="RBT33" s="405"/>
      <c r="RBU33" s="405"/>
      <c r="RBV33" s="405"/>
      <c r="RBW33" s="405"/>
      <c r="RBX33" s="405"/>
      <c r="RBY33" s="405"/>
      <c r="RBZ33" s="405"/>
      <c r="RCA33" s="405"/>
      <c r="RCB33" s="405"/>
      <c r="RCC33" s="405"/>
      <c r="RCD33" s="405"/>
      <c r="RCE33" s="405"/>
      <c r="RCF33" s="405"/>
      <c r="RCG33" s="405"/>
      <c r="RCH33" s="405"/>
      <c r="RCI33" s="405"/>
      <c r="RCJ33" s="405"/>
      <c r="RCK33" s="405"/>
      <c r="RCL33" s="405"/>
      <c r="RCM33" s="405"/>
      <c r="RCN33" s="405"/>
      <c r="RCO33" s="405"/>
      <c r="RCP33" s="405"/>
      <c r="RCQ33" s="405"/>
      <c r="RCR33" s="405"/>
      <c r="RCS33" s="405"/>
      <c r="RCT33" s="405"/>
      <c r="RCU33" s="405"/>
      <c r="RCV33" s="405"/>
      <c r="RCW33" s="405"/>
      <c r="RCX33" s="405"/>
      <c r="RCZ33" s="405"/>
      <c r="RDB33" s="405"/>
      <c r="RDD33" s="405"/>
      <c r="RDG33" s="405"/>
      <c r="RDH33" s="405"/>
      <c r="RDI33" s="405"/>
      <c r="RDK33" s="405"/>
      <c r="RDL33" s="405"/>
      <c r="RDM33" s="405"/>
      <c r="RDN33" s="405"/>
      <c r="RDS33" s="405"/>
      <c r="RDU33" s="405"/>
      <c r="RDV33" s="405"/>
      <c r="RDW33" s="405"/>
      <c r="RDX33" s="405"/>
      <c r="RDY33" s="405"/>
      <c r="RDZ33" s="405"/>
      <c r="REA33" s="405"/>
      <c r="REB33" s="405"/>
      <c r="REC33" s="405"/>
      <c r="RED33" s="405"/>
      <c r="REE33" s="405"/>
      <c r="REF33" s="405"/>
      <c r="REG33" s="405"/>
      <c r="REH33" s="405"/>
      <c r="REI33" s="405"/>
      <c r="REJ33" s="405"/>
      <c r="REK33" s="405"/>
      <c r="REL33" s="405"/>
      <c r="REM33" s="405"/>
      <c r="REN33" s="405"/>
      <c r="REO33" s="405"/>
      <c r="REP33" s="405"/>
      <c r="REQ33" s="405"/>
      <c r="RER33" s="405"/>
      <c r="RES33" s="405"/>
      <c r="RET33" s="405"/>
      <c r="REU33" s="405"/>
      <c r="REV33" s="405"/>
      <c r="REW33" s="405"/>
      <c r="REX33" s="405"/>
      <c r="REY33" s="405"/>
      <c r="REZ33" s="405"/>
      <c r="RFA33" s="405"/>
      <c r="RFB33" s="405"/>
      <c r="RFC33" s="405"/>
      <c r="RFD33" s="405"/>
      <c r="RFE33" s="405"/>
      <c r="RFF33" s="405"/>
      <c r="RFG33" s="405"/>
      <c r="RFH33" s="405"/>
      <c r="RFI33" s="405"/>
      <c r="RFJ33" s="405"/>
      <c r="RFK33" s="405"/>
      <c r="RFL33" s="405"/>
      <c r="RFM33" s="405"/>
      <c r="RFN33" s="405"/>
      <c r="RFO33" s="405"/>
      <c r="RFP33" s="405"/>
      <c r="RFQ33" s="405"/>
      <c r="RFR33" s="405"/>
      <c r="RFS33" s="405"/>
      <c r="RFT33" s="405"/>
      <c r="RFU33" s="405"/>
      <c r="RFV33" s="405"/>
      <c r="RFW33" s="405"/>
      <c r="RFX33" s="405"/>
      <c r="RFY33" s="405"/>
      <c r="RFZ33" s="405"/>
      <c r="RGA33" s="405"/>
      <c r="RGB33" s="405"/>
      <c r="RGC33" s="405"/>
      <c r="RGD33" s="405"/>
      <c r="RGE33" s="405"/>
      <c r="RGF33" s="405"/>
      <c r="RGG33" s="405"/>
      <c r="RGH33" s="405"/>
      <c r="RGI33" s="405"/>
      <c r="RGJ33" s="405"/>
      <c r="RGK33" s="405"/>
      <c r="RGL33" s="405"/>
      <c r="RGM33" s="405"/>
      <c r="RGN33" s="405"/>
      <c r="RGO33" s="405"/>
      <c r="RGP33" s="405"/>
      <c r="RGQ33" s="405"/>
      <c r="RGR33" s="405"/>
      <c r="RGS33" s="405"/>
      <c r="RGT33" s="405"/>
      <c r="RGU33" s="405"/>
      <c r="RGV33" s="405"/>
      <c r="RGW33" s="405"/>
      <c r="RGX33" s="405"/>
      <c r="RGY33" s="405"/>
      <c r="RGZ33" s="405"/>
      <c r="RHA33" s="405"/>
      <c r="RHB33" s="405"/>
      <c r="RHC33" s="405"/>
      <c r="RHD33" s="405"/>
      <c r="RHE33" s="405"/>
      <c r="RHF33" s="405"/>
      <c r="RHG33" s="405"/>
      <c r="RHH33" s="405"/>
      <c r="RHI33" s="405"/>
      <c r="RHJ33" s="405"/>
      <c r="RHK33" s="405"/>
      <c r="RHL33" s="405"/>
      <c r="RHM33" s="405"/>
      <c r="RHN33" s="405"/>
      <c r="RHO33" s="405"/>
      <c r="RHP33" s="405"/>
      <c r="RHQ33" s="405"/>
      <c r="RHR33" s="405"/>
      <c r="RHS33" s="405"/>
      <c r="RHT33" s="405"/>
      <c r="RHU33" s="405"/>
      <c r="RHV33" s="405"/>
      <c r="RHW33" s="405"/>
      <c r="RHX33" s="405"/>
      <c r="RHY33" s="405"/>
      <c r="RHZ33" s="405"/>
      <c r="RIA33" s="405"/>
      <c r="RIB33" s="405"/>
      <c r="RIC33" s="405"/>
      <c r="RID33" s="405"/>
      <c r="RIE33" s="405"/>
      <c r="RIF33" s="405"/>
      <c r="RIG33" s="405"/>
      <c r="RIH33" s="405"/>
      <c r="RII33" s="405"/>
      <c r="RIJ33" s="405"/>
      <c r="RIK33" s="405"/>
      <c r="RIL33" s="405"/>
      <c r="RIM33" s="405"/>
      <c r="RIN33" s="405"/>
      <c r="RIO33" s="405"/>
      <c r="RIP33" s="405"/>
      <c r="RIQ33" s="405"/>
      <c r="RIR33" s="405"/>
      <c r="RIS33" s="405"/>
      <c r="RIT33" s="405"/>
      <c r="RIU33" s="405"/>
      <c r="RIV33" s="405"/>
      <c r="RIW33" s="405"/>
      <c r="RIX33" s="405"/>
      <c r="RIY33" s="405"/>
      <c r="RIZ33" s="405"/>
      <c r="RJA33" s="405"/>
      <c r="RJB33" s="405"/>
      <c r="RJC33" s="405"/>
      <c r="RJD33" s="405"/>
      <c r="RJE33" s="405"/>
      <c r="RJF33" s="405"/>
      <c r="RJG33" s="405"/>
      <c r="RJH33" s="405"/>
      <c r="RJI33" s="405"/>
      <c r="RJJ33" s="405"/>
      <c r="RJK33" s="405"/>
      <c r="RJL33" s="405"/>
      <c r="RJM33" s="405"/>
      <c r="RJN33" s="405"/>
      <c r="RJO33" s="405"/>
      <c r="RJP33" s="405"/>
      <c r="RJQ33" s="405"/>
      <c r="RJR33" s="405"/>
      <c r="RJS33" s="405"/>
      <c r="RJT33" s="405"/>
      <c r="RJU33" s="405"/>
      <c r="RJV33" s="405"/>
      <c r="RJW33" s="405"/>
      <c r="RJX33" s="405"/>
      <c r="RJY33" s="405"/>
      <c r="RJZ33" s="405"/>
      <c r="RKA33" s="405"/>
      <c r="RKB33" s="405"/>
      <c r="RKC33" s="405"/>
      <c r="RKD33" s="405"/>
      <c r="RKE33" s="405"/>
      <c r="RKF33" s="405"/>
      <c r="RKG33" s="405"/>
      <c r="RKH33" s="405"/>
      <c r="RKI33" s="405"/>
      <c r="RKJ33" s="405"/>
      <c r="RKK33" s="405"/>
      <c r="RKL33" s="405"/>
      <c r="RKM33" s="405"/>
      <c r="RKN33" s="405"/>
      <c r="RKO33" s="405"/>
      <c r="RKP33" s="405"/>
      <c r="RKQ33" s="405"/>
      <c r="RKR33" s="405"/>
      <c r="RKS33" s="405"/>
      <c r="RKT33" s="405"/>
      <c r="RKU33" s="405"/>
      <c r="RKV33" s="405"/>
      <c r="RKW33" s="405"/>
      <c r="RKX33" s="405"/>
      <c r="RKY33" s="405"/>
      <c r="RKZ33" s="405"/>
      <c r="RLA33" s="405"/>
      <c r="RLB33" s="405"/>
      <c r="RLC33" s="405"/>
      <c r="RLD33" s="405"/>
      <c r="RLE33" s="405"/>
      <c r="RLF33" s="405"/>
      <c r="RLG33" s="405"/>
      <c r="RLH33" s="405"/>
      <c r="RLI33" s="405"/>
      <c r="RLJ33" s="405"/>
      <c r="RLK33" s="405"/>
      <c r="RLL33" s="405"/>
      <c r="RLM33" s="405"/>
      <c r="RLN33" s="405"/>
      <c r="RLO33" s="405"/>
      <c r="RLP33" s="405"/>
      <c r="RLQ33" s="405"/>
      <c r="RLR33" s="405"/>
      <c r="RLS33" s="405"/>
      <c r="RLT33" s="405"/>
      <c r="RLU33" s="405"/>
      <c r="RLV33" s="405"/>
      <c r="RLW33" s="405"/>
      <c r="RLX33" s="405"/>
      <c r="RLY33" s="405"/>
      <c r="RLZ33" s="405"/>
      <c r="RMA33" s="405"/>
      <c r="RMB33" s="405"/>
      <c r="RMC33" s="405"/>
      <c r="RMD33" s="405"/>
      <c r="RME33" s="405"/>
      <c r="RMF33" s="405"/>
      <c r="RMG33" s="405"/>
      <c r="RMH33" s="405"/>
      <c r="RMI33" s="405"/>
      <c r="RMJ33" s="405"/>
      <c r="RMK33" s="405"/>
      <c r="RML33" s="405"/>
      <c r="RMM33" s="405"/>
      <c r="RMN33" s="405"/>
      <c r="RMO33" s="405"/>
      <c r="RMP33" s="405"/>
      <c r="RMQ33" s="405"/>
      <c r="RMR33" s="405"/>
      <c r="RMS33" s="405"/>
      <c r="RMT33" s="405"/>
      <c r="RMV33" s="405"/>
      <c r="RMX33" s="405"/>
      <c r="RMZ33" s="405"/>
      <c r="RNC33" s="405"/>
      <c r="RND33" s="405"/>
      <c r="RNE33" s="405"/>
      <c r="RNG33" s="405"/>
      <c r="RNH33" s="405"/>
      <c r="RNI33" s="405"/>
      <c r="RNJ33" s="405"/>
      <c r="RNO33" s="405"/>
      <c r="RNQ33" s="405"/>
      <c r="RNR33" s="405"/>
      <c r="RNS33" s="405"/>
      <c r="RNT33" s="405"/>
      <c r="RNU33" s="405"/>
      <c r="RNV33" s="405"/>
      <c r="RNW33" s="405"/>
      <c r="RNX33" s="405"/>
      <c r="RNY33" s="405"/>
      <c r="RNZ33" s="405"/>
      <c r="ROA33" s="405"/>
      <c r="ROB33" s="405"/>
      <c r="ROC33" s="405"/>
      <c r="ROD33" s="405"/>
      <c r="ROE33" s="405"/>
      <c r="ROF33" s="405"/>
      <c r="ROG33" s="405"/>
      <c r="ROH33" s="405"/>
      <c r="ROI33" s="405"/>
      <c r="ROJ33" s="405"/>
      <c r="ROK33" s="405"/>
      <c r="ROL33" s="405"/>
      <c r="ROM33" s="405"/>
      <c r="RON33" s="405"/>
      <c r="ROO33" s="405"/>
      <c r="ROP33" s="405"/>
      <c r="ROQ33" s="405"/>
      <c r="ROR33" s="405"/>
      <c r="ROS33" s="405"/>
      <c r="ROT33" s="405"/>
      <c r="ROU33" s="405"/>
      <c r="ROV33" s="405"/>
      <c r="ROW33" s="405"/>
      <c r="ROX33" s="405"/>
      <c r="ROY33" s="405"/>
      <c r="ROZ33" s="405"/>
      <c r="RPA33" s="405"/>
      <c r="RPB33" s="405"/>
      <c r="RPC33" s="405"/>
      <c r="RPD33" s="405"/>
      <c r="RPE33" s="405"/>
      <c r="RPF33" s="405"/>
      <c r="RPG33" s="405"/>
      <c r="RPH33" s="405"/>
      <c r="RPI33" s="405"/>
      <c r="RPJ33" s="405"/>
      <c r="RPK33" s="405"/>
      <c r="RPL33" s="405"/>
      <c r="RPM33" s="405"/>
      <c r="RPN33" s="405"/>
      <c r="RPO33" s="405"/>
      <c r="RPP33" s="405"/>
      <c r="RPQ33" s="405"/>
      <c r="RPR33" s="405"/>
      <c r="RPS33" s="405"/>
      <c r="RPT33" s="405"/>
      <c r="RPU33" s="405"/>
      <c r="RPV33" s="405"/>
      <c r="RPW33" s="405"/>
      <c r="RPX33" s="405"/>
      <c r="RPY33" s="405"/>
      <c r="RPZ33" s="405"/>
      <c r="RQA33" s="405"/>
      <c r="RQB33" s="405"/>
      <c r="RQC33" s="405"/>
      <c r="RQD33" s="405"/>
      <c r="RQE33" s="405"/>
      <c r="RQF33" s="405"/>
      <c r="RQG33" s="405"/>
      <c r="RQH33" s="405"/>
      <c r="RQI33" s="405"/>
      <c r="RQJ33" s="405"/>
      <c r="RQK33" s="405"/>
      <c r="RQL33" s="405"/>
      <c r="RQM33" s="405"/>
      <c r="RQN33" s="405"/>
      <c r="RQO33" s="405"/>
      <c r="RQP33" s="405"/>
      <c r="RQQ33" s="405"/>
      <c r="RQR33" s="405"/>
      <c r="RQS33" s="405"/>
      <c r="RQT33" s="405"/>
      <c r="RQU33" s="405"/>
      <c r="RQV33" s="405"/>
      <c r="RQW33" s="405"/>
      <c r="RQX33" s="405"/>
      <c r="RQY33" s="405"/>
      <c r="RQZ33" s="405"/>
      <c r="RRA33" s="405"/>
      <c r="RRB33" s="405"/>
      <c r="RRC33" s="405"/>
      <c r="RRD33" s="405"/>
      <c r="RRE33" s="405"/>
      <c r="RRF33" s="405"/>
      <c r="RRG33" s="405"/>
      <c r="RRH33" s="405"/>
      <c r="RRI33" s="405"/>
      <c r="RRJ33" s="405"/>
      <c r="RRK33" s="405"/>
      <c r="RRL33" s="405"/>
      <c r="RRM33" s="405"/>
      <c r="RRN33" s="405"/>
      <c r="RRO33" s="405"/>
      <c r="RRP33" s="405"/>
      <c r="RRQ33" s="405"/>
      <c r="RRR33" s="405"/>
      <c r="RRS33" s="405"/>
      <c r="RRT33" s="405"/>
      <c r="RRU33" s="405"/>
      <c r="RRV33" s="405"/>
      <c r="RRW33" s="405"/>
      <c r="RRX33" s="405"/>
      <c r="RRY33" s="405"/>
      <c r="RRZ33" s="405"/>
      <c r="RSA33" s="405"/>
      <c r="RSB33" s="405"/>
      <c r="RSC33" s="405"/>
      <c r="RSD33" s="405"/>
      <c r="RSE33" s="405"/>
      <c r="RSF33" s="405"/>
      <c r="RSG33" s="405"/>
      <c r="RSH33" s="405"/>
      <c r="RSI33" s="405"/>
      <c r="RSJ33" s="405"/>
      <c r="RSK33" s="405"/>
      <c r="RSL33" s="405"/>
      <c r="RSM33" s="405"/>
      <c r="RSN33" s="405"/>
      <c r="RSO33" s="405"/>
      <c r="RSP33" s="405"/>
      <c r="RSQ33" s="405"/>
      <c r="RSR33" s="405"/>
      <c r="RSS33" s="405"/>
      <c r="RST33" s="405"/>
      <c r="RSU33" s="405"/>
      <c r="RSV33" s="405"/>
      <c r="RSW33" s="405"/>
      <c r="RSX33" s="405"/>
      <c r="RSY33" s="405"/>
      <c r="RSZ33" s="405"/>
      <c r="RTA33" s="405"/>
      <c r="RTB33" s="405"/>
      <c r="RTC33" s="405"/>
      <c r="RTD33" s="405"/>
      <c r="RTE33" s="405"/>
      <c r="RTF33" s="405"/>
      <c r="RTG33" s="405"/>
      <c r="RTH33" s="405"/>
      <c r="RTI33" s="405"/>
      <c r="RTJ33" s="405"/>
      <c r="RTK33" s="405"/>
      <c r="RTL33" s="405"/>
      <c r="RTM33" s="405"/>
      <c r="RTN33" s="405"/>
      <c r="RTO33" s="405"/>
      <c r="RTP33" s="405"/>
      <c r="RTQ33" s="405"/>
      <c r="RTR33" s="405"/>
      <c r="RTS33" s="405"/>
      <c r="RTT33" s="405"/>
      <c r="RTU33" s="405"/>
      <c r="RTV33" s="405"/>
      <c r="RTW33" s="405"/>
      <c r="RTX33" s="405"/>
      <c r="RTY33" s="405"/>
      <c r="RTZ33" s="405"/>
      <c r="RUA33" s="405"/>
      <c r="RUB33" s="405"/>
      <c r="RUC33" s="405"/>
      <c r="RUD33" s="405"/>
      <c r="RUE33" s="405"/>
      <c r="RUF33" s="405"/>
      <c r="RUG33" s="405"/>
      <c r="RUH33" s="405"/>
      <c r="RUI33" s="405"/>
      <c r="RUJ33" s="405"/>
      <c r="RUK33" s="405"/>
      <c r="RUL33" s="405"/>
      <c r="RUM33" s="405"/>
      <c r="RUN33" s="405"/>
      <c r="RUO33" s="405"/>
      <c r="RUP33" s="405"/>
      <c r="RUQ33" s="405"/>
      <c r="RUR33" s="405"/>
      <c r="RUS33" s="405"/>
      <c r="RUT33" s="405"/>
      <c r="RUU33" s="405"/>
      <c r="RUV33" s="405"/>
      <c r="RUW33" s="405"/>
      <c r="RUX33" s="405"/>
      <c r="RUY33" s="405"/>
      <c r="RUZ33" s="405"/>
      <c r="RVA33" s="405"/>
      <c r="RVB33" s="405"/>
      <c r="RVC33" s="405"/>
      <c r="RVD33" s="405"/>
      <c r="RVE33" s="405"/>
      <c r="RVF33" s="405"/>
      <c r="RVG33" s="405"/>
      <c r="RVH33" s="405"/>
      <c r="RVI33" s="405"/>
      <c r="RVJ33" s="405"/>
      <c r="RVK33" s="405"/>
      <c r="RVL33" s="405"/>
      <c r="RVM33" s="405"/>
      <c r="RVN33" s="405"/>
      <c r="RVO33" s="405"/>
      <c r="RVP33" s="405"/>
      <c r="RVQ33" s="405"/>
      <c r="RVR33" s="405"/>
      <c r="RVS33" s="405"/>
      <c r="RVT33" s="405"/>
      <c r="RVU33" s="405"/>
      <c r="RVV33" s="405"/>
      <c r="RVW33" s="405"/>
      <c r="RVX33" s="405"/>
      <c r="RVY33" s="405"/>
      <c r="RVZ33" s="405"/>
      <c r="RWA33" s="405"/>
      <c r="RWB33" s="405"/>
      <c r="RWC33" s="405"/>
      <c r="RWD33" s="405"/>
      <c r="RWE33" s="405"/>
      <c r="RWF33" s="405"/>
      <c r="RWG33" s="405"/>
      <c r="RWH33" s="405"/>
      <c r="RWI33" s="405"/>
      <c r="RWJ33" s="405"/>
      <c r="RWK33" s="405"/>
      <c r="RWL33" s="405"/>
      <c r="RWM33" s="405"/>
      <c r="RWN33" s="405"/>
      <c r="RWO33" s="405"/>
      <c r="RWP33" s="405"/>
      <c r="RWR33" s="405"/>
      <c r="RWT33" s="405"/>
      <c r="RWV33" s="405"/>
      <c r="RWY33" s="405"/>
      <c r="RWZ33" s="405"/>
      <c r="RXA33" s="405"/>
      <c r="RXC33" s="405"/>
      <c r="RXD33" s="405"/>
      <c r="RXE33" s="405"/>
      <c r="RXF33" s="405"/>
      <c r="RXK33" s="405"/>
      <c r="RXM33" s="405"/>
      <c r="RXN33" s="405"/>
      <c r="RXO33" s="405"/>
      <c r="RXP33" s="405"/>
      <c r="RXQ33" s="405"/>
      <c r="RXR33" s="405"/>
      <c r="RXS33" s="405"/>
      <c r="RXT33" s="405"/>
      <c r="RXU33" s="405"/>
      <c r="RXV33" s="405"/>
      <c r="RXW33" s="405"/>
      <c r="RXX33" s="405"/>
      <c r="RXY33" s="405"/>
      <c r="RXZ33" s="405"/>
      <c r="RYA33" s="405"/>
      <c r="RYB33" s="405"/>
      <c r="RYC33" s="405"/>
      <c r="RYD33" s="405"/>
      <c r="RYE33" s="405"/>
      <c r="RYF33" s="405"/>
      <c r="RYG33" s="405"/>
      <c r="RYH33" s="405"/>
      <c r="RYI33" s="405"/>
      <c r="RYJ33" s="405"/>
      <c r="RYK33" s="405"/>
      <c r="RYL33" s="405"/>
      <c r="RYM33" s="405"/>
      <c r="RYN33" s="405"/>
      <c r="RYO33" s="405"/>
      <c r="RYP33" s="405"/>
      <c r="RYQ33" s="405"/>
      <c r="RYR33" s="405"/>
      <c r="RYS33" s="405"/>
      <c r="RYT33" s="405"/>
      <c r="RYU33" s="405"/>
      <c r="RYV33" s="405"/>
      <c r="RYW33" s="405"/>
      <c r="RYX33" s="405"/>
      <c r="RYY33" s="405"/>
      <c r="RYZ33" s="405"/>
      <c r="RZA33" s="405"/>
      <c r="RZB33" s="405"/>
      <c r="RZC33" s="405"/>
      <c r="RZD33" s="405"/>
      <c r="RZE33" s="405"/>
      <c r="RZF33" s="405"/>
      <c r="RZG33" s="405"/>
      <c r="RZH33" s="405"/>
      <c r="RZI33" s="405"/>
      <c r="RZJ33" s="405"/>
      <c r="RZK33" s="405"/>
      <c r="RZL33" s="405"/>
      <c r="RZM33" s="405"/>
      <c r="RZN33" s="405"/>
      <c r="RZO33" s="405"/>
      <c r="RZP33" s="405"/>
      <c r="RZQ33" s="405"/>
      <c r="RZR33" s="405"/>
      <c r="RZS33" s="405"/>
      <c r="RZT33" s="405"/>
      <c r="RZU33" s="405"/>
      <c r="RZV33" s="405"/>
      <c r="RZW33" s="405"/>
      <c r="RZX33" s="405"/>
      <c r="RZY33" s="405"/>
      <c r="RZZ33" s="405"/>
      <c r="SAA33" s="405"/>
      <c r="SAB33" s="405"/>
      <c r="SAC33" s="405"/>
      <c r="SAD33" s="405"/>
      <c r="SAE33" s="405"/>
      <c r="SAF33" s="405"/>
      <c r="SAG33" s="405"/>
      <c r="SAH33" s="405"/>
      <c r="SAI33" s="405"/>
      <c r="SAJ33" s="405"/>
      <c r="SAK33" s="405"/>
      <c r="SAL33" s="405"/>
      <c r="SAM33" s="405"/>
      <c r="SAN33" s="405"/>
      <c r="SAO33" s="405"/>
      <c r="SAP33" s="405"/>
      <c r="SAQ33" s="405"/>
      <c r="SAR33" s="405"/>
      <c r="SAS33" s="405"/>
      <c r="SAT33" s="405"/>
      <c r="SAU33" s="405"/>
      <c r="SAV33" s="405"/>
      <c r="SAW33" s="405"/>
      <c r="SAX33" s="405"/>
      <c r="SAY33" s="405"/>
      <c r="SAZ33" s="405"/>
      <c r="SBA33" s="405"/>
      <c r="SBB33" s="405"/>
      <c r="SBC33" s="405"/>
      <c r="SBD33" s="405"/>
      <c r="SBE33" s="405"/>
      <c r="SBF33" s="405"/>
      <c r="SBG33" s="405"/>
      <c r="SBH33" s="405"/>
      <c r="SBI33" s="405"/>
      <c r="SBJ33" s="405"/>
      <c r="SBK33" s="405"/>
      <c r="SBL33" s="405"/>
      <c r="SBM33" s="405"/>
      <c r="SBN33" s="405"/>
      <c r="SBO33" s="405"/>
      <c r="SBP33" s="405"/>
      <c r="SBQ33" s="405"/>
      <c r="SBR33" s="405"/>
      <c r="SBS33" s="405"/>
      <c r="SBT33" s="405"/>
      <c r="SBU33" s="405"/>
      <c r="SBV33" s="405"/>
      <c r="SBW33" s="405"/>
      <c r="SBX33" s="405"/>
      <c r="SBY33" s="405"/>
      <c r="SBZ33" s="405"/>
      <c r="SCA33" s="405"/>
      <c r="SCB33" s="405"/>
      <c r="SCC33" s="405"/>
      <c r="SCD33" s="405"/>
      <c r="SCE33" s="405"/>
      <c r="SCF33" s="405"/>
      <c r="SCG33" s="405"/>
      <c r="SCH33" s="405"/>
      <c r="SCI33" s="405"/>
      <c r="SCJ33" s="405"/>
      <c r="SCK33" s="405"/>
      <c r="SCL33" s="405"/>
      <c r="SCM33" s="405"/>
      <c r="SCN33" s="405"/>
      <c r="SCO33" s="405"/>
      <c r="SCP33" s="405"/>
      <c r="SCQ33" s="405"/>
      <c r="SCR33" s="405"/>
      <c r="SCS33" s="405"/>
      <c r="SCT33" s="405"/>
      <c r="SCU33" s="405"/>
      <c r="SCV33" s="405"/>
      <c r="SCW33" s="405"/>
      <c r="SCX33" s="405"/>
      <c r="SCY33" s="405"/>
      <c r="SCZ33" s="405"/>
      <c r="SDA33" s="405"/>
      <c r="SDB33" s="405"/>
      <c r="SDC33" s="405"/>
      <c r="SDD33" s="405"/>
      <c r="SDE33" s="405"/>
      <c r="SDF33" s="405"/>
      <c r="SDG33" s="405"/>
      <c r="SDH33" s="405"/>
      <c r="SDI33" s="405"/>
      <c r="SDJ33" s="405"/>
      <c r="SDK33" s="405"/>
      <c r="SDL33" s="405"/>
      <c r="SDM33" s="405"/>
      <c r="SDN33" s="405"/>
      <c r="SDO33" s="405"/>
      <c r="SDP33" s="405"/>
      <c r="SDQ33" s="405"/>
      <c r="SDR33" s="405"/>
      <c r="SDS33" s="405"/>
      <c r="SDT33" s="405"/>
      <c r="SDU33" s="405"/>
      <c r="SDV33" s="405"/>
      <c r="SDW33" s="405"/>
      <c r="SDX33" s="405"/>
      <c r="SDY33" s="405"/>
      <c r="SDZ33" s="405"/>
      <c r="SEA33" s="405"/>
      <c r="SEB33" s="405"/>
      <c r="SEC33" s="405"/>
      <c r="SED33" s="405"/>
      <c r="SEE33" s="405"/>
      <c r="SEF33" s="405"/>
      <c r="SEG33" s="405"/>
      <c r="SEH33" s="405"/>
      <c r="SEI33" s="405"/>
      <c r="SEJ33" s="405"/>
      <c r="SEK33" s="405"/>
      <c r="SEL33" s="405"/>
      <c r="SEM33" s="405"/>
      <c r="SEN33" s="405"/>
      <c r="SEO33" s="405"/>
      <c r="SEP33" s="405"/>
      <c r="SEQ33" s="405"/>
      <c r="SER33" s="405"/>
      <c r="SES33" s="405"/>
      <c r="SET33" s="405"/>
      <c r="SEU33" s="405"/>
      <c r="SEV33" s="405"/>
      <c r="SEW33" s="405"/>
      <c r="SEX33" s="405"/>
      <c r="SEY33" s="405"/>
      <c r="SEZ33" s="405"/>
      <c r="SFA33" s="405"/>
      <c r="SFB33" s="405"/>
      <c r="SFC33" s="405"/>
      <c r="SFD33" s="405"/>
      <c r="SFE33" s="405"/>
      <c r="SFF33" s="405"/>
      <c r="SFG33" s="405"/>
      <c r="SFH33" s="405"/>
      <c r="SFI33" s="405"/>
      <c r="SFJ33" s="405"/>
      <c r="SFK33" s="405"/>
      <c r="SFL33" s="405"/>
      <c r="SFM33" s="405"/>
      <c r="SFN33" s="405"/>
      <c r="SFO33" s="405"/>
      <c r="SFP33" s="405"/>
      <c r="SFQ33" s="405"/>
      <c r="SFR33" s="405"/>
      <c r="SFS33" s="405"/>
      <c r="SFT33" s="405"/>
      <c r="SFU33" s="405"/>
      <c r="SFV33" s="405"/>
      <c r="SFW33" s="405"/>
      <c r="SFX33" s="405"/>
      <c r="SFY33" s="405"/>
      <c r="SFZ33" s="405"/>
      <c r="SGA33" s="405"/>
      <c r="SGB33" s="405"/>
      <c r="SGC33" s="405"/>
      <c r="SGD33" s="405"/>
      <c r="SGE33" s="405"/>
      <c r="SGF33" s="405"/>
      <c r="SGG33" s="405"/>
      <c r="SGH33" s="405"/>
      <c r="SGI33" s="405"/>
      <c r="SGJ33" s="405"/>
      <c r="SGK33" s="405"/>
      <c r="SGL33" s="405"/>
      <c r="SGN33" s="405"/>
      <c r="SGP33" s="405"/>
      <c r="SGR33" s="405"/>
      <c r="SGU33" s="405"/>
      <c r="SGV33" s="405"/>
      <c r="SGW33" s="405"/>
      <c r="SGY33" s="405"/>
      <c r="SGZ33" s="405"/>
      <c r="SHA33" s="405"/>
      <c r="SHB33" s="405"/>
      <c r="SHG33" s="405"/>
      <c r="SHI33" s="405"/>
      <c r="SHJ33" s="405"/>
      <c r="SHK33" s="405"/>
      <c r="SHL33" s="405"/>
      <c r="SHM33" s="405"/>
      <c r="SHN33" s="405"/>
      <c r="SHO33" s="405"/>
      <c r="SHP33" s="405"/>
      <c r="SHQ33" s="405"/>
      <c r="SHR33" s="405"/>
      <c r="SHS33" s="405"/>
      <c r="SHT33" s="405"/>
      <c r="SHU33" s="405"/>
      <c r="SHV33" s="405"/>
      <c r="SHW33" s="405"/>
      <c r="SHX33" s="405"/>
      <c r="SHY33" s="405"/>
      <c r="SHZ33" s="405"/>
      <c r="SIA33" s="405"/>
      <c r="SIB33" s="405"/>
      <c r="SIC33" s="405"/>
      <c r="SID33" s="405"/>
      <c r="SIE33" s="405"/>
      <c r="SIF33" s="405"/>
      <c r="SIG33" s="405"/>
      <c r="SIH33" s="405"/>
      <c r="SII33" s="405"/>
      <c r="SIJ33" s="405"/>
      <c r="SIK33" s="405"/>
      <c r="SIL33" s="405"/>
      <c r="SIM33" s="405"/>
      <c r="SIN33" s="405"/>
      <c r="SIO33" s="405"/>
      <c r="SIP33" s="405"/>
      <c r="SIQ33" s="405"/>
      <c r="SIR33" s="405"/>
      <c r="SIS33" s="405"/>
      <c r="SIT33" s="405"/>
      <c r="SIU33" s="405"/>
      <c r="SIV33" s="405"/>
      <c r="SIW33" s="405"/>
      <c r="SIX33" s="405"/>
      <c r="SIY33" s="405"/>
      <c r="SIZ33" s="405"/>
      <c r="SJA33" s="405"/>
      <c r="SJB33" s="405"/>
      <c r="SJC33" s="405"/>
      <c r="SJD33" s="405"/>
      <c r="SJE33" s="405"/>
      <c r="SJF33" s="405"/>
      <c r="SJG33" s="405"/>
      <c r="SJH33" s="405"/>
      <c r="SJI33" s="405"/>
      <c r="SJJ33" s="405"/>
      <c r="SJK33" s="405"/>
      <c r="SJL33" s="405"/>
      <c r="SJM33" s="405"/>
      <c r="SJN33" s="405"/>
      <c r="SJO33" s="405"/>
      <c r="SJP33" s="405"/>
      <c r="SJQ33" s="405"/>
      <c r="SJR33" s="405"/>
      <c r="SJS33" s="405"/>
      <c r="SJT33" s="405"/>
      <c r="SJU33" s="405"/>
      <c r="SJV33" s="405"/>
      <c r="SJW33" s="405"/>
      <c r="SJX33" s="405"/>
      <c r="SJY33" s="405"/>
      <c r="SJZ33" s="405"/>
      <c r="SKA33" s="405"/>
      <c r="SKB33" s="405"/>
      <c r="SKC33" s="405"/>
      <c r="SKD33" s="405"/>
      <c r="SKE33" s="405"/>
      <c r="SKF33" s="405"/>
      <c r="SKG33" s="405"/>
      <c r="SKH33" s="405"/>
      <c r="SKI33" s="405"/>
      <c r="SKJ33" s="405"/>
      <c r="SKK33" s="405"/>
      <c r="SKL33" s="405"/>
      <c r="SKM33" s="405"/>
      <c r="SKN33" s="405"/>
      <c r="SKO33" s="405"/>
      <c r="SKP33" s="405"/>
      <c r="SKQ33" s="405"/>
      <c r="SKR33" s="405"/>
      <c r="SKS33" s="405"/>
      <c r="SKT33" s="405"/>
      <c r="SKU33" s="405"/>
      <c r="SKV33" s="405"/>
      <c r="SKW33" s="405"/>
      <c r="SKX33" s="405"/>
      <c r="SKY33" s="405"/>
      <c r="SKZ33" s="405"/>
      <c r="SLA33" s="405"/>
      <c r="SLB33" s="405"/>
      <c r="SLC33" s="405"/>
      <c r="SLD33" s="405"/>
      <c r="SLE33" s="405"/>
      <c r="SLF33" s="405"/>
      <c r="SLG33" s="405"/>
      <c r="SLH33" s="405"/>
      <c r="SLI33" s="405"/>
      <c r="SLJ33" s="405"/>
      <c r="SLK33" s="405"/>
      <c r="SLL33" s="405"/>
      <c r="SLM33" s="405"/>
      <c r="SLN33" s="405"/>
      <c r="SLO33" s="405"/>
      <c r="SLP33" s="405"/>
      <c r="SLQ33" s="405"/>
      <c r="SLR33" s="405"/>
      <c r="SLS33" s="405"/>
      <c r="SLT33" s="405"/>
      <c r="SLU33" s="405"/>
      <c r="SLV33" s="405"/>
      <c r="SLW33" s="405"/>
      <c r="SLX33" s="405"/>
      <c r="SLY33" s="405"/>
      <c r="SLZ33" s="405"/>
      <c r="SMA33" s="405"/>
      <c r="SMB33" s="405"/>
      <c r="SMC33" s="405"/>
      <c r="SMD33" s="405"/>
      <c r="SME33" s="405"/>
      <c r="SMF33" s="405"/>
      <c r="SMG33" s="405"/>
      <c r="SMH33" s="405"/>
      <c r="SMI33" s="405"/>
      <c r="SMJ33" s="405"/>
      <c r="SMK33" s="405"/>
      <c r="SML33" s="405"/>
      <c r="SMM33" s="405"/>
      <c r="SMN33" s="405"/>
      <c r="SMO33" s="405"/>
      <c r="SMP33" s="405"/>
      <c r="SMQ33" s="405"/>
      <c r="SMR33" s="405"/>
      <c r="SMS33" s="405"/>
      <c r="SMT33" s="405"/>
      <c r="SMU33" s="405"/>
      <c r="SMV33" s="405"/>
      <c r="SMW33" s="405"/>
      <c r="SMX33" s="405"/>
      <c r="SMY33" s="405"/>
      <c r="SMZ33" s="405"/>
      <c r="SNA33" s="405"/>
      <c r="SNB33" s="405"/>
      <c r="SNC33" s="405"/>
      <c r="SND33" s="405"/>
      <c r="SNE33" s="405"/>
      <c r="SNF33" s="405"/>
      <c r="SNG33" s="405"/>
      <c r="SNH33" s="405"/>
      <c r="SNI33" s="405"/>
      <c r="SNJ33" s="405"/>
      <c r="SNK33" s="405"/>
      <c r="SNL33" s="405"/>
      <c r="SNM33" s="405"/>
      <c r="SNN33" s="405"/>
      <c r="SNO33" s="405"/>
      <c r="SNP33" s="405"/>
      <c r="SNQ33" s="405"/>
      <c r="SNR33" s="405"/>
      <c r="SNS33" s="405"/>
      <c r="SNT33" s="405"/>
      <c r="SNU33" s="405"/>
      <c r="SNV33" s="405"/>
      <c r="SNW33" s="405"/>
      <c r="SNX33" s="405"/>
      <c r="SNY33" s="405"/>
      <c r="SNZ33" s="405"/>
      <c r="SOA33" s="405"/>
      <c r="SOB33" s="405"/>
      <c r="SOC33" s="405"/>
      <c r="SOD33" s="405"/>
      <c r="SOE33" s="405"/>
      <c r="SOF33" s="405"/>
      <c r="SOG33" s="405"/>
      <c r="SOH33" s="405"/>
      <c r="SOI33" s="405"/>
      <c r="SOJ33" s="405"/>
      <c r="SOK33" s="405"/>
      <c r="SOL33" s="405"/>
      <c r="SOM33" s="405"/>
      <c r="SON33" s="405"/>
      <c r="SOO33" s="405"/>
      <c r="SOP33" s="405"/>
      <c r="SOQ33" s="405"/>
      <c r="SOR33" s="405"/>
      <c r="SOS33" s="405"/>
      <c r="SOT33" s="405"/>
      <c r="SOU33" s="405"/>
      <c r="SOV33" s="405"/>
      <c r="SOW33" s="405"/>
      <c r="SOX33" s="405"/>
      <c r="SOY33" s="405"/>
      <c r="SOZ33" s="405"/>
      <c r="SPA33" s="405"/>
      <c r="SPB33" s="405"/>
      <c r="SPC33" s="405"/>
      <c r="SPD33" s="405"/>
      <c r="SPE33" s="405"/>
      <c r="SPF33" s="405"/>
      <c r="SPG33" s="405"/>
      <c r="SPH33" s="405"/>
      <c r="SPI33" s="405"/>
      <c r="SPJ33" s="405"/>
      <c r="SPK33" s="405"/>
      <c r="SPL33" s="405"/>
      <c r="SPM33" s="405"/>
      <c r="SPN33" s="405"/>
      <c r="SPO33" s="405"/>
      <c r="SPP33" s="405"/>
      <c r="SPQ33" s="405"/>
      <c r="SPR33" s="405"/>
      <c r="SPS33" s="405"/>
      <c r="SPT33" s="405"/>
      <c r="SPU33" s="405"/>
      <c r="SPV33" s="405"/>
      <c r="SPW33" s="405"/>
      <c r="SPX33" s="405"/>
      <c r="SPY33" s="405"/>
      <c r="SPZ33" s="405"/>
      <c r="SQA33" s="405"/>
      <c r="SQB33" s="405"/>
      <c r="SQC33" s="405"/>
      <c r="SQD33" s="405"/>
      <c r="SQE33" s="405"/>
      <c r="SQF33" s="405"/>
      <c r="SQG33" s="405"/>
      <c r="SQH33" s="405"/>
      <c r="SQJ33" s="405"/>
      <c r="SQL33" s="405"/>
      <c r="SQN33" s="405"/>
      <c r="SQQ33" s="405"/>
      <c r="SQR33" s="405"/>
      <c r="SQS33" s="405"/>
      <c r="SQU33" s="405"/>
      <c r="SQV33" s="405"/>
      <c r="SQW33" s="405"/>
      <c r="SQX33" s="405"/>
      <c r="SRC33" s="405"/>
      <c r="SRE33" s="405"/>
      <c r="SRF33" s="405"/>
      <c r="SRG33" s="405"/>
      <c r="SRH33" s="405"/>
      <c r="SRI33" s="405"/>
      <c r="SRJ33" s="405"/>
      <c r="SRK33" s="405"/>
      <c r="SRL33" s="405"/>
      <c r="SRM33" s="405"/>
      <c r="SRN33" s="405"/>
      <c r="SRO33" s="405"/>
      <c r="SRP33" s="405"/>
      <c r="SRQ33" s="405"/>
      <c r="SRR33" s="405"/>
      <c r="SRS33" s="405"/>
      <c r="SRT33" s="405"/>
      <c r="SRU33" s="405"/>
      <c r="SRV33" s="405"/>
      <c r="SRW33" s="405"/>
      <c r="SRX33" s="405"/>
      <c r="SRY33" s="405"/>
      <c r="SRZ33" s="405"/>
      <c r="SSA33" s="405"/>
      <c r="SSB33" s="405"/>
      <c r="SSC33" s="405"/>
      <c r="SSD33" s="405"/>
      <c r="SSE33" s="405"/>
      <c r="SSF33" s="405"/>
      <c r="SSG33" s="405"/>
      <c r="SSH33" s="405"/>
      <c r="SSI33" s="405"/>
      <c r="SSJ33" s="405"/>
      <c r="SSK33" s="405"/>
      <c r="SSL33" s="405"/>
      <c r="SSM33" s="405"/>
      <c r="SSN33" s="405"/>
      <c r="SSO33" s="405"/>
      <c r="SSP33" s="405"/>
      <c r="SSQ33" s="405"/>
      <c r="SSR33" s="405"/>
      <c r="SSS33" s="405"/>
      <c r="SST33" s="405"/>
      <c r="SSU33" s="405"/>
      <c r="SSV33" s="405"/>
      <c r="SSW33" s="405"/>
      <c r="SSX33" s="405"/>
      <c r="SSY33" s="405"/>
      <c r="SSZ33" s="405"/>
      <c r="STA33" s="405"/>
      <c r="STB33" s="405"/>
      <c r="STC33" s="405"/>
      <c r="STD33" s="405"/>
      <c r="STE33" s="405"/>
      <c r="STF33" s="405"/>
      <c r="STG33" s="405"/>
      <c r="STH33" s="405"/>
      <c r="STI33" s="405"/>
      <c r="STJ33" s="405"/>
      <c r="STK33" s="405"/>
      <c r="STL33" s="405"/>
      <c r="STM33" s="405"/>
      <c r="STN33" s="405"/>
      <c r="STO33" s="405"/>
      <c r="STP33" s="405"/>
      <c r="STQ33" s="405"/>
      <c r="STR33" s="405"/>
      <c r="STS33" s="405"/>
      <c r="STT33" s="405"/>
      <c r="STU33" s="405"/>
      <c r="STV33" s="405"/>
      <c r="STW33" s="405"/>
      <c r="STX33" s="405"/>
      <c r="STY33" s="405"/>
      <c r="STZ33" s="405"/>
      <c r="SUA33" s="405"/>
      <c r="SUB33" s="405"/>
      <c r="SUC33" s="405"/>
      <c r="SUD33" s="405"/>
      <c r="SUE33" s="405"/>
      <c r="SUF33" s="405"/>
      <c r="SUG33" s="405"/>
      <c r="SUH33" s="405"/>
      <c r="SUI33" s="405"/>
      <c r="SUJ33" s="405"/>
      <c r="SUK33" s="405"/>
      <c r="SUL33" s="405"/>
      <c r="SUM33" s="405"/>
      <c r="SUN33" s="405"/>
      <c r="SUO33" s="405"/>
      <c r="SUP33" s="405"/>
      <c r="SUQ33" s="405"/>
      <c r="SUR33" s="405"/>
      <c r="SUS33" s="405"/>
      <c r="SUT33" s="405"/>
      <c r="SUU33" s="405"/>
      <c r="SUV33" s="405"/>
      <c r="SUW33" s="405"/>
      <c r="SUX33" s="405"/>
      <c r="SUY33" s="405"/>
      <c r="SUZ33" s="405"/>
      <c r="SVA33" s="405"/>
      <c r="SVB33" s="405"/>
      <c r="SVC33" s="405"/>
      <c r="SVD33" s="405"/>
      <c r="SVE33" s="405"/>
      <c r="SVF33" s="405"/>
      <c r="SVG33" s="405"/>
      <c r="SVH33" s="405"/>
      <c r="SVI33" s="405"/>
      <c r="SVJ33" s="405"/>
      <c r="SVK33" s="405"/>
      <c r="SVL33" s="405"/>
      <c r="SVM33" s="405"/>
      <c r="SVN33" s="405"/>
      <c r="SVO33" s="405"/>
      <c r="SVP33" s="405"/>
      <c r="SVQ33" s="405"/>
      <c r="SVR33" s="405"/>
      <c r="SVS33" s="405"/>
      <c r="SVT33" s="405"/>
      <c r="SVU33" s="405"/>
      <c r="SVV33" s="405"/>
      <c r="SVW33" s="405"/>
      <c r="SVX33" s="405"/>
      <c r="SVY33" s="405"/>
      <c r="SVZ33" s="405"/>
      <c r="SWA33" s="405"/>
      <c r="SWB33" s="405"/>
      <c r="SWC33" s="405"/>
      <c r="SWD33" s="405"/>
      <c r="SWE33" s="405"/>
      <c r="SWF33" s="405"/>
      <c r="SWG33" s="405"/>
      <c r="SWH33" s="405"/>
      <c r="SWI33" s="405"/>
      <c r="SWJ33" s="405"/>
      <c r="SWK33" s="405"/>
      <c r="SWL33" s="405"/>
      <c r="SWM33" s="405"/>
      <c r="SWN33" s="405"/>
      <c r="SWO33" s="405"/>
      <c r="SWP33" s="405"/>
      <c r="SWQ33" s="405"/>
      <c r="SWR33" s="405"/>
      <c r="SWS33" s="405"/>
      <c r="SWT33" s="405"/>
      <c r="SWU33" s="405"/>
      <c r="SWV33" s="405"/>
      <c r="SWW33" s="405"/>
      <c r="SWX33" s="405"/>
      <c r="SWY33" s="405"/>
      <c r="SWZ33" s="405"/>
      <c r="SXA33" s="405"/>
      <c r="SXB33" s="405"/>
      <c r="SXC33" s="405"/>
      <c r="SXD33" s="405"/>
      <c r="SXE33" s="405"/>
      <c r="SXF33" s="405"/>
      <c r="SXG33" s="405"/>
      <c r="SXH33" s="405"/>
      <c r="SXI33" s="405"/>
      <c r="SXJ33" s="405"/>
      <c r="SXK33" s="405"/>
      <c r="SXL33" s="405"/>
      <c r="SXM33" s="405"/>
      <c r="SXN33" s="405"/>
      <c r="SXO33" s="405"/>
      <c r="SXP33" s="405"/>
      <c r="SXQ33" s="405"/>
      <c r="SXR33" s="405"/>
      <c r="SXS33" s="405"/>
      <c r="SXT33" s="405"/>
      <c r="SXU33" s="405"/>
      <c r="SXV33" s="405"/>
      <c r="SXW33" s="405"/>
      <c r="SXX33" s="405"/>
      <c r="SXY33" s="405"/>
      <c r="SXZ33" s="405"/>
      <c r="SYA33" s="405"/>
      <c r="SYB33" s="405"/>
      <c r="SYC33" s="405"/>
      <c r="SYD33" s="405"/>
      <c r="SYE33" s="405"/>
      <c r="SYF33" s="405"/>
      <c r="SYG33" s="405"/>
      <c r="SYH33" s="405"/>
      <c r="SYI33" s="405"/>
      <c r="SYJ33" s="405"/>
      <c r="SYK33" s="405"/>
      <c r="SYL33" s="405"/>
      <c r="SYM33" s="405"/>
      <c r="SYN33" s="405"/>
      <c r="SYO33" s="405"/>
      <c r="SYP33" s="405"/>
      <c r="SYQ33" s="405"/>
      <c r="SYR33" s="405"/>
      <c r="SYS33" s="405"/>
      <c r="SYT33" s="405"/>
      <c r="SYU33" s="405"/>
      <c r="SYV33" s="405"/>
      <c r="SYW33" s="405"/>
      <c r="SYX33" s="405"/>
      <c r="SYY33" s="405"/>
      <c r="SYZ33" s="405"/>
      <c r="SZA33" s="405"/>
      <c r="SZB33" s="405"/>
      <c r="SZC33" s="405"/>
      <c r="SZD33" s="405"/>
      <c r="SZE33" s="405"/>
      <c r="SZF33" s="405"/>
      <c r="SZG33" s="405"/>
      <c r="SZH33" s="405"/>
      <c r="SZI33" s="405"/>
      <c r="SZJ33" s="405"/>
      <c r="SZK33" s="405"/>
      <c r="SZL33" s="405"/>
      <c r="SZM33" s="405"/>
      <c r="SZN33" s="405"/>
      <c r="SZO33" s="405"/>
      <c r="SZP33" s="405"/>
      <c r="SZQ33" s="405"/>
      <c r="SZR33" s="405"/>
      <c r="SZS33" s="405"/>
      <c r="SZT33" s="405"/>
      <c r="SZU33" s="405"/>
      <c r="SZV33" s="405"/>
      <c r="SZW33" s="405"/>
      <c r="SZX33" s="405"/>
      <c r="SZY33" s="405"/>
      <c r="SZZ33" s="405"/>
      <c r="TAA33" s="405"/>
      <c r="TAB33" s="405"/>
      <c r="TAC33" s="405"/>
      <c r="TAD33" s="405"/>
      <c r="TAF33" s="405"/>
      <c r="TAH33" s="405"/>
      <c r="TAJ33" s="405"/>
      <c r="TAM33" s="405"/>
      <c r="TAN33" s="405"/>
      <c r="TAO33" s="405"/>
      <c r="TAQ33" s="405"/>
      <c r="TAR33" s="405"/>
      <c r="TAS33" s="405"/>
      <c r="TAT33" s="405"/>
      <c r="TAY33" s="405"/>
      <c r="TBA33" s="405"/>
      <c r="TBB33" s="405"/>
      <c r="TBC33" s="405"/>
      <c r="TBD33" s="405"/>
      <c r="TBE33" s="405"/>
      <c r="TBF33" s="405"/>
      <c r="TBG33" s="405"/>
      <c r="TBH33" s="405"/>
      <c r="TBI33" s="405"/>
      <c r="TBJ33" s="405"/>
      <c r="TBK33" s="405"/>
      <c r="TBL33" s="405"/>
      <c r="TBM33" s="405"/>
      <c r="TBN33" s="405"/>
      <c r="TBO33" s="405"/>
      <c r="TBP33" s="405"/>
      <c r="TBQ33" s="405"/>
      <c r="TBR33" s="405"/>
      <c r="TBS33" s="405"/>
      <c r="TBT33" s="405"/>
      <c r="TBU33" s="405"/>
      <c r="TBV33" s="405"/>
      <c r="TBW33" s="405"/>
      <c r="TBX33" s="405"/>
      <c r="TBY33" s="405"/>
      <c r="TBZ33" s="405"/>
      <c r="TCA33" s="405"/>
      <c r="TCB33" s="405"/>
      <c r="TCC33" s="405"/>
      <c r="TCD33" s="405"/>
      <c r="TCE33" s="405"/>
      <c r="TCF33" s="405"/>
      <c r="TCG33" s="405"/>
      <c r="TCH33" s="405"/>
      <c r="TCI33" s="405"/>
      <c r="TCJ33" s="405"/>
      <c r="TCK33" s="405"/>
      <c r="TCL33" s="405"/>
      <c r="TCM33" s="405"/>
      <c r="TCN33" s="405"/>
      <c r="TCO33" s="405"/>
      <c r="TCP33" s="405"/>
      <c r="TCQ33" s="405"/>
      <c r="TCR33" s="405"/>
      <c r="TCS33" s="405"/>
      <c r="TCT33" s="405"/>
      <c r="TCU33" s="405"/>
      <c r="TCV33" s="405"/>
      <c r="TCW33" s="405"/>
      <c r="TCX33" s="405"/>
      <c r="TCY33" s="405"/>
      <c r="TCZ33" s="405"/>
      <c r="TDA33" s="405"/>
      <c r="TDB33" s="405"/>
      <c r="TDC33" s="405"/>
      <c r="TDD33" s="405"/>
      <c r="TDE33" s="405"/>
      <c r="TDF33" s="405"/>
      <c r="TDG33" s="405"/>
      <c r="TDH33" s="405"/>
      <c r="TDI33" s="405"/>
      <c r="TDJ33" s="405"/>
      <c r="TDK33" s="405"/>
      <c r="TDL33" s="405"/>
      <c r="TDM33" s="405"/>
      <c r="TDN33" s="405"/>
      <c r="TDO33" s="405"/>
      <c r="TDP33" s="405"/>
      <c r="TDQ33" s="405"/>
      <c r="TDR33" s="405"/>
      <c r="TDS33" s="405"/>
      <c r="TDT33" s="405"/>
      <c r="TDU33" s="405"/>
      <c r="TDV33" s="405"/>
      <c r="TDW33" s="405"/>
      <c r="TDX33" s="405"/>
      <c r="TDY33" s="405"/>
      <c r="TDZ33" s="405"/>
      <c r="TEA33" s="405"/>
      <c r="TEB33" s="405"/>
      <c r="TEC33" s="405"/>
      <c r="TED33" s="405"/>
      <c r="TEE33" s="405"/>
      <c r="TEF33" s="405"/>
      <c r="TEG33" s="405"/>
      <c r="TEH33" s="405"/>
      <c r="TEI33" s="405"/>
      <c r="TEJ33" s="405"/>
      <c r="TEK33" s="405"/>
      <c r="TEL33" s="405"/>
      <c r="TEM33" s="405"/>
      <c r="TEN33" s="405"/>
      <c r="TEO33" s="405"/>
      <c r="TEP33" s="405"/>
      <c r="TEQ33" s="405"/>
      <c r="TER33" s="405"/>
      <c r="TES33" s="405"/>
      <c r="TET33" s="405"/>
      <c r="TEU33" s="405"/>
      <c r="TEV33" s="405"/>
      <c r="TEW33" s="405"/>
      <c r="TEX33" s="405"/>
      <c r="TEY33" s="405"/>
      <c r="TEZ33" s="405"/>
      <c r="TFA33" s="405"/>
      <c r="TFB33" s="405"/>
      <c r="TFC33" s="405"/>
      <c r="TFD33" s="405"/>
      <c r="TFE33" s="405"/>
      <c r="TFF33" s="405"/>
      <c r="TFG33" s="405"/>
      <c r="TFH33" s="405"/>
      <c r="TFI33" s="405"/>
      <c r="TFJ33" s="405"/>
      <c r="TFK33" s="405"/>
      <c r="TFL33" s="405"/>
      <c r="TFM33" s="405"/>
      <c r="TFN33" s="405"/>
      <c r="TFO33" s="405"/>
      <c r="TFP33" s="405"/>
      <c r="TFQ33" s="405"/>
      <c r="TFR33" s="405"/>
      <c r="TFS33" s="405"/>
      <c r="TFT33" s="405"/>
      <c r="TFU33" s="405"/>
      <c r="TFV33" s="405"/>
      <c r="TFW33" s="405"/>
      <c r="TFX33" s="405"/>
      <c r="TFY33" s="405"/>
      <c r="TFZ33" s="405"/>
      <c r="TGA33" s="405"/>
      <c r="TGB33" s="405"/>
      <c r="TGC33" s="405"/>
      <c r="TGD33" s="405"/>
      <c r="TGE33" s="405"/>
      <c r="TGF33" s="405"/>
      <c r="TGG33" s="405"/>
      <c r="TGH33" s="405"/>
      <c r="TGI33" s="405"/>
      <c r="TGJ33" s="405"/>
      <c r="TGK33" s="405"/>
      <c r="TGL33" s="405"/>
      <c r="TGM33" s="405"/>
      <c r="TGN33" s="405"/>
      <c r="TGO33" s="405"/>
      <c r="TGP33" s="405"/>
      <c r="TGQ33" s="405"/>
      <c r="TGR33" s="405"/>
      <c r="TGS33" s="405"/>
      <c r="TGT33" s="405"/>
      <c r="TGU33" s="405"/>
      <c r="TGV33" s="405"/>
      <c r="TGW33" s="405"/>
      <c r="TGX33" s="405"/>
      <c r="TGY33" s="405"/>
      <c r="TGZ33" s="405"/>
      <c r="THA33" s="405"/>
      <c r="THB33" s="405"/>
      <c r="THC33" s="405"/>
      <c r="THD33" s="405"/>
      <c r="THE33" s="405"/>
      <c r="THF33" s="405"/>
      <c r="THG33" s="405"/>
      <c r="THH33" s="405"/>
      <c r="THI33" s="405"/>
      <c r="THJ33" s="405"/>
      <c r="THK33" s="405"/>
      <c r="THL33" s="405"/>
      <c r="THM33" s="405"/>
      <c r="THN33" s="405"/>
      <c r="THO33" s="405"/>
      <c r="THP33" s="405"/>
      <c r="THQ33" s="405"/>
      <c r="THR33" s="405"/>
      <c r="THS33" s="405"/>
      <c r="THT33" s="405"/>
      <c r="THU33" s="405"/>
      <c r="THV33" s="405"/>
      <c r="THW33" s="405"/>
      <c r="THX33" s="405"/>
      <c r="THY33" s="405"/>
      <c r="THZ33" s="405"/>
      <c r="TIA33" s="405"/>
      <c r="TIB33" s="405"/>
      <c r="TIC33" s="405"/>
      <c r="TID33" s="405"/>
      <c r="TIE33" s="405"/>
      <c r="TIF33" s="405"/>
      <c r="TIG33" s="405"/>
      <c r="TIH33" s="405"/>
      <c r="TII33" s="405"/>
      <c r="TIJ33" s="405"/>
      <c r="TIK33" s="405"/>
      <c r="TIL33" s="405"/>
      <c r="TIM33" s="405"/>
      <c r="TIN33" s="405"/>
      <c r="TIO33" s="405"/>
      <c r="TIP33" s="405"/>
      <c r="TIQ33" s="405"/>
      <c r="TIR33" s="405"/>
      <c r="TIS33" s="405"/>
      <c r="TIT33" s="405"/>
      <c r="TIU33" s="405"/>
      <c r="TIV33" s="405"/>
      <c r="TIW33" s="405"/>
      <c r="TIX33" s="405"/>
      <c r="TIY33" s="405"/>
      <c r="TIZ33" s="405"/>
      <c r="TJA33" s="405"/>
      <c r="TJB33" s="405"/>
      <c r="TJC33" s="405"/>
      <c r="TJD33" s="405"/>
      <c r="TJE33" s="405"/>
      <c r="TJF33" s="405"/>
      <c r="TJG33" s="405"/>
      <c r="TJH33" s="405"/>
      <c r="TJI33" s="405"/>
      <c r="TJJ33" s="405"/>
      <c r="TJK33" s="405"/>
      <c r="TJL33" s="405"/>
      <c r="TJM33" s="405"/>
      <c r="TJN33" s="405"/>
      <c r="TJO33" s="405"/>
      <c r="TJP33" s="405"/>
      <c r="TJQ33" s="405"/>
      <c r="TJR33" s="405"/>
      <c r="TJS33" s="405"/>
      <c r="TJT33" s="405"/>
      <c r="TJU33" s="405"/>
      <c r="TJV33" s="405"/>
      <c r="TJW33" s="405"/>
      <c r="TJX33" s="405"/>
      <c r="TJY33" s="405"/>
      <c r="TJZ33" s="405"/>
      <c r="TKB33" s="405"/>
      <c r="TKD33" s="405"/>
      <c r="TKF33" s="405"/>
      <c r="TKI33" s="405"/>
      <c r="TKJ33" s="405"/>
      <c r="TKK33" s="405"/>
      <c r="TKM33" s="405"/>
      <c r="TKN33" s="405"/>
      <c r="TKO33" s="405"/>
      <c r="TKP33" s="405"/>
      <c r="TKU33" s="405"/>
      <c r="TKW33" s="405"/>
      <c r="TKX33" s="405"/>
      <c r="TKY33" s="405"/>
      <c r="TKZ33" s="405"/>
      <c r="TLA33" s="405"/>
      <c r="TLB33" s="405"/>
      <c r="TLC33" s="405"/>
      <c r="TLD33" s="405"/>
      <c r="TLE33" s="405"/>
      <c r="TLF33" s="405"/>
      <c r="TLG33" s="405"/>
      <c r="TLH33" s="405"/>
      <c r="TLI33" s="405"/>
      <c r="TLJ33" s="405"/>
      <c r="TLK33" s="405"/>
      <c r="TLL33" s="405"/>
      <c r="TLM33" s="405"/>
      <c r="TLN33" s="405"/>
      <c r="TLO33" s="405"/>
      <c r="TLP33" s="405"/>
      <c r="TLQ33" s="405"/>
      <c r="TLR33" s="405"/>
      <c r="TLS33" s="405"/>
      <c r="TLT33" s="405"/>
      <c r="TLU33" s="405"/>
      <c r="TLV33" s="405"/>
      <c r="TLW33" s="405"/>
      <c r="TLX33" s="405"/>
      <c r="TLY33" s="405"/>
      <c r="TLZ33" s="405"/>
      <c r="TMA33" s="405"/>
      <c r="TMB33" s="405"/>
      <c r="TMC33" s="405"/>
      <c r="TMD33" s="405"/>
      <c r="TME33" s="405"/>
      <c r="TMF33" s="405"/>
      <c r="TMG33" s="405"/>
      <c r="TMH33" s="405"/>
      <c r="TMI33" s="405"/>
      <c r="TMJ33" s="405"/>
      <c r="TMK33" s="405"/>
      <c r="TML33" s="405"/>
      <c r="TMM33" s="405"/>
      <c r="TMN33" s="405"/>
      <c r="TMO33" s="405"/>
      <c r="TMP33" s="405"/>
      <c r="TMQ33" s="405"/>
      <c r="TMR33" s="405"/>
      <c r="TMS33" s="405"/>
      <c r="TMT33" s="405"/>
      <c r="TMU33" s="405"/>
      <c r="TMV33" s="405"/>
      <c r="TMW33" s="405"/>
      <c r="TMX33" s="405"/>
      <c r="TMY33" s="405"/>
      <c r="TMZ33" s="405"/>
      <c r="TNA33" s="405"/>
      <c r="TNB33" s="405"/>
      <c r="TNC33" s="405"/>
      <c r="TND33" s="405"/>
      <c r="TNE33" s="405"/>
      <c r="TNF33" s="405"/>
      <c r="TNG33" s="405"/>
      <c r="TNH33" s="405"/>
      <c r="TNI33" s="405"/>
      <c r="TNJ33" s="405"/>
      <c r="TNK33" s="405"/>
      <c r="TNL33" s="405"/>
      <c r="TNM33" s="405"/>
      <c r="TNN33" s="405"/>
      <c r="TNO33" s="405"/>
      <c r="TNP33" s="405"/>
      <c r="TNQ33" s="405"/>
      <c r="TNR33" s="405"/>
      <c r="TNS33" s="405"/>
      <c r="TNT33" s="405"/>
      <c r="TNU33" s="405"/>
      <c r="TNV33" s="405"/>
      <c r="TNW33" s="405"/>
      <c r="TNX33" s="405"/>
      <c r="TNY33" s="405"/>
      <c r="TNZ33" s="405"/>
      <c r="TOA33" s="405"/>
      <c r="TOB33" s="405"/>
      <c r="TOC33" s="405"/>
      <c r="TOD33" s="405"/>
      <c r="TOE33" s="405"/>
      <c r="TOF33" s="405"/>
      <c r="TOG33" s="405"/>
      <c r="TOH33" s="405"/>
      <c r="TOI33" s="405"/>
      <c r="TOJ33" s="405"/>
      <c r="TOK33" s="405"/>
      <c r="TOL33" s="405"/>
      <c r="TOM33" s="405"/>
      <c r="TON33" s="405"/>
      <c r="TOO33" s="405"/>
      <c r="TOP33" s="405"/>
      <c r="TOQ33" s="405"/>
      <c r="TOR33" s="405"/>
      <c r="TOS33" s="405"/>
      <c r="TOT33" s="405"/>
      <c r="TOU33" s="405"/>
      <c r="TOV33" s="405"/>
      <c r="TOW33" s="405"/>
      <c r="TOX33" s="405"/>
      <c r="TOY33" s="405"/>
      <c r="TOZ33" s="405"/>
      <c r="TPA33" s="405"/>
      <c r="TPB33" s="405"/>
      <c r="TPC33" s="405"/>
      <c r="TPD33" s="405"/>
      <c r="TPE33" s="405"/>
      <c r="TPF33" s="405"/>
      <c r="TPG33" s="405"/>
      <c r="TPH33" s="405"/>
      <c r="TPI33" s="405"/>
      <c r="TPJ33" s="405"/>
      <c r="TPK33" s="405"/>
      <c r="TPL33" s="405"/>
      <c r="TPM33" s="405"/>
      <c r="TPN33" s="405"/>
      <c r="TPO33" s="405"/>
      <c r="TPP33" s="405"/>
      <c r="TPQ33" s="405"/>
      <c r="TPR33" s="405"/>
      <c r="TPS33" s="405"/>
      <c r="TPT33" s="405"/>
      <c r="TPU33" s="405"/>
      <c r="TPV33" s="405"/>
      <c r="TPW33" s="405"/>
      <c r="TPX33" s="405"/>
      <c r="TPY33" s="405"/>
      <c r="TPZ33" s="405"/>
      <c r="TQA33" s="405"/>
      <c r="TQB33" s="405"/>
      <c r="TQC33" s="405"/>
      <c r="TQD33" s="405"/>
      <c r="TQE33" s="405"/>
      <c r="TQF33" s="405"/>
      <c r="TQG33" s="405"/>
      <c r="TQH33" s="405"/>
      <c r="TQI33" s="405"/>
      <c r="TQJ33" s="405"/>
      <c r="TQK33" s="405"/>
      <c r="TQL33" s="405"/>
      <c r="TQM33" s="405"/>
      <c r="TQN33" s="405"/>
      <c r="TQO33" s="405"/>
      <c r="TQP33" s="405"/>
      <c r="TQQ33" s="405"/>
      <c r="TQR33" s="405"/>
      <c r="TQS33" s="405"/>
      <c r="TQT33" s="405"/>
      <c r="TQU33" s="405"/>
      <c r="TQV33" s="405"/>
      <c r="TQW33" s="405"/>
      <c r="TQX33" s="405"/>
      <c r="TQY33" s="405"/>
      <c r="TQZ33" s="405"/>
      <c r="TRA33" s="405"/>
      <c r="TRB33" s="405"/>
      <c r="TRC33" s="405"/>
      <c r="TRD33" s="405"/>
      <c r="TRE33" s="405"/>
      <c r="TRF33" s="405"/>
      <c r="TRG33" s="405"/>
      <c r="TRH33" s="405"/>
      <c r="TRI33" s="405"/>
      <c r="TRJ33" s="405"/>
      <c r="TRK33" s="405"/>
      <c r="TRL33" s="405"/>
      <c r="TRM33" s="405"/>
      <c r="TRN33" s="405"/>
      <c r="TRO33" s="405"/>
      <c r="TRP33" s="405"/>
      <c r="TRQ33" s="405"/>
      <c r="TRR33" s="405"/>
      <c r="TRS33" s="405"/>
      <c r="TRT33" s="405"/>
      <c r="TRU33" s="405"/>
      <c r="TRV33" s="405"/>
      <c r="TRW33" s="405"/>
      <c r="TRX33" s="405"/>
      <c r="TRY33" s="405"/>
      <c r="TRZ33" s="405"/>
      <c r="TSA33" s="405"/>
      <c r="TSB33" s="405"/>
      <c r="TSC33" s="405"/>
      <c r="TSD33" s="405"/>
      <c r="TSE33" s="405"/>
      <c r="TSF33" s="405"/>
      <c r="TSG33" s="405"/>
      <c r="TSH33" s="405"/>
      <c r="TSI33" s="405"/>
      <c r="TSJ33" s="405"/>
      <c r="TSK33" s="405"/>
      <c r="TSL33" s="405"/>
      <c r="TSM33" s="405"/>
      <c r="TSN33" s="405"/>
      <c r="TSO33" s="405"/>
      <c r="TSP33" s="405"/>
      <c r="TSQ33" s="405"/>
      <c r="TSR33" s="405"/>
      <c r="TSS33" s="405"/>
      <c r="TST33" s="405"/>
      <c r="TSU33" s="405"/>
      <c r="TSV33" s="405"/>
      <c r="TSW33" s="405"/>
      <c r="TSX33" s="405"/>
      <c r="TSY33" s="405"/>
      <c r="TSZ33" s="405"/>
      <c r="TTA33" s="405"/>
      <c r="TTB33" s="405"/>
      <c r="TTC33" s="405"/>
      <c r="TTD33" s="405"/>
      <c r="TTE33" s="405"/>
      <c r="TTF33" s="405"/>
      <c r="TTG33" s="405"/>
      <c r="TTH33" s="405"/>
      <c r="TTI33" s="405"/>
      <c r="TTJ33" s="405"/>
      <c r="TTK33" s="405"/>
      <c r="TTL33" s="405"/>
      <c r="TTM33" s="405"/>
      <c r="TTN33" s="405"/>
      <c r="TTO33" s="405"/>
      <c r="TTP33" s="405"/>
      <c r="TTQ33" s="405"/>
      <c r="TTR33" s="405"/>
      <c r="TTS33" s="405"/>
      <c r="TTT33" s="405"/>
      <c r="TTU33" s="405"/>
      <c r="TTV33" s="405"/>
      <c r="TTX33" s="405"/>
      <c r="TTZ33" s="405"/>
      <c r="TUB33" s="405"/>
      <c r="TUE33" s="405"/>
      <c r="TUF33" s="405"/>
      <c r="TUG33" s="405"/>
      <c r="TUI33" s="405"/>
      <c r="TUJ33" s="405"/>
      <c r="TUK33" s="405"/>
      <c r="TUL33" s="405"/>
      <c r="TUQ33" s="405"/>
      <c r="TUS33" s="405"/>
      <c r="TUT33" s="405"/>
      <c r="TUU33" s="405"/>
      <c r="TUV33" s="405"/>
      <c r="TUW33" s="405"/>
      <c r="TUX33" s="405"/>
      <c r="TUY33" s="405"/>
      <c r="TUZ33" s="405"/>
      <c r="TVA33" s="405"/>
      <c r="TVB33" s="405"/>
      <c r="TVC33" s="405"/>
      <c r="TVD33" s="405"/>
      <c r="TVE33" s="405"/>
      <c r="TVF33" s="405"/>
      <c r="TVG33" s="405"/>
      <c r="TVH33" s="405"/>
      <c r="TVI33" s="405"/>
      <c r="TVJ33" s="405"/>
      <c r="TVK33" s="405"/>
      <c r="TVL33" s="405"/>
      <c r="TVM33" s="405"/>
      <c r="TVN33" s="405"/>
      <c r="TVO33" s="405"/>
      <c r="TVP33" s="405"/>
      <c r="TVQ33" s="405"/>
      <c r="TVR33" s="405"/>
      <c r="TVS33" s="405"/>
      <c r="TVT33" s="405"/>
      <c r="TVU33" s="405"/>
      <c r="TVV33" s="405"/>
      <c r="TVW33" s="405"/>
      <c r="TVX33" s="405"/>
      <c r="TVY33" s="405"/>
      <c r="TVZ33" s="405"/>
      <c r="TWA33" s="405"/>
      <c r="TWB33" s="405"/>
      <c r="TWC33" s="405"/>
      <c r="TWD33" s="405"/>
      <c r="TWE33" s="405"/>
      <c r="TWF33" s="405"/>
      <c r="TWG33" s="405"/>
      <c r="TWH33" s="405"/>
      <c r="TWI33" s="405"/>
      <c r="TWJ33" s="405"/>
      <c r="TWK33" s="405"/>
      <c r="TWL33" s="405"/>
      <c r="TWM33" s="405"/>
      <c r="TWN33" s="405"/>
      <c r="TWO33" s="405"/>
      <c r="TWP33" s="405"/>
      <c r="TWQ33" s="405"/>
      <c r="TWR33" s="405"/>
      <c r="TWS33" s="405"/>
      <c r="TWT33" s="405"/>
      <c r="TWU33" s="405"/>
      <c r="TWV33" s="405"/>
      <c r="TWW33" s="405"/>
      <c r="TWX33" s="405"/>
      <c r="TWY33" s="405"/>
      <c r="TWZ33" s="405"/>
      <c r="TXA33" s="405"/>
      <c r="TXB33" s="405"/>
      <c r="TXC33" s="405"/>
      <c r="TXD33" s="405"/>
      <c r="TXE33" s="405"/>
      <c r="TXF33" s="405"/>
      <c r="TXG33" s="405"/>
      <c r="TXH33" s="405"/>
      <c r="TXI33" s="405"/>
      <c r="TXJ33" s="405"/>
      <c r="TXK33" s="405"/>
      <c r="TXL33" s="405"/>
      <c r="TXM33" s="405"/>
      <c r="TXN33" s="405"/>
      <c r="TXO33" s="405"/>
      <c r="TXP33" s="405"/>
      <c r="TXQ33" s="405"/>
      <c r="TXR33" s="405"/>
      <c r="TXS33" s="405"/>
      <c r="TXT33" s="405"/>
      <c r="TXU33" s="405"/>
      <c r="TXV33" s="405"/>
      <c r="TXW33" s="405"/>
      <c r="TXX33" s="405"/>
      <c r="TXY33" s="405"/>
      <c r="TXZ33" s="405"/>
      <c r="TYA33" s="405"/>
      <c r="TYB33" s="405"/>
      <c r="TYC33" s="405"/>
      <c r="TYD33" s="405"/>
      <c r="TYE33" s="405"/>
      <c r="TYF33" s="405"/>
      <c r="TYG33" s="405"/>
      <c r="TYH33" s="405"/>
      <c r="TYI33" s="405"/>
      <c r="TYJ33" s="405"/>
      <c r="TYK33" s="405"/>
      <c r="TYL33" s="405"/>
      <c r="TYM33" s="405"/>
      <c r="TYN33" s="405"/>
      <c r="TYO33" s="405"/>
      <c r="TYP33" s="405"/>
      <c r="TYQ33" s="405"/>
      <c r="TYR33" s="405"/>
      <c r="TYS33" s="405"/>
      <c r="TYT33" s="405"/>
      <c r="TYU33" s="405"/>
      <c r="TYV33" s="405"/>
      <c r="TYW33" s="405"/>
      <c r="TYX33" s="405"/>
      <c r="TYY33" s="405"/>
      <c r="TYZ33" s="405"/>
      <c r="TZA33" s="405"/>
      <c r="TZB33" s="405"/>
      <c r="TZC33" s="405"/>
      <c r="TZD33" s="405"/>
      <c r="TZE33" s="405"/>
      <c r="TZF33" s="405"/>
      <c r="TZG33" s="405"/>
      <c r="TZH33" s="405"/>
      <c r="TZI33" s="405"/>
      <c r="TZJ33" s="405"/>
      <c r="TZK33" s="405"/>
      <c r="TZL33" s="405"/>
      <c r="TZM33" s="405"/>
      <c r="TZN33" s="405"/>
      <c r="TZO33" s="405"/>
      <c r="TZP33" s="405"/>
      <c r="TZQ33" s="405"/>
      <c r="TZR33" s="405"/>
      <c r="TZS33" s="405"/>
      <c r="TZT33" s="405"/>
      <c r="TZU33" s="405"/>
      <c r="TZV33" s="405"/>
      <c r="TZW33" s="405"/>
      <c r="TZX33" s="405"/>
      <c r="TZY33" s="405"/>
      <c r="TZZ33" s="405"/>
      <c r="UAA33" s="405"/>
      <c r="UAB33" s="405"/>
      <c r="UAC33" s="405"/>
      <c r="UAD33" s="405"/>
      <c r="UAE33" s="405"/>
      <c r="UAF33" s="405"/>
      <c r="UAG33" s="405"/>
      <c r="UAH33" s="405"/>
      <c r="UAI33" s="405"/>
      <c r="UAJ33" s="405"/>
      <c r="UAK33" s="405"/>
      <c r="UAL33" s="405"/>
      <c r="UAM33" s="405"/>
      <c r="UAN33" s="405"/>
      <c r="UAO33" s="405"/>
      <c r="UAP33" s="405"/>
      <c r="UAQ33" s="405"/>
      <c r="UAR33" s="405"/>
      <c r="UAS33" s="405"/>
      <c r="UAT33" s="405"/>
      <c r="UAU33" s="405"/>
      <c r="UAV33" s="405"/>
      <c r="UAW33" s="405"/>
      <c r="UAX33" s="405"/>
      <c r="UAY33" s="405"/>
      <c r="UAZ33" s="405"/>
      <c r="UBA33" s="405"/>
      <c r="UBB33" s="405"/>
      <c r="UBC33" s="405"/>
      <c r="UBD33" s="405"/>
      <c r="UBE33" s="405"/>
      <c r="UBF33" s="405"/>
      <c r="UBG33" s="405"/>
      <c r="UBH33" s="405"/>
      <c r="UBI33" s="405"/>
      <c r="UBJ33" s="405"/>
      <c r="UBK33" s="405"/>
      <c r="UBL33" s="405"/>
      <c r="UBM33" s="405"/>
      <c r="UBN33" s="405"/>
      <c r="UBO33" s="405"/>
      <c r="UBP33" s="405"/>
      <c r="UBQ33" s="405"/>
      <c r="UBR33" s="405"/>
      <c r="UBS33" s="405"/>
      <c r="UBT33" s="405"/>
      <c r="UBU33" s="405"/>
      <c r="UBV33" s="405"/>
      <c r="UBW33" s="405"/>
      <c r="UBX33" s="405"/>
      <c r="UBY33" s="405"/>
      <c r="UBZ33" s="405"/>
      <c r="UCA33" s="405"/>
      <c r="UCB33" s="405"/>
      <c r="UCC33" s="405"/>
      <c r="UCD33" s="405"/>
      <c r="UCE33" s="405"/>
      <c r="UCF33" s="405"/>
      <c r="UCG33" s="405"/>
      <c r="UCH33" s="405"/>
      <c r="UCI33" s="405"/>
      <c r="UCJ33" s="405"/>
      <c r="UCK33" s="405"/>
      <c r="UCL33" s="405"/>
      <c r="UCM33" s="405"/>
      <c r="UCN33" s="405"/>
      <c r="UCO33" s="405"/>
      <c r="UCP33" s="405"/>
      <c r="UCQ33" s="405"/>
      <c r="UCR33" s="405"/>
      <c r="UCS33" s="405"/>
      <c r="UCT33" s="405"/>
      <c r="UCU33" s="405"/>
      <c r="UCV33" s="405"/>
      <c r="UCW33" s="405"/>
      <c r="UCX33" s="405"/>
      <c r="UCY33" s="405"/>
      <c r="UCZ33" s="405"/>
      <c r="UDA33" s="405"/>
      <c r="UDB33" s="405"/>
      <c r="UDC33" s="405"/>
      <c r="UDD33" s="405"/>
      <c r="UDE33" s="405"/>
      <c r="UDF33" s="405"/>
      <c r="UDG33" s="405"/>
      <c r="UDH33" s="405"/>
      <c r="UDI33" s="405"/>
      <c r="UDJ33" s="405"/>
      <c r="UDK33" s="405"/>
      <c r="UDL33" s="405"/>
      <c r="UDM33" s="405"/>
      <c r="UDN33" s="405"/>
      <c r="UDO33" s="405"/>
      <c r="UDP33" s="405"/>
      <c r="UDQ33" s="405"/>
      <c r="UDR33" s="405"/>
      <c r="UDT33" s="405"/>
      <c r="UDV33" s="405"/>
      <c r="UDX33" s="405"/>
      <c r="UEA33" s="405"/>
      <c r="UEB33" s="405"/>
      <c r="UEC33" s="405"/>
      <c r="UEE33" s="405"/>
      <c r="UEF33" s="405"/>
      <c r="UEG33" s="405"/>
      <c r="UEH33" s="405"/>
      <c r="UEM33" s="405"/>
      <c r="UEO33" s="405"/>
      <c r="UEP33" s="405"/>
      <c r="UEQ33" s="405"/>
      <c r="UER33" s="405"/>
      <c r="UES33" s="405"/>
      <c r="UET33" s="405"/>
      <c r="UEU33" s="405"/>
      <c r="UEV33" s="405"/>
      <c r="UEW33" s="405"/>
      <c r="UEX33" s="405"/>
      <c r="UEY33" s="405"/>
      <c r="UEZ33" s="405"/>
      <c r="UFA33" s="405"/>
      <c r="UFB33" s="405"/>
      <c r="UFC33" s="405"/>
      <c r="UFD33" s="405"/>
      <c r="UFE33" s="405"/>
      <c r="UFF33" s="405"/>
      <c r="UFG33" s="405"/>
      <c r="UFH33" s="405"/>
      <c r="UFI33" s="405"/>
      <c r="UFJ33" s="405"/>
      <c r="UFK33" s="405"/>
      <c r="UFL33" s="405"/>
      <c r="UFM33" s="405"/>
      <c r="UFN33" s="405"/>
      <c r="UFO33" s="405"/>
      <c r="UFP33" s="405"/>
      <c r="UFQ33" s="405"/>
      <c r="UFR33" s="405"/>
      <c r="UFS33" s="405"/>
      <c r="UFT33" s="405"/>
      <c r="UFU33" s="405"/>
      <c r="UFV33" s="405"/>
      <c r="UFW33" s="405"/>
      <c r="UFX33" s="405"/>
      <c r="UFY33" s="405"/>
      <c r="UFZ33" s="405"/>
      <c r="UGA33" s="405"/>
      <c r="UGB33" s="405"/>
      <c r="UGC33" s="405"/>
      <c r="UGD33" s="405"/>
      <c r="UGE33" s="405"/>
      <c r="UGF33" s="405"/>
      <c r="UGG33" s="405"/>
      <c r="UGH33" s="405"/>
      <c r="UGI33" s="405"/>
      <c r="UGJ33" s="405"/>
      <c r="UGK33" s="405"/>
      <c r="UGL33" s="405"/>
      <c r="UGM33" s="405"/>
      <c r="UGN33" s="405"/>
      <c r="UGO33" s="405"/>
      <c r="UGP33" s="405"/>
      <c r="UGQ33" s="405"/>
      <c r="UGR33" s="405"/>
      <c r="UGS33" s="405"/>
      <c r="UGT33" s="405"/>
      <c r="UGU33" s="405"/>
      <c r="UGV33" s="405"/>
      <c r="UGW33" s="405"/>
      <c r="UGX33" s="405"/>
      <c r="UGY33" s="405"/>
      <c r="UGZ33" s="405"/>
      <c r="UHA33" s="405"/>
      <c r="UHB33" s="405"/>
      <c r="UHC33" s="405"/>
      <c r="UHD33" s="405"/>
      <c r="UHE33" s="405"/>
      <c r="UHF33" s="405"/>
      <c r="UHG33" s="405"/>
      <c r="UHH33" s="405"/>
      <c r="UHI33" s="405"/>
      <c r="UHJ33" s="405"/>
      <c r="UHK33" s="405"/>
      <c r="UHL33" s="405"/>
      <c r="UHM33" s="405"/>
      <c r="UHN33" s="405"/>
      <c r="UHO33" s="405"/>
      <c r="UHP33" s="405"/>
      <c r="UHQ33" s="405"/>
      <c r="UHR33" s="405"/>
      <c r="UHS33" s="405"/>
      <c r="UHT33" s="405"/>
      <c r="UHU33" s="405"/>
      <c r="UHV33" s="405"/>
      <c r="UHW33" s="405"/>
      <c r="UHX33" s="405"/>
      <c r="UHY33" s="405"/>
      <c r="UHZ33" s="405"/>
      <c r="UIA33" s="405"/>
      <c r="UIB33" s="405"/>
      <c r="UIC33" s="405"/>
      <c r="UID33" s="405"/>
      <c r="UIE33" s="405"/>
      <c r="UIF33" s="405"/>
      <c r="UIG33" s="405"/>
      <c r="UIH33" s="405"/>
      <c r="UII33" s="405"/>
      <c r="UIJ33" s="405"/>
      <c r="UIK33" s="405"/>
      <c r="UIL33" s="405"/>
      <c r="UIM33" s="405"/>
      <c r="UIN33" s="405"/>
      <c r="UIO33" s="405"/>
      <c r="UIP33" s="405"/>
      <c r="UIQ33" s="405"/>
      <c r="UIR33" s="405"/>
      <c r="UIS33" s="405"/>
      <c r="UIT33" s="405"/>
      <c r="UIU33" s="405"/>
      <c r="UIV33" s="405"/>
      <c r="UIW33" s="405"/>
      <c r="UIX33" s="405"/>
      <c r="UIY33" s="405"/>
      <c r="UIZ33" s="405"/>
      <c r="UJA33" s="405"/>
      <c r="UJB33" s="405"/>
      <c r="UJC33" s="405"/>
      <c r="UJD33" s="405"/>
      <c r="UJE33" s="405"/>
      <c r="UJF33" s="405"/>
      <c r="UJG33" s="405"/>
      <c r="UJH33" s="405"/>
      <c r="UJI33" s="405"/>
      <c r="UJJ33" s="405"/>
      <c r="UJK33" s="405"/>
      <c r="UJL33" s="405"/>
      <c r="UJM33" s="405"/>
      <c r="UJN33" s="405"/>
      <c r="UJO33" s="405"/>
      <c r="UJP33" s="405"/>
      <c r="UJQ33" s="405"/>
      <c r="UJR33" s="405"/>
      <c r="UJS33" s="405"/>
      <c r="UJT33" s="405"/>
      <c r="UJU33" s="405"/>
      <c r="UJV33" s="405"/>
      <c r="UJW33" s="405"/>
      <c r="UJX33" s="405"/>
      <c r="UJY33" s="405"/>
      <c r="UJZ33" s="405"/>
      <c r="UKA33" s="405"/>
      <c r="UKB33" s="405"/>
      <c r="UKC33" s="405"/>
      <c r="UKD33" s="405"/>
      <c r="UKE33" s="405"/>
      <c r="UKF33" s="405"/>
      <c r="UKG33" s="405"/>
      <c r="UKH33" s="405"/>
      <c r="UKI33" s="405"/>
      <c r="UKJ33" s="405"/>
      <c r="UKK33" s="405"/>
      <c r="UKL33" s="405"/>
      <c r="UKM33" s="405"/>
      <c r="UKN33" s="405"/>
      <c r="UKO33" s="405"/>
      <c r="UKP33" s="405"/>
      <c r="UKQ33" s="405"/>
      <c r="UKR33" s="405"/>
      <c r="UKS33" s="405"/>
      <c r="UKT33" s="405"/>
      <c r="UKU33" s="405"/>
      <c r="UKV33" s="405"/>
      <c r="UKW33" s="405"/>
      <c r="UKX33" s="405"/>
      <c r="UKY33" s="405"/>
      <c r="UKZ33" s="405"/>
      <c r="ULA33" s="405"/>
      <c r="ULB33" s="405"/>
      <c r="ULC33" s="405"/>
      <c r="ULD33" s="405"/>
      <c r="ULE33" s="405"/>
      <c r="ULF33" s="405"/>
      <c r="ULG33" s="405"/>
      <c r="ULH33" s="405"/>
      <c r="ULI33" s="405"/>
      <c r="ULJ33" s="405"/>
      <c r="ULK33" s="405"/>
      <c r="ULL33" s="405"/>
      <c r="ULM33" s="405"/>
      <c r="ULN33" s="405"/>
      <c r="ULO33" s="405"/>
      <c r="ULP33" s="405"/>
      <c r="ULQ33" s="405"/>
      <c r="ULR33" s="405"/>
      <c r="ULS33" s="405"/>
      <c r="ULT33" s="405"/>
      <c r="ULU33" s="405"/>
      <c r="ULV33" s="405"/>
      <c r="ULW33" s="405"/>
      <c r="ULX33" s="405"/>
      <c r="ULY33" s="405"/>
      <c r="ULZ33" s="405"/>
      <c r="UMA33" s="405"/>
      <c r="UMB33" s="405"/>
      <c r="UMC33" s="405"/>
      <c r="UMD33" s="405"/>
      <c r="UME33" s="405"/>
      <c r="UMF33" s="405"/>
      <c r="UMG33" s="405"/>
      <c r="UMH33" s="405"/>
      <c r="UMI33" s="405"/>
      <c r="UMJ33" s="405"/>
      <c r="UMK33" s="405"/>
      <c r="UML33" s="405"/>
      <c r="UMM33" s="405"/>
      <c r="UMN33" s="405"/>
      <c r="UMO33" s="405"/>
      <c r="UMP33" s="405"/>
      <c r="UMQ33" s="405"/>
      <c r="UMR33" s="405"/>
      <c r="UMS33" s="405"/>
      <c r="UMT33" s="405"/>
      <c r="UMU33" s="405"/>
      <c r="UMV33" s="405"/>
      <c r="UMW33" s="405"/>
      <c r="UMX33" s="405"/>
      <c r="UMY33" s="405"/>
      <c r="UMZ33" s="405"/>
      <c r="UNA33" s="405"/>
      <c r="UNB33" s="405"/>
      <c r="UNC33" s="405"/>
      <c r="UND33" s="405"/>
      <c r="UNE33" s="405"/>
      <c r="UNF33" s="405"/>
      <c r="UNG33" s="405"/>
      <c r="UNH33" s="405"/>
      <c r="UNI33" s="405"/>
      <c r="UNJ33" s="405"/>
      <c r="UNK33" s="405"/>
      <c r="UNL33" s="405"/>
      <c r="UNM33" s="405"/>
      <c r="UNN33" s="405"/>
      <c r="UNP33" s="405"/>
      <c r="UNR33" s="405"/>
      <c r="UNT33" s="405"/>
      <c r="UNW33" s="405"/>
      <c r="UNX33" s="405"/>
      <c r="UNY33" s="405"/>
      <c r="UOA33" s="405"/>
      <c r="UOB33" s="405"/>
      <c r="UOC33" s="405"/>
      <c r="UOD33" s="405"/>
      <c r="UOI33" s="405"/>
      <c r="UOK33" s="405"/>
      <c r="UOL33" s="405"/>
      <c r="UOM33" s="405"/>
      <c r="UON33" s="405"/>
      <c r="UOO33" s="405"/>
      <c r="UOP33" s="405"/>
      <c r="UOQ33" s="405"/>
      <c r="UOR33" s="405"/>
      <c r="UOS33" s="405"/>
      <c r="UOT33" s="405"/>
      <c r="UOU33" s="405"/>
      <c r="UOV33" s="405"/>
      <c r="UOW33" s="405"/>
      <c r="UOX33" s="405"/>
      <c r="UOY33" s="405"/>
      <c r="UOZ33" s="405"/>
      <c r="UPA33" s="405"/>
      <c r="UPB33" s="405"/>
      <c r="UPC33" s="405"/>
      <c r="UPD33" s="405"/>
      <c r="UPE33" s="405"/>
      <c r="UPF33" s="405"/>
      <c r="UPG33" s="405"/>
      <c r="UPH33" s="405"/>
      <c r="UPI33" s="405"/>
      <c r="UPJ33" s="405"/>
      <c r="UPK33" s="405"/>
      <c r="UPL33" s="405"/>
      <c r="UPM33" s="405"/>
      <c r="UPN33" s="405"/>
      <c r="UPO33" s="405"/>
      <c r="UPP33" s="405"/>
      <c r="UPQ33" s="405"/>
      <c r="UPR33" s="405"/>
      <c r="UPS33" s="405"/>
      <c r="UPT33" s="405"/>
      <c r="UPU33" s="405"/>
      <c r="UPV33" s="405"/>
      <c r="UPW33" s="405"/>
      <c r="UPX33" s="405"/>
      <c r="UPY33" s="405"/>
      <c r="UPZ33" s="405"/>
      <c r="UQA33" s="405"/>
      <c r="UQB33" s="405"/>
      <c r="UQC33" s="405"/>
      <c r="UQD33" s="405"/>
      <c r="UQE33" s="405"/>
      <c r="UQF33" s="405"/>
      <c r="UQG33" s="405"/>
      <c r="UQH33" s="405"/>
      <c r="UQI33" s="405"/>
      <c r="UQJ33" s="405"/>
      <c r="UQK33" s="405"/>
      <c r="UQL33" s="405"/>
      <c r="UQM33" s="405"/>
      <c r="UQN33" s="405"/>
      <c r="UQO33" s="405"/>
      <c r="UQP33" s="405"/>
      <c r="UQQ33" s="405"/>
      <c r="UQR33" s="405"/>
      <c r="UQS33" s="405"/>
      <c r="UQT33" s="405"/>
      <c r="UQU33" s="405"/>
      <c r="UQV33" s="405"/>
      <c r="UQW33" s="405"/>
      <c r="UQX33" s="405"/>
      <c r="UQY33" s="405"/>
      <c r="UQZ33" s="405"/>
      <c r="URA33" s="405"/>
      <c r="URB33" s="405"/>
      <c r="URC33" s="405"/>
      <c r="URD33" s="405"/>
      <c r="URE33" s="405"/>
      <c r="URF33" s="405"/>
      <c r="URG33" s="405"/>
      <c r="URH33" s="405"/>
      <c r="URI33" s="405"/>
      <c r="URJ33" s="405"/>
      <c r="URK33" s="405"/>
      <c r="URL33" s="405"/>
      <c r="URM33" s="405"/>
      <c r="URN33" s="405"/>
      <c r="URO33" s="405"/>
      <c r="URP33" s="405"/>
      <c r="URQ33" s="405"/>
      <c r="URR33" s="405"/>
      <c r="URS33" s="405"/>
      <c r="URT33" s="405"/>
      <c r="URU33" s="405"/>
      <c r="URV33" s="405"/>
      <c r="URW33" s="405"/>
      <c r="URX33" s="405"/>
      <c r="URY33" s="405"/>
      <c r="URZ33" s="405"/>
      <c r="USA33" s="405"/>
      <c r="USB33" s="405"/>
      <c r="USC33" s="405"/>
      <c r="USD33" s="405"/>
      <c r="USE33" s="405"/>
      <c r="USF33" s="405"/>
      <c r="USG33" s="405"/>
      <c r="USH33" s="405"/>
      <c r="USI33" s="405"/>
      <c r="USJ33" s="405"/>
      <c r="USK33" s="405"/>
      <c r="USL33" s="405"/>
      <c r="USM33" s="405"/>
      <c r="USN33" s="405"/>
      <c r="USO33" s="405"/>
      <c r="USP33" s="405"/>
      <c r="USQ33" s="405"/>
      <c r="USR33" s="405"/>
      <c r="USS33" s="405"/>
      <c r="UST33" s="405"/>
      <c r="USU33" s="405"/>
      <c r="USV33" s="405"/>
      <c r="USW33" s="405"/>
      <c r="USX33" s="405"/>
      <c r="USY33" s="405"/>
      <c r="USZ33" s="405"/>
      <c r="UTA33" s="405"/>
      <c r="UTB33" s="405"/>
      <c r="UTC33" s="405"/>
      <c r="UTD33" s="405"/>
      <c r="UTE33" s="405"/>
      <c r="UTF33" s="405"/>
      <c r="UTG33" s="405"/>
      <c r="UTH33" s="405"/>
      <c r="UTI33" s="405"/>
      <c r="UTJ33" s="405"/>
      <c r="UTK33" s="405"/>
      <c r="UTL33" s="405"/>
      <c r="UTM33" s="405"/>
      <c r="UTN33" s="405"/>
      <c r="UTO33" s="405"/>
      <c r="UTP33" s="405"/>
      <c r="UTQ33" s="405"/>
      <c r="UTR33" s="405"/>
      <c r="UTS33" s="405"/>
      <c r="UTT33" s="405"/>
      <c r="UTU33" s="405"/>
      <c r="UTV33" s="405"/>
      <c r="UTW33" s="405"/>
      <c r="UTX33" s="405"/>
      <c r="UTY33" s="405"/>
      <c r="UTZ33" s="405"/>
      <c r="UUA33" s="405"/>
      <c r="UUB33" s="405"/>
      <c r="UUC33" s="405"/>
      <c r="UUD33" s="405"/>
      <c r="UUE33" s="405"/>
      <c r="UUF33" s="405"/>
      <c r="UUG33" s="405"/>
      <c r="UUH33" s="405"/>
      <c r="UUI33" s="405"/>
      <c r="UUJ33" s="405"/>
      <c r="UUK33" s="405"/>
      <c r="UUL33" s="405"/>
      <c r="UUM33" s="405"/>
      <c r="UUN33" s="405"/>
      <c r="UUO33" s="405"/>
      <c r="UUP33" s="405"/>
      <c r="UUQ33" s="405"/>
      <c r="UUR33" s="405"/>
      <c r="UUS33" s="405"/>
      <c r="UUT33" s="405"/>
      <c r="UUU33" s="405"/>
      <c r="UUV33" s="405"/>
      <c r="UUW33" s="405"/>
      <c r="UUX33" s="405"/>
      <c r="UUY33" s="405"/>
      <c r="UUZ33" s="405"/>
      <c r="UVA33" s="405"/>
      <c r="UVB33" s="405"/>
      <c r="UVC33" s="405"/>
      <c r="UVD33" s="405"/>
      <c r="UVE33" s="405"/>
      <c r="UVF33" s="405"/>
      <c r="UVG33" s="405"/>
      <c r="UVH33" s="405"/>
      <c r="UVI33" s="405"/>
      <c r="UVJ33" s="405"/>
      <c r="UVK33" s="405"/>
      <c r="UVL33" s="405"/>
      <c r="UVM33" s="405"/>
      <c r="UVN33" s="405"/>
      <c r="UVO33" s="405"/>
      <c r="UVP33" s="405"/>
      <c r="UVQ33" s="405"/>
      <c r="UVR33" s="405"/>
      <c r="UVS33" s="405"/>
      <c r="UVT33" s="405"/>
      <c r="UVU33" s="405"/>
      <c r="UVV33" s="405"/>
      <c r="UVW33" s="405"/>
      <c r="UVX33" s="405"/>
      <c r="UVY33" s="405"/>
      <c r="UVZ33" s="405"/>
      <c r="UWA33" s="405"/>
      <c r="UWB33" s="405"/>
      <c r="UWC33" s="405"/>
      <c r="UWD33" s="405"/>
      <c r="UWE33" s="405"/>
      <c r="UWF33" s="405"/>
      <c r="UWG33" s="405"/>
      <c r="UWH33" s="405"/>
      <c r="UWI33" s="405"/>
      <c r="UWJ33" s="405"/>
      <c r="UWK33" s="405"/>
      <c r="UWL33" s="405"/>
      <c r="UWM33" s="405"/>
      <c r="UWN33" s="405"/>
      <c r="UWO33" s="405"/>
      <c r="UWP33" s="405"/>
      <c r="UWQ33" s="405"/>
      <c r="UWR33" s="405"/>
      <c r="UWS33" s="405"/>
      <c r="UWT33" s="405"/>
      <c r="UWU33" s="405"/>
      <c r="UWV33" s="405"/>
      <c r="UWW33" s="405"/>
      <c r="UWX33" s="405"/>
      <c r="UWY33" s="405"/>
      <c r="UWZ33" s="405"/>
      <c r="UXA33" s="405"/>
      <c r="UXB33" s="405"/>
      <c r="UXC33" s="405"/>
      <c r="UXD33" s="405"/>
      <c r="UXE33" s="405"/>
      <c r="UXF33" s="405"/>
      <c r="UXG33" s="405"/>
      <c r="UXH33" s="405"/>
      <c r="UXI33" s="405"/>
      <c r="UXJ33" s="405"/>
      <c r="UXL33" s="405"/>
      <c r="UXN33" s="405"/>
      <c r="UXP33" s="405"/>
      <c r="UXS33" s="405"/>
      <c r="UXT33" s="405"/>
      <c r="UXU33" s="405"/>
      <c r="UXW33" s="405"/>
      <c r="UXX33" s="405"/>
      <c r="UXY33" s="405"/>
      <c r="UXZ33" s="405"/>
      <c r="UYE33" s="405"/>
      <c r="UYG33" s="405"/>
      <c r="UYH33" s="405"/>
      <c r="UYI33" s="405"/>
      <c r="UYJ33" s="405"/>
      <c r="UYK33" s="405"/>
      <c r="UYL33" s="405"/>
      <c r="UYM33" s="405"/>
      <c r="UYN33" s="405"/>
      <c r="UYO33" s="405"/>
      <c r="UYP33" s="405"/>
      <c r="UYQ33" s="405"/>
      <c r="UYR33" s="405"/>
      <c r="UYS33" s="405"/>
      <c r="UYT33" s="405"/>
      <c r="UYU33" s="405"/>
      <c r="UYV33" s="405"/>
      <c r="UYW33" s="405"/>
      <c r="UYX33" s="405"/>
      <c r="UYY33" s="405"/>
      <c r="UYZ33" s="405"/>
      <c r="UZA33" s="405"/>
      <c r="UZB33" s="405"/>
      <c r="UZC33" s="405"/>
      <c r="UZD33" s="405"/>
      <c r="UZE33" s="405"/>
      <c r="UZF33" s="405"/>
      <c r="UZG33" s="405"/>
      <c r="UZH33" s="405"/>
      <c r="UZI33" s="405"/>
      <c r="UZJ33" s="405"/>
      <c r="UZK33" s="405"/>
      <c r="UZL33" s="405"/>
      <c r="UZM33" s="405"/>
      <c r="UZN33" s="405"/>
      <c r="UZO33" s="405"/>
      <c r="UZP33" s="405"/>
      <c r="UZQ33" s="405"/>
      <c r="UZR33" s="405"/>
      <c r="UZS33" s="405"/>
      <c r="UZT33" s="405"/>
      <c r="UZU33" s="405"/>
      <c r="UZV33" s="405"/>
      <c r="UZW33" s="405"/>
      <c r="UZX33" s="405"/>
      <c r="UZY33" s="405"/>
      <c r="UZZ33" s="405"/>
      <c r="VAA33" s="405"/>
      <c r="VAB33" s="405"/>
      <c r="VAC33" s="405"/>
      <c r="VAD33" s="405"/>
      <c r="VAE33" s="405"/>
      <c r="VAF33" s="405"/>
      <c r="VAG33" s="405"/>
      <c r="VAH33" s="405"/>
      <c r="VAI33" s="405"/>
      <c r="VAJ33" s="405"/>
      <c r="VAK33" s="405"/>
      <c r="VAL33" s="405"/>
      <c r="VAM33" s="405"/>
      <c r="VAN33" s="405"/>
      <c r="VAO33" s="405"/>
      <c r="VAP33" s="405"/>
      <c r="VAQ33" s="405"/>
      <c r="VAR33" s="405"/>
      <c r="VAS33" s="405"/>
      <c r="VAT33" s="405"/>
      <c r="VAU33" s="405"/>
      <c r="VAV33" s="405"/>
      <c r="VAW33" s="405"/>
      <c r="VAX33" s="405"/>
      <c r="VAY33" s="405"/>
      <c r="VAZ33" s="405"/>
      <c r="VBA33" s="405"/>
      <c r="VBB33" s="405"/>
      <c r="VBC33" s="405"/>
      <c r="VBD33" s="405"/>
      <c r="VBE33" s="405"/>
      <c r="VBF33" s="405"/>
      <c r="VBG33" s="405"/>
      <c r="VBH33" s="405"/>
      <c r="VBI33" s="405"/>
      <c r="VBJ33" s="405"/>
      <c r="VBK33" s="405"/>
      <c r="VBL33" s="405"/>
      <c r="VBM33" s="405"/>
      <c r="VBN33" s="405"/>
      <c r="VBO33" s="405"/>
      <c r="VBP33" s="405"/>
      <c r="VBQ33" s="405"/>
      <c r="VBR33" s="405"/>
      <c r="VBS33" s="405"/>
      <c r="VBT33" s="405"/>
      <c r="VBU33" s="405"/>
      <c r="VBV33" s="405"/>
      <c r="VBW33" s="405"/>
      <c r="VBX33" s="405"/>
      <c r="VBY33" s="405"/>
      <c r="VBZ33" s="405"/>
      <c r="VCA33" s="405"/>
      <c r="VCB33" s="405"/>
      <c r="VCC33" s="405"/>
      <c r="VCD33" s="405"/>
      <c r="VCE33" s="405"/>
      <c r="VCF33" s="405"/>
      <c r="VCG33" s="405"/>
      <c r="VCH33" s="405"/>
      <c r="VCI33" s="405"/>
      <c r="VCJ33" s="405"/>
      <c r="VCK33" s="405"/>
      <c r="VCL33" s="405"/>
      <c r="VCM33" s="405"/>
      <c r="VCN33" s="405"/>
      <c r="VCO33" s="405"/>
      <c r="VCP33" s="405"/>
      <c r="VCQ33" s="405"/>
      <c r="VCR33" s="405"/>
      <c r="VCS33" s="405"/>
      <c r="VCT33" s="405"/>
      <c r="VCU33" s="405"/>
      <c r="VCV33" s="405"/>
      <c r="VCW33" s="405"/>
      <c r="VCX33" s="405"/>
      <c r="VCY33" s="405"/>
      <c r="VCZ33" s="405"/>
      <c r="VDA33" s="405"/>
      <c r="VDB33" s="405"/>
      <c r="VDC33" s="405"/>
      <c r="VDD33" s="405"/>
      <c r="VDE33" s="405"/>
      <c r="VDF33" s="405"/>
      <c r="VDG33" s="405"/>
      <c r="VDH33" s="405"/>
      <c r="VDI33" s="405"/>
      <c r="VDJ33" s="405"/>
      <c r="VDK33" s="405"/>
      <c r="VDL33" s="405"/>
      <c r="VDM33" s="405"/>
      <c r="VDN33" s="405"/>
      <c r="VDO33" s="405"/>
      <c r="VDP33" s="405"/>
      <c r="VDQ33" s="405"/>
      <c r="VDR33" s="405"/>
      <c r="VDS33" s="405"/>
      <c r="VDT33" s="405"/>
      <c r="VDU33" s="405"/>
      <c r="VDV33" s="405"/>
      <c r="VDW33" s="405"/>
      <c r="VDX33" s="405"/>
      <c r="VDY33" s="405"/>
      <c r="VDZ33" s="405"/>
      <c r="VEA33" s="405"/>
      <c r="VEB33" s="405"/>
      <c r="VEC33" s="405"/>
      <c r="VED33" s="405"/>
      <c r="VEE33" s="405"/>
      <c r="VEF33" s="405"/>
      <c r="VEG33" s="405"/>
      <c r="VEH33" s="405"/>
      <c r="VEI33" s="405"/>
      <c r="VEJ33" s="405"/>
      <c r="VEK33" s="405"/>
      <c r="VEL33" s="405"/>
      <c r="VEM33" s="405"/>
      <c r="VEN33" s="405"/>
      <c r="VEO33" s="405"/>
      <c r="VEP33" s="405"/>
      <c r="VEQ33" s="405"/>
      <c r="VER33" s="405"/>
      <c r="VES33" s="405"/>
      <c r="VET33" s="405"/>
      <c r="VEU33" s="405"/>
      <c r="VEV33" s="405"/>
      <c r="VEW33" s="405"/>
      <c r="VEX33" s="405"/>
      <c r="VEY33" s="405"/>
      <c r="VEZ33" s="405"/>
      <c r="VFA33" s="405"/>
      <c r="VFB33" s="405"/>
      <c r="VFC33" s="405"/>
      <c r="VFD33" s="405"/>
      <c r="VFE33" s="405"/>
      <c r="VFF33" s="405"/>
      <c r="VFG33" s="405"/>
      <c r="VFH33" s="405"/>
      <c r="VFI33" s="405"/>
      <c r="VFJ33" s="405"/>
      <c r="VFK33" s="405"/>
      <c r="VFL33" s="405"/>
      <c r="VFM33" s="405"/>
      <c r="VFN33" s="405"/>
      <c r="VFO33" s="405"/>
      <c r="VFP33" s="405"/>
      <c r="VFQ33" s="405"/>
      <c r="VFR33" s="405"/>
      <c r="VFS33" s="405"/>
      <c r="VFT33" s="405"/>
      <c r="VFU33" s="405"/>
      <c r="VFV33" s="405"/>
      <c r="VFW33" s="405"/>
      <c r="VFX33" s="405"/>
      <c r="VFY33" s="405"/>
      <c r="VFZ33" s="405"/>
      <c r="VGA33" s="405"/>
      <c r="VGB33" s="405"/>
      <c r="VGC33" s="405"/>
      <c r="VGD33" s="405"/>
      <c r="VGE33" s="405"/>
      <c r="VGF33" s="405"/>
      <c r="VGG33" s="405"/>
      <c r="VGH33" s="405"/>
      <c r="VGI33" s="405"/>
      <c r="VGJ33" s="405"/>
      <c r="VGK33" s="405"/>
      <c r="VGL33" s="405"/>
      <c r="VGM33" s="405"/>
      <c r="VGN33" s="405"/>
      <c r="VGO33" s="405"/>
      <c r="VGP33" s="405"/>
      <c r="VGQ33" s="405"/>
      <c r="VGR33" s="405"/>
      <c r="VGS33" s="405"/>
      <c r="VGT33" s="405"/>
      <c r="VGU33" s="405"/>
      <c r="VGV33" s="405"/>
      <c r="VGW33" s="405"/>
      <c r="VGX33" s="405"/>
      <c r="VGY33" s="405"/>
      <c r="VGZ33" s="405"/>
      <c r="VHA33" s="405"/>
      <c r="VHB33" s="405"/>
      <c r="VHC33" s="405"/>
      <c r="VHD33" s="405"/>
      <c r="VHE33" s="405"/>
      <c r="VHF33" s="405"/>
      <c r="VHH33" s="405"/>
      <c r="VHJ33" s="405"/>
      <c r="VHL33" s="405"/>
      <c r="VHO33" s="405"/>
      <c r="VHP33" s="405"/>
      <c r="VHQ33" s="405"/>
      <c r="VHS33" s="405"/>
      <c r="VHT33" s="405"/>
      <c r="VHU33" s="405"/>
      <c r="VHV33" s="405"/>
      <c r="VIA33" s="405"/>
      <c r="VIC33" s="405"/>
      <c r="VID33" s="405"/>
      <c r="VIE33" s="405"/>
      <c r="VIF33" s="405"/>
      <c r="VIG33" s="405"/>
      <c r="VIH33" s="405"/>
      <c r="VII33" s="405"/>
      <c r="VIJ33" s="405"/>
      <c r="VIK33" s="405"/>
      <c r="VIL33" s="405"/>
      <c r="VIM33" s="405"/>
      <c r="VIN33" s="405"/>
      <c r="VIO33" s="405"/>
      <c r="VIP33" s="405"/>
      <c r="VIQ33" s="405"/>
      <c r="VIR33" s="405"/>
      <c r="VIS33" s="405"/>
      <c r="VIT33" s="405"/>
      <c r="VIU33" s="405"/>
      <c r="VIV33" s="405"/>
      <c r="VIW33" s="405"/>
      <c r="VIX33" s="405"/>
      <c r="VIY33" s="405"/>
      <c r="VIZ33" s="405"/>
      <c r="VJA33" s="405"/>
      <c r="VJB33" s="405"/>
      <c r="VJC33" s="405"/>
      <c r="VJD33" s="405"/>
      <c r="VJE33" s="405"/>
      <c r="VJF33" s="405"/>
      <c r="VJG33" s="405"/>
      <c r="VJH33" s="405"/>
      <c r="VJI33" s="405"/>
      <c r="VJJ33" s="405"/>
      <c r="VJK33" s="405"/>
      <c r="VJL33" s="405"/>
      <c r="VJM33" s="405"/>
      <c r="VJN33" s="405"/>
      <c r="VJO33" s="405"/>
      <c r="VJP33" s="405"/>
      <c r="VJQ33" s="405"/>
      <c r="VJR33" s="405"/>
      <c r="VJS33" s="405"/>
      <c r="VJT33" s="405"/>
      <c r="VJU33" s="405"/>
      <c r="VJV33" s="405"/>
      <c r="VJW33" s="405"/>
      <c r="VJX33" s="405"/>
      <c r="VJY33" s="405"/>
      <c r="VJZ33" s="405"/>
      <c r="VKA33" s="405"/>
      <c r="VKB33" s="405"/>
      <c r="VKC33" s="405"/>
      <c r="VKD33" s="405"/>
      <c r="VKE33" s="405"/>
      <c r="VKF33" s="405"/>
      <c r="VKG33" s="405"/>
      <c r="VKH33" s="405"/>
      <c r="VKI33" s="405"/>
      <c r="VKJ33" s="405"/>
      <c r="VKK33" s="405"/>
      <c r="VKL33" s="405"/>
      <c r="VKM33" s="405"/>
      <c r="VKN33" s="405"/>
      <c r="VKO33" s="405"/>
      <c r="VKP33" s="405"/>
      <c r="VKQ33" s="405"/>
      <c r="VKR33" s="405"/>
      <c r="VKS33" s="405"/>
      <c r="VKT33" s="405"/>
      <c r="VKU33" s="405"/>
      <c r="VKV33" s="405"/>
      <c r="VKW33" s="405"/>
      <c r="VKX33" s="405"/>
      <c r="VKY33" s="405"/>
      <c r="VKZ33" s="405"/>
      <c r="VLA33" s="405"/>
      <c r="VLB33" s="405"/>
      <c r="VLC33" s="405"/>
      <c r="VLD33" s="405"/>
      <c r="VLE33" s="405"/>
      <c r="VLF33" s="405"/>
      <c r="VLG33" s="405"/>
      <c r="VLH33" s="405"/>
      <c r="VLI33" s="405"/>
      <c r="VLJ33" s="405"/>
      <c r="VLK33" s="405"/>
      <c r="VLL33" s="405"/>
      <c r="VLM33" s="405"/>
      <c r="VLN33" s="405"/>
      <c r="VLO33" s="405"/>
      <c r="VLP33" s="405"/>
      <c r="VLQ33" s="405"/>
      <c r="VLR33" s="405"/>
      <c r="VLS33" s="405"/>
      <c r="VLT33" s="405"/>
      <c r="VLU33" s="405"/>
      <c r="VLV33" s="405"/>
      <c r="VLW33" s="405"/>
      <c r="VLX33" s="405"/>
      <c r="VLY33" s="405"/>
      <c r="VLZ33" s="405"/>
      <c r="VMA33" s="405"/>
      <c r="VMB33" s="405"/>
      <c r="VMC33" s="405"/>
      <c r="VMD33" s="405"/>
      <c r="VME33" s="405"/>
      <c r="VMF33" s="405"/>
      <c r="VMG33" s="405"/>
      <c r="VMH33" s="405"/>
      <c r="VMI33" s="405"/>
      <c r="VMJ33" s="405"/>
      <c r="VMK33" s="405"/>
      <c r="VML33" s="405"/>
      <c r="VMM33" s="405"/>
      <c r="VMN33" s="405"/>
      <c r="VMO33" s="405"/>
      <c r="VMP33" s="405"/>
      <c r="VMQ33" s="405"/>
      <c r="VMR33" s="405"/>
      <c r="VMS33" s="405"/>
      <c r="VMT33" s="405"/>
      <c r="VMU33" s="405"/>
      <c r="VMV33" s="405"/>
      <c r="VMW33" s="405"/>
      <c r="VMX33" s="405"/>
      <c r="VMY33" s="405"/>
      <c r="VMZ33" s="405"/>
      <c r="VNA33" s="405"/>
      <c r="VNB33" s="405"/>
      <c r="VNC33" s="405"/>
      <c r="VND33" s="405"/>
      <c r="VNE33" s="405"/>
      <c r="VNF33" s="405"/>
      <c r="VNG33" s="405"/>
      <c r="VNH33" s="405"/>
      <c r="VNI33" s="405"/>
      <c r="VNJ33" s="405"/>
      <c r="VNK33" s="405"/>
      <c r="VNL33" s="405"/>
      <c r="VNM33" s="405"/>
      <c r="VNN33" s="405"/>
      <c r="VNO33" s="405"/>
      <c r="VNP33" s="405"/>
      <c r="VNQ33" s="405"/>
      <c r="VNR33" s="405"/>
      <c r="VNS33" s="405"/>
      <c r="VNT33" s="405"/>
      <c r="VNU33" s="405"/>
      <c r="VNV33" s="405"/>
      <c r="VNW33" s="405"/>
      <c r="VNX33" s="405"/>
      <c r="VNY33" s="405"/>
      <c r="VNZ33" s="405"/>
      <c r="VOA33" s="405"/>
      <c r="VOB33" s="405"/>
      <c r="VOC33" s="405"/>
      <c r="VOD33" s="405"/>
      <c r="VOE33" s="405"/>
      <c r="VOF33" s="405"/>
      <c r="VOG33" s="405"/>
      <c r="VOH33" s="405"/>
      <c r="VOI33" s="405"/>
      <c r="VOJ33" s="405"/>
      <c r="VOK33" s="405"/>
      <c r="VOL33" s="405"/>
      <c r="VOM33" s="405"/>
      <c r="VON33" s="405"/>
      <c r="VOO33" s="405"/>
      <c r="VOP33" s="405"/>
      <c r="VOQ33" s="405"/>
      <c r="VOR33" s="405"/>
      <c r="VOS33" s="405"/>
      <c r="VOT33" s="405"/>
      <c r="VOU33" s="405"/>
      <c r="VOV33" s="405"/>
      <c r="VOW33" s="405"/>
      <c r="VOX33" s="405"/>
      <c r="VOY33" s="405"/>
      <c r="VOZ33" s="405"/>
      <c r="VPA33" s="405"/>
      <c r="VPB33" s="405"/>
      <c r="VPC33" s="405"/>
      <c r="VPD33" s="405"/>
      <c r="VPE33" s="405"/>
      <c r="VPF33" s="405"/>
      <c r="VPG33" s="405"/>
      <c r="VPH33" s="405"/>
      <c r="VPI33" s="405"/>
      <c r="VPJ33" s="405"/>
      <c r="VPK33" s="405"/>
      <c r="VPL33" s="405"/>
      <c r="VPM33" s="405"/>
      <c r="VPN33" s="405"/>
      <c r="VPO33" s="405"/>
      <c r="VPP33" s="405"/>
      <c r="VPQ33" s="405"/>
      <c r="VPR33" s="405"/>
      <c r="VPS33" s="405"/>
      <c r="VPT33" s="405"/>
      <c r="VPU33" s="405"/>
      <c r="VPV33" s="405"/>
      <c r="VPW33" s="405"/>
      <c r="VPX33" s="405"/>
      <c r="VPY33" s="405"/>
      <c r="VPZ33" s="405"/>
      <c r="VQA33" s="405"/>
      <c r="VQB33" s="405"/>
      <c r="VQC33" s="405"/>
      <c r="VQD33" s="405"/>
      <c r="VQE33" s="405"/>
      <c r="VQF33" s="405"/>
      <c r="VQG33" s="405"/>
      <c r="VQH33" s="405"/>
      <c r="VQI33" s="405"/>
      <c r="VQJ33" s="405"/>
      <c r="VQK33" s="405"/>
      <c r="VQL33" s="405"/>
      <c r="VQM33" s="405"/>
      <c r="VQN33" s="405"/>
      <c r="VQO33" s="405"/>
      <c r="VQP33" s="405"/>
      <c r="VQQ33" s="405"/>
      <c r="VQR33" s="405"/>
      <c r="VQS33" s="405"/>
      <c r="VQT33" s="405"/>
      <c r="VQU33" s="405"/>
      <c r="VQV33" s="405"/>
      <c r="VQW33" s="405"/>
      <c r="VQX33" s="405"/>
      <c r="VQY33" s="405"/>
      <c r="VQZ33" s="405"/>
      <c r="VRA33" s="405"/>
      <c r="VRB33" s="405"/>
      <c r="VRD33" s="405"/>
      <c r="VRF33" s="405"/>
      <c r="VRH33" s="405"/>
      <c r="VRK33" s="405"/>
      <c r="VRL33" s="405"/>
      <c r="VRM33" s="405"/>
      <c r="VRO33" s="405"/>
      <c r="VRP33" s="405"/>
      <c r="VRQ33" s="405"/>
      <c r="VRR33" s="405"/>
      <c r="VRW33" s="405"/>
      <c r="VRY33" s="405"/>
      <c r="VRZ33" s="405"/>
      <c r="VSA33" s="405"/>
      <c r="VSB33" s="405"/>
      <c r="VSC33" s="405"/>
      <c r="VSD33" s="405"/>
      <c r="VSE33" s="405"/>
      <c r="VSF33" s="405"/>
      <c r="VSG33" s="405"/>
      <c r="VSH33" s="405"/>
      <c r="VSI33" s="405"/>
      <c r="VSJ33" s="405"/>
      <c r="VSK33" s="405"/>
      <c r="VSL33" s="405"/>
      <c r="VSM33" s="405"/>
      <c r="VSN33" s="405"/>
      <c r="VSO33" s="405"/>
      <c r="VSP33" s="405"/>
      <c r="VSQ33" s="405"/>
      <c r="VSR33" s="405"/>
      <c r="VSS33" s="405"/>
      <c r="VST33" s="405"/>
      <c r="VSU33" s="405"/>
      <c r="VSV33" s="405"/>
      <c r="VSW33" s="405"/>
      <c r="VSX33" s="405"/>
      <c r="VSY33" s="405"/>
      <c r="VSZ33" s="405"/>
      <c r="VTA33" s="405"/>
      <c r="VTB33" s="405"/>
      <c r="VTC33" s="405"/>
      <c r="VTD33" s="405"/>
      <c r="VTE33" s="405"/>
      <c r="VTF33" s="405"/>
      <c r="VTG33" s="405"/>
      <c r="VTH33" s="405"/>
      <c r="VTI33" s="405"/>
      <c r="VTJ33" s="405"/>
      <c r="VTK33" s="405"/>
      <c r="VTL33" s="405"/>
      <c r="VTM33" s="405"/>
      <c r="VTN33" s="405"/>
      <c r="VTO33" s="405"/>
      <c r="VTP33" s="405"/>
      <c r="VTQ33" s="405"/>
      <c r="VTR33" s="405"/>
      <c r="VTS33" s="405"/>
      <c r="VTT33" s="405"/>
      <c r="VTU33" s="405"/>
      <c r="VTV33" s="405"/>
      <c r="VTW33" s="405"/>
      <c r="VTX33" s="405"/>
      <c r="VTY33" s="405"/>
      <c r="VTZ33" s="405"/>
      <c r="VUA33" s="405"/>
      <c r="VUB33" s="405"/>
      <c r="VUC33" s="405"/>
      <c r="VUD33" s="405"/>
      <c r="VUE33" s="405"/>
      <c r="VUF33" s="405"/>
      <c r="VUG33" s="405"/>
      <c r="VUH33" s="405"/>
      <c r="VUI33" s="405"/>
      <c r="VUJ33" s="405"/>
      <c r="VUK33" s="405"/>
      <c r="VUL33" s="405"/>
      <c r="VUM33" s="405"/>
      <c r="VUN33" s="405"/>
      <c r="VUO33" s="405"/>
      <c r="VUP33" s="405"/>
      <c r="VUQ33" s="405"/>
      <c r="VUR33" s="405"/>
      <c r="VUS33" s="405"/>
      <c r="VUT33" s="405"/>
      <c r="VUU33" s="405"/>
      <c r="VUV33" s="405"/>
      <c r="VUW33" s="405"/>
      <c r="VUX33" s="405"/>
      <c r="VUY33" s="405"/>
      <c r="VUZ33" s="405"/>
      <c r="VVA33" s="405"/>
      <c r="VVB33" s="405"/>
      <c r="VVC33" s="405"/>
      <c r="VVD33" s="405"/>
      <c r="VVE33" s="405"/>
      <c r="VVF33" s="405"/>
      <c r="VVG33" s="405"/>
      <c r="VVH33" s="405"/>
      <c r="VVI33" s="405"/>
      <c r="VVJ33" s="405"/>
      <c r="VVK33" s="405"/>
      <c r="VVL33" s="405"/>
      <c r="VVM33" s="405"/>
      <c r="VVN33" s="405"/>
      <c r="VVO33" s="405"/>
      <c r="VVP33" s="405"/>
      <c r="VVQ33" s="405"/>
      <c r="VVR33" s="405"/>
      <c r="VVS33" s="405"/>
      <c r="VVT33" s="405"/>
      <c r="VVU33" s="405"/>
      <c r="VVV33" s="405"/>
      <c r="VVW33" s="405"/>
      <c r="VVX33" s="405"/>
      <c r="VVY33" s="405"/>
      <c r="VVZ33" s="405"/>
      <c r="VWA33" s="405"/>
      <c r="VWB33" s="405"/>
      <c r="VWC33" s="405"/>
      <c r="VWD33" s="405"/>
      <c r="VWE33" s="405"/>
      <c r="VWF33" s="405"/>
      <c r="VWG33" s="405"/>
      <c r="VWH33" s="405"/>
      <c r="VWI33" s="405"/>
      <c r="VWJ33" s="405"/>
      <c r="VWK33" s="405"/>
      <c r="VWL33" s="405"/>
      <c r="VWM33" s="405"/>
      <c r="VWN33" s="405"/>
      <c r="VWO33" s="405"/>
      <c r="VWP33" s="405"/>
      <c r="VWQ33" s="405"/>
      <c r="VWR33" s="405"/>
      <c r="VWS33" s="405"/>
      <c r="VWT33" s="405"/>
      <c r="VWU33" s="405"/>
      <c r="VWV33" s="405"/>
      <c r="VWW33" s="405"/>
      <c r="VWX33" s="405"/>
      <c r="VWY33" s="405"/>
      <c r="VWZ33" s="405"/>
      <c r="VXA33" s="405"/>
      <c r="VXB33" s="405"/>
      <c r="VXC33" s="405"/>
      <c r="VXD33" s="405"/>
      <c r="VXE33" s="405"/>
      <c r="VXF33" s="405"/>
      <c r="VXG33" s="405"/>
      <c r="VXH33" s="405"/>
      <c r="VXI33" s="405"/>
      <c r="VXJ33" s="405"/>
      <c r="VXK33" s="405"/>
      <c r="VXL33" s="405"/>
      <c r="VXM33" s="405"/>
      <c r="VXN33" s="405"/>
      <c r="VXO33" s="405"/>
      <c r="VXP33" s="405"/>
      <c r="VXQ33" s="405"/>
      <c r="VXR33" s="405"/>
      <c r="VXS33" s="405"/>
      <c r="VXT33" s="405"/>
      <c r="VXU33" s="405"/>
      <c r="VXV33" s="405"/>
      <c r="VXW33" s="405"/>
      <c r="VXX33" s="405"/>
      <c r="VXY33" s="405"/>
      <c r="VXZ33" s="405"/>
      <c r="VYA33" s="405"/>
      <c r="VYB33" s="405"/>
      <c r="VYC33" s="405"/>
      <c r="VYD33" s="405"/>
      <c r="VYE33" s="405"/>
      <c r="VYF33" s="405"/>
      <c r="VYG33" s="405"/>
      <c r="VYH33" s="405"/>
      <c r="VYI33" s="405"/>
      <c r="VYJ33" s="405"/>
      <c r="VYK33" s="405"/>
      <c r="VYL33" s="405"/>
      <c r="VYM33" s="405"/>
      <c r="VYN33" s="405"/>
      <c r="VYO33" s="405"/>
      <c r="VYP33" s="405"/>
      <c r="VYQ33" s="405"/>
      <c r="VYR33" s="405"/>
      <c r="VYS33" s="405"/>
      <c r="VYT33" s="405"/>
      <c r="VYU33" s="405"/>
      <c r="VYV33" s="405"/>
      <c r="VYW33" s="405"/>
      <c r="VYX33" s="405"/>
      <c r="VYY33" s="405"/>
      <c r="VYZ33" s="405"/>
      <c r="VZA33" s="405"/>
      <c r="VZB33" s="405"/>
      <c r="VZC33" s="405"/>
      <c r="VZD33" s="405"/>
      <c r="VZE33" s="405"/>
      <c r="VZF33" s="405"/>
      <c r="VZG33" s="405"/>
      <c r="VZH33" s="405"/>
      <c r="VZI33" s="405"/>
      <c r="VZJ33" s="405"/>
      <c r="VZK33" s="405"/>
      <c r="VZL33" s="405"/>
      <c r="VZM33" s="405"/>
      <c r="VZN33" s="405"/>
      <c r="VZO33" s="405"/>
      <c r="VZP33" s="405"/>
      <c r="VZQ33" s="405"/>
      <c r="VZR33" s="405"/>
      <c r="VZS33" s="405"/>
      <c r="VZT33" s="405"/>
      <c r="VZU33" s="405"/>
      <c r="VZV33" s="405"/>
      <c r="VZW33" s="405"/>
      <c r="VZX33" s="405"/>
      <c r="VZY33" s="405"/>
      <c r="VZZ33" s="405"/>
      <c r="WAA33" s="405"/>
      <c r="WAB33" s="405"/>
      <c r="WAC33" s="405"/>
      <c r="WAD33" s="405"/>
      <c r="WAE33" s="405"/>
      <c r="WAF33" s="405"/>
      <c r="WAG33" s="405"/>
      <c r="WAH33" s="405"/>
      <c r="WAI33" s="405"/>
      <c r="WAJ33" s="405"/>
      <c r="WAK33" s="405"/>
      <c r="WAL33" s="405"/>
      <c r="WAM33" s="405"/>
      <c r="WAN33" s="405"/>
      <c r="WAO33" s="405"/>
      <c r="WAP33" s="405"/>
      <c r="WAQ33" s="405"/>
      <c r="WAR33" s="405"/>
      <c r="WAS33" s="405"/>
      <c r="WAT33" s="405"/>
      <c r="WAU33" s="405"/>
      <c r="WAV33" s="405"/>
      <c r="WAW33" s="405"/>
      <c r="WAX33" s="405"/>
      <c r="WAZ33" s="405"/>
      <c r="WBB33" s="405"/>
      <c r="WBD33" s="405"/>
      <c r="WBG33" s="405"/>
      <c r="WBH33" s="405"/>
      <c r="WBI33" s="405"/>
      <c r="WBK33" s="405"/>
      <c r="WBL33" s="405"/>
      <c r="WBM33" s="405"/>
      <c r="WBN33" s="405"/>
      <c r="WBS33" s="405"/>
      <c r="WBU33" s="405"/>
      <c r="WBV33" s="405"/>
      <c r="WBW33" s="405"/>
      <c r="WBX33" s="405"/>
      <c r="WBY33" s="405"/>
      <c r="WBZ33" s="405"/>
      <c r="WCA33" s="405"/>
      <c r="WCB33" s="405"/>
      <c r="WCC33" s="405"/>
      <c r="WCD33" s="405"/>
      <c r="WCE33" s="405"/>
      <c r="WCF33" s="405"/>
      <c r="WCG33" s="405"/>
      <c r="WCH33" s="405"/>
      <c r="WCI33" s="405"/>
      <c r="WCJ33" s="405"/>
      <c r="WCK33" s="405"/>
      <c r="WCL33" s="405"/>
      <c r="WCM33" s="405"/>
      <c r="WCN33" s="405"/>
      <c r="WCO33" s="405"/>
      <c r="WCP33" s="405"/>
      <c r="WCQ33" s="405"/>
      <c r="WCR33" s="405"/>
      <c r="WCS33" s="405"/>
      <c r="WCT33" s="405"/>
      <c r="WCU33" s="405"/>
      <c r="WCV33" s="405"/>
      <c r="WCW33" s="405"/>
      <c r="WCX33" s="405"/>
      <c r="WCY33" s="405"/>
      <c r="WCZ33" s="405"/>
      <c r="WDA33" s="405"/>
      <c r="WDB33" s="405"/>
      <c r="WDC33" s="405"/>
      <c r="WDD33" s="405"/>
      <c r="WDE33" s="405"/>
      <c r="WDF33" s="405"/>
      <c r="WDG33" s="405"/>
      <c r="WDH33" s="405"/>
      <c r="WDI33" s="405"/>
      <c r="WDJ33" s="405"/>
      <c r="WDK33" s="405"/>
      <c r="WDL33" s="405"/>
      <c r="WDM33" s="405"/>
      <c r="WDN33" s="405"/>
      <c r="WDO33" s="405"/>
      <c r="WDP33" s="405"/>
      <c r="WDQ33" s="405"/>
      <c r="WDR33" s="405"/>
      <c r="WDS33" s="405"/>
      <c r="WDT33" s="405"/>
      <c r="WDU33" s="405"/>
      <c r="WDV33" s="405"/>
      <c r="WDW33" s="405"/>
      <c r="WDX33" s="405"/>
      <c r="WDY33" s="405"/>
      <c r="WDZ33" s="405"/>
      <c r="WEA33" s="405"/>
      <c r="WEB33" s="405"/>
      <c r="WEC33" s="405"/>
      <c r="WED33" s="405"/>
      <c r="WEE33" s="405"/>
      <c r="WEF33" s="405"/>
      <c r="WEG33" s="405"/>
      <c r="WEH33" s="405"/>
      <c r="WEI33" s="405"/>
      <c r="WEJ33" s="405"/>
      <c r="WEK33" s="405"/>
      <c r="WEL33" s="405"/>
      <c r="WEM33" s="405"/>
      <c r="WEN33" s="405"/>
      <c r="WEO33" s="405"/>
      <c r="WEP33" s="405"/>
      <c r="WEQ33" s="405"/>
      <c r="WER33" s="405"/>
      <c r="WES33" s="405"/>
      <c r="WET33" s="405"/>
      <c r="WEU33" s="405"/>
      <c r="WEV33" s="405"/>
      <c r="WEW33" s="405"/>
      <c r="WEX33" s="405"/>
      <c r="WEY33" s="405"/>
      <c r="WEZ33" s="405"/>
      <c r="WFA33" s="405"/>
      <c r="WFB33" s="405"/>
      <c r="WFC33" s="405"/>
      <c r="WFD33" s="405"/>
      <c r="WFE33" s="405"/>
      <c r="WFF33" s="405"/>
      <c r="WFG33" s="405"/>
      <c r="WFH33" s="405"/>
      <c r="WFI33" s="405"/>
      <c r="WFJ33" s="405"/>
      <c r="WFK33" s="405"/>
      <c r="WFL33" s="405"/>
      <c r="WFM33" s="405"/>
      <c r="WFN33" s="405"/>
      <c r="WFO33" s="405"/>
      <c r="WFP33" s="405"/>
      <c r="WFQ33" s="405"/>
      <c r="WFR33" s="405"/>
      <c r="WFS33" s="405"/>
      <c r="WFT33" s="405"/>
      <c r="WFU33" s="405"/>
      <c r="WFV33" s="405"/>
      <c r="WFW33" s="405"/>
      <c r="WFX33" s="405"/>
      <c r="WFY33" s="405"/>
      <c r="WFZ33" s="405"/>
      <c r="WGA33" s="405"/>
      <c r="WGB33" s="405"/>
      <c r="WGC33" s="405"/>
      <c r="WGD33" s="405"/>
      <c r="WGE33" s="405"/>
      <c r="WGF33" s="405"/>
      <c r="WGG33" s="405"/>
      <c r="WGH33" s="405"/>
      <c r="WGI33" s="405"/>
      <c r="WGJ33" s="405"/>
      <c r="WGK33" s="405"/>
      <c r="WGL33" s="405"/>
      <c r="WGM33" s="405"/>
      <c r="WGN33" s="405"/>
      <c r="WGO33" s="405"/>
      <c r="WGP33" s="405"/>
      <c r="WGQ33" s="405"/>
      <c r="WGR33" s="405"/>
      <c r="WGS33" s="405"/>
      <c r="WGT33" s="405"/>
      <c r="WGU33" s="405"/>
      <c r="WGV33" s="405"/>
      <c r="WGW33" s="405"/>
      <c r="WGX33" s="405"/>
      <c r="WGY33" s="405"/>
      <c r="WGZ33" s="405"/>
      <c r="WHA33" s="405"/>
      <c r="WHB33" s="405"/>
      <c r="WHC33" s="405"/>
      <c r="WHD33" s="405"/>
      <c r="WHE33" s="405"/>
      <c r="WHF33" s="405"/>
      <c r="WHG33" s="405"/>
      <c r="WHH33" s="405"/>
      <c r="WHI33" s="405"/>
      <c r="WHJ33" s="405"/>
      <c r="WHK33" s="405"/>
      <c r="WHL33" s="405"/>
      <c r="WHM33" s="405"/>
      <c r="WHN33" s="405"/>
      <c r="WHO33" s="405"/>
      <c r="WHP33" s="405"/>
      <c r="WHQ33" s="405"/>
      <c r="WHR33" s="405"/>
      <c r="WHS33" s="405"/>
      <c r="WHT33" s="405"/>
      <c r="WHU33" s="405"/>
      <c r="WHV33" s="405"/>
      <c r="WHW33" s="405"/>
      <c r="WHX33" s="405"/>
      <c r="WHY33" s="405"/>
      <c r="WHZ33" s="405"/>
      <c r="WIA33" s="405"/>
      <c r="WIB33" s="405"/>
      <c r="WIC33" s="405"/>
      <c r="WID33" s="405"/>
      <c r="WIE33" s="405"/>
      <c r="WIF33" s="405"/>
      <c r="WIG33" s="405"/>
      <c r="WIH33" s="405"/>
      <c r="WII33" s="405"/>
      <c r="WIJ33" s="405"/>
      <c r="WIK33" s="405"/>
      <c r="WIL33" s="405"/>
      <c r="WIM33" s="405"/>
      <c r="WIN33" s="405"/>
      <c r="WIO33" s="405"/>
      <c r="WIP33" s="405"/>
      <c r="WIQ33" s="405"/>
      <c r="WIR33" s="405"/>
      <c r="WIS33" s="405"/>
      <c r="WIT33" s="405"/>
      <c r="WIU33" s="405"/>
      <c r="WIV33" s="405"/>
      <c r="WIW33" s="405"/>
      <c r="WIX33" s="405"/>
      <c r="WIY33" s="405"/>
      <c r="WIZ33" s="405"/>
      <c r="WJA33" s="405"/>
      <c r="WJB33" s="405"/>
      <c r="WJC33" s="405"/>
      <c r="WJD33" s="405"/>
      <c r="WJE33" s="405"/>
      <c r="WJF33" s="405"/>
      <c r="WJG33" s="405"/>
      <c r="WJH33" s="405"/>
      <c r="WJI33" s="405"/>
      <c r="WJJ33" s="405"/>
      <c r="WJK33" s="405"/>
      <c r="WJL33" s="405"/>
      <c r="WJM33" s="405"/>
      <c r="WJN33" s="405"/>
      <c r="WJO33" s="405"/>
      <c r="WJP33" s="405"/>
      <c r="WJQ33" s="405"/>
      <c r="WJR33" s="405"/>
      <c r="WJS33" s="405"/>
      <c r="WJT33" s="405"/>
      <c r="WJU33" s="405"/>
      <c r="WJV33" s="405"/>
      <c r="WJW33" s="405"/>
      <c r="WJX33" s="405"/>
      <c r="WJY33" s="405"/>
      <c r="WJZ33" s="405"/>
      <c r="WKA33" s="405"/>
      <c r="WKB33" s="405"/>
      <c r="WKC33" s="405"/>
      <c r="WKD33" s="405"/>
      <c r="WKE33" s="405"/>
      <c r="WKF33" s="405"/>
      <c r="WKG33" s="405"/>
      <c r="WKH33" s="405"/>
      <c r="WKI33" s="405"/>
      <c r="WKJ33" s="405"/>
      <c r="WKK33" s="405"/>
      <c r="WKL33" s="405"/>
      <c r="WKM33" s="405"/>
      <c r="WKN33" s="405"/>
      <c r="WKO33" s="405"/>
      <c r="WKP33" s="405"/>
      <c r="WKQ33" s="405"/>
      <c r="WKR33" s="405"/>
      <c r="WKS33" s="405"/>
      <c r="WKT33" s="405"/>
      <c r="WKV33" s="405"/>
      <c r="WKX33" s="405"/>
      <c r="WKZ33" s="405"/>
      <c r="WLC33" s="405"/>
      <c r="WLD33" s="405"/>
      <c r="WLE33" s="405"/>
      <c r="WLG33" s="405"/>
      <c r="WLH33" s="405"/>
      <c r="WLI33" s="405"/>
      <c r="WLJ33" s="405"/>
      <c r="WLO33" s="405"/>
      <c r="WLQ33" s="405"/>
      <c r="WLR33" s="405"/>
      <c r="WLS33" s="405"/>
      <c r="WLT33" s="405"/>
      <c r="WLU33" s="405"/>
      <c r="WLV33" s="405"/>
      <c r="WLW33" s="405"/>
      <c r="WLX33" s="405"/>
      <c r="WLY33" s="405"/>
      <c r="WLZ33" s="405"/>
      <c r="WMA33" s="405"/>
      <c r="WMB33" s="405"/>
      <c r="WMC33" s="405"/>
      <c r="WMD33" s="405"/>
      <c r="WME33" s="405"/>
      <c r="WMF33" s="405"/>
      <c r="WMG33" s="405"/>
      <c r="WMH33" s="405"/>
      <c r="WMI33" s="405"/>
      <c r="WMJ33" s="405"/>
      <c r="WMK33" s="405"/>
      <c r="WML33" s="405"/>
      <c r="WMM33" s="405"/>
      <c r="WMN33" s="405"/>
      <c r="WMO33" s="405"/>
      <c r="WMP33" s="405"/>
      <c r="WMQ33" s="405"/>
      <c r="WMR33" s="405"/>
      <c r="WMS33" s="405"/>
      <c r="WMT33" s="405"/>
      <c r="WMU33" s="405"/>
      <c r="WMV33" s="405"/>
      <c r="WMW33" s="405"/>
      <c r="WMX33" s="405"/>
      <c r="WMY33" s="405"/>
      <c r="WMZ33" s="405"/>
      <c r="WNA33" s="405"/>
      <c r="WNB33" s="405"/>
      <c r="WNC33" s="405"/>
      <c r="WND33" s="405"/>
      <c r="WNE33" s="405"/>
      <c r="WNF33" s="405"/>
      <c r="WNG33" s="405"/>
      <c r="WNH33" s="405"/>
      <c r="WNI33" s="405"/>
      <c r="WNJ33" s="405"/>
      <c r="WNK33" s="405"/>
      <c r="WNL33" s="405"/>
      <c r="WNM33" s="405"/>
      <c r="WNN33" s="405"/>
      <c r="WNO33" s="405"/>
      <c r="WNP33" s="405"/>
      <c r="WNQ33" s="405"/>
      <c r="WNR33" s="405"/>
      <c r="WNS33" s="405"/>
      <c r="WNT33" s="405"/>
      <c r="WNU33" s="405"/>
      <c r="WNV33" s="405"/>
      <c r="WNW33" s="405"/>
      <c r="WNX33" s="405"/>
      <c r="WNY33" s="405"/>
      <c r="WNZ33" s="405"/>
      <c r="WOA33" s="405"/>
      <c r="WOB33" s="405"/>
      <c r="WOC33" s="405"/>
      <c r="WOD33" s="405"/>
      <c r="WOE33" s="405"/>
      <c r="WOF33" s="405"/>
      <c r="WOG33" s="405"/>
      <c r="WOH33" s="405"/>
      <c r="WOI33" s="405"/>
      <c r="WOJ33" s="405"/>
      <c r="WOK33" s="405"/>
      <c r="WOL33" s="405"/>
      <c r="WOM33" s="405"/>
      <c r="WON33" s="405"/>
      <c r="WOO33" s="405"/>
      <c r="WOP33" s="405"/>
      <c r="WOQ33" s="405"/>
      <c r="WOR33" s="405"/>
      <c r="WOS33" s="405"/>
      <c r="WOT33" s="405"/>
      <c r="WOU33" s="405"/>
      <c r="WOV33" s="405"/>
      <c r="WOW33" s="405"/>
      <c r="WOX33" s="405"/>
      <c r="WOY33" s="405"/>
      <c r="WOZ33" s="405"/>
      <c r="WPA33" s="405"/>
      <c r="WPB33" s="405"/>
      <c r="WPC33" s="405"/>
      <c r="WPD33" s="405"/>
      <c r="WPE33" s="405"/>
      <c r="WPF33" s="405"/>
      <c r="WPG33" s="405"/>
      <c r="WPH33" s="405"/>
      <c r="WPI33" s="405"/>
      <c r="WPJ33" s="405"/>
      <c r="WPK33" s="405"/>
      <c r="WPL33" s="405"/>
      <c r="WPM33" s="405"/>
      <c r="WPN33" s="405"/>
      <c r="WPO33" s="405"/>
      <c r="WPP33" s="405"/>
      <c r="WPQ33" s="405"/>
      <c r="WPR33" s="405"/>
      <c r="WPS33" s="405"/>
      <c r="WPT33" s="405"/>
      <c r="WPU33" s="405"/>
      <c r="WPV33" s="405"/>
      <c r="WPW33" s="405"/>
      <c r="WPX33" s="405"/>
      <c r="WPY33" s="405"/>
      <c r="WPZ33" s="405"/>
      <c r="WQA33" s="405"/>
      <c r="WQB33" s="405"/>
      <c r="WQC33" s="405"/>
      <c r="WQD33" s="405"/>
      <c r="WQE33" s="405"/>
      <c r="WQF33" s="405"/>
      <c r="WQG33" s="405"/>
      <c r="WQH33" s="405"/>
      <c r="WQI33" s="405"/>
      <c r="WQJ33" s="405"/>
      <c r="WQK33" s="405"/>
      <c r="WQL33" s="405"/>
      <c r="WQM33" s="405"/>
      <c r="WQN33" s="405"/>
      <c r="WQO33" s="405"/>
      <c r="WQP33" s="405"/>
      <c r="WQQ33" s="405"/>
      <c r="WQR33" s="405"/>
      <c r="WQS33" s="405"/>
      <c r="WQT33" s="405"/>
      <c r="WQU33" s="405"/>
      <c r="WQV33" s="405"/>
      <c r="WQW33" s="405"/>
      <c r="WQX33" s="405"/>
      <c r="WQY33" s="405"/>
      <c r="WQZ33" s="405"/>
      <c r="WRA33" s="405"/>
      <c r="WRB33" s="405"/>
      <c r="WRC33" s="405"/>
      <c r="WRD33" s="405"/>
      <c r="WRE33" s="405"/>
      <c r="WRF33" s="405"/>
      <c r="WRG33" s="405"/>
      <c r="WRH33" s="405"/>
      <c r="WRI33" s="405"/>
      <c r="WRJ33" s="405"/>
      <c r="WRK33" s="405"/>
      <c r="WRL33" s="405"/>
      <c r="WRM33" s="405"/>
      <c r="WRN33" s="405"/>
      <c r="WRO33" s="405"/>
      <c r="WRP33" s="405"/>
      <c r="WRQ33" s="405"/>
      <c r="WRR33" s="405"/>
      <c r="WRS33" s="405"/>
      <c r="WRT33" s="405"/>
      <c r="WRU33" s="405"/>
      <c r="WRV33" s="405"/>
      <c r="WRW33" s="405"/>
      <c r="WRX33" s="405"/>
      <c r="WRY33" s="405"/>
      <c r="WRZ33" s="405"/>
      <c r="WSA33" s="405"/>
      <c r="WSB33" s="405"/>
      <c r="WSC33" s="405"/>
      <c r="WSD33" s="405"/>
      <c r="WSE33" s="405"/>
      <c r="WSF33" s="405"/>
      <c r="WSG33" s="405"/>
      <c r="WSH33" s="405"/>
      <c r="WSI33" s="405"/>
      <c r="WSJ33" s="405"/>
      <c r="WSK33" s="405"/>
      <c r="WSL33" s="405"/>
      <c r="WSM33" s="405"/>
      <c r="WSN33" s="405"/>
      <c r="WSO33" s="405"/>
      <c r="WSP33" s="405"/>
      <c r="WSQ33" s="405"/>
      <c r="WSR33" s="405"/>
      <c r="WSS33" s="405"/>
      <c r="WST33" s="405"/>
      <c r="WSU33" s="405"/>
      <c r="WSV33" s="405"/>
      <c r="WSW33" s="405"/>
      <c r="WSX33" s="405"/>
      <c r="WSY33" s="405"/>
      <c r="WSZ33" s="405"/>
      <c r="WTA33" s="405"/>
      <c r="WTB33" s="405"/>
      <c r="WTC33" s="405"/>
      <c r="WTD33" s="405"/>
      <c r="WTE33" s="405"/>
      <c r="WTF33" s="405"/>
      <c r="WTG33" s="405"/>
      <c r="WTH33" s="405"/>
      <c r="WTI33" s="405"/>
      <c r="WTJ33" s="405"/>
      <c r="WTK33" s="405"/>
      <c r="WTL33" s="405"/>
      <c r="WTM33" s="405"/>
      <c r="WTN33" s="405"/>
      <c r="WTO33" s="405"/>
      <c r="WTP33" s="405"/>
      <c r="WTQ33" s="405"/>
      <c r="WTR33" s="405"/>
      <c r="WTS33" s="405"/>
      <c r="WTT33" s="405"/>
      <c r="WTU33" s="405"/>
      <c r="WTV33" s="405"/>
      <c r="WTW33" s="405"/>
      <c r="WTX33" s="405"/>
      <c r="WTY33" s="405"/>
      <c r="WTZ33" s="405"/>
      <c r="WUA33" s="405"/>
      <c r="WUB33" s="405"/>
      <c r="WUC33" s="405"/>
      <c r="WUD33" s="405"/>
      <c r="WUE33" s="405"/>
      <c r="WUF33" s="405"/>
      <c r="WUG33" s="405"/>
      <c r="WUH33" s="405"/>
      <c r="WUI33" s="405"/>
      <c r="WUJ33" s="405"/>
      <c r="WUK33" s="405"/>
      <c r="WUL33" s="405"/>
      <c r="WUM33" s="405"/>
      <c r="WUN33" s="405"/>
      <c r="WUO33" s="405"/>
      <c r="WUP33" s="405"/>
      <c r="WUR33" s="405"/>
      <c r="WUT33" s="405"/>
      <c r="WUV33" s="405"/>
      <c r="WUY33" s="405"/>
      <c r="WUZ33" s="405"/>
      <c r="WVA33" s="405"/>
      <c r="WVC33" s="405"/>
      <c r="WVD33" s="405"/>
      <c r="WVE33" s="405"/>
      <c r="WVF33" s="405"/>
      <c r="WVK33" s="405"/>
      <c r="WVM33" s="405"/>
      <c r="WVN33" s="405"/>
      <c r="WVO33" s="405"/>
      <c r="WVP33" s="405"/>
      <c r="WVQ33" s="405"/>
      <c r="WVR33" s="405"/>
      <c r="WVS33" s="405"/>
      <c r="WVT33" s="405"/>
      <c r="WVU33" s="405"/>
      <c r="WVV33" s="405"/>
      <c r="WVW33" s="405"/>
      <c r="WVX33" s="405"/>
      <c r="WVY33" s="405"/>
      <c r="WVZ33" s="405"/>
      <c r="WWA33" s="405"/>
      <c r="WWB33" s="405"/>
      <c r="WWC33" s="405"/>
      <c r="WWD33" s="405"/>
      <c r="WWE33" s="405"/>
      <c r="WWF33" s="405"/>
      <c r="WWG33" s="405"/>
      <c r="WWH33" s="405"/>
      <c r="WWI33" s="405"/>
      <c r="WWJ33" s="405"/>
      <c r="WWK33" s="405"/>
      <c r="WWL33" s="405"/>
      <c r="WWM33" s="405"/>
      <c r="WWN33" s="405"/>
      <c r="WWO33" s="405"/>
      <c r="WWP33" s="405"/>
      <c r="WWQ33" s="405"/>
      <c r="WWR33" s="405"/>
      <c r="WWS33" s="405"/>
      <c r="WWT33" s="405"/>
      <c r="WWU33" s="405"/>
      <c r="WWV33" s="405"/>
      <c r="WWW33" s="405"/>
      <c r="WWX33" s="405"/>
      <c r="WWY33" s="405"/>
      <c r="WWZ33" s="405"/>
      <c r="WXA33" s="405"/>
      <c r="WXB33" s="405"/>
      <c r="WXC33" s="405"/>
      <c r="WXD33" s="405"/>
      <c r="WXE33" s="405"/>
      <c r="WXF33" s="405"/>
      <c r="WXG33" s="405"/>
      <c r="WXH33" s="405"/>
      <c r="WXI33" s="405"/>
      <c r="WXJ33" s="405"/>
      <c r="WXK33" s="405"/>
      <c r="WXL33" s="405"/>
      <c r="WXM33" s="405"/>
      <c r="WXN33" s="405"/>
      <c r="WXO33" s="405"/>
      <c r="WXP33" s="405"/>
      <c r="WXQ33" s="405"/>
      <c r="WXR33" s="405"/>
      <c r="WXS33" s="405"/>
      <c r="WXT33" s="405"/>
      <c r="WXU33" s="405"/>
      <c r="WXV33" s="405"/>
      <c r="WXW33" s="405"/>
      <c r="WXX33" s="405"/>
      <c r="WXY33" s="405"/>
      <c r="WXZ33" s="405"/>
      <c r="WYA33" s="405"/>
      <c r="WYB33" s="405"/>
      <c r="WYC33" s="405"/>
      <c r="WYD33" s="405"/>
      <c r="WYE33" s="405"/>
      <c r="WYF33" s="405"/>
      <c r="WYG33" s="405"/>
      <c r="WYH33" s="405"/>
      <c r="WYI33" s="405"/>
      <c r="WYJ33" s="405"/>
      <c r="WYK33" s="405"/>
      <c r="WYL33" s="405"/>
      <c r="WYM33" s="405"/>
      <c r="WYN33" s="405"/>
      <c r="WYO33" s="405"/>
      <c r="WYP33" s="405"/>
      <c r="WYQ33" s="405"/>
      <c r="WYR33" s="405"/>
      <c r="WYS33" s="405"/>
      <c r="WYT33" s="405"/>
      <c r="WYU33" s="405"/>
      <c r="WYV33" s="405"/>
      <c r="WYW33" s="405"/>
      <c r="WYX33" s="405"/>
      <c r="WYY33" s="405"/>
      <c r="WYZ33" s="405"/>
      <c r="WZA33" s="405"/>
      <c r="WZB33" s="405"/>
      <c r="WZC33" s="405"/>
      <c r="WZD33" s="405"/>
      <c r="WZE33" s="405"/>
      <c r="WZF33" s="405"/>
      <c r="WZG33" s="405"/>
      <c r="WZH33" s="405"/>
      <c r="WZI33" s="405"/>
      <c r="WZJ33" s="405"/>
      <c r="WZK33" s="405"/>
      <c r="WZL33" s="405"/>
      <c r="WZM33" s="405"/>
      <c r="WZN33" s="405"/>
      <c r="WZO33" s="405"/>
      <c r="WZP33" s="405"/>
      <c r="WZQ33" s="405"/>
      <c r="WZR33" s="405"/>
      <c r="WZS33" s="405"/>
      <c r="WZT33" s="405"/>
      <c r="WZU33" s="405"/>
      <c r="WZV33" s="405"/>
      <c r="WZW33" s="405"/>
      <c r="WZX33" s="405"/>
      <c r="WZY33" s="405"/>
      <c r="WZZ33" s="405"/>
      <c r="XAA33" s="405"/>
      <c r="XAB33" s="405"/>
      <c r="XAC33" s="405"/>
      <c r="XAD33" s="405"/>
      <c r="XAE33" s="405"/>
      <c r="XAF33" s="405"/>
      <c r="XAG33" s="405"/>
      <c r="XAH33" s="405"/>
      <c r="XAI33" s="405"/>
      <c r="XAJ33" s="405"/>
      <c r="XAK33" s="405"/>
      <c r="XAL33" s="405"/>
      <c r="XAM33" s="405"/>
      <c r="XAN33" s="405"/>
      <c r="XAO33" s="405"/>
      <c r="XAP33" s="405"/>
      <c r="XAQ33" s="405"/>
      <c r="XAR33" s="405"/>
      <c r="XAS33" s="405"/>
      <c r="XAT33" s="405"/>
      <c r="XAU33" s="405"/>
      <c r="XAV33" s="405"/>
      <c r="XAW33" s="405"/>
      <c r="XAX33" s="405"/>
      <c r="XAY33" s="405"/>
      <c r="XAZ33" s="405"/>
      <c r="XBA33" s="405"/>
      <c r="XBB33" s="405"/>
      <c r="XBC33" s="405"/>
      <c r="XBD33" s="405"/>
      <c r="XBE33" s="405"/>
      <c r="XBF33" s="405"/>
      <c r="XBG33" s="405"/>
      <c r="XBH33" s="405"/>
      <c r="XBI33" s="405"/>
      <c r="XBJ33" s="405"/>
      <c r="XBK33" s="405"/>
      <c r="XBL33" s="405"/>
      <c r="XBM33" s="405"/>
      <c r="XBN33" s="405"/>
      <c r="XBO33" s="405"/>
      <c r="XBP33" s="405"/>
      <c r="XBQ33" s="405"/>
      <c r="XBR33" s="405"/>
      <c r="XBS33" s="405"/>
      <c r="XBT33" s="405"/>
      <c r="XBU33" s="405"/>
      <c r="XBV33" s="405"/>
      <c r="XBW33" s="405"/>
      <c r="XBX33" s="405"/>
      <c r="XBY33" s="405"/>
      <c r="XBZ33" s="405"/>
      <c r="XCA33" s="405"/>
      <c r="XCB33" s="405"/>
      <c r="XCC33" s="405"/>
      <c r="XCD33" s="405"/>
      <c r="XCE33" s="405"/>
      <c r="XCF33" s="405"/>
      <c r="XCG33" s="405"/>
      <c r="XCH33" s="405"/>
      <c r="XCI33" s="405"/>
      <c r="XCJ33" s="405"/>
      <c r="XCK33" s="405"/>
      <c r="XCL33" s="405"/>
      <c r="XCM33" s="405"/>
      <c r="XCN33" s="405"/>
      <c r="XCO33" s="405"/>
      <c r="XCP33" s="405"/>
      <c r="XCQ33" s="405"/>
      <c r="XCR33" s="405"/>
      <c r="XCS33" s="405"/>
      <c r="XCT33" s="405"/>
      <c r="XCU33" s="405"/>
      <c r="XCV33" s="405"/>
      <c r="XCW33" s="405"/>
      <c r="XCX33" s="405"/>
      <c r="XCY33" s="405"/>
      <c r="XCZ33" s="405"/>
      <c r="XDA33" s="405"/>
      <c r="XDB33" s="405"/>
      <c r="XDC33" s="405"/>
      <c r="XDD33" s="405"/>
      <c r="XDE33" s="405"/>
      <c r="XDF33" s="405"/>
      <c r="XDG33" s="405"/>
      <c r="XDH33" s="405"/>
      <c r="XDI33" s="405"/>
      <c r="XDJ33" s="405"/>
      <c r="XDK33" s="405"/>
      <c r="XDL33" s="405"/>
      <c r="XDM33" s="405"/>
      <c r="XDN33" s="405"/>
      <c r="XDO33" s="405"/>
      <c r="XDP33" s="405"/>
      <c r="XDQ33" s="405"/>
      <c r="XDR33" s="405"/>
      <c r="XDS33" s="405"/>
      <c r="XDT33" s="405"/>
      <c r="XDU33" s="405"/>
      <c r="XDV33" s="405"/>
      <c r="XDW33" s="405"/>
      <c r="XDX33" s="405"/>
      <c r="XDY33" s="405"/>
      <c r="XDZ33" s="405"/>
      <c r="XEA33" s="405"/>
      <c r="XEB33" s="405"/>
      <c r="XEC33" s="405"/>
      <c r="XED33" s="405"/>
      <c r="XEE33" s="405"/>
      <c r="XEF33" s="405"/>
      <c r="XEG33" s="405"/>
      <c r="XEH33" s="405"/>
      <c r="XEI33" s="405"/>
      <c r="XEJ33" s="405"/>
      <c r="XEK33" s="405"/>
      <c r="XEL33" s="405"/>
      <c r="XEM33" s="405"/>
      <c r="XEN33" s="405"/>
      <c r="XEO33" s="405"/>
      <c r="XEP33" s="405"/>
      <c r="XEQ33" s="405"/>
      <c r="XER33" s="405"/>
      <c r="XES33" s="405"/>
      <c r="XET33" s="405"/>
      <c r="XEU33" s="405"/>
      <c r="XEV33" s="405"/>
      <c r="XEW33" s="405"/>
      <c r="XEX33" s="405"/>
      <c r="XEY33" s="405"/>
      <c r="XEZ33" s="405"/>
      <c r="XFA33" s="405"/>
      <c r="XFB33" s="405"/>
      <c r="XFC33" s="405"/>
      <c r="XFD33" s="405"/>
    </row>
    <row r="34" spans="1:1022 1027:2046 2051:3070 3075:4094 4099:5118 5123:6142 6147:7166 7171:8190 8195:9214 9219:10238 10243:11262 11267:12286 12291:13310 13315:14334 14339:15358 15363:16384" ht="67.5" hidden="1" customHeight="1" x14ac:dyDescent="0.25">
      <c r="A34" s="388">
        <v>28</v>
      </c>
      <c r="B34" s="389">
        <v>2020</v>
      </c>
      <c r="C34" s="390" t="s">
        <v>502</v>
      </c>
      <c r="D34" s="391">
        <v>223000000</v>
      </c>
      <c r="E34" s="392" t="s">
        <v>496</v>
      </c>
      <c r="F34" s="393">
        <v>44081</v>
      </c>
      <c r="G34" s="393">
        <v>44088</v>
      </c>
      <c r="H34" s="392"/>
      <c r="I34" s="392"/>
      <c r="J34" s="392"/>
      <c r="K34" s="394">
        <v>2020005810089</v>
      </c>
      <c r="L34" s="395" t="s">
        <v>479</v>
      </c>
      <c r="M34" s="396"/>
      <c r="N34" s="396"/>
      <c r="O34" s="396">
        <v>44076</v>
      </c>
      <c r="P34" s="396"/>
      <c r="Q34" s="397" t="s">
        <v>492</v>
      </c>
      <c r="R34" s="400" t="s">
        <v>503</v>
      </c>
      <c r="S34" s="231" t="s">
        <v>299</v>
      </c>
      <c r="T34" s="353"/>
    </row>
    <row r="35" spans="1:1022 1027:2046 2051:3070 3075:4094 4099:5118 5123:6142 6147:7166 7171:8190 8195:9214 9219:10238 10243:11262 11267:12286 12291:13310 13315:14334 14339:15358 15363:16384" ht="67.5" hidden="1" customHeight="1" x14ac:dyDescent="0.25">
      <c r="A35" s="389">
        <v>29</v>
      </c>
      <c r="B35" s="389">
        <v>2020</v>
      </c>
      <c r="C35" s="408" t="s">
        <v>504</v>
      </c>
      <c r="D35" s="391">
        <v>2470222989877</v>
      </c>
      <c r="E35" s="392" t="s">
        <v>496</v>
      </c>
      <c r="F35" s="393">
        <v>44081</v>
      </c>
      <c r="G35" s="393">
        <v>44088</v>
      </c>
      <c r="H35" s="392"/>
      <c r="I35" s="392"/>
      <c r="J35" s="392"/>
      <c r="K35" s="394">
        <v>2020005810087</v>
      </c>
      <c r="L35" s="395" t="s">
        <v>479</v>
      </c>
      <c r="M35" s="396"/>
      <c r="N35" s="396"/>
      <c r="O35" s="396">
        <v>44075</v>
      </c>
      <c r="P35" s="396"/>
      <c r="Q35" s="397" t="s">
        <v>492</v>
      </c>
      <c r="R35" s="400" t="s">
        <v>503</v>
      </c>
      <c r="S35" s="231" t="s">
        <v>302</v>
      </c>
      <c r="T35" s="353"/>
    </row>
    <row r="36" spans="1:1022 1027:2046 2051:3070 3075:4094 4099:5118 5123:6142 6147:7166 7171:8190 8195:9214 9219:10238 10243:11262 11267:12286 12291:13310 13315:14334 14339:15358 15363:16384" ht="67.5" hidden="1" customHeight="1" x14ac:dyDescent="0.25">
      <c r="A36" s="388">
        <v>30</v>
      </c>
      <c r="B36" s="389">
        <v>2020</v>
      </c>
      <c r="C36" s="390" t="s">
        <v>505</v>
      </c>
      <c r="D36" s="391">
        <v>300000000</v>
      </c>
      <c r="E36" s="392" t="s">
        <v>496</v>
      </c>
      <c r="F36" s="393">
        <v>44081</v>
      </c>
      <c r="G36" s="393">
        <v>44088</v>
      </c>
      <c r="H36" s="392"/>
      <c r="I36" s="392"/>
      <c r="J36" s="392"/>
      <c r="K36" s="394">
        <v>2019005810091</v>
      </c>
      <c r="L36" s="395" t="s">
        <v>479</v>
      </c>
      <c r="M36" s="396"/>
      <c r="N36" s="396"/>
      <c r="O36" s="396">
        <v>44081</v>
      </c>
      <c r="P36" s="396"/>
      <c r="Q36" s="397" t="s">
        <v>492</v>
      </c>
      <c r="R36" s="400" t="s">
        <v>503</v>
      </c>
      <c r="S36" s="2" t="s">
        <v>300</v>
      </c>
      <c r="T36" s="353"/>
    </row>
    <row r="37" spans="1:1022 1027:2046 2051:3070 3075:4094 4099:5118 5123:6142 6147:7166 7171:8190 8195:9214 9219:10238 10243:11262 11267:12286 12291:13310 13315:14334 14339:15358 15363:16384" ht="67.5" hidden="1" customHeight="1" x14ac:dyDescent="0.25">
      <c r="A37" s="388">
        <v>31</v>
      </c>
      <c r="B37" s="392">
        <v>2020</v>
      </c>
      <c r="C37" s="408" t="s">
        <v>589</v>
      </c>
      <c r="D37" s="391">
        <v>651000000</v>
      </c>
      <c r="E37" s="392" t="s">
        <v>496</v>
      </c>
      <c r="F37" s="393">
        <v>44081</v>
      </c>
      <c r="G37" s="393">
        <v>44088</v>
      </c>
      <c r="H37" s="392"/>
      <c r="I37" s="392"/>
      <c r="J37" s="392"/>
      <c r="K37" s="394">
        <v>2020005810082</v>
      </c>
      <c r="L37" s="395" t="s">
        <v>479</v>
      </c>
      <c r="M37" s="396"/>
      <c r="N37" s="396"/>
      <c r="O37" s="396">
        <v>44075</v>
      </c>
      <c r="P37" s="396"/>
      <c r="Q37" s="397" t="s">
        <v>492</v>
      </c>
      <c r="R37" s="403" t="s">
        <v>531</v>
      </c>
      <c r="S37" s="231" t="s">
        <v>297</v>
      </c>
      <c r="T37" s="353"/>
    </row>
    <row r="38" spans="1:1022 1027:2046 2051:3070 3075:4094 4099:5118 5123:6142 6147:7166 7171:8190 8195:9214 9219:10238 10243:11262 11267:12286 12291:13310 13315:14334 14339:15358 15363:16384" ht="67.5" hidden="1" customHeight="1" x14ac:dyDescent="0.25">
      <c r="A38" s="389">
        <v>32</v>
      </c>
      <c r="B38" s="392">
        <v>2020</v>
      </c>
      <c r="C38" s="408" t="s">
        <v>591</v>
      </c>
      <c r="D38" s="391">
        <v>640000000</v>
      </c>
      <c r="E38" s="392" t="s">
        <v>496</v>
      </c>
      <c r="F38" s="393">
        <v>44081</v>
      </c>
      <c r="G38" s="393">
        <v>44088</v>
      </c>
      <c r="H38" s="392"/>
      <c r="I38" s="392"/>
      <c r="J38" s="392"/>
      <c r="K38" s="394">
        <v>2020005810083</v>
      </c>
      <c r="L38" s="395" t="s">
        <v>479</v>
      </c>
      <c r="M38" s="396"/>
      <c r="N38" s="396"/>
      <c r="O38" s="396">
        <v>44075</v>
      </c>
      <c r="P38" s="396"/>
      <c r="Q38" s="397" t="s">
        <v>492</v>
      </c>
      <c r="R38" s="406" t="s">
        <v>533</v>
      </c>
      <c r="S38" s="231" t="s">
        <v>298</v>
      </c>
      <c r="T38" s="353" t="s">
        <v>534</v>
      </c>
    </row>
    <row r="39" spans="1:1022 1027:2046 2051:3070 3075:4094 4099:5118 5123:6142 6147:7166 7171:8190 8195:9214 9219:10238 10243:11262 11267:12286 12291:13310 13315:14334 14339:15358 15363:16384" ht="67.5" hidden="1" customHeight="1" x14ac:dyDescent="0.25">
      <c r="A39" s="388">
        <v>33</v>
      </c>
      <c r="B39" s="392">
        <v>2020</v>
      </c>
      <c r="C39" s="408" t="s">
        <v>603</v>
      </c>
      <c r="D39" s="391">
        <v>400000000</v>
      </c>
      <c r="E39" s="392" t="s">
        <v>496</v>
      </c>
      <c r="F39" s="393">
        <v>44081</v>
      </c>
      <c r="G39" s="393">
        <v>44088</v>
      </c>
      <c r="H39" s="392"/>
      <c r="I39" s="392"/>
      <c r="J39" s="392"/>
      <c r="K39" s="394">
        <v>20019005810100</v>
      </c>
      <c r="L39" s="395" t="s">
        <v>479</v>
      </c>
      <c r="M39" s="396"/>
      <c r="N39" s="396"/>
      <c r="O39" s="396">
        <v>44081</v>
      </c>
      <c r="P39" s="396"/>
      <c r="Q39" s="397" t="s">
        <v>492</v>
      </c>
      <c r="R39" s="400" t="s">
        <v>503</v>
      </c>
      <c r="S39" s="231" t="s">
        <v>305</v>
      </c>
      <c r="T39" s="353"/>
    </row>
    <row r="40" spans="1:1022 1027:2046 2051:3070 3075:4094 4099:5118 5123:6142 6147:7166 7171:8190 8195:9214 9219:10238 10243:11262 11267:12286 12291:13310 13315:14334 14339:15358 15363:16384" ht="67.5" customHeight="1" x14ac:dyDescent="0.25">
      <c r="A40" s="388">
        <v>34</v>
      </c>
      <c r="B40" s="392">
        <v>2019</v>
      </c>
      <c r="C40" s="390" t="s">
        <v>519</v>
      </c>
      <c r="D40" s="391">
        <v>684118625</v>
      </c>
      <c r="E40" s="392" t="s">
        <v>6</v>
      </c>
      <c r="F40" s="393">
        <v>44081</v>
      </c>
      <c r="G40" s="393">
        <v>44088</v>
      </c>
      <c r="H40" s="393">
        <v>44088</v>
      </c>
      <c r="I40" s="401">
        <v>44089</v>
      </c>
      <c r="J40" s="392"/>
      <c r="K40" s="394">
        <v>2019005810118</v>
      </c>
      <c r="L40" s="395" t="s">
        <v>479</v>
      </c>
      <c r="M40" s="396"/>
      <c r="N40" s="396"/>
      <c r="O40" s="396">
        <v>44089</v>
      </c>
      <c r="P40" s="396"/>
      <c r="Q40" s="397" t="s">
        <v>492</v>
      </c>
      <c r="R40" s="400" t="s">
        <v>503</v>
      </c>
      <c r="S40" s="231" t="s">
        <v>295</v>
      </c>
      <c r="T40" s="353"/>
    </row>
    <row r="41" spans="1:1022 1027:2046 2051:3070 3075:4094 4099:5118 5123:6142 6147:7166 7171:8190 8195:9214 9219:10238 10243:11262 11267:12286 12291:13310 13315:14334 14339:15358 15363:16384" ht="67.5" customHeight="1" x14ac:dyDescent="0.25">
      <c r="A41" s="389">
        <v>35</v>
      </c>
      <c r="B41" s="392">
        <v>2020</v>
      </c>
      <c r="C41" s="408" t="s">
        <v>520</v>
      </c>
      <c r="D41" s="391">
        <v>100000000</v>
      </c>
      <c r="E41" s="392" t="s">
        <v>6</v>
      </c>
      <c r="F41" s="393">
        <v>44081</v>
      </c>
      <c r="G41" s="393">
        <v>44088</v>
      </c>
      <c r="H41" s="392"/>
      <c r="I41" s="392"/>
      <c r="J41" s="392"/>
      <c r="K41" s="394">
        <v>2020005810138</v>
      </c>
      <c r="L41" s="395" t="s">
        <v>479</v>
      </c>
      <c r="M41" s="396"/>
      <c r="N41" s="396"/>
      <c r="O41" s="396">
        <v>44080</v>
      </c>
      <c r="P41" s="396"/>
      <c r="Q41" s="397" t="s">
        <v>492</v>
      </c>
      <c r="R41" s="397" t="s">
        <v>499</v>
      </c>
      <c r="S41" s="231" t="s">
        <v>295</v>
      </c>
      <c r="T41" s="353"/>
    </row>
    <row r="42" spans="1:1022 1027:2046 2051:3070 3075:4094 4099:5118 5123:6142 6147:7166 7171:8190 8195:9214 9219:10238 10243:11262 11267:12286 12291:13310 13315:14334 14339:15358 15363:16384" ht="102" customHeight="1" x14ac:dyDescent="0.25">
      <c r="A42" s="388">
        <v>36</v>
      </c>
      <c r="B42" s="392">
        <v>2020</v>
      </c>
      <c r="C42" s="390" t="s">
        <v>522</v>
      </c>
      <c r="D42" s="391">
        <v>100000000</v>
      </c>
      <c r="E42" s="392" t="s">
        <v>6</v>
      </c>
      <c r="F42" s="393">
        <v>44081</v>
      </c>
      <c r="G42" s="393">
        <v>44088</v>
      </c>
      <c r="H42" s="392"/>
      <c r="I42" s="392"/>
      <c r="J42" s="392"/>
      <c r="K42" s="394">
        <v>2020005810141</v>
      </c>
      <c r="L42" s="395" t="s">
        <v>479</v>
      </c>
      <c r="M42" s="396"/>
      <c r="N42" s="396"/>
      <c r="O42" s="396">
        <v>44080</v>
      </c>
      <c r="P42" s="396"/>
      <c r="Q42" s="397" t="s">
        <v>492</v>
      </c>
      <c r="R42" s="400" t="s">
        <v>503</v>
      </c>
      <c r="S42" s="231" t="s">
        <v>295</v>
      </c>
      <c r="T42" s="353"/>
    </row>
    <row r="43" spans="1:1022 1027:2046 2051:3070 3075:4094 4099:5118 5123:6142 6147:7166 7171:8190 8195:9214 9219:10238 10243:11262 11267:12286 12291:13310 13315:14334 14339:15358 15363:16384" ht="102.75" customHeight="1" x14ac:dyDescent="0.25">
      <c r="A43" s="388">
        <v>37</v>
      </c>
      <c r="B43" s="389">
        <v>2019</v>
      </c>
      <c r="C43" s="390" t="s">
        <v>523</v>
      </c>
      <c r="D43" s="391">
        <v>295704988</v>
      </c>
      <c r="E43" s="392" t="s">
        <v>6</v>
      </c>
      <c r="F43" s="393">
        <v>44081</v>
      </c>
      <c r="G43" s="393">
        <v>44088</v>
      </c>
      <c r="H43" s="392"/>
      <c r="I43" s="392"/>
      <c r="J43" s="392"/>
      <c r="K43" s="394">
        <v>2019005810116</v>
      </c>
      <c r="L43" s="395" t="s">
        <v>479</v>
      </c>
      <c r="M43" s="396"/>
      <c r="N43" s="396"/>
      <c r="O43" s="396">
        <v>44091</v>
      </c>
      <c r="P43" s="396"/>
      <c r="Q43" s="397" t="s">
        <v>492</v>
      </c>
      <c r="R43" s="400" t="s">
        <v>503</v>
      </c>
      <c r="S43" s="231" t="s">
        <v>295</v>
      </c>
      <c r="T43" s="353"/>
    </row>
    <row r="44" spans="1:1022 1027:2046 2051:3070 3075:4094 4099:5118 5123:6142 6147:7166 7171:8190 8195:9214 9219:10238 10243:11262 11267:12286 12291:13310 13315:14334 14339:15358 15363:16384" ht="67.5" customHeight="1" x14ac:dyDescent="0.25">
      <c r="A44" s="389">
        <v>38</v>
      </c>
      <c r="B44" s="392">
        <v>2019</v>
      </c>
      <c r="C44" s="390" t="s">
        <v>525</v>
      </c>
      <c r="D44" s="391">
        <v>42933750</v>
      </c>
      <c r="E44" s="392" t="s">
        <v>6</v>
      </c>
      <c r="F44" s="409">
        <v>44081</v>
      </c>
      <c r="G44" s="409">
        <v>44088</v>
      </c>
      <c r="H44" s="407"/>
      <c r="I44" s="407"/>
      <c r="J44" s="407"/>
      <c r="K44" s="410">
        <v>20190058100058</v>
      </c>
      <c r="L44" s="411" t="s">
        <v>479</v>
      </c>
      <c r="M44" s="412"/>
      <c r="N44" s="412"/>
      <c r="O44" s="412"/>
      <c r="P44" s="412"/>
      <c r="Q44" s="397" t="s">
        <v>492</v>
      </c>
      <c r="R44" s="399" t="s">
        <v>541</v>
      </c>
      <c r="S44" s="231" t="s">
        <v>295</v>
      </c>
      <c r="T44" s="353"/>
    </row>
    <row r="45" spans="1:1022 1027:2046 2051:3070 3075:4094 4099:5118 5123:6142 6147:7166 7171:8190 8195:9214 9219:10238 10243:11262 11267:12286 12291:13310 13315:14334 14339:15358 15363:16384" ht="67.5" customHeight="1" x14ac:dyDescent="0.25">
      <c r="A45" s="388">
        <v>39</v>
      </c>
      <c r="B45" s="392">
        <v>2020</v>
      </c>
      <c r="C45" s="556" t="s">
        <v>527</v>
      </c>
      <c r="D45" s="391">
        <v>150000000</v>
      </c>
      <c r="E45" s="392" t="s">
        <v>6</v>
      </c>
      <c r="F45" s="393">
        <v>44081</v>
      </c>
      <c r="G45" s="393">
        <v>44088</v>
      </c>
      <c r="H45" s="392"/>
      <c r="I45" s="392"/>
      <c r="J45" s="392"/>
      <c r="K45" s="394">
        <v>2020005810105</v>
      </c>
      <c r="L45" s="395" t="s">
        <v>479</v>
      </c>
      <c r="M45" s="396"/>
      <c r="N45" s="396"/>
      <c r="O45" s="396">
        <v>44078</v>
      </c>
      <c r="P45" s="396"/>
      <c r="Q45" s="397" t="s">
        <v>492</v>
      </c>
      <c r="R45" s="400" t="s">
        <v>503</v>
      </c>
      <c r="S45" s="231" t="s">
        <v>295</v>
      </c>
      <c r="T45" s="353"/>
    </row>
    <row r="46" spans="1:1022 1027:2046 2051:3070 3075:4094 4099:5118 5123:6142 6147:7166 7171:8190 8195:9214 9219:10238 10243:11262 11267:12286 12291:13310 13315:14334 14339:15358 15363:16384" ht="67.5" customHeight="1" x14ac:dyDescent="0.25">
      <c r="A46" s="388">
        <v>40</v>
      </c>
      <c r="B46" s="389">
        <v>2019</v>
      </c>
      <c r="C46" s="390" t="s">
        <v>528</v>
      </c>
      <c r="D46" s="391">
        <v>635580000</v>
      </c>
      <c r="E46" s="392" t="s">
        <v>6</v>
      </c>
      <c r="F46" s="393">
        <v>44081</v>
      </c>
      <c r="G46" s="393">
        <v>44088</v>
      </c>
      <c r="H46" s="392"/>
      <c r="I46" s="392"/>
      <c r="J46" s="392"/>
      <c r="K46" s="394">
        <v>2019005810120</v>
      </c>
      <c r="L46" s="395" t="s">
        <v>479</v>
      </c>
      <c r="M46" s="396"/>
      <c r="N46" s="396"/>
      <c r="O46" s="396">
        <v>44077</v>
      </c>
      <c r="P46" s="396"/>
      <c r="Q46" s="397" t="s">
        <v>492</v>
      </c>
      <c r="R46" s="399" t="s">
        <v>544</v>
      </c>
      <c r="S46" s="231" t="s">
        <v>295</v>
      </c>
      <c r="T46" s="353"/>
    </row>
    <row r="47" spans="1:1022 1027:2046 2051:3070 3075:4094 4099:5118 5123:6142 6147:7166 7171:8190 8195:9214 9219:10238 10243:11262 11267:12286 12291:13310 13315:14334 14339:15358 15363:16384" ht="67.5" customHeight="1" x14ac:dyDescent="0.25">
      <c r="A47" s="389">
        <v>41</v>
      </c>
      <c r="B47" s="392">
        <v>2019</v>
      </c>
      <c r="C47" s="390" t="s">
        <v>529</v>
      </c>
      <c r="D47" s="391">
        <v>204321071792</v>
      </c>
      <c r="E47" s="392" t="s">
        <v>6</v>
      </c>
      <c r="F47" s="393">
        <v>44081</v>
      </c>
      <c r="G47" s="393">
        <v>44088</v>
      </c>
      <c r="H47" s="392"/>
      <c r="I47" s="392"/>
      <c r="J47" s="392"/>
      <c r="K47" s="394">
        <v>2019005810121</v>
      </c>
      <c r="L47" s="395" t="s">
        <v>479</v>
      </c>
      <c r="M47" s="396"/>
      <c r="N47" s="396"/>
      <c r="O47" s="396">
        <v>44075</v>
      </c>
      <c r="P47" s="396"/>
      <c r="Q47" s="397" t="s">
        <v>492</v>
      </c>
      <c r="R47" s="400" t="s">
        <v>503</v>
      </c>
      <c r="S47" s="231" t="s">
        <v>295</v>
      </c>
      <c r="T47" s="353"/>
    </row>
    <row r="48" spans="1:1022 1027:2046 2051:3070 3075:4094 4099:5118 5123:6142 6147:7166 7171:8190 8195:9214 9219:10238 10243:11262 11267:12286 12291:13310 13315:14334 14339:15358 15363:16384" ht="67.5" customHeight="1" x14ac:dyDescent="0.25">
      <c r="A48" s="388">
        <v>42</v>
      </c>
      <c r="B48" s="392">
        <v>2019</v>
      </c>
      <c r="C48" s="390" t="s">
        <v>530</v>
      </c>
      <c r="D48" s="391">
        <v>94900000</v>
      </c>
      <c r="E48" s="392" t="s">
        <v>6</v>
      </c>
      <c r="F48" s="393">
        <v>44081</v>
      </c>
      <c r="G48" s="393">
        <v>44088</v>
      </c>
      <c r="H48" s="392"/>
      <c r="I48" s="392"/>
      <c r="J48" s="392"/>
      <c r="K48" s="394">
        <v>2019005810117</v>
      </c>
      <c r="L48" s="395" t="s">
        <v>479</v>
      </c>
      <c r="M48" s="396"/>
      <c r="N48" s="396"/>
      <c r="O48" s="396">
        <v>44082</v>
      </c>
      <c r="P48" s="396"/>
      <c r="Q48" s="397" t="s">
        <v>492</v>
      </c>
      <c r="R48" s="400" t="s">
        <v>503</v>
      </c>
      <c r="S48" s="231" t="s">
        <v>295</v>
      </c>
      <c r="T48" s="353"/>
    </row>
    <row r="49" spans="1:20" ht="67.5" customHeight="1" x14ac:dyDescent="0.25">
      <c r="A49" s="388">
        <v>43</v>
      </c>
      <c r="B49" s="392">
        <v>2019</v>
      </c>
      <c r="C49" s="390" t="s">
        <v>532</v>
      </c>
      <c r="D49" s="391">
        <v>687066929</v>
      </c>
      <c r="E49" s="392" t="s">
        <v>6</v>
      </c>
      <c r="F49" s="393">
        <v>44081</v>
      </c>
      <c r="G49" s="393">
        <v>44088</v>
      </c>
      <c r="H49" s="392"/>
      <c r="I49" s="392"/>
      <c r="J49" s="392"/>
      <c r="K49" s="394">
        <v>2019005810119</v>
      </c>
      <c r="L49" s="395" t="s">
        <v>479</v>
      </c>
      <c r="M49" s="396"/>
      <c r="N49" s="396"/>
      <c r="O49" s="396">
        <v>44077</v>
      </c>
      <c r="P49" s="396"/>
      <c r="Q49" s="397" t="s">
        <v>492</v>
      </c>
      <c r="R49" s="399" t="s">
        <v>548</v>
      </c>
      <c r="S49" s="231" t="s">
        <v>295</v>
      </c>
      <c r="T49" s="353"/>
    </row>
    <row r="50" spans="1:20" ht="67.5" customHeight="1" x14ac:dyDescent="0.25">
      <c r="A50" s="389">
        <v>44</v>
      </c>
      <c r="B50" s="392">
        <v>2020</v>
      </c>
      <c r="C50" s="390" t="s">
        <v>535</v>
      </c>
      <c r="D50" s="391">
        <v>100000000</v>
      </c>
      <c r="E50" s="392" t="s">
        <v>6</v>
      </c>
      <c r="F50" s="393">
        <v>44081</v>
      </c>
      <c r="G50" s="393">
        <v>44088</v>
      </c>
      <c r="H50" s="392"/>
      <c r="I50" s="392"/>
      <c r="J50" s="392"/>
      <c r="K50" s="394">
        <v>2020005810140</v>
      </c>
      <c r="L50" s="395" t="s">
        <v>479</v>
      </c>
      <c r="M50" s="396"/>
      <c r="N50" s="396"/>
      <c r="O50" s="396">
        <v>44080</v>
      </c>
      <c r="P50" s="396"/>
      <c r="Q50" s="397" t="s">
        <v>492</v>
      </c>
      <c r="R50" s="399" t="s">
        <v>544</v>
      </c>
      <c r="S50" s="231" t="s">
        <v>295</v>
      </c>
      <c r="T50" s="353"/>
    </row>
    <row r="51" spans="1:20" ht="67.5" customHeight="1" x14ac:dyDescent="0.25">
      <c r="A51" s="388">
        <v>45</v>
      </c>
      <c r="B51" s="392">
        <v>2020</v>
      </c>
      <c r="C51" s="408" t="s">
        <v>574</v>
      </c>
      <c r="D51" s="391">
        <v>21107978880</v>
      </c>
      <c r="E51" s="392" t="s">
        <v>6</v>
      </c>
      <c r="F51" s="401">
        <v>44082</v>
      </c>
      <c r="G51" s="393">
        <v>44088</v>
      </c>
      <c r="H51" s="392"/>
      <c r="I51" s="392"/>
      <c r="J51" s="392"/>
      <c r="K51" s="394">
        <v>2020005810181</v>
      </c>
      <c r="L51" s="395" t="s">
        <v>479</v>
      </c>
      <c r="M51" s="396"/>
      <c r="N51" s="396"/>
      <c r="O51" s="402">
        <v>44082</v>
      </c>
      <c r="P51" s="396"/>
      <c r="Q51" s="397" t="s">
        <v>492</v>
      </c>
      <c r="R51" s="400" t="s">
        <v>503</v>
      </c>
      <c r="S51" s="231" t="s">
        <v>295</v>
      </c>
      <c r="T51" s="353"/>
    </row>
    <row r="52" spans="1:20" ht="67.5" customHeight="1" x14ac:dyDescent="0.25">
      <c r="A52" s="388">
        <v>46</v>
      </c>
      <c r="B52" s="392">
        <v>2020</v>
      </c>
      <c r="C52" s="390" t="s">
        <v>582</v>
      </c>
      <c r="D52" s="391">
        <v>1000000000</v>
      </c>
      <c r="E52" s="392" t="s">
        <v>6</v>
      </c>
      <c r="F52" s="401">
        <v>44083</v>
      </c>
      <c r="G52" s="401">
        <v>44090</v>
      </c>
      <c r="H52" s="392"/>
      <c r="I52" s="392"/>
      <c r="J52" s="392"/>
      <c r="K52" s="394">
        <v>2020005810093</v>
      </c>
      <c r="L52" s="395" t="s">
        <v>479</v>
      </c>
      <c r="M52" s="396"/>
      <c r="N52" s="396"/>
      <c r="O52" s="396">
        <v>44077</v>
      </c>
      <c r="P52" s="396"/>
      <c r="Q52" s="397" t="s">
        <v>492</v>
      </c>
      <c r="R52" s="400" t="s">
        <v>503</v>
      </c>
      <c r="S52" s="231" t="s">
        <v>295</v>
      </c>
      <c r="T52" s="353"/>
    </row>
    <row r="53" spans="1:20" ht="67.5" customHeight="1" x14ac:dyDescent="0.25">
      <c r="A53" s="389">
        <v>47</v>
      </c>
      <c r="B53" s="392">
        <v>2020</v>
      </c>
      <c r="C53" s="390" t="s">
        <v>583</v>
      </c>
      <c r="D53" s="391">
        <v>50000000</v>
      </c>
      <c r="E53" s="392" t="s">
        <v>6</v>
      </c>
      <c r="F53" s="401">
        <v>44083</v>
      </c>
      <c r="G53" s="401">
        <v>44090</v>
      </c>
      <c r="H53" s="392"/>
      <c r="I53" s="392"/>
      <c r="J53" s="392"/>
      <c r="K53" s="394">
        <v>2020005810175</v>
      </c>
      <c r="L53" s="395" t="s">
        <v>479</v>
      </c>
      <c r="M53" s="396"/>
      <c r="N53" s="396"/>
      <c r="O53" s="396">
        <v>44081</v>
      </c>
      <c r="P53" s="396"/>
      <c r="Q53" s="397" t="s">
        <v>492</v>
      </c>
      <c r="R53" s="400" t="s">
        <v>503</v>
      </c>
      <c r="S53" s="231" t="s">
        <v>295</v>
      </c>
      <c r="T53" s="353"/>
    </row>
    <row r="54" spans="1:20" ht="67.5" customHeight="1" x14ac:dyDescent="0.25">
      <c r="A54" s="389">
        <v>48</v>
      </c>
      <c r="B54" s="389">
        <v>2020</v>
      </c>
      <c r="C54" s="390" t="s">
        <v>585</v>
      </c>
      <c r="D54" s="391">
        <v>29135716090</v>
      </c>
      <c r="E54" s="392" t="s">
        <v>6</v>
      </c>
      <c r="F54" s="413">
        <v>44083</v>
      </c>
      <c r="G54" s="413">
        <v>44090</v>
      </c>
      <c r="H54" s="407"/>
      <c r="I54" s="407"/>
      <c r="J54" s="407"/>
      <c r="K54" s="410">
        <v>2020000070030</v>
      </c>
      <c r="L54" s="411" t="s">
        <v>479</v>
      </c>
      <c r="M54" s="412"/>
      <c r="N54" s="412"/>
      <c r="O54" s="412"/>
      <c r="P54" s="412"/>
      <c r="Q54" s="397" t="s">
        <v>492</v>
      </c>
      <c r="R54" s="400" t="s">
        <v>503</v>
      </c>
      <c r="S54" s="231" t="s">
        <v>295</v>
      </c>
      <c r="T54" s="353"/>
    </row>
    <row r="55" spans="1:20" ht="67.5" customHeight="1" x14ac:dyDescent="0.25">
      <c r="A55" s="388">
        <v>49</v>
      </c>
      <c r="B55" s="392">
        <v>2019</v>
      </c>
      <c r="C55" s="390" t="s">
        <v>592</v>
      </c>
      <c r="D55" s="391">
        <v>1602274167.2</v>
      </c>
      <c r="E55" s="392" t="s">
        <v>6</v>
      </c>
      <c r="F55" s="393">
        <v>44081</v>
      </c>
      <c r="G55" s="393">
        <v>44088</v>
      </c>
      <c r="H55" s="392"/>
      <c r="I55" s="392"/>
      <c r="J55" s="392"/>
      <c r="K55" s="394">
        <v>2019005810077</v>
      </c>
      <c r="L55" s="395" t="s">
        <v>479</v>
      </c>
      <c r="M55" s="396"/>
      <c r="N55" s="396"/>
      <c r="O55" s="396">
        <v>44096</v>
      </c>
      <c r="P55" s="396"/>
      <c r="Q55" s="397" t="s">
        <v>492</v>
      </c>
      <c r="R55" s="400" t="s">
        <v>503</v>
      </c>
      <c r="S55" s="231" t="s">
        <v>295</v>
      </c>
      <c r="T55" s="353"/>
    </row>
    <row r="56" spans="1:20" ht="67.5" customHeight="1" x14ac:dyDescent="0.25">
      <c r="A56" s="389">
        <v>50</v>
      </c>
      <c r="B56" s="392">
        <v>2019</v>
      </c>
      <c r="C56" s="390" t="s">
        <v>594</v>
      </c>
      <c r="D56" s="391">
        <v>1796594422.29</v>
      </c>
      <c r="E56" s="392" t="s">
        <v>6</v>
      </c>
      <c r="F56" s="393">
        <v>44081</v>
      </c>
      <c r="G56" s="393">
        <v>44088</v>
      </c>
      <c r="H56" s="392"/>
      <c r="I56" s="392"/>
      <c r="J56" s="392"/>
      <c r="K56" s="394">
        <v>2019005810079</v>
      </c>
      <c r="L56" s="395" t="s">
        <v>479</v>
      </c>
      <c r="M56" s="396"/>
      <c r="N56" s="396"/>
      <c r="O56" s="396">
        <v>44095</v>
      </c>
      <c r="P56" s="396"/>
      <c r="Q56" s="397" t="s">
        <v>492</v>
      </c>
      <c r="R56" s="400" t="s">
        <v>503</v>
      </c>
      <c r="S56" s="231" t="s">
        <v>295</v>
      </c>
      <c r="T56" s="353"/>
    </row>
    <row r="57" spans="1:20" ht="67.5" customHeight="1" x14ac:dyDescent="0.25">
      <c r="A57" s="388">
        <v>51</v>
      </c>
      <c r="B57" s="389">
        <v>2020</v>
      </c>
      <c r="C57" s="390" t="s">
        <v>595</v>
      </c>
      <c r="D57" s="391">
        <v>136831923.90000001</v>
      </c>
      <c r="E57" s="392" t="s">
        <v>6</v>
      </c>
      <c r="F57" s="393">
        <v>44081</v>
      </c>
      <c r="G57" s="393">
        <v>44088</v>
      </c>
      <c r="H57" s="393">
        <v>44088</v>
      </c>
      <c r="I57" s="392"/>
      <c r="J57" s="392"/>
      <c r="K57" s="394">
        <v>2020005810085</v>
      </c>
      <c r="L57" s="395" t="s">
        <v>479</v>
      </c>
      <c r="M57" s="396"/>
      <c r="N57" s="396"/>
      <c r="O57" s="396">
        <v>44075</v>
      </c>
      <c r="P57" s="396"/>
      <c r="Q57" s="397" t="s">
        <v>492</v>
      </c>
      <c r="R57" s="400" t="s">
        <v>503</v>
      </c>
      <c r="S57" s="231" t="s">
        <v>295</v>
      </c>
      <c r="T57" s="353"/>
    </row>
    <row r="58" spans="1:20" ht="67.5" customHeight="1" x14ac:dyDescent="0.25">
      <c r="A58" s="388">
        <v>52</v>
      </c>
      <c r="B58" s="392">
        <v>2020</v>
      </c>
      <c r="C58" s="390" t="s">
        <v>596</v>
      </c>
      <c r="D58" s="391">
        <v>5071945.41</v>
      </c>
      <c r="E58" s="392" t="s">
        <v>6</v>
      </c>
      <c r="F58" s="393">
        <v>44081</v>
      </c>
      <c r="G58" s="393">
        <v>44088</v>
      </c>
      <c r="H58" s="393">
        <v>44088</v>
      </c>
      <c r="I58" s="392"/>
      <c r="J58" s="392"/>
      <c r="K58" s="394">
        <v>2020005810088</v>
      </c>
      <c r="L58" s="395" t="s">
        <v>479</v>
      </c>
      <c r="M58" s="396"/>
      <c r="N58" s="396"/>
      <c r="O58" s="396">
        <v>44076</v>
      </c>
      <c r="P58" s="396"/>
      <c r="Q58" s="397" t="s">
        <v>492</v>
      </c>
      <c r="R58" s="400" t="s">
        <v>503</v>
      </c>
      <c r="S58" s="231" t="s">
        <v>295</v>
      </c>
      <c r="T58" s="353"/>
    </row>
    <row r="59" spans="1:20" ht="67.5" customHeight="1" x14ac:dyDescent="0.25">
      <c r="A59" s="389">
        <v>53</v>
      </c>
      <c r="B59" s="392">
        <v>2020</v>
      </c>
      <c r="C59" s="390" t="s">
        <v>597</v>
      </c>
      <c r="D59" s="391">
        <v>100000000</v>
      </c>
      <c r="E59" s="392" t="s">
        <v>6</v>
      </c>
      <c r="F59" s="393">
        <v>44081</v>
      </c>
      <c r="G59" s="393">
        <v>44088</v>
      </c>
      <c r="H59" s="392"/>
      <c r="I59" s="392"/>
      <c r="J59" s="392"/>
      <c r="K59" s="394">
        <v>2020005810137</v>
      </c>
      <c r="L59" s="395" t="s">
        <v>479</v>
      </c>
      <c r="M59" s="396"/>
      <c r="N59" s="396"/>
      <c r="O59" s="396">
        <v>44080</v>
      </c>
      <c r="P59" s="396"/>
      <c r="Q59" s="397" t="s">
        <v>492</v>
      </c>
      <c r="R59" s="400" t="s">
        <v>503</v>
      </c>
      <c r="S59" s="231" t="s">
        <v>295</v>
      </c>
      <c r="T59" s="353"/>
    </row>
    <row r="60" spans="1:20" ht="67.5" customHeight="1" x14ac:dyDescent="0.25">
      <c r="A60" s="388">
        <v>54</v>
      </c>
      <c r="B60" s="392">
        <v>2020</v>
      </c>
      <c r="C60" s="390" t="s">
        <v>613</v>
      </c>
      <c r="D60" s="391">
        <v>200000000</v>
      </c>
      <c r="E60" s="392" t="s">
        <v>6</v>
      </c>
      <c r="F60" s="393">
        <v>44081</v>
      </c>
      <c r="G60" s="393">
        <v>44088</v>
      </c>
      <c r="H60" s="392"/>
      <c r="I60" s="392"/>
      <c r="J60" s="392"/>
      <c r="K60" s="394">
        <v>2020005810133</v>
      </c>
      <c r="L60" s="395" t="s">
        <v>479</v>
      </c>
      <c r="M60" s="396"/>
      <c r="N60" s="396"/>
      <c r="O60" s="396">
        <v>44080</v>
      </c>
      <c r="P60" s="396"/>
      <c r="Q60" s="397" t="s">
        <v>492</v>
      </c>
      <c r="R60" s="398" t="s">
        <v>493</v>
      </c>
      <c r="S60" s="231" t="s">
        <v>295</v>
      </c>
      <c r="T60" s="353"/>
    </row>
    <row r="61" spans="1:20" ht="67.5" customHeight="1" x14ac:dyDescent="0.25">
      <c r="A61" s="389">
        <v>55</v>
      </c>
      <c r="B61" s="392">
        <v>2020</v>
      </c>
      <c r="C61" s="408" t="s">
        <v>615</v>
      </c>
      <c r="D61" s="391">
        <v>523862500</v>
      </c>
      <c r="E61" s="392" t="s">
        <v>6</v>
      </c>
      <c r="F61" s="409">
        <v>44081</v>
      </c>
      <c r="G61" s="409">
        <v>44088</v>
      </c>
      <c r="H61" s="407"/>
      <c r="I61" s="407"/>
      <c r="J61" s="407"/>
      <c r="K61" s="394">
        <v>2020005810134</v>
      </c>
      <c r="L61" s="411" t="s">
        <v>479</v>
      </c>
      <c r="M61" s="412"/>
      <c r="N61" s="412"/>
      <c r="O61" s="412"/>
      <c r="P61" s="412"/>
      <c r="Q61" s="397" t="s">
        <v>492</v>
      </c>
      <c r="R61" s="400" t="s">
        <v>503</v>
      </c>
      <c r="S61" s="231" t="s">
        <v>295</v>
      </c>
      <c r="T61" s="353" t="s">
        <v>51</v>
      </c>
    </row>
    <row r="62" spans="1:20" ht="67.5" customHeight="1" x14ac:dyDescent="0.25">
      <c r="A62" s="389">
        <v>56</v>
      </c>
      <c r="B62" s="392">
        <v>2020</v>
      </c>
      <c r="C62" s="390" t="s">
        <v>616</v>
      </c>
      <c r="D62" s="391">
        <v>300000000</v>
      </c>
      <c r="E62" s="392" t="s">
        <v>6</v>
      </c>
      <c r="F62" s="393">
        <v>44081</v>
      </c>
      <c r="G62" s="393">
        <v>44088</v>
      </c>
      <c r="H62" s="392"/>
      <c r="I62" s="392"/>
      <c r="J62" s="392"/>
      <c r="K62" s="394">
        <v>2020005810131</v>
      </c>
      <c r="L62" s="395" t="s">
        <v>479</v>
      </c>
      <c r="M62" s="396"/>
      <c r="N62" s="396"/>
      <c r="O62" s="396">
        <v>44080</v>
      </c>
      <c r="P62" s="396"/>
      <c r="Q62" s="397" t="s">
        <v>492</v>
      </c>
      <c r="R62" s="400" t="s">
        <v>503</v>
      </c>
      <c r="S62" s="231" t="s">
        <v>295</v>
      </c>
      <c r="T62" s="353"/>
    </row>
    <row r="63" spans="1:20" ht="67.5" customHeight="1" x14ac:dyDescent="0.25">
      <c r="A63" s="388">
        <v>57</v>
      </c>
      <c r="B63" s="392">
        <v>2020</v>
      </c>
      <c r="C63" s="408" t="s">
        <v>617</v>
      </c>
      <c r="D63" s="391">
        <v>100000000</v>
      </c>
      <c r="E63" s="392" t="s">
        <v>6</v>
      </c>
      <c r="F63" s="393">
        <v>44081</v>
      </c>
      <c r="G63" s="393">
        <v>44088</v>
      </c>
      <c r="H63" s="392"/>
      <c r="I63" s="392"/>
      <c r="J63" s="392"/>
      <c r="K63" s="394">
        <v>2020005810132</v>
      </c>
      <c r="L63" s="395" t="s">
        <v>479</v>
      </c>
      <c r="M63" s="396"/>
      <c r="N63" s="396"/>
      <c r="O63" s="396">
        <v>44080</v>
      </c>
      <c r="P63" s="396"/>
      <c r="Q63" s="397" t="s">
        <v>492</v>
      </c>
      <c r="R63" s="358" t="s">
        <v>562</v>
      </c>
      <c r="S63" s="231" t="s">
        <v>295</v>
      </c>
      <c r="T63" s="353"/>
    </row>
    <row r="64" spans="1:20" ht="67.5" customHeight="1" x14ac:dyDescent="0.25">
      <c r="A64" s="388">
        <v>58</v>
      </c>
      <c r="B64" s="392">
        <v>2020</v>
      </c>
      <c r="C64" s="390" t="s">
        <v>618</v>
      </c>
      <c r="D64" s="391">
        <v>87945000</v>
      </c>
      <c r="E64" s="392" t="s">
        <v>6</v>
      </c>
      <c r="F64" s="393">
        <v>44081</v>
      </c>
      <c r="G64" s="393">
        <v>44088</v>
      </c>
      <c r="H64" s="392"/>
      <c r="I64" s="392"/>
      <c r="J64" s="392"/>
      <c r="K64" s="394">
        <v>2020005810168</v>
      </c>
      <c r="L64" s="395" t="s">
        <v>479</v>
      </c>
      <c r="M64" s="396"/>
      <c r="N64" s="396"/>
      <c r="O64" s="396">
        <v>44081</v>
      </c>
      <c r="P64" s="396"/>
      <c r="Q64" s="397" t="s">
        <v>492</v>
      </c>
      <c r="R64" s="400" t="s">
        <v>503</v>
      </c>
      <c r="S64" s="231" t="s">
        <v>295</v>
      </c>
      <c r="T64" s="353"/>
    </row>
    <row r="65" spans="1:20" ht="67.5" customHeight="1" x14ac:dyDescent="0.25">
      <c r="A65" s="389">
        <v>59</v>
      </c>
      <c r="B65" s="392">
        <v>2020</v>
      </c>
      <c r="C65" s="390" t="s">
        <v>619</v>
      </c>
      <c r="D65" s="391">
        <v>3500000000</v>
      </c>
      <c r="E65" s="392" t="s">
        <v>6</v>
      </c>
      <c r="F65" s="393">
        <v>44081</v>
      </c>
      <c r="G65" s="393">
        <v>44088</v>
      </c>
      <c r="H65" s="392"/>
      <c r="I65" s="392"/>
      <c r="J65" s="392"/>
      <c r="K65" s="394">
        <v>2020005810166</v>
      </c>
      <c r="L65" s="395" t="s">
        <v>479</v>
      </c>
      <c r="M65" s="396"/>
      <c r="N65" s="396"/>
      <c r="O65" s="396">
        <v>44081</v>
      </c>
      <c r="P65" s="396"/>
      <c r="Q65" s="397" t="s">
        <v>492</v>
      </c>
      <c r="R65" s="400" t="s">
        <v>503</v>
      </c>
      <c r="S65" s="231" t="s">
        <v>295</v>
      </c>
      <c r="T65" s="353"/>
    </row>
    <row r="66" spans="1:20" ht="67.5" customHeight="1" x14ac:dyDescent="0.25">
      <c r="A66" s="388">
        <v>60</v>
      </c>
      <c r="B66" s="392">
        <v>2020</v>
      </c>
      <c r="C66" s="390" t="s">
        <v>624</v>
      </c>
      <c r="D66" s="391">
        <v>1935000000</v>
      </c>
      <c r="E66" s="392" t="s">
        <v>6</v>
      </c>
      <c r="F66" s="401">
        <v>44083</v>
      </c>
      <c r="G66" s="401">
        <v>44090</v>
      </c>
      <c r="H66" s="392"/>
      <c r="I66" s="392"/>
      <c r="J66" s="392"/>
      <c r="K66" s="394">
        <v>2020005810170</v>
      </c>
      <c r="L66" s="395" t="s">
        <v>479</v>
      </c>
      <c r="M66" s="396"/>
      <c r="N66" s="396"/>
      <c r="O66" s="396">
        <v>44081</v>
      </c>
      <c r="P66" s="396"/>
      <c r="Q66" s="397" t="s">
        <v>492</v>
      </c>
      <c r="R66" s="400" t="s">
        <v>503</v>
      </c>
      <c r="S66" s="231" t="s">
        <v>295</v>
      </c>
      <c r="T66" s="353"/>
    </row>
    <row r="67" spans="1:20" ht="67.5" customHeight="1" x14ac:dyDescent="0.25">
      <c r="A67" s="388">
        <v>61</v>
      </c>
      <c r="B67" s="392">
        <v>2020</v>
      </c>
      <c r="C67" s="390" t="s">
        <v>487</v>
      </c>
      <c r="D67" s="391">
        <v>1952000000</v>
      </c>
      <c r="E67" s="392" t="s">
        <v>6</v>
      </c>
      <c r="F67" s="401">
        <v>44083</v>
      </c>
      <c r="G67" s="401">
        <v>44090</v>
      </c>
      <c r="H67" s="392"/>
      <c r="I67" s="392"/>
      <c r="J67" s="392"/>
      <c r="K67" s="394">
        <v>2020005810171</v>
      </c>
      <c r="L67" s="395" t="s">
        <v>479</v>
      </c>
      <c r="M67" s="396"/>
      <c r="N67" s="396"/>
      <c r="O67" s="396">
        <v>44081</v>
      </c>
      <c r="P67" s="396"/>
      <c r="Q67" s="397" t="s">
        <v>492</v>
      </c>
      <c r="R67" s="400" t="s">
        <v>503</v>
      </c>
      <c r="S67" s="231" t="s">
        <v>295</v>
      </c>
      <c r="T67" s="353"/>
    </row>
    <row r="68" spans="1:20" ht="67.5" customHeight="1" x14ac:dyDescent="0.25">
      <c r="A68" s="389">
        <v>62</v>
      </c>
      <c r="B68" s="389">
        <v>2020</v>
      </c>
      <c r="C68" s="408" t="s">
        <v>634</v>
      </c>
      <c r="D68" s="391">
        <v>100000000</v>
      </c>
      <c r="E68" s="392" t="s">
        <v>6</v>
      </c>
      <c r="F68" s="413">
        <v>44084</v>
      </c>
      <c r="G68" s="413">
        <v>44091</v>
      </c>
      <c r="H68" s="407"/>
      <c r="I68" s="407"/>
      <c r="J68" s="407" t="s">
        <v>645</v>
      </c>
      <c r="K68" s="410">
        <v>2020005810137</v>
      </c>
      <c r="L68" s="411" t="s">
        <v>479</v>
      </c>
      <c r="M68" s="412"/>
      <c r="N68" s="412"/>
      <c r="O68" s="412"/>
      <c r="P68" s="412"/>
      <c r="Q68" s="397" t="s">
        <v>492</v>
      </c>
      <c r="R68" s="414" t="s">
        <v>568</v>
      </c>
      <c r="S68" s="231" t="s">
        <v>295</v>
      </c>
      <c r="T68" s="353" t="s">
        <v>679</v>
      </c>
    </row>
    <row r="69" spans="1:20" ht="87" hidden="1" customHeight="1" x14ac:dyDescent="0.25">
      <c r="A69" s="388">
        <v>63</v>
      </c>
      <c r="B69" s="392">
        <v>2020</v>
      </c>
      <c r="C69" s="408" t="s">
        <v>575</v>
      </c>
      <c r="D69" s="391">
        <v>284000000</v>
      </c>
      <c r="E69" s="392" t="s">
        <v>488</v>
      </c>
      <c r="F69" s="401">
        <v>44082</v>
      </c>
      <c r="G69" s="393">
        <v>44088</v>
      </c>
      <c r="H69" s="392"/>
      <c r="I69" s="392"/>
      <c r="J69" s="392"/>
      <c r="K69" s="394">
        <v>2020005810177</v>
      </c>
      <c r="L69" s="395" t="s">
        <v>479</v>
      </c>
      <c r="M69" s="396"/>
      <c r="N69" s="396"/>
      <c r="O69" s="396">
        <v>44081</v>
      </c>
      <c r="P69" s="396"/>
      <c r="Q69" s="397" t="s">
        <v>492</v>
      </c>
      <c r="R69" s="414" t="s">
        <v>568</v>
      </c>
      <c r="S69" s="231" t="s">
        <v>314</v>
      </c>
      <c r="T69" s="353"/>
    </row>
    <row r="70" spans="1:20" ht="67.5" hidden="1" customHeight="1" x14ac:dyDescent="0.25">
      <c r="A70" s="388">
        <v>64</v>
      </c>
      <c r="B70" s="392">
        <v>2020</v>
      </c>
      <c r="C70" s="390" t="s">
        <v>576</v>
      </c>
      <c r="D70" s="391">
        <v>738571534</v>
      </c>
      <c r="E70" s="392" t="s">
        <v>488</v>
      </c>
      <c r="F70" s="401">
        <v>44082</v>
      </c>
      <c r="G70" s="393">
        <v>44088</v>
      </c>
      <c r="H70" s="392"/>
      <c r="I70" s="392"/>
      <c r="J70" s="392"/>
      <c r="K70" s="394">
        <v>2020005810180</v>
      </c>
      <c r="L70" s="395" t="s">
        <v>479</v>
      </c>
      <c r="M70" s="396"/>
      <c r="N70" s="396"/>
      <c r="O70" s="402">
        <v>44082</v>
      </c>
      <c r="P70" s="396"/>
      <c r="Q70" s="397" t="s">
        <v>492</v>
      </c>
      <c r="R70" s="414" t="s">
        <v>568</v>
      </c>
      <c r="S70" s="231" t="s">
        <v>314</v>
      </c>
      <c r="T70" s="353"/>
    </row>
    <row r="71" spans="1:20" ht="67.5" hidden="1" customHeight="1" x14ac:dyDescent="0.25">
      <c r="A71" s="389">
        <v>65</v>
      </c>
      <c r="B71" s="392">
        <v>2020</v>
      </c>
      <c r="C71" s="408" t="s">
        <v>598</v>
      </c>
      <c r="D71" s="391">
        <v>150000000</v>
      </c>
      <c r="E71" s="392" t="s">
        <v>488</v>
      </c>
      <c r="F71" s="393">
        <v>44081</v>
      </c>
      <c r="G71" s="393">
        <v>44088</v>
      </c>
      <c r="H71" s="392"/>
      <c r="I71" s="392"/>
      <c r="J71" s="392"/>
      <c r="K71" s="394">
        <v>2020005810104</v>
      </c>
      <c r="L71" s="395" t="s">
        <v>479</v>
      </c>
      <c r="M71" s="396"/>
      <c r="N71" s="396"/>
      <c r="O71" s="396">
        <v>44078</v>
      </c>
      <c r="P71" s="396"/>
      <c r="Q71" s="397" t="s">
        <v>492</v>
      </c>
      <c r="R71" s="400" t="s">
        <v>503</v>
      </c>
      <c r="S71" s="231" t="s">
        <v>314</v>
      </c>
      <c r="T71" s="353"/>
    </row>
    <row r="72" spans="1:20" ht="67.5" hidden="1" customHeight="1" x14ac:dyDescent="0.25">
      <c r="A72" s="388">
        <v>66</v>
      </c>
      <c r="B72" s="392">
        <v>2020</v>
      </c>
      <c r="C72" s="390" t="s">
        <v>600</v>
      </c>
      <c r="D72" s="391">
        <v>200000000</v>
      </c>
      <c r="E72" s="392" t="s">
        <v>488</v>
      </c>
      <c r="F72" s="393">
        <v>44081</v>
      </c>
      <c r="G72" s="393">
        <v>44088</v>
      </c>
      <c r="H72" s="392"/>
      <c r="I72" s="392"/>
      <c r="J72" s="392"/>
      <c r="K72" s="394">
        <v>2020005810056</v>
      </c>
      <c r="L72" s="395" t="s">
        <v>479</v>
      </c>
      <c r="M72" s="396"/>
      <c r="N72" s="396"/>
      <c r="O72" s="396">
        <v>44020</v>
      </c>
      <c r="P72" s="396"/>
      <c r="Q72" s="397" t="s">
        <v>492</v>
      </c>
      <c r="R72" s="400"/>
      <c r="S72" s="231" t="s">
        <v>314</v>
      </c>
      <c r="T72" s="353"/>
    </row>
    <row r="73" spans="1:20" ht="67.5" hidden="1" customHeight="1" x14ac:dyDescent="0.25">
      <c r="A73" s="388">
        <v>67</v>
      </c>
      <c r="B73" s="392">
        <v>2020</v>
      </c>
      <c r="C73" s="390" t="s">
        <v>602</v>
      </c>
      <c r="D73" s="391">
        <v>2000000000</v>
      </c>
      <c r="E73" s="392" t="s">
        <v>488</v>
      </c>
      <c r="F73" s="393">
        <v>44081</v>
      </c>
      <c r="G73" s="393">
        <v>44088</v>
      </c>
      <c r="H73" s="392"/>
      <c r="I73" s="392"/>
      <c r="J73" s="392"/>
      <c r="K73" s="394">
        <v>2020005810152</v>
      </c>
      <c r="L73" s="395" t="s">
        <v>479</v>
      </c>
      <c r="M73" s="396"/>
      <c r="N73" s="396"/>
      <c r="O73" s="396">
        <v>44081</v>
      </c>
      <c r="P73" s="396"/>
      <c r="Q73" s="397" t="s">
        <v>492</v>
      </c>
      <c r="R73" s="400"/>
      <c r="S73" s="231" t="s">
        <v>314</v>
      </c>
      <c r="T73" s="353"/>
    </row>
    <row r="74" spans="1:20" ht="67.5" hidden="1" customHeight="1" x14ac:dyDescent="0.25">
      <c r="A74" s="389">
        <v>68</v>
      </c>
      <c r="B74" s="392">
        <v>2020</v>
      </c>
      <c r="C74" s="390" t="s">
        <v>608</v>
      </c>
      <c r="D74" s="391">
        <v>200000000</v>
      </c>
      <c r="E74" s="392" t="s">
        <v>488</v>
      </c>
      <c r="F74" s="393">
        <v>44081</v>
      </c>
      <c r="G74" s="393">
        <v>44088</v>
      </c>
      <c r="H74" s="392"/>
      <c r="I74" s="392"/>
      <c r="J74" s="392"/>
      <c r="K74" s="394">
        <v>2020005810187</v>
      </c>
      <c r="L74" s="395" t="s">
        <v>479</v>
      </c>
      <c r="M74" s="396"/>
      <c r="N74" s="396"/>
      <c r="O74" s="402">
        <v>44082</v>
      </c>
      <c r="P74" s="396"/>
      <c r="Q74" s="397" t="s">
        <v>492</v>
      </c>
      <c r="R74" s="400"/>
      <c r="S74" s="231" t="s">
        <v>314</v>
      </c>
      <c r="T74" s="353"/>
    </row>
    <row r="75" spans="1:20" ht="67.5" hidden="1" customHeight="1" x14ac:dyDescent="0.25">
      <c r="A75" s="388">
        <v>69</v>
      </c>
      <c r="B75" s="392">
        <v>2020</v>
      </c>
      <c r="C75" s="408" t="s">
        <v>516</v>
      </c>
      <c r="D75" s="391">
        <v>20000000</v>
      </c>
      <c r="E75" s="392" t="s">
        <v>478</v>
      </c>
      <c r="F75" s="393">
        <v>44081</v>
      </c>
      <c r="G75" s="393">
        <v>44088</v>
      </c>
      <c r="H75" s="392"/>
      <c r="I75" s="392"/>
      <c r="J75" s="392"/>
      <c r="K75" s="394">
        <v>2020005810099</v>
      </c>
      <c r="L75" s="395" t="s">
        <v>479</v>
      </c>
      <c r="M75" s="396"/>
      <c r="N75" s="396"/>
      <c r="O75" s="396">
        <v>44078</v>
      </c>
      <c r="P75" s="396"/>
      <c r="Q75" s="397" t="s">
        <v>492</v>
      </c>
      <c r="R75" s="400" t="s">
        <v>503</v>
      </c>
      <c r="S75" s="231" t="s">
        <v>314</v>
      </c>
      <c r="T75" s="353"/>
    </row>
    <row r="76" spans="1:20" ht="67.5" hidden="1" customHeight="1" x14ac:dyDescent="0.25">
      <c r="A76" s="388">
        <v>70</v>
      </c>
      <c r="B76" s="392">
        <v>2020</v>
      </c>
      <c r="C76" s="557" t="s">
        <v>547</v>
      </c>
      <c r="D76" s="391">
        <v>1200000000</v>
      </c>
      <c r="E76" s="392" t="s">
        <v>478</v>
      </c>
      <c r="F76" s="401">
        <v>44082</v>
      </c>
      <c r="G76" s="393">
        <v>44088</v>
      </c>
      <c r="H76" s="392"/>
      <c r="I76" s="392"/>
      <c r="J76" s="392"/>
      <c r="K76" s="394">
        <v>2020005810154</v>
      </c>
      <c r="L76" s="395" t="s">
        <v>479</v>
      </c>
      <c r="M76" s="396"/>
      <c r="N76" s="396"/>
      <c r="O76" s="396">
        <v>44081</v>
      </c>
      <c r="P76" s="396"/>
      <c r="Q76" s="397" t="s">
        <v>492</v>
      </c>
      <c r="R76" s="400" t="s">
        <v>503</v>
      </c>
      <c r="S76" s="231" t="s">
        <v>67</v>
      </c>
      <c r="T76" s="353"/>
    </row>
    <row r="77" spans="1:20" ht="67.5" hidden="1" customHeight="1" x14ac:dyDescent="0.25">
      <c r="A77" s="389">
        <v>71</v>
      </c>
      <c r="B77" s="392">
        <v>2020</v>
      </c>
      <c r="C77" s="408" t="s">
        <v>558</v>
      </c>
      <c r="D77" s="391">
        <v>70000000</v>
      </c>
      <c r="E77" s="392" t="s">
        <v>478</v>
      </c>
      <c r="F77" s="401">
        <v>44082</v>
      </c>
      <c r="G77" s="393">
        <v>44088</v>
      </c>
      <c r="H77" s="392"/>
      <c r="I77" s="392"/>
      <c r="J77" s="392"/>
      <c r="K77" s="394">
        <v>2019005810124</v>
      </c>
      <c r="L77" s="395" t="s">
        <v>479</v>
      </c>
      <c r="M77" s="396"/>
      <c r="N77" s="396"/>
      <c r="O77" s="396">
        <v>44081</v>
      </c>
      <c r="P77" s="396"/>
      <c r="Q77" s="397" t="s">
        <v>492</v>
      </c>
      <c r="R77" s="400" t="s">
        <v>503</v>
      </c>
      <c r="S77" s="231" t="s">
        <v>314</v>
      </c>
      <c r="T77" s="353"/>
    </row>
    <row r="78" spans="1:20" ht="67.5" hidden="1" customHeight="1" x14ac:dyDescent="0.25">
      <c r="A78" s="388">
        <v>72</v>
      </c>
      <c r="B78" s="392">
        <v>2020</v>
      </c>
      <c r="C78" s="390" t="s">
        <v>567</v>
      </c>
      <c r="D78" s="391">
        <v>1000000000</v>
      </c>
      <c r="E78" s="392" t="s">
        <v>478</v>
      </c>
      <c r="F78" s="401">
        <v>44082</v>
      </c>
      <c r="G78" s="393">
        <v>44088</v>
      </c>
      <c r="H78" s="392"/>
      <c r="I78" s="392"/>
      <c r="J78" s="392"/>
      <c r="K78" s="394">
        <v>2020005810159</v>
      </c>
      <c r="L78" s="395" t="s">
        <v>479</v>
      </c>
      <c r="M78" s="396"/>
      <c r="N78" s="396"/>
      <c r="O78" s="396">
        <v>44081</v>
      </c>
      <c r="P78" s="396"/>
      <c r="Q78" s="397" t="s">
        <v>492</v>
      </c>
      <c r="R78" s="400" t="s">
        <v>503</v>
      </c>
      <c r="S78" s="231" t="s">
        <v>67</v>
      </c>
      <c r="T78" s="353"/>
    </row>
    <row r="79" spans="1:20" ht="82.5" hidden="1" customHeight="1" x14ac:dyDescent="0.25">
      <c r="A79" s="388">
        <v>73</v>
      </c>
      <c r="B79" s="392">
        <v>2020</v>
      </c>
      <c r="C79" s="390" t="s">
        <v>569</v>
      </c>
      <c r="D79" s="391">
        <v>1500000000</v>
      </c>
      <c r="E79" s="392" t="s">
        <v>478</v>
      </c>
      <c r="F79" s="401">
        <v>44082</v>
      </c>
      <c r="G79" s="393">
        <v>44088</v>
      </c>
      <c r="H79" s="392"/>
      <c r="I79" s="392"/>
      <c r="J79" s="392"/>
      <c r="K79" s="394">
        <v>2020005810157</v>
      </c>
      <c r="L79" s="395" t="s">
        <v>479</v>
      </c>
      <c r="M79" s="396"/>
      <c r="N79" s="396"/>
      <c r="O79" s="396">
        <v>44081</v>
      </c>
      <c r="P79" s="396"/>
      <c r="Q79" s="397" t="s">
        <v>492</v>
      </c>
      <c r="R79" s="400" t="s">
        <v>503</v>
      </c>
      <c r="S79" s="231" t="s">
        <v>67</v>
      </c>
      <c r="T79" s="353"/>
    </row>
    <row r="80" spans="1:20" ht="79.5" hidden="1" customHeight="1" x14ac:dyDescent="0.25">
      <c r="A80" s="389">
        <v>74</v>
      </c>
      <c r="B80" s="392">
        <v>2020</v>
      </c>
      <c r="C80" s="408" t="s">
        <v>570</v>
      </c>
      <c r="D80" s="391">
        <v>1500000000</v>
      </c>
      <c r="E80" s="392" t="s">
        <v>478</v>
      </c>
      <c r="F80" s="401">
        <v>44082</v>
      </c>
      <c r="G80" s="393">
        <v>44088</v>
      </c>
      <c r="H80" s="392"/>
      <c r="I80" s="392"/>
      <c r="J80" s="392"/>
      <c r="K80" s="394">
        <v>2020005810151</v>
      </c>
      <c r="L80" s="395" t="s">
        <v>479</v>
      </c>
      <c r="M80" s="396"/>
      <c r="N80" s="396"/>
      <c r="O80" s="396">
        <v>44081</v>
      </c>
      <c r="P80" s="396"/>
      <c r="Q80" s="397" t="s">
        <v>492</v>
      </c>
      <c r="R80" s="400" t="s">
        <v>503</v>
      </c>
      <c r="S80" s="231" t="s">
        <v>67</v>
      </c>
      <c r="T80" s="353"/>
    </row>
    <row r="81" spans="1:1022 1027:2046 2051:3070 3075:4094 4099:5118 5123:6142 6147:7166 7171:8190 8195:9214 9219:10238 10243:11262 11267:12286 12291:13310 13315:14334 14339:15358 15363:16384" ht="84.75" hidden="1" customHeight="1" x14ac:dyDescent="0.25">
      <c r="A81" s="388">
        <v>75</v>
      </c>
      <c r="B81" s="392">
        <v>2020</v>
      </c>
      <c r="C81" s="408" t="s">
        <v>610</v>
      </c>
      <c r="D81" s="391">
        <v>168000000</v>
      </c>
      <c r="E81" s="392" t="s">
        <v>478</v>
      </c>
      <c r="F81" s="393">
        <v>44081</v>
      </c>
      <c r="G81" s="393">
        <v>44088</v>
      </c>
      <c r="H81" s="392"/>
      <c r="I81" s="392"/>
      <c r="J81" s="392"/>
      <c r="K81" s="485">
        <v>2020005810106</v>
      </c>
      <c r="L81" s="395" t="s">
        <v>479</v>
      </c>
      <c r="M81" s="396"/>
      <c r="N81" s="396"/>
      <c r="O81" s="396">
        <v>44078</v>
      </c>
      <c r="P81" s="396"/>
      <c r="Q81" s="397" t="s">
        <v>492</v>
      </c>
      <c r="R81" s="400" t="s">
        <v>503</v>
      </c>
      <c r="S81" s="231" t="s">
        <v>313</v>
      </c>
      <c r="T81" s="353"/>
    </row>
    <row r="82" spans="1:1022 1027:2046 2051:3070 3075:4094 4099:5118 5123:6142 6147:7166 7171:8190 8195:9214 9219:10238 10243:11262 11267:12286 12291:13310 13315:14334 14339:15358 15363:16384" ht="91.5" hidden="1" customHeight="1" x14ac:dyDescent="0.25">
      <c r="A82" s="388">
        <v>76</v>
      </c>
      <c r="B82" s="392">
        <v>2020</v>
      </c>
      <c r="C82" s="408" t="s">
        <v>612</v>
      </c>
      <c r="D82" s="391">
        <v>9000000000</v>
      </c>
      <c r="E82" s="392" t="s">
        <v>478</v>
      </c>
      <c r="F82" s="393">
        <v>44081</v>
      </c>
      <c r="G82" s="393">
        <v>44088</v>
      </c>
      <c r="H82" s="392"/>
      <c r="I82" s="392"/>
      <c r="J82" s="392"/>
      <c r="K82" s="394">
        <v>2020005810136</v>
      </c>
      <c r="L82" s="395" t="s">
        <v>479</v>
      </c>
      <c r="M82" s="396"/>
      <c r="N82" s="396"/>
      <c r="O82" s="396">
        <v>44080</v>
      </c>
      <c r="P82" s="396"/>
      <c r="Q82" s="397" t="s">
        <v>492</v>
      </c>
      <c r="R82" s="400" t="s">
        <v>503</v>
      </c>
      <c r="S82" s="231" t="s">
        <v>313</v>
      </c>
      <c r="T82" s="353"/>
    </row>
    <row r="83" spans="1:1022 1027:2046 2051:3070 3075:4094 4099:5118 5123:6142 6147:7166 7171:8190 8195:9214 9219:10238 10243:11262 11267:12286 12291:13310 13315:14334 14339:15358 15363:16384" ht="67.5" hidden="1" customHeight="1" x14ac:dyDescent="0.25">
      <c r="A83" s="389">
        <v>77</v>
      </c>
      <c r="B83" s="392">
        <v>2020</v>
      </c>
      <c r="C83" s="408" t="s">
        <v>622</v>
      </c>
      <c r="D83" s="391">
        <v>500000000</v>
      </c>
      <c r="E83" s="392" t="s">
        <v>478</v>
      </c>
      <c r="F83" s="401">
        <v>44083</v>
      </c>
      <c r="G83" s="401">
        <v>44090</v>
      </c>
      <c r="H83" s="392"/>
      <c r="I83" s="392"/>
      <c r="J83" s="392"/>
      <c r="K83" s="394">
        <v>2020005810179</v>
      </c>
      <c r="L83" s="395" t="s">
        <v>479</v>
      </c>
      <c r="M83" s="396"/>
      <c r="N83" s="396"/>
      <c r="O83" s="396">
        <v>44081</v>
      </c>
      <c r="P83" s="396"/>
      <c r="Q83" s="397" t="s">
        <v>492</v>
      </c>
      <c r="R83" s="358" t="s">
        <v>581</v>
      </c>
      <c r="S83" s="231" t="s">
        <v>311</v>
      </c>
      <c r="T83" s="353"/>
    </row>
    <row r="84" spans="1:1022 1027:2046 2051:3070 3075:4094 4099:5118 5123:6142 6147:7166 7171:8190 8195:9214 9219:10238 10243:11262 11267:12286 12291:13310 13315:14334 14339:15358 15363:16384" ht="89.25" hidden="1" customHeight="1" x14ac:dyDescent="0.25">
      <c r="A84" s="388">
        <v>78</v>
      </c>
      <c r="B84" s="392">
        <v>2020</v>
      </c>
      <c r="C84" s="408" t="s">
        <v>623</v>
      </c>
      <c r="D84" s="391">
        <v>400000000</v>
      </c>
      <c r="E84" s="392" t="s">
        <v>478</v>
      </c>
      <c r="F84" s="401">
        <v>44083</v>
      </c>
      <c r="G84" s="401">
        <v>44090</v>
      </c>
      <c r="H84" s="392"/>
      <c r="I84" s="392"/>
      <c r="J84" s="392"/>
      <c r="K84" s="394">
        <v>2020005810178</v>
      </c>
      <c r="L84" s="395" t="s">
        <v>479</v>
      </c>
      <c r="M84" s="396"/>
      <c r="N84" s="396"/>
      <c r="O84" s="396">
        <v>44081</v>
      </c>
      <c r="P84" s="396"/>
      <c r="Q84" s="397" t="s">
        <v>492</v>
      </c>
      <c r="R84" s="358" t="s">
        <v>493</v>
      </c>
      <c r="S84" s="231" t="s">
        <v>311</v>
      </c>
      <c r="T84" s="353"/>
    </row>
    <row r="85" spans="1:1022 1027:2046 2051:3070 3075:4094 4099:5118 5123:6142 6147:7166 7171:8190 8195:9214 9219:10238 10243:11262 11267:12286 12291:13310 13315:14334 14339:15358 15363:16384" ht="67.5" hidden="1" customHeight="1" x14ac:dyDescent="0.25">
      <c r="A85" s="388">
        <v>79</v>
      </c>
      <c r="B85" s="392">
        <v>2020</v>
      </c>
      <c r="C85" s="390" t="s">
        <v>511</v>
      </c>
      <c r="D85" s="391"/>
      <c r="E85" s="392" t="s">
        <v>480</v>
      </c>
      <c r="F85" s="393">
        <v>44081</v>
      </c>
      <c r="G85" s="393">
        <v>44088</v>
      </c>
      <c r="H85" s="392"/>
      <c r="I85" s="392"/>
      <c r="J85" s="392"/>
      <c r="K85" s="394">
        <v>2020005810100</v>
      </c>
      <c r="L85" s="395" t="s">
        <v>479</v>
      </c>
      <c r="M85" s="396"/>
      <c r="N85" s="396"/>
      <c r="O85" s="396">
        <v>44078</v>
      </c>
      <c r="P85" s="396"/>
      <c r="Q85" s="397" t="s">
        <v>492</v>
      </c>
      <c r="R85" s="358" t="s">
        <v>584</v>
      </c>
      <c r="S85" s="231" t="s">
        <v>314</v>
      </c>
      <c r="T85" s="353"/>
    </row>
    <row r="86" spans="1:1022 1027:2046 2051:3070 3075:4094 4099:5118 5123:6142 6147:7166 7171:8190 8195:9214 9219:10238 10243:11262 11267:12286 12291:13310 13315:14334 14339:15358 15363:16384" ht="87" hidden="1" customHeight="1" x14ac:dyDescent="0.25">
      <c r="A86" s="389">
        <v>80</v>
      </c>
      <c r="B86" s="389">
        <v>2020</v>
      </c>
      <c r="C86" s="390" t="s">
        <v>512</v>
      </c>
      <c r="D86" s="391">
        <v>180000000</v>
      </c>
      <c r="E86" s="392" t="s">
        <v>480</v>
      </c>
      <c r="F86" s="393">
        <v>44081</v>
      </c>
      <c r="G86" s="393">
        <v>44088</v>
      </c>
      <c r="H86" s="392"/>
      <c r="I86" s="392"/>
      <c r="J86" s="392"/>
      <c r="K86" s="394">
        <v>2020005810102</v>
      </c>
      <c r="L86" s="395" t="s">
        <v>479</v>
      </c>
      <c r="M86" s="396"/>
      <c r="N86" s="396"/>
      <c r="O86" s="396">
        <v>44078</v>
      </c>
      <c r="P86" s="396"/>
      <c r="Q86" s="397" t="s">
        <v>492</v>
      </c>
      <c r="R86" s="359" t="s">
        <v>586</v>
      </c>
      <c r="S86" s="231" t="s">
        <v>314</v>
      </c>
      <c r="T86" s="405"/>
      <c r="U86" s="405"/>
      <c r="V86" s="405"/>
      <c r="W86" s="405"/>
      <c r="X86" s="405"/>
      <c r="Y86" s="405"/>
      <c r="Z86" s="405"/>
      <c r="AA86" s="405"/>
      <c r="AB86" s="405"/>
      <c r="AC86" s="405"/>
      <c r="AD86" s="405"/>
      <c r="AE86" s="405"/>
      <c r="AF86" s="405"/>
      <c r="AG86" s="405"/>
      <c r="AH86" s="405"/>
      <c r="AI86" s="405"/>
      <c r="AJ86" s="405"/>
      <c r="AK86" s="405"/>
      <c r="AL86" s="405"/>
      <c r="AM86" s="405"/>
      <c r="AN86" s="405"/>
      <c r="AO86" s="405"/>
      <c r="AP86" s="405"/>
      <c r="AQ86" s="405"/>
      <c r="AR86" s="405"/>
      <c r="AS86" s="405"/>
      <c r="AT86" s="405"/>
      <c r="AU86" s="405"/>
      <c r="AV86" s="405"/>
      <c r="AW86" s="405"/>
      <c r="AX86" s="405"/>
      <c r="AY86" s="405"/>
      <c r="AZ86" s="405"/>
      <c r="BA86" s="405"/>
      <c r="BB86" s="405"/>
      <c r="BC86" s="405"/>
      <c r="BD86" s="405"/>
      <c r="BE86" s="405"/>
      <c r="BF86" s="405"/>
      <c r="BG86" s="405"/>
      <c r="BH86" s="405"/>
      <c r="BI86" s="405"/>
      <c r="BJ86" s="405"/>
      <c r="BK86" s="405"/>
      <c r="BL86" s="405"/>
      <c r="BM86" s="405"/>
      <c r="BN86" s="405"/>
      <c r="BO86" s="405"/>
      <c r="BP86" s="405"/>
      <c r="BQ86" s="405"/>
      <c r="BR86" s="405"/>
      <c r="BS86" s="405"/>
      <c r="BT86" s="405"/>
      <c r="BU86" s="405"/>
      <c r="BV86" s="405"/>
      <c r="BW86" s="405"/>
      <c r="BX86" s="405"/>
      <c r="BY86" s="405"/>
      <c r="BZ86" s="405"/>
      <c r="CA86" s="405"/>
      <c r="CB86" s="405"/>
      <c r="CC86" s="405"/>
      <c r="CD86" s="405"/>
      <c r="CE86" s="405"/>
      <c r="CF86" s="405"/>
      <c r="CG86" s="405"/>
      <c r="CH86" s="405"/>
      <c r="CI86" s="405"/>
      <c r="CJ86" s="405"/>
      <c r="CK86" s="405"/>
      <c r="CL86" s="405"/>
      <c r="CM86" s="405"/>
      <c r="CN86" s="405"/>
      <c r="CO86" s="405"/>
      <c r="CP86" s="405"/>
      <c r="CQ86" s="405"/>
      <c r="CR86" s="405"/>
      <c r="CS86" s="405"/>
      <c r="CT86" s="405"/>
      <c r="CU86" s="405"/>
      <c r="CV86" s="405"/>
      <c r="CW86" s="405"/>
      <c r="CX86" s="405"/>
      <c r="CY86" s="405"/>
      <c r="CZ86" s="405"/>
      <c r="DA86" s="405"/>
      <c r="DB86" s="405"/>
      <c r="DC86" s="405"/>
      <c r="DD86" s="405"/>
      <c r="DE86" s="405"/>
      <c r="DF86" s="405"/>
      <c r="DG86" s="405"/>
      <c r="DH86" s="405"/>
      <c r="DI86" s="405"/>
      <c r="DJ86" s="405"/>
      <c r="DK86" s="405"/>
      <c r="DL86" s="405"/>
      <c r="DM86" s="405"/>
      <c r="DN86" s="405"/>
      <c r="DO86" s="405"/>
      <c r="DP86" s="405"/>
      <c r="DQ86" s="405"/>
      <c r="DR86" s="405"/>
      <c r="DS86" s="405"/>
      <c r="DT86" s="405"/>
      <c r="DU86" s="405"/>
      <c r="DV86" s="405"/>
      <c r="DW86" s="405"/>
      <c r="DX86" s="405"/>
      <c r="DY86" s="405"/>
      <c r="DZ86" s="405"/>
      <c r="EA86" s="405"/>
      <c r="EB86" s="405"/>
      <c r="EC86" s="405"/>
      <c r="ED86" s="405"/>
      <c r="EE86" s="405"/>
      <c r="EF86" s="405"/>
      <c r="EG86" s="405"/>
      <c r="EH86" s="405"/>
      <c r="EI86" s="405"/>
      <c r="EJ86" s="405"/>
      <c r="EK86" s="405"/>
      <c r="EL86" s="405"/>
      <c r="EM86" s="405"/>
      <c r="EN86" s="405"/>
      <c r="EO86" s="405"/>
      <c r="EP86" s="405"/>
      <c r="EQ86" s="405"/>
      <c r="ER86" s="405"/>
      <c r="ES86" s="405"/>
      <c r="ET86" s="405"/>
      <c r="EU86" s="405"/>
      <c r="EV86" s="405"/>
      <c r="EW86" s="405"/>
      <c r="EX86" s="405"/>
      <c r="EY86" s="405"/>
      <c r="EZ86" s="405"/>
      <c r="FA86" s="405"/>
      <c r="FB86" s="405"/>
      <c r="FC86" s="405"/>
      <c r="FD86" s="405"/>
      <c r="FE86" s="405"/>
      <c r="FF86" s="405"/>
      <c r="FG86" s="405"/>
      <c r="FH86" s="405"/>
      <c r="FI86" s="405"/>
      <c r="FJ86" s="405"/>
      <c r="FK86" s="405"/>
      <c r="FL86" s="405"/>
      <c r="FM86" s="405"/>
      <c r="FN86" s="405"/>
      <c r="FO86" s="405"/>
      <c r="FP86" s="405"/>
      <c r="FQ86" s="405"/>
      <c r="FR86" s="405"/>
      <c r="FS86" s="405"/>
      <c r="FT86" s="405"/>
      <c r="FU86" s="405"/>
      <c r="FV86" s="405"/>
      <c r="FW86" s="405"/>
      <c r="FX86" s="405"/>
      <c r="FY86" s="405"/>
      <c r="FZ86" s="405"/>
      <c r="GA86" s="405"/>
      <c r="GB86" s="405"/>
      <c r="GC86" s="405"/>
      <c r="GD86" s="405"/>
      <c r="GE86" s="405"/>
      <c r="GF86" s="405"/>
      <c r="GG86" s="405"/>
      <c r="GH86" s="405"/>
      <c r="GI86" s="405"/>
      <c r="GJ86" s="405"/>
      <c r="GK86" s="405"/>
      <c r="GL86" s="405"/>
      <c r="GM86" s="405"/>
      <c r="GN86" s="405"/>
      <c r="GO86" s="405"/>
      <c r="GP86" s="405"/>
      <c r="GQ86" s="405"/>
      <c r="GR86" s="405"/>
      <c r="GS86" s="405"/>
      <c r="GT86" s="405"/>
      <c r="GU86" s="405"/>
      <c r="GV86" s="405"/>
      <c r="GW86" s="405"/>
      <c r="GX86" s="405"/>
      <c r="GY86" s="405"/>
      <c r="GZ86" s="405"/>
      <c r="HA86" s="405"/>
      <c r="HB86" s="405"/>
      <c r="HC86" s="405"/>
      <c r="HD86" s="405"/>
      <c r="HE86" s="405"/>
      <c r="HF86" s="405"/>
      <c r="HG86" s="405"/>
      <c r="HH86" s="405"/>
      <c r="HI86" s="405"/>
      <c r="HJ86" s="405"/>
      <c r="HK86" s="405"/>
      <c r="HL86" s="405"/>
      <c r="HM86" s="405"/>
      <c r="HN86" s="405"/>
      <c r="HO86" s="405"/>
      <c r="HP86" s="405"/>
      <c r="HQ86" s="405"/>
      <c r="HR86" s="405"/>
      <c r="HS86" s="405"/>
      <c r="HT86" s="405"/>
      <c r="HU86" s="405"/>
      <c r="HV86" s="405"/>
      <c r="HW86" s="405"/>
      <c r="HX86" s="405"/>
      <c r="HY86" s="405"/>
      <c r="HZ86" s="405"/>
      <c r="IA86" s="405"/>
      <c r="IB86" s="405"/>
      <c r="IC86" s="405"/>
      <c r="ID86" s="405"/>
      <c r="IF86" s="405"/>
      <c r="IH86" s="405"/>
      <c r="IJ86" s="405"/>
      <c r="IM86" s="405"/>
      <c r="IN86" s="405"/>
      <c r="IO86" s="405"/>
      <c r="IQ86" s="405"/>
      <c r="IR86" s="405"/>
      <c r="IS86" s="405"/>
      <c r="IT86" s="405"/>
      <c r="IY86" s="405"/>
      <c r="JA86" s="405"/>
      <c r="JB86" s="405"/>
      <c r="JC86" s="405"/>
      <c r="JD86" s="405"/>
      <c r="JE86" s="405"/>
      <c r="JF86" s="405"/>
      <c r="JG86" s="405"/>
      <c r="JH86" s="405"/>
      <c r="JI86" s="405"/>
      <c r="JJ86" s="405"/>
      <c r="JK86" s="405"/>
      <c r="JL86" s="405"/>
      <c r="JM86" s="405"/>
      <c r="JN86" s="405"/>
      <c r="JO86" s="405"/>
      <c r="JP86" s="405"/>
      <c r="JQ86" s="405"/>
      <c r="JR86" s="405"/>
      <c r="JS86" s="405"/>
      <c r="JT86" s="405"/>
      <c r="JU86" s="405"/>
      <c r="JV86" s="405"/>
      <c r="JW86" s="405"/>
      <c r="JX86" s="405"/>
      <c r="JY86" s="405"/>
      <c r="JZ86" s="405"/>
      <c r="KA86" s="405"/>
      <c r="KB86" s="405"/>
      <c r="KC86" s="405"/>
      <c r="KD86" s="405"/>
      <c r="KE86" s="405"/>
      <c r="KF86" s="405"/>
      <c r="KG86" s="405"/>
      <c r="KH86" s="405"/>
      <c r="KI86" s="405"/>
      <c r="KJ86" s="405"/>
      <c r="KK86" s="405"/>
      <c r="KL86" s="405"/>
      <c r="KM86" s="405"/>
      <c r="KN86" s="405"/>
      <c r="KO86" s="405"/>
      <c r="KP86" s="405"/>
      <c r="KQ86" s="405"/>
      <c r="KR86" s="405"/>
      <c r="KS86" s="405"/>
      <c r="KT86" s="405"/>
      <c r="KU86" s="405"/>
      <c r="KV86" s="405"/>
      <c r="KW86" s="405"/>
      <c r="KX86" s="405"/>
      <c r="KY86" s="405"/>
      <c r="KZ86" s="405"/>
      <c r="LA86" s="405"/>
      <c r="LB86" s="405"/>
      <c r="LC86" s="405"/>
      <c r="LD86" s="405"/>
      <c r="LE86" s="405"/>
      <c r="LF86" s="405"/>
      <c r="LG86" s="405"/>
      <c r="LH86" s="405"/>
      <c r="LI86" s="405"/>
      <c r="LJ86" s="405"/>
      <c r="LK86" s="405"/>
      <c r="LL86" s="405"/>
      <c r="LM86" s="405"/>
      <c r="LN86" s="405"/>
      <c r="LO86" s="405"/>
      <c r="LP86" s="405"/>
      <c r="LQ86" s="405"/>
      <c r="LR86" s="405"/>
      <c r="LS86" s="405"/>
      <c r="LT86" s="405"/>
      <c r="LU86" s="405"/>
      <c r="LV86" s="405"/>
      <c r="LW86" s="405"/>
      <c r="LX86" s="405"/>
      <c r="LY86" s="405"/>
      <c r="LZ86" s="405"/>
      <c r="MA86" s="405"/>
      <c r="MB86" s="405"/>
      <c r="MC86" s="405"/>
      <c r="MD86" s="405"/>
      <c r="ME86" s="405"/>
      <c r="MF86" s="405"/>
      <c r="MG86" s="405"/>
      <c r="MH86" s="405"/>
      <c r="MI86" s="405"/>
      <c r="MJ86" s="405"/>
      <c r="MK86" s="405"/>
      <c r="ML86" s="405"/>
      <c r="MM86" s="405"/>
      <c r="MN86" s="405"/>
      <c r="MO86" s="405"/>
      <c r="MP86" s="405"/>
      <c r="MQ86" s="405"/>
      <c r="MR86" s="405"/>
      <c r="MS86" s="405"/>
      <c r="MT86" s="405"/>
      <c r="MU86" s="405"/>
      <c r="MV86" s="405"/>
      <c r="MW86" s="405"/>
      <c r="MX86" s="405"/>
      <c r="MY86" s="405"/>
      <c r="MZ86" s="405"/>
      <c r="NA86" s="405"/>
      <c r="NB86" s="405"/>
      <c r="NC86" s="405"/>
      <c r="ND86" s="405"/>
      <c r="NE86" s="405"/>
      <c r="NF86" s="405"/>
      <c r="NG86" s="405"/>
      <c r="NH86" s="405"/>
      <c r="NI86" s="405"/>
      <c r="NJ86" s="405"/>
      <c r="NK86" s="405"/>
      <c r="NL86" s="405"/>
      <c r="NM86" s="405"/>
      <c r="NN86" s="405"/>
      <c r="NO86" s="405"/>
      <c r="NP86" s="405"/>
      <c r="NQ86" s="405"/>
      <c r="NR86" s="405"/>
      <c r="NS86" s="405"/>
      <c r="NT86" s="405"/>
      <c r="NU86" s="405"/>
      <c r="NV86" s="405"/>
      <c r="NW86" s="405"/>
      <c r="NX86" s="405"/>
      <c r="NY86" s="405"/>
      <c r="NZ86" s="405"/>
      <c r="OA86" s="405"/>
      <c r="OB86" s="405"/>
      <c r="OC86" s="405"/>
      <c r="OD86" s="405"/>
      <c r="OE86" s="405"/>
      <c r="OF86" s="405"/>
      <c r="OG86" s="405"/>
      <c r="OH86" s="405"/>
      <c r="OI86" s="405"/>
      <c r="OJ86" s="405"/>
      <c r="OK86" s="405"/>
      <c r="OL86" s="405"/>
      <c r="OM86" s="405"/>
      <c r="ON86" s="405"/>
      <c r="OO86" s="405"/>
      <c r="OP86" s="405"/>
      <c r="OQ86" s="405"/>
      <c r="OR86" s="405"/>
      <c r="OS86" s="405"/>
      <c r="OT86" s="405"/>
      <c r="OU86" s="405"/>
      <c r="OV86" s="405"/>
      <c r="OW86" s="405"/>
      <c r="OX86" s="405"/>
      <c r="OY86" s="405"/>
      <c r="OZ86" s="405"/>
      <c r="PA86" s="405"/>
      <c r="PB86" s="405"/>
      <c r="PC86" s="405"/>
      <c r="PD86" s="405"/>
      <c r="PE86" s="405"/>
      <c r="PF86" s="405"/>
      <c r="PG86" s="405"/>
      <c r="PH86" s="405"/>
      <c r="PI86" s="405"/>
      <c r="PJ86" s="405"/>
      <c r="PK86" s="405"/>
      <c r="PL86" s="405"/>
      <c r="PM86" s="405"/>
      <c r="PN86" s="405"/>
      <c r="PO86" s="405"/>
      <c r="PP86" s="405"/>
      <c r="PQ86" s="405"/>
      <c r="PR86" s="405"/>
      <c r="PS86" s="405"/>
      <c r="PT86" s="405"/>
      <c r="PU86" s="405"/>
      <c r="PV86" s="405"/>
      <c r="PW86" s="405"/>
      <c r="PX86" s="405"/>
      <c r="PY86" s="405"/>
      <c r="PZ86" s="405"/>
      <c r="QA86" s="405"/>
      <c r="QB86" s="405"/>
      <c r="QC86" s="405"/>
      <c r="QD86" s="405"/>
      <c r="QE86" s="405"/>
      <c r="QF86" s="405"/>
      <c r="QG86" s="405"/>
      <c r="QH86" s="405"/>
      <c r="QI86" s="405"/>
      <c r="QJ86" s="405"/>
      <c r="QK86" s="405"/>
      <c r="QL86" s="405"/>
      <c r="QM86" s="405"/>
      <c r="QN86" s="405"/>
      <c r="QO86" s="405"/>
      <c r="QP86" s="405"/>
      <c r="QQ86" s="405"/>
      <c r="QR86" s="405"/>
      <c r="QS86" s="405"/>
      <c r="QT86" s="405"/>
      <c r="QU86" s="405"/>
      <c r="QV86" s="405"/>
      <c r="QW86" s="405"/>
      <c r="QX86" s="405"/>
      <c r="QY86" s="405"/>
      <c r="QZ86" s="405"/>
      <c r="RA86" s="405"/>
      <c r="RB86" s="405"/>
      <c r="RC86" s="405"/>
      <c r="RD86" s="405"/>
      <c r="RE86" s="405"/>
      <c r="RF86" s="405"/>
      <c r="RG86" s="405"/>
      <c r="RH86" s="405"/>
      <c r="RI86" s="405"/>
      <c r="RJ86" s="405"/>
      <c r="RK86" s="405"/>
      <c r="RL86" s="405"/>
      <c r="RM86" s="405"/>
      <c r="RN86" s="405"/>
      <c r="RO86" s="405"/>
      <c r="RP86" s="405"/>
      <c r="RQ86" s="405"/>
      <c r="RR86" s="405"/>
      <c r="RS86" s="405"/>
      <c r="RT86" s="405"/>
      <c r="RU86" s="405"/>
      <c r="RV86" s="405"/>
      <c r="RW86" s="405"/>
      <c r="RX86" s="405"/>
      <c r="RY86" s="405"/>
      <c r="RZ86" s="405"/>
      <c r="SB86" s="405"/>
      <c r="SD86" s="405"/>
      <c r="SF86" s="405"/>
      <c r="SI86" s="405"/>
      <c r="SJ86" s="405"/>
      <c r="SK86" s="405"/>
      <c r="SM86" s="405"/>
      <c r="SN86" s="405"/>
      <c r="SO86" s="405"/>
      <c r="SP86" s="405"/>
      <c r="SU86" s="405"/>
      <c r="SW86" s="405"/>
      <c r="SX86" s="405"/>
      <c r="SY86" s="405"/>
      <c r="SZ86" s="405"/>
      <c r="TA86" s="405"/>
      <c r="TB86" s="405"/>
      <c r="TC86" s="405"/>
      <c r="TD86" s="405"/>
      <c r="TE86" s="405"/>
      <c r="TF86" s="405"/>
      <c r="TG86" s="405"/>
      <c r="TH86" s="405"/>
      <c r="TI86" s="405"/>
      <c r="TJ86" s="405"/>
      <c r="TK86" s="405"/>
      <c r="TL86" s="405"/>
      <c r="TM86" s="405"/>
      <c r="TN86" s="405"/>
      <c r="TO86" s="405"/>
      <c r="TP86" s="405"/>
      <c r="TQ86" s="405"/>
      <c r="TR86" s="405"/>
      <c r="TS86" s="405"/>
      <c r="TT86" s="405"/>
      <c r="TU86" s="405"/>
      <c r="TV86" s="405"/>
      <c r="TW86" s="405"/>
      <c r="TX86" s="405"/>
      <c r="TY86" s="405"/>
      <c r="TZ86" s="405"/>
      <c r="UA86" s="405"/>
      <c r="UB86" s="405"/>
      <c r="UC86" s="405"/>
      <c r="UD86" s="405"/>
      <c r="UE86" s="405"/>
      <c r="UF86" s="405"/>
      <c r="UG86" s="405"/>
      <c r="UH86" s="405"/>
      <c r="UI86" s="405"/>
      <c r="UJ86" s="405"/>
      <c r="UK86" s="405"/>
      <c r="UL86" s="405"/>
      <c r="UM86" s="405"/>
      <c r="UN86" s="405"/>
      <c r="UO86" s="405"/>
      <c r="UP86" s="405"/>
      <c r="UQ86" s="405"/>
      <c r="UR86" s="405"/>
      <c r="US86" s="405"/>
      <c r="UT86" s="405"/>
      <c r="UU86" s="405"/>
      <c r="UV86" s="405"/>
      <c r="UW86" s="405"/>
      <c r="UX86" s="405"/>
      <c r="UY86" s="405"/>
      <c r="UZ86" s="405"/>
      <c r="VA86" s="405"/>
      <c r="VB86" s="405"/>
      <c r="VC86" s="405"/>
      <c r="VD86" s="405"/>
      <c r="VE86" s="405"/>
      <c r="VF86" s="405"/>
      <c r="VG86" s="405"/>
      <c r="VH86" s="405"/>
      <c r="VI86" s="405"/>
      <c r="VJ86" s="405"/>
      <c r="VK86" s="405"/>
      <c r="VL86" s="405"/>
      <c r="VM86" s="405"/>
      <c r="VN86" s="405"/>
      <c r="VO86" s="405"/>
      <c r="VP86" s="405"/>
      <c r="VQ86" s="405"/>
      <c r="VR86" s="405"/>
      <c r="VS86" s="405"/>
      <c r="VT86" s="405"/>
      <c r="VU86" s="405"/>
      <c r="VV86" s="405"/>
      <c r="VW86" s="405"/>
      <c r="VX86" s="405"/>
      <c r="VY86" s="405"/>
      <c r="VZ86" s="405"/>
      <c r="WA86" s="405"/>
      <c r="WB86" s="405"/>
      <c r="WC86" s="405"/>
      <c r="WD86" s="405"/>
      <c r="WE86" s="405"/>
      <c r="WF86" s="405"/>
      <c r="WG86" s="405"/>
      <c r="WH86" s="405"/>
      <c r="WI86" s="405"/>
      <c r="WJ86" s="405"/>
      <c r="WK86" s="405"/>
      <c r="WL86" s="405"/>
      <c r="WM86" s="405"/>
      <c r="WN86" s="405"/>
      <c r="WO86" s="405"/>
      <c r="WP86" s="405"/>
      <c r="WQ86" s="405"/>
      <c r="WR86" s="405"/>
      <c r="WS86" s="405"/>
      <c r="WT86" s="405"/>
      <c r="WU86" s="405"/>
      <c r="WV86" s="405"/>
      <c r="WW86" s="405"/>
      <c r="WX86" s="405"/>
      <c r="WY86" s="405"/>
      <c r="WZ86" s="405"/>
      <c r="XA86" s="405"/>
      <c r="XB86" s="405"/>
      <c r="XC86" s="405"/>
      <c r="XD86" s="405"/>
      <c r="XE86" s="405"/>
      <c r="XF86" s="405"/>
      <c r="XG86" s="405"/>
      <c r="XH86" s="405"/>
      <c r="XI86" s="405"/>
      <c r="XJ86" s="405"/>
      <c r="XK86" s="405"/>
      <c r="XL86" s="405"/>
      <c r="XM86" s="405"/>
      <c r="XN86" s="405"/>
      <c r="XO86" s="405"/>
      <c r="XP86" s="405"/>
      <c r="XQ86" s="405"/>
      <c r="XR86" s="405"/>
      <c r="XS86" s="405"/>
      <c r="XT86" s="405"/>
      <c r="XU86" s="405"/>
      <c r="XV86" s="405"/>
      <c r="XW86" s="405"/>
      <c r="XX86" s="405"/>
      <c r="XY86" s="405"/>
      <c r="XZ86" s="405"/>
      <c r="YA86" s="405"/>
      <c r="YB86" s="405"/>
      <c r="YC86" s="405"/>
      <c r="YD86" s="405"/>
      <c r="YE86" s="405"/>
      <c r="YF86" s="405"/>
      <c r="YG86" s="405"/>
      <c r="YH86" s="405"/>
      <c r="YI86" s="405"/>
      <c r="YJ86" s="405"/>
      <c r="YK86" s="405"/>
      <c r="YL86" s="405"/>
      <c r="YM86" s="405"/>
      <c r="YN86" s="405"/>
      <c r="YO86" s="405"/>
      <c r="YP86" s="405"/>
      <c r="YQ86" s="405"/>
      <c r="YR86" s="405"/>
      <c r="YS86" s="405"/>
      <c r="YT86" s="405"/>
      <c r="YU86" s="405"/>
      <c r="YV86" s="405"/>
      <c r="YW86" s="405"/>
      <c r="YX86" s="405"/>
      <c r="YY86" s="405"/>
      <c r="YZ86" s="405"/>
      <c r="ZA86" s="405"/>
      <c r="ZB86" s="405"/>
      <c r="ZC86" s="405"/>
      <c r="ZD86" s="405"/>
      <c r="ZE86" s="405"/>
      <c r="ZF86" s="405"/>
      <c r="ZG86" s="405"/>
      <c r="ZH86" s="405"/>
      <c r="ZI86" s="405"/>
      <c r="ZJ86" s="405"/>
      <c r="ZK86" s="405"/>
      <c r="ZL86" s="405"/>
      <c r="ZM86" s="405"/>
      <c r="ZN86" s="405"/>
      <c r="ZO86" s="405"/>
      <c r="ZP86" s="405"/>
      <c r="ZQ86" s="405"/>
      <c r="ZR86" s="405"/>
      <c r="ZS86" s="405"/>
      <c r="ZT86" s="405"/>
      <c r="ZU86" s="405"/>
      <c r="ZV86" s="405"/>
      <c r="ZW86" s="405"/>
      <c r="ZX86" s="405"/>
      <c r="ZY86" s="405"/>
      <c r="ZZ86" s="405"/>
      <c r="AAA86" s="405"/>
      <c r="AAB86" s="405"/>
      <c r="AAC86" s="405"/>
      <c r="AAD86" s="405"/>
      <c r="AAE86" s="405"/>
      <c r="AAF86" s="405"/>
      <c r="AAG86" s="405"/>
      <c r="AAH86" s="405"/>
      <c r="AAI86" s="405"/>
      <c r="AAJ86" s="405"/>
      <c r="AAK86" s="405"/>
      <c r="AAL86" s="405"/>
      <c r="AAM86" s="405"/>
      <c r="AAN86" s="405"/>
      <c r="AAO86" s="405"/>
      <c r="AAP86" s="405"/>
      <c r="AAQ86" s="405"/>
      <c r="AAR86" s="405"/>
      <c r="AAS86" s="405"/>
      <c r="AAT86" s="405"/>
      <c r="AAU86" s="405"/>
      <c r="AAV86" s="405"/>
      <c r="AAW86" s="405"/>
      <c r="AAX86" s="405"/>
      <c r="AAY86" s="405"/>
      <c r="AAZ86" s="405"/>
      <c r="ABA86" s="405"/>
      <c r="ABB86" s="405"/>
      <c r="ABC86" s="405"/>
      <c r="ABD86" s="405"/>
      <c r="ABE86" s="405"/>
      <c r="ABF86" s="405"/>
      <c r="ABG86" s="405"/>
      <c r="ABH86" s="405"/>
      <c r="ABI86" s="405"/>
      <c r="ABJ86" s="405"/>
      <c r="ABK86" s="405"/>
      <c r="ABL86" s="405"/>
      <c r="ABM86" s="405"/>
      <c r="ABN86" s="405"/>
      <c r="ABO86" s="405"/>
      <c r="ABP86" s="405"/>
      <c r="ABQ86" s="405"/>
      <c r="ABR86" s="405"/>
      <c r="ABS86" s="405"/>
      <c r="ABT86" s="405"/>
      <c r="ABU86" s="405"/>
      <c r="ABV86" s="405"/>
      <c r="ABX86" s="405"/>
      <c r="ABZ86" s="405"/>
      <c r="ACB86" s="405"/>
      <c r="ACE86" s="405"/>
      <c r="ACF86" s="405"/>
      <c r="ACG86" s="405"/>
      <c r="ACI86" s="405"/>
      <c r="ACJ86" s="405"/>
      <c r="ACK86" s="405"/>
      <c r="ACL86" s="405"/>
      <c r="ACQ86" s="405"/>
      <c r="ACS86" s="405"/>
      <c r="ACT86" s="405"/>
      <c r="ACU86" s="405"/>
      <c r="ACV86" s="405"/>
      <c r="ACW86" s="405"/>
      <c r="ACX86" s="405"/>
      <c r="ACY86" s="405"/>
      <c r="ACZ86" s="405"/>
      <c r="ADA86" s="405"/>
      <c r="ADB86" s="405"/>
      <c r="ADC86" s="405"/>
      <c r="ADD86" s="405"/>
      <c r="ADE86" s="405"/>
      <c r="ADF86" s="405"/>
      <c r="ADG86" s="405"/>
      <c r="ADH86" s="405"/>
      <c r="ADI86" s="405"/>
      <c r="ADJ86" s="405"/>
      <c r="ADK86" s="405"/>
      <c r="ADL86" s="405"/>
      <c r="ADM86" s="405"/>
      <c r="ADN86" s="405"/>
      <c r="ADO86" s="405"/>
      <c r="ADP86" s="405"/>
      <c r="ADQ86" s="405"/>
      <c r="ADR86" s="405"/>
      <c r="ADS86" s="405"/>
      <c r="ADT86" s="405"/>
      <c r="ADU86" s="405"/>
      <c r="ADV86" s="405"/>
      <c r="ADW86" s="405"/>
      <c r="ADX86" s="405"/>
      <c r="ADY86" s="405"/>
      <c r="ADZ86" s="405"/>
      <c r="AEA86" s="405"/>
      <c r="AEB86" s="405"/>
      <c r="AEC86" s="405"/>
      <c r="AED86" s="405"/>
      <c r="AEE86" s="405"/>
      <c r="AEF86" s="405"/>
      <c r="AEG86" s="405"/>
      <c r="AEH86" s="405"/>
      <c r="AEI86" s="405"/>
      <c r="AEJ86" s="405"/>
      <c r="AEK86" s="405"/>
      <c r="AEL86" s="405"/>
      <c r="AEM86" s="405"/>
      <c r="AEN86" s="405"/>
      <c r="AEO86" s="405"/>
      <c r="AEP86" s="405"/>
      <c r="AEQ86" s="405"/>
      <c r="AER86" s="405"/>
      <c r="AES86" s="405"/>
      <c r="AET86" s="405"/>
      <c r="AEU86" s="405"/>
      <c r="AEV86" s="405"/>
      <c r="AEW86" s="405"/>
      <c r="AEX86" s="405"/>
      <c r="AEY86" s="405"/>
      <c r="AEZ86" s="405"/>
      <c r="AFA86" s="405"/>
      <c r="AFB86" s="405"/>
      <c r="AFC86" s="405"/>
      <c r="AFD86" s="405"/>
      <c r="AFE86" s="405"/>
      <c r="AFF86" s="405"/>
      <c r="AFG86" s="405"/>
      <c r="AFH86" s="405"/>
      <c r="AFI86" s="405"/>
      <c r="AFJ86" s="405"/>
      <c r="AFK86" s="405"/>
      <c r="AFL86" s="405"/>
      <c r="AFM86" s="405"/>
      <c r="AFN86" s="405"/>
      <c r="AFO86" s="405"/>
      <c r="AFP86" s="405"/>
      <c r="AFQ86" s="405"/>
      <c r="AFR86" s="405"/>
      <c r="AFS86" s="405"/>
      <c r="AFT86" s="405"/>
      <c r="AFU86" s="405"/>
      <c r="AFV86" s="405"/>
      <c r="AFW86" s="405"/>
      <c r="AFX86" s="405"/>
      <c r="AFY86" s="405"/>
      <c r="AFZ86" s="405"/>
      <c r="AGA86" s="405"/>
      <c r="AGB86" s="405"/>
      <c r="AGC86" s="405"/>
      <c r="AGD86" s="405"/>
      <c r="AGE86" s="405"/>
      <c r="AGF86" s="405"/>
      <c r="AGG86" s="405"/>
      <c r="AGH86" s="405"/>
      <c r="AGI86" s="405"/>
      <c r="AGJ86" s="405"/>
      <c r="AGK86" s="405"/>
      <c r="AGL86" s="405"/>
      <c r="AGM86" s="405"/>
      <c r="AGN86" s="405"/>
      <c r="AGO86" s="405"/>
      <c r="AGP86" s="405"/>
      <c r="AGQ86" s="405"/>
      <c r="AGR86" s="405"/>
      <c r="AGS86" s="405"/>
      <c r="AGT86" s="405"/>
      <c r="AGU86" s="405"/>
      <c r="AGV86" s="405"/>
      <c r="AGW86" s="405"/>
      <c r="AGX86" s="405"/>
      <c r="AGY86" s="405"/>
      <c r="AGZ86" s="405"/>
      <c r="AHA86" s="405"/>
      <c r="AHB86" s="405"/>
      <c r="AHC86" s="405"/>
      <c r="AHD86" s="405"/>
      <c r="AHE86" s="405"/>
      <c r="AHF86" s="405"/>
      <c r="AHG86" s="405"/>
      <c r="AHH86" s="405"/>
      <c r="AHI86" s="405"/>
      <c r="AHJ86" s="405"/>
      <c r="AHK86" s="405"/>
      <c r="AHL86" s="405"/>
      <c r="AHM86" s="405"/>
      <c r="AHN86" s="405"/>
      <c r="AHO86" s="405"/>
      <c r="AHP86" s="405"/>
      <c r="AHQ86" s="405"/>
      <c r="AHR86" s="405"/>
      <c r="AHS86" s="405"/>
      <c r="AHT86" s="405"/>
      <c r="AHU86" s="405"/>
      <c r="AHV86" s="405"/>
      <c r="AHW86" s="405"/>
      <c r="AHX86" s="405"/>
      <c r="AHY86" s="405"/>
      <c r="AHZ86" s="405"/>
      <c r="AIA86" s="405"/>
      <c r="AIB86" s="405"/>
      <c r="AIC86" s="405"/>
      <c r="AID86" s="405"/>
      <c r="AIE86" s="405"/>
      <c r="AIF86" s="405"/>
      <c r="AIG86" s="405"/>
      <c r="AIH86" s="405"/>
      <c r="AII86" s="405"/>
      <c r="AIJ86" s="405"/>
      <c r="AIK86" s="405"/>
      <c r="AIL86" s="405"/>
      <c r="AIM86" s="405"/>
      <c r="AIN86" s="405"/>
      <c r="AIO86" s="405"/>
      <c r="AIP86" s="405"/>
      <c r="AIQ86" s="405"/>
      <c r="AIR86" s="405"/>
      <c r="AIS86" s="405"/>
      <c r="AIT86" s="405"/>
      <c r="AIU86" s="405"/>
      <c r="AIV86" s="405"/>
      <c r="AIW86" s="405"/>
      <c r="AIX86" s="405"/>
      <c r="AIY86" s="405"/>
      <c r="AIZ86" s="405"/>
      <c r="AJA86" s="405"/>
      <c r="AJB86" s="405"/>
      <c r="AJC86" s="405"/>
      <c r="AJD86" s="405"/>
      <c r="AJE86" s="405"/>
      <c r="AJF86" s="405"/>
      <c r="AJG86" s="405"/>
      <c r="AJH86" s="405"/>
      <c r="AJI86" s="405"/>
      <c r="AJJ86" s="405"/>
      <c r="AJK86" s="405"/>
      <c r="AJL86" s="405"/>
      <c r="AJM86" s="405"/>
      <c r="AJN86" s="405"/>
      <c r="AJO86" s="405"/>
      <c r="AJP86" s="405"/>
      <c r="AJQ86" s="405"/>
      <c r="AJR86" s="405"/>
      <c r="AJS86" s="405"/>
      <c r="AJT86" s="405"/>
      <c r="AJU86" s="405"/>
      <c r="AJV86" s="405"/>
      <c r="AJW86" s="405"/>
      <c r="AJX86" s="405"/>
      <c r="AJY86" s="405"/>
      <c r="AJZ86" s="405"/>
      <c r="AKA86" s="405"/>
      <c r="AKB86" s="405"/>
      <c r="AKC86" s="405"/>
      <c r="AKD86" s="405"/>
      <c r="AKE86" s="405"/>
      <c r="AKF86" s="405"/>
      <c r="AKG86" s="405"/>
      <c r="AKH86" s="405"/>
      <c r="AKI86" s="405"/>
      <c r="AKJ86" s="405"/>
      <c r="AKK86" s="405"/>
      <c r="AKL86" s="405"/>
      <c r="AKM86" s="405"/>
      <c r="AKN86" s="405"/>
      <c r="AKO86" s="405"/>
      <c r="AKP86" s="405"/>
      <c r="AKQ86" s="405"/>
      <c r="AKR86" s="405"/>
      <c r="AKS86" s="405"/>
      <c r="AKT86" s="405"/>
      <c r="AKU86" s="405"/>
      <c r="AKV86" s="405"/>
      <c r="AKW86" s="405"/>
      <c r="AKX86" s="405"/>
      <c r="AKY86" s="405"/>
      <c r="AKZ86" s="405"/>
      <c r="ALA86" s="405"/>
      <c r="ALB86" s="405"/>
      <c r="ALC86" s="405"/>
      <c r="ALD86" s="405"/>
      <c r="ALE86" s="405"/>
      <c r="ALF86" s="405"/>
      <c r="ALG86" s="405"/>
      <c r="ALH86" s="405"/>
      <c r="ALI86" s="405"/>
      <c r="ALJ86" s="405"/>
      <c r="ALK86" s="405"/>
      <c r="ALL86" s="405"/>
      <c r="ALM86" s="405"/>
      <c r="ALN86" s="405"/>
      <c r="ALO86" s="405"/>
      <c r="ALP86" s="405"/>
      <c r="ALQ86" s="405"/>
      <c r="ALR86" s="405"/>
      <c r="ALT86" s="405"/>
      <c r="ALV86" s="405"/>
      <c r="ALX86" s="405"/>
      <c r="AMA86" s="405"/>
      <c r="AMB86" s="405"/>
      <c r="AMC86" s="405"/>
      <c r="AME86" s="405"/>
      <c r="AMF86" s="405"/>
      <c r="AMG86" s="405"/>
      <c r="AMH86" s="405"/>
      <c r="AMM86" s="405"/>
      <c r="AMO86" s="405"/>
      <c r="AMP86" s="405"/>
      <c r="AMQ86" s="405"/>
      <c r="AMR86" s="405"/>
      <c r="AMS86" s="405"/>
      <c r="AMT86" s="405"/>
      <c r="AMU86" s="405"/>
      <c r="AMV86" s="405"/>
      <c r="AMW86" s="405"/>
      <c r="AMX86" s="405"/>
      <c r="AMY86" s="405"/>
      <c r="AMZ86" s="405"/>
      <c r="ANA86" s="405"/>
      <c r="ANB86" s="405"/>
      <c r="ANC86" s="405"/>
      <c r="AND86" s="405"/>
      <c r="ANE86" s="405"/>
      <c r="ANF86" s="405"/>
      <c r="ANG86" s="405"/>
      <c r="ANH86" s="405"/>
      <c r="ANI86" s="405"/>
      <c r="ANJ86" s="405"/>
      <c r="ANK86" s="405"/>
      <c r="ANL86" s="405"/>
      <c r="ANM86" s="405"/>
      <c r="ANN86" s="405"/>
      <c r="ANO86" s="405"/>
      <c r="ANP86" s="405"/>
      <c r="ANQ86" s="405"/>
      <c r="ANR86" s="405"/>
      <c r="ANS86" s="405"/>
      <c r="ANT86" s="405"/>
      <c r="ANU86" s="405"/>
      <c r="ANV86" s="405"/>
      <c r="ANW86" s="405"/>
      <c r="ANX86" s="405"/>
      <c r="ANY86" s="405"/>
      <c r="ANZ86" s="405"/>
      <c r="AOA86" s="405"/>
      <c r="AOB86" s="405"/>
      <c r="AOC86" s="405"/>
      <c r="AOD86" s="405"/>
      <c r="AOE86" s="405"/>
      <c r="AOF86" s="405"/>
      <c r="AOG86" s="405"/>
      <c r="AOH86" s="405"/>
      <c r="AOI86" s="405"/>
      <c r="AOJ86" s="405"/>
      <c r="AOK86" s="405"/>
      <c r="AOL86" s="405"/>
      <c r="AOM86" s="405"/>
      <c r="AON86" s="405"/>
      <c r="AOO86" s="405"/>
      <c r="AOP86" s="405"/>
      <c r="AOQ86" s="405"/>
      <c r="AOR86" s="405"/>
      <c r="AOS86" s="405"/>
      <c r="AOT86" s="405"/>
      <c r="AOU86" s="405"/>
      <c r="AOV86" s="405"/>
      <c r="AOW86" s="405"/>
      <c r="AOX86" s="405"/>
      <c r="AOY86" s="405"/>
      <c r="AOZ86" s="405"/>
      <c r="APA86" s="405"/>
      <c r="APB86" s="405"/>
      <c r="APC86" s="405"/>
      <c r="APD86" s="405"/>
      <c r="APE86" s="405"/>
      <c r="APF86" s="405"/>
      <c r="APG86" s="405"/>
      <c r="APH86" s="405"/>
      <c r="API86" s="405"/>
      <c r="APJ86" s="405"/>
      <c r="APK86" s="405"/>
      <c r="APL86" s="405"/>
      <c r="APM86" s="405"/>
      <c r="APN86" s="405"/>
      <c r="APO86" s="405"/>
      <c r="APP86" s="405"/>
      <c r="APQ86" s="405"/>
      <c r="APR86" s="405"/>
      <c r="APS86" s="405"/>
      <c r="APT86" s="405"/>
      <c r="APU86" s="405"/>
      <c r="APV86" s="405"/>
      <c r="APW86" s="405"/>
      <c r="APX86" s="405"/>
      <c r="APY86" s="405"/>
      <c r="APZ86" s="405"/>
      <c r="AQA86" s="405"/>
      <c r="AQB86" s="405"/>
      <c r="AQC86" s="405"/>
      <c r="AQD86" s="405"/>
      <c r="AQE86" s="405"/>
      <c r="AQF86" s="405"/>
      <c r="AQG86" s="405"/>
      <c r="AQH86" s="405"/>
      <c r="AQI86" s="405"/>
      <c r="AQJ86" s="405"/>
      <c r="AQK86" s="405"/>
      <c r="AQL86" s="405"/>
      <c r="AQM86" s="405"/>
      <c r="AQN86" s="405"/>
      <c r="AQO86" s="405"/>
      <c r="AQP86" s="405"/>
      <c r="AQQ86" s="405"/>
      <c r="AQR86" s="405"/>
      <c r="AQS86" s="405"/>
      <c r="AQT86" s="405"/>
      <c r="AQU86" s="405"/>
      <c r="AQV86" s="405"/>
      <c r="AQW86" s="405"/>
      <c r="AQX86" s="405"/>
      <c r="AQY86" s="405"/>
      <c r="AQZ86" s="405"/>
      <c r="ARA86" s="405"/>
      <c r="ARB86" s="405"/>
      <c r="ARC86" s="405"/>
      <c r="ARD86" s="405"/>
      <c r="ARE86" s="405"/>
      <c r="ARF86" s="405"/>
      <c r="ARG86" s="405"/>
      <c r="ARH86" s="405"/>
      <c r="ARI86" s="405"/>
      <c r="ARJ86" s="405"/>
      <c r="ARK86" s="405"/>
      <c r="ARL86" s="405"/>
      <c r="ARM86" s="405"/>
      <c r="ARN86" s="405"/>
      <c r="ARO86" s="405"/>
      <c r="ARP86" s="405"/>
      <c r="ARQ86" s="405"/>
      <c r="ARR86" s="405"/>
      <c r="ARS86" s="405"/>
      <c r="ART86" s="405"/>
      <c r="ARU86" s="405"/>
      <c r="ARV86" s="405"/>
      <c r="ARW86" s="405"/>
      <c r="ARX86" s="405"/>
      <c r="ARY86" s="405"/>
      <c r="ARZ86" s="405"/>
      <c r="ASA86" s="405"/>
      <c r="ASB86" s="405"/>
      <c r="ASC86" s="405"/>
      <c r="ASD86" s="405"/>
      <c r="ASE86" s="405"/>
      <c r="ASF86" s="405"/>
      <c r="ASG86" s="405"/>
      <c r="ASH86" s="405"/>
      <c r="ASI86" s="405"/>
      <c r="ASJ86" s="405"/>
      <c r="ASK86" s="405"/>
      <c r="ASL86" s="405"/>
      <c r="ASM86" s="405"/>
      <c r="ASN86" s="405"/>
      <c r="ASO86" s="405"/>
      <c r="ASP86" s="405"/>
      <c r="ASQ86" s="405"/>
      <c r="ASR86" s="405"/>
      <c r="ASS86" s="405"/>
      <c r="AST86" s="405"/>
      <c r="ASU86" s="405"/>
      <c r="ASV86" s="405"/>
      <c r="ASW86" s="405"/>
      <c r="ASX86" s="405"/>
      <c r="ASY86" s="405"/>
      <c r="ASZ86" s="405"/>
      <c r="ATA86" s="405"/>
      <c r="ATB86" s="405"/>
      <c r="ATC86" s="405"/>
      <c r="ATD86" s="405"/>
      <c r="ATE86" s="405"/>
      <c r="ATF86" s="405"/>
      <c r="ATG86" s="405"/>
      <c r="ATH86" s="405"/>
      <c r="ATI86" s="405"/>
      <c r="ATJ86" s="405"/>
      <c r="ATK86" s="405"/>
      <c r="ATL86" s="405"/>
      <c r="ATM86" s="405"/>
      <c r="ATN86" s="405"/>
      <c r="ATO86" s="405"/>
      <c r="ATP86" s="405"/>
      <c r="ATQ86" s="405"/>
      <c r="ATR86" s="405"/>
      <c r="ATS86" s="405"/>
      <c r="ATT86" s="405"/>
      <c r="ATU86" s="405"/>
      <c r="ATV86" s="405"/>
      <c r="ATW86" s="405"/>
      <c r="ATX86" s="405"/>
      <c r="ATY86" s="405"/>
      <c r="ATZ86" s="405"/>
      <c r="AUA86" s="405"/>
      <c r="AUB86" s="405"/>
      <c r="AUC86" s="405"/>
      <c r="AUD86" s="405"/>
      <c r="AUE86" s="405"/>
      <c r="AUF86" s="405"/>
      <c r="AUG86" s="405"/>
      <c r="AUH86" s="405"/>
      <c r="AUI86" s="405"/>
      <c r="AUJ86" s="405"/>
      <c r="AUK86" s="405"/>
      <c r="AUL86" s="405"/>
      <c r="AUM86" s="405"/>
      <c r="AUN86" s="405"/>
      <c r="AUO86" s="405"/>
      <c r="AUP86" s="405"/>
      <c r="AUQ86" s="405"/>
      <c r="AUR86" s="405"/>
      <c r="AUS86" s="405"/>
      <c r="AUT86" s="405"/>
      <c r="AUU86" s="405"/>
      <c r="AUV86" s="405"/>
      <c r="AUW86" s="405"/>
      <c r="AUX86" s="405"/>
      <c r="AUY86" s="405"/>
      <c r="AUZ86" s="405"/>
      <c r="AVA86" s="405"/>
      <c r="AVB86" s="405"/>
      <c r="AVC86" s="405"/>
      <c r="AVD86" s="405"/>
      <c r="AVE86" s="405"/>
      <c r="AVF86" s="405"/>
      <c r="AVG86" s="405"/>
      <c r="AVH86" s="405"/>
      <c r="AVI86" s="405"/>
      <c r="AVJ86" s="405"/>
      <c r="AVK86" s="405"/>
      <c r="AVL86" s="405"/>
      <c r="AVM86" s="405"/>
      <c r="AVN86" s="405"/>
      <c r="AVP86" s="405"/>
      <c r="AVR86" s="405"/>
      <c r="AVT86" s="405"/>
      <c r="AVW86" s="405"/>
      <c r="AVX86" s="405"/>
      <c r="AVY86" s="405"/>
      <c r="AWA86" s="405"/>
      <c r="AWB86" s="405"/>
      <c r="AWC86" s="405"/>
      <c r="AWD86" s="405"/>
      <c r="AWI86" s="405"/>
      <c r="AWK86" s="405"/>
      <c r="AWL86" s="405"/>
      <c r="AWM86" s="405"/>
      <c r="AWN86" s="405"/>
      <c r="AWO86" s="405"/>
      <c r="AWP86" s="405"/>
      <c r="AWQ86" s="405"/>
      <c r="AWR86" s="405"/>
      <c r="AWS86" s="405"/>
      <c r="AWT86" s="405"/>
      <c r="AWU86" s="405"/>
      <c r="AWV86" s="405"/>
      <c r="AWW86" s="405"/>
      <c r="AWX86" s="405"/>
      <c r="AWY86" s="405"/>
      <c r="AWZ86" s="405"/>
      <c r="AXA86" s="405"/>
      <c r="AXB86" s="405"/>
      <c r="AXC86" s="405"/>
      <c r="AXD86" s="405"/>
      <c r="AXE86" s="405"/>
      <c r="AXF86" s="405"/>
      <c r="AXG86" s="405"/>
      <c r="AXH86" s="405"/>
      <c r="AXI86" s="405"/>
      <c r="AXJ86" s="405"/>
      <c r="AXK86" s="405"/>
      <c r="AXL86" s="405"/>
      <c r="AXM86" s="405"/>
      <c r="AXN86" s="405"/>
      <c r="AXO86" s="405"/>
      <c r="AXP86" s="405"/>
      <c r="AXQ86" s="405"/>
      <c r="AXR86" s="405"/>
      <c r="AXS86" s="405"/>
      <c r="AXT86" s="405"/>
      <c r="AXU86" s="405"/>
      <c r="AXV86" s="405"/>
      <c r="AXW86" s="405"/>
      <c r="AXX86" s="405"/>
      <c r="AXY86" s="405"/>
      <c r="AXZ86" s="405"/>
      <c r="AYA86" s="405"/>
      <c r="AYB86" s="405"/>
      <c r="AYC86" s="405"/>
      <c r="AYD86" s="405"/>
      <c r="AYE86" s="405"/>
      <c r="AYF86" s="405"/>
      <c r="AYG86" s="405"/>
      <c r="AYH86" s="405"/>
      <c r="AYI86" s="405"/>
      <c r="AYJ86" s="405"/>
      <c r="AYK86" s="405"/>
      <c r="AYL86" s="405"/>
      <c r="AYM86" s="405"/>
      <c r="AYN86" s="405"/>
      <c r="AYO86" s="405"/>
      <c r="AYP86" s="405"/>
      <c r="AYQ86" s="405"/>
      <c r="AYR86" s="405"/>
      <c r="AYS86" s="405"/>
      <c r="AYT86" s="405"/>
      <c r="AYU86" s="405"/>
      <c r="AYV86" s="405"/>
      <c r="AYW86" s="405"/>
      <c r="AYX86" s="405"/>
      <c r="AYY86" s="405"/>
      <c r="AYZ86" s="405"/>
      <c r="AZA86" s="405"/>
      <c r="AZB86" s="405"/>
      <c r="AZC86" s="405"/>
      <c r="AZD86" s="405"/>
      <c r="AZE86" s="405"/>
      <c r="AZF86" s="405"/>
      <c r="AZG86" s="405"/>
      <c r="AZH86" s="405"/>
      <c r="AZI86" s="405"/>
      <c r="AZJ86" s="405"/>
      <c r="AZK86" s="405"/>
      <c r="AZL86" s="405"/>
      <c r="AZM86" s="405"/>
      <c r="AZN86" s="405"/>
      <c r="AZO86" s="405"/>
      <c r="AZP86" s="405"/>
      <c r="AZQ86" s="405"/>
      <c r="AZR86" s="405"/>
      <c r="AZS86" s="405"/>
      <c r="AZT86" s="405"/>
      <c r="AZU86" s="405"/>
      <c r="AZV86" s="405"/>
      <c r="AZW86" s="405"/>
      <c r="AZX86" s="405"/>
      <c r="AZY86" s="405"/>
      <c r="AZZ86" s="405"/>
      <c r="BAA86" s="405"/>
      <c r="BAB86" s="405"/>
      <c r="BAC86" s="405"/>
      <c r="BAD86" s="405"/>
      <c r="BAE86" s="405"/>
      <c r="BAF86" s="405"/>
      <c r="BAG86" s="405"/>
      <c r="BAH86" s="405"/>
      <c r="BAI86" s="405"/>
      <c r="BAJ86" s="405"/>
      <c r="BAK86" s="405"/>
      <c r="BAL86" s="405"/>
      <c r="BAM86" s="405"/>
      <c r="BAN86" s="405"/>
      <c r="BAO86" s="405"/>
      <c r="BAP86" s="405"/>
      <c r="BAQ86" s="405"/>
      <c r="BAR86" s="405"/>
      <c r="BAS86" s="405"/>
      <c r="BAT86" s="405"/>
      <c r="BAU86" s="405"/>
      <c r="BAV86" s="405"/>
      <c r="BAW86" s="405"/>
      <c r="BAX86" s="405"/>
      <c r="BAY86" s="405"/>
      <c r="BAZ86" s="405"/>
      <c r="BBA86" s="405"/>
      <c r="BBB86" s="405"/>
      <c r="BBC86" s="405"/>
      <c r="BBD86" s="405"/>
      <c r="BBE86" s="405"/>
      <c r="BBF86" s="405"/>
      <c r="BBG86" s="405"/>
      <c r="BBH86" s="405"/>
      <c r="BBI86" s="405"/>
      <c r="BBJ86" s="405"/>
      <c r="BBK86" s="405"/>
      <c r="BBL86" s="405"/>
      <c r="BBM86" s="405"/>
      <c r="BBN86" s="405"/>
      <c r="BBO86" s="405"/>
      <c r="BBP86" s="405"/>
      <c r="BBQ86" s="405"/>
      <c r="BBR86" s="405"/>
      <c r="BBS86" s="405"/>
      <c r="BBT86" s="405"/>
      <c r="BBU86" s="405"/>
      <c r="BBV86" s="405"/>
      <c r="BBW86" s="405"/>
      <c r="BBX86" s="405"/>
      <c r="BBY86" s="405"/>
      <c r="BBZ86" s="405"/>
      <c r="BCA86" s="405"/>
      <c r="BCB86" s="405"/>
      <c r="BCC86" s="405"/>
      <c r="BCD86" s="405"/>
      <c r="BCE86" s="405"/>
      <c r="BCF86" s="405"/>
      <c r="BCG86" s="405"/>
      <c r="BCH86" s="405"/>
      <c r="BCI86" s="405"/>
      <c r="BCJ86" s="405"/>
      <c r="BCK86" s="405"/>
      <c r="BCL86" s="405"/>
      <c r="BCM86" s="405"/>
      <c r="BCN86" s="405"/>
      <c r="BCO86" s="405"/>
      <c r="BCP86" s="405"/>
      <c r="BCQ86" s="405"/>
      <c r="BCR86" s="405"/>
      <c r="BCS86" s="405"/>
      <c r="BCT86" s="405"/>
      <c r="BCU86" s="405"/>
      <c r="BCV86" s="405"/>
      <c r="BCW86" s="405"/>
      <c r="BCX86" s="405"/>
      <c r="BCY86" s="405"/>
      <c r="BCZ86" s="405"/>
      <c r="BDA86" s="405"/>
      <c r="BDB86" s="405"/>
      <c r="BDC86" s="405"/>
      <c r="BDD86" s="405"/>
      <c r="BDE86" s="405"/>
      <c r="BDF86" s="405"/>
      <c r="BDG86" s="405"/>
      <c r="BDH86" s="405"/>
      <c r="BDI86" s="405"/>
      <c r="BDJ86" s="405"/>
      <c r="BDK86" s="405"/>
      <c r="BDL86" s="405"/>
      <c r="BDM86" s="405"/>
      <c r="BDN86" s="405"/>
      <c r="BDO86" s="405"/>
      <c r="BDP86" s="405"/>
      <c r="BDQ86" s="405"/>
      <c r="BDR86" s="405"/>
      <c r="BDS86" s="405"/>
      <c r="BDT86" s="405"/>
      <c r="BDU86" s="405"/>
      <c r="BDV86" s="405"/>
      <c r="BDW86" s="405"/>
      <c r="BDX86" s="405"/>
      <c r="BDY86" s="405"/>
      <c r="BDZ86" s="405"/>
      <c r="BEA86" s="405"/>
      <c r="BEB86" s="405"/>
      <c r="BEC86" s="405"/>
      <c r="BED86" s="405"/>
      <c r="BEE86" s="405"/>
      <c r="BEF86" s="405"/>
      <c r="BEG86" s="405"/>
      <c r="BEH86" s="405"/>
      <c r="BEI86" s="405"/>
      <c r="BEJ86" s="405"/>
      <c r="BEK86" s="405"/>
      <c r="BEL86" s="405"/>
      <c r="BEM86" s="405"/>
      <c r="BEN86" s="405"/>
      <c r="BEO86" s="405"/>
      <c r="BEP86" s="405"/>
      <c r="BEQ86" s="405"/>
      <c r="BER86" s="405"/>
      <c r="BES86" s="405"/>
      <c r="BET86" s="405"/>
      <c r="BEU86" s="405"/>
      <c r="BEV86" s="405"/>
      <c r="BEW86" s="405"/>
      <c r="BEX86" s="405"/>
      <c r="BEY86" s="405"/>
      <c r="BEZ86" s="405"/>
      <c r="BFA86" s="405"/>
      <c r="BFB86" s="405"/>
      <c r="BFC86" s="405"/>
      <c r="BFD86" s="405"/>
      <c r="BFE86" s="405"/>
      <c r="BFF86" s="405"/>
      <c r="BFG86" s="405"/>
      <c r="BFH86" s="405"/>
      <c r="BFI86" s="405"/>
      <c r="BFJ86" s="405"/>
      <c r="BFL86" s="405"/>
      <c r="BFN86" s="405"/>
      <c r="BFP86" s="405"/>
      <c r="BFS86" s="405"/>
      <c r="BFT86" s="405"/>
      <c r="BFU86" s="405"/>
      <c r="BFW86" s="405"/>
      <c r="BFX86" s="405"/>
      <c r="BFY86" s="405"/>
      <c r="BFZ86" s="405"/>
      <c r="BGE86" s="405"/>
      <c r="BGG86" s="405"/>
      <c r="BGH86" s="405"/>
      <c r="BGI86" s="405"/>
      <c r="BGJ86" s="405"/>
      <c r="BGK86" s="405"/>
      <c r="BGL86" s="405"/>
      <c r="BGM86" s="405"/>
      <c r="BGN86" s="405"/>
      <c r="BGO86" s="405"/>
      <c r="BGP86" s="405"/>
      <c r="BGQ86" s="405"/>
      <c r="BGR86" s="405"/>
      <c r="BGS86" s="405"/>
      <c r="BGT86" s="405"/>
      <c r="BGU86" s="405"/>
      <c r="BGV86" s="405"/>
      <c r="BGW86" s="405"/>
      <c r="BGX86" s="405"/>
      <c r="BGY86" s="405"/>
      <c r="BGZ86" s="405"/>
      <c r="BHA86" s="405"/>
      <c r="BHB86" s="405"/>
      <c r="BHC86" s="405"/>
      <c r="BHD86" s="405"/>
      <c r="BHE86" s="405"/>
      <c r="BHF86" s="405"/>
      <c r="BHG86" s="405"/>
      <c r="BHH86" s="405"/>
      <c r="BHI86" s="405"/>
      <c r="BHJ86" s="405"/>
      <c r="BHK86" s="405"/>
      <c r="BHL86" s="405"/>
      <c r="BHM86" s="405"/>
      <c r="BHN86" s="405"/>
      <c r="BHO86" s="405"/>
      <c r="BHP86" s="405"/>
      <c r="BHQ86" s="405"/>
      <c r="BHR86" s="405"/>
      <c r="BHS86" s="405"/>
      <c r="BHT86" s="405"/>
      <c r="BHU86" s="405"/>
      <c r="BHV86" s="405"/>
      <c r="BHW86" s="405"/>
      <c r="BHX86" s="405"/>
      <c r="BHY86" s="405"/>
      <c r="BHZ86" s="405"/>
      <c r="BIA86" s="405"/>
      <c r="BIB86" s="405"/>
      <c r="BIC86" s="405"/>
      <c r="BID86" s="405"/>
      <c r="BIE86" s="405"/>
      <c r="BIF86" s="405"/>
      <c r="BIG86" s="405"/>
      <c r="BIH86" s="405"/>
      <c r="BII86" s="405"/>
      <c r="BIJ86" s="405"/>
      <c r="BIK86" s="405"/>
      <c r="BIL86" s="405"/>
      <c r="BIM86" s="405"/>
      <c r="BIN86" s="405"/>
      <c r="BIO86" s="405"/>
      <c r="BIP86" s="405"/>
      <c r="BIQ86" s="405"/>
      <c r="BIR86" s="405"/>
      <c r="BIS86" s="405"/>
      <c r="BIT86" s="405"/>
      <c r="BIU86" s="405"/>
      <c r="BIV86" s="405"/>
      <c r="BIW86" s="405"/>
      <c r="BIX86" s="405"/>
      <c r="BIY86" s="405"/>
      <c r="BIZ86" s="405"/>
      <c r="BJA86" s="405"/>
      <c r="BJB86" s="405"/>
      <c r="BJC86" s="405"/>
      <c r="BJD86" s="405"/>
      <c r="BJE86" s="405"/>
      <c r="BJF86" s="405"/>
      <c r="BJG86" s="405"/>
      <c r="BJH86" s="405"/>
      <c r="BJI86" s="405"/>
      <c r="BJJ86" s="405"/>
      <c r="BJK86" s="405"/>
      <c r="BJL86" s="405"/>
      <c r="BJM86" s="405"/>
      <c r="BJN86" s="405"/>
      <c r="BJO86" s="405"/>
      <c r="BJP86" s="405"/>
      <c r="BJQ86" s="405"/>
      <c r="BJR86" s="405"/>
      <c r="BJS86" s="405"/>
      <c r="BJT86" s="405"/>
      <c r="BJU86" s="405"/>
      <c r="BJV86" s="405"/>
      <c r="BJW86" s="405"/>
      <c r="BJX86" s="405"/>
      <c r="BJY86" s="405"/>
      <c r="BJZ86" s="405"/>
      <c r="BKA86" s="405"/>
      <c r="BKB86" s="405"/>
      <c r="BKC86" s="405"/>
      <c r="BKD86" s="405"/>
      <c r="BKE86" s="405"/>
      <c r="BKF86" s="405"/>
      <c r="BKG86" s="405"/>
      <c r="BKH86" s="405"/>
      <c r="BKI86" s="405"/>
      <c r="BKJ86" s="405"/>
      <c r="BKK86" s="405"/>
      <c r="BKL86" s="405"/>
      <c r="BKM86" s="405"/>
      <c r="BKN86" s="405"/>
      <c r="BKO86" s="405"/>
      <c r="BKP86" s="405"/>
      <c r="BKQ86" s="405"/>
      <c r="BKR86" s="405"/>
      <c r="BKS86" s="405"/>
      <c r="BKT86" s="405"/>
      <c r="BKU86" s="405"/>
      <c r="BKV86" s="405"/>
      <c r="BKW86" s="405"/>
      <c r="BKX86" s="405"/>
      <c r="BKY86" s="405"/>
      <c r="BKZ86" s="405"/>
      <c r="BLA86" s="405"/>
      <c r="BLB86" s="405"/>
      <c r="BLC86" s="405"/>
      <c r="BLD86" s="405"/>
      <c r="BLE86" s="405"/>
      <c r="BLF86" s="405"/>
      <c r="BLG86" s="405"/>
      <c r="BLH86" s="405"/>
      <c r="BLI86" s="405"/>
      <c r="BLJ86" s="405"/>
      <c r="BLK86" s="405"/>
      <c r="BLL86" s="405"/>
      <c r="BLM86" s="405"/>
      <c r="BLN86" s="405"/>
      <c r="BLO86" s="405"/>
      <c r="BLP86" s="405"/>
      <c r="BLQ86" s="405"/>
      <c r="BLR86" s="405"/>
      <c r="BLS86" s="405"/>
      <c r="BLT86" s="405"/>
      <c r="BLU86" s="405"/>
      <c r="BLV86" s="405"/>
      <c r="BLW86" s="405"/>
      <c r="BLX86" s="405"/>
      <c r="BLY86" s="405"/>
      <c r="BLZ86" s="405"/>
      <c r="BMA86" s="405"/>
      <c r="BMB86" s="405"/>
      <c r="BMC86" s="405"/>
      <c r="BMD86" s="405"/>
      <c r="BME86" s="405"/>
      <c r="BMF86" s="405"/>
      <c r="BMG86" s="405"/>
      <c r="BMH86" s="405"/>
      <c r="BMI86" s="405"/>
      <c r="BMJ86" s="405"/>
      <c r="BMK86" s="405"/>
      <c r="BML86" s="405"/>
      <c r="BMM86" s="405"/>
      <c r="BMN86" s="405"/>
      <c r="BMO86" s="405"/>
      <c r="BMP86" s="405"/>
      <c r="BMQ86" s="405"/>
      <c r="BMR86" s="405"/>
      <c r="BMS86" s="405"/>
      <c r="BMT86" s="405"/>
      <c r="BMU86" s="405"/>
      <c r="BMV86" s="405"/>
      <c r="BMW86" s="405"/>
      <c r="BMX86" s="405"/>
      <c r="BMY86" s="405"/>
      <c r="BMZ86" s="405"/>
      <c r="BNA86" s="405"/>
      <c r="BNB86" s="405"/>
      <c r="BNC86" s="405"/>
      <c r="BND86" s="405"/>
      <c r="BNE86" s="405"/>
      <c r="BNF86" s="405"/>
      <c r="BNG86" s="405"/>
      <c r="BNH86" s="405"/>
      <c r="BNI86" s="405"/>
      <c r="BNJ86" s="405"/>
      <c r="BNK86" s="405"/>
      <c r="BNL86" s="405"/>
      <c r="BNM86" s="405"/>
      <c r="BNN86" s="405"/>
      <c r="BNO86" s="405"/>
      <c r="BNP86" s="405"/>
      <c r="BNQ86" s="405"/>
      <c r="BNR86" s="405"/>
      <c r="BNS86" s="405"/>
      <c r="BNT86" s="405"/>
      <c r="BNU86" s="405"/>
      <c r="BNV86" s="405"/>
      <c r="BNW86" s="405"/>
      <c r="BNX86" s="405"/>
      <c r="BNY86" s="405"/>
      <c r="BNZ86" s="405"/>
      <c r="BOA86" s="405"/>
      <c r="BOB86" s="405"/>
      <c r="BOC86" s="405"/>
      <c r="BOD86" s="405"/>
      <c r="BOE86" s="405"/>
      <c r="BOF86" s="405"/>
      <c r="BOG86" s="405"/>
      <c r="BOH86" s="405"/>
      <c r="BOI86" s="405"/>
      <c r="BOJ86" s="405"/>
      <c r="BOK86" s="405"/>
      <c r="BOL86" s="405"/>
      <c r="BOM86" s="405"/>
      <c r="BON86" s="405"/>
      <c r="BOO86" s="405"/>
      <c r="BOP86" s="405"/>
      <c r="BOQ86" s="405"/>
      <c r="BOR86" s="405"/>
      <c r="BOS86" s="405"/>
      <c r="BOT86" s="405"/>
      <c r="BOU86" s="405"/>
      <c r="BOV86" s="405"/>
      <c r="BOW86" s="405"/>
      <c r="BOX86" s="405"/>
      <c r="BOY86" s="405"/>
      <c r="BOZ86" s="405"/>
      <c r="BPA86" s="405"/>
      <c r="BPB86" s="405"/>
      <c r="BPC86" s="405"/>
      <c r="BPD86" s="405"/>
      <c r="BPE86" s="405"/>
      <c r="BPF86" s="405"/>
      <c r="BPH86" s="405"/>
      <c r="BPJ86" s="405"/>
      <c r="BPL86" s="405"/>
      <c r="BPO86" s="405"/>
      <c r="BPP86" s="405"/>
      <c r="BPQ86" s="405"/>
      <c r="BPS86" s="405"/>
      <c r="BPT86" s="405"/>
      <c r="BPU86" s="405"/>
      <c r="BPV86" s="405"/>
      <c r="BQA86" s="405"/>
      <c r="BQC86" s="405"/>
      <c r="BQD86" s="405"/>
      <c r="BQE86" s="405"/>
      <c r="BQF86" s="405"/>
      <c r="BQG86" s="405"/>
      <c r="BQH86" s="405"/>
      <c r="BQI86" s="405"/>
      <c r="BQJ86" s="405"/>
      <c r="BQK86" s="405"/>
      <c r="BQL86" s="405"/>
      <c r="BQM86" s="405"/>
      <c r="BQN86" s="405"/>
      <c r="BQO86" s="405"/>
      <c r="BQP86" s="405"/>
      <c r="BQQ86" s="405"/>
      <c r="BQR86" s="405"/>
      <c r="BQS86" s="405"/>
      <c r="BQT86" s="405"/>
      <c r="BQU86" s="405"/>
      <c r="BQV86" s="405"/>
      <c r="BQW86" s="405"/>
      <c r="BQX86" s="405"/>
      <c r="BQY86" s="405"/>
      <c r="BQZ86" s="405"/>
      <c r="BRA86" s="405"/>
      <c r="BRB86" s="405"/>
      <c r="BRC86" s="405"/>
      <c r="BRD86" s="405"/>
      <c r="BRE86" s="405"/>
      <c r="BRF86" s="405"/>
      <c r="BRG86" s="405"/>
      <c r="BRH86" s="405"/>
      <c r="BRI86" s="405"/>
      <c r="BRJ86" s="405"/>
      <c r="BRK86" s="405"/>
      <c r="BRL86" s="405"/>
      <c r="BRM86" s="405"/>
      <c r="BRN86" s="405"/>
      <c r="BRO86" s="405"/>
      <c r="BRP86" s="405"/>
      <c r="BRQ86" s="405"/>
      <c r="BRR86" s="405"/>
      <c r="BRS86" s="405"/>
      <c r="BRT86" s="405"/>
      <c r="BRU86" s="405"/>
      <c r="BRV86" s="405"/>
      <c r="BRW86" s="405"/>
      <c r="BRX86" s="405"/>
      <c r="BRY86" s="405"/>
      <c r="BRZ86" s="405"/>
      <c r="BSA86" s="405"/>
      <c r="BSB86" s="405"/>
      <c r="BSC86" s="405"/>
      <c r="BSD86" s="405"/>
      <c r="BSE86" s="405"/>
      <c r="BSF86" s="405"/>
      <c r="BSG86" s="405"/>
      <c r="BSH86" s="405"/>
      <c r="BSI86" s="405"/>
      <c r="BSJ86" s="405"/>
      <c r="BSK86" s="405"/>
      <c r="BSL86" s="405"/>
      <c r="BSM86" s="405"/>
      <c r="BSN86" s="405"/>
      <c r="BSO86" s="405"/>
      <c r="BSP86" s="405"/>
      <c r="BSQ86" s="405"/>
      <c r="BSR86" s="405"/>
      <c r="BSS86" s="405"/>
      <c r="BST86" s="405"/>
      <c r="BSU86" s="405"/>
      <c r="BSV86" s="405"/>
      <c r="BSW86" s="405"/>
      <c r="BSX86" s="405"/>
      <c r="BSY86" s="405"/>
      <c r="BSZ86" s="405"/>
      <c r="BTA86" s="405"/>
      <c r="BTB86" s="405"/>
      <c r="BTC86" s="405"/>
      <c r="BTD86" s="405"/>
      <c r="BTE86" s="405"/>
      <c r="BTF86" s="405"/>
      <c r="BTG86" s="405"/>
      <c r="BTH86" s="405"/>
      <c r="BTI86" s="405"/>
      <c r="BTJ86" s="405"/>
      <c r="BTK86" s="405"/>
      <c r="BTL86" s="405"/>
      <c r="BTM86" s="405"/>
      <c r="BTN86" s="405"/>
      <c r="BTO86" s="405"/>
      <c r="BTP86" s="405"/>
      <c r="BTQ86" s="405"/>
      <c r="BTR86" s="405"/>
      <c r="BTS86" s="405"/>
      <c r="BTT86" s="405"/>
      <c r="BTU86" s="405"/>
      <c r="BTV86" s="405"/>
      <c r="BTW86" s="405"/>
      <c r="BTX86" s="405"/>
      <c r="BTY86" s="405"/>
      <c r="BTZ86" s="405"/>
      <c r="BUA86" s="405"/>
      <c r="BUB86" s="405"/>
      <c r="BUC86" s="405"/>
      <c r="BUD86" s="405"/>
      <c r="BUE86" s="405"/>
      <c r="BUF86" s="405"/>
      <c r="BUG86" s="405"/>
      <c r="BUH86" s="405"/>
      <c r="BUI86" s="405"/>
      <c r="BUJ86" s="405"/>
      <c r="BUK86" s="405"/>
      <c r="BUL86" s="405"/>
      <c r="BUM86" s="405"/>
      <c r="BUN86" s="405"/>
      <c r="BUO86" s="405"/>
      <c r="BUP86" s="405"/>
      <c r="BUQ86" s="405"/>
      <c r="BUR86" s="405"/>
      <c r="BUS86" s="405"/>
      <c r="BUT86" s="405"/>
      <c r="BUU86" s="405"/>
      <c r="BUV86" s="405"/>
      <c r="BUW86" s="405"/>
      <c r="BUX86" s="405"/>
      <c r="BUY86" s="405"/>
      <c r="BUZ86" s="405"/>
      <c r="BVA86" s="405"/>
      <c r="BVB86" s="405"/>
      <c r="BVC86" s="405"/>
      <c r="BVD86" s="405"/>
      <c r="BVE86" s="405"/>
      <c r="BVF86" s="405"/>
      <c r="BVG86" s="405"/>
      <c r="BVH86" s="405"/>
      <c r="BVI86" s="405"/>
      <c r="BVJ86" s="405"/>
      <c r="BVK86" s="405"/>
      <c r="BVL86" s="405"/>
      <c r="BVM86" s="405"/>
      <c r="BVN86" s="405"/>
      <c r="BVO86" s="405"/>
      <c r="BVP86" s="405"/>
      <c r="BVQ86" s="405"/>
      <c r="BVR86" s="405"/>
      <c r="BVS86" s="405"/>
      <c r="BVT86" s="405"/>
      <c r="BVU86" s="405"/>
      <c r="BVV86" s="405"/>
      <c r="BVW86" s="405"/>
      <c r="BVX86" s="405"/>
      <c r="BVY86" s="405"/>
      <c r="BVZ86" s="405"/>
      <c r="BWA86" s="405"/>
      <c r="BWB86" s="405"/>
      <c r="BWC86" s="405"/>
      <c r="BWD86" s="405"/>
      <c r="BWE86" s="405"/>
      <c r="BWF86" s="405"/>
      <c r="BWG86" s="405"/>
      <c r="BWH86" s="405"/>
      <c r="BWI86" s="405"/>
      <c r="BWJ86" s="405"/>
      <c r="BWK86" s="405"/>
      <c r="BWL86" s="405"/>
      <c r="BWM86" s="405"/>
      <c r="BWN86" s="405"/>
      <c r="BWO86" s="405"/>
      <c r="BWP86" s="405"/>
      <c r="BWQ86" s="405"/>
      <c r="BWR86" s="405"/>
      <c r="BWS86" s="405"/>
      <c r="BWT86" s="405"/>
      <c r="BWU86" s="405"/>
      <c r="BWV86" s="405"/>
      <c r="BWW86" s="405"/>
      <c r="BWX86" s="405"/>
      <c r="BWY86" s="405"/>
      <c r="BWZ86" s="405"/>
      <c r="BXA86" s="405"/>
      <c r="BXB86" s="405"/>
      <c r="BXC86" s="405"/>
      <c r="BXD86" s="405"/>
      <c r="BXE86" s="405"/>
      <c r="BXF86" s="405"/>
      <c r="BXG86" s="405"/>
      <c r="BXH86" s="405"/>
      <c r="BXI86" s="405"/>
      <c r="BXJ86" s="405"/>
      <c r="BXK86" s="405"/>
      <c r="BXL86" s="405"/>
      <c r="BXM86" s="405"/>
      <c r="BXN86" s="405"/>
      <c r="BXO86" s="405"/>
      <c r="BXP86" s="405"/>
      <c r="BXQ86" s="405"/>
      <c r="BXR86" s="405"/>
      <c r="BXS86" s="405"/>
      <c r="BXT86" s="405"/>
      <c r="BXU86" s="405"/>
      <c r="BXV86" s="405"/>
      <c r="BXW86" s="405"/>
      <c r="BXX86" s="405"/>
      <c r="BXY86" s="405"/>
      <c r="BXZ86" s="405"/>
      <c r="BYA86" s="405"/>
      <c r="BYB86" s="405"/>
      <c r="BYC86" s="405"/>
      <c r="BYD86" s="405"/>
      <c r="BYE86" s="405"/>
      <c r="BYF86" s="405"/>
      <c r="BYG86" s="405"/>
      <c r="BYH86" s="405"/>
      <c r="BYI86" s="405"/>
      <c r="BYJ86" s="405"/>
      <c r="BYK86" s="405"/>
      <c r="BYL86" s="405"/>
      <c r="BYM86" s="405"/>
      <c r="BYN86" s="405"/>
      <c r="BYO86" s="405"/>
      <c r="BYP86" s="405"/>
      <c r="BYQ86" s="405"/>
      <c r="BYR86" s="405"/>
      <c r="BYS86" s="405"/>
      <c r="BYT86" s="405"/>
      <c r="BYU86" s="405"/>
      <c r="BYV86" s="405"/>
      <c r="BYW86" s="405"/>
      <c r="BYX86" s="405"/>
      <c r="BYY86" s="405"/>
      <c r="BYZ86" s="405"/>
      <c r="BZA86" s="405"/>
      <c r="BZB86" s="405"/>
      <c r="BZD86" s="405"/>
      <c r="BZF86" s="405"/>
      <c r="BZH86" s="405"/>
      <c r="BZK86" s="405"/>
      <c r="BZL86" s="405"/>
      <c r="BZM86" s="405"/>
      <c r="BZO86" s="405"/>
      <c r="BZP86" s="405"/>
      <c r="BZQ86" s="405"/>
      <c r="BZR86" s="405"/>
      <c r="BZW86" s="405"/>
      <c r="BZY86" s="405"/>
      <c r="BZZ86" s="405"/>
      <c r="CAA86" s="405"/>
      <c r="CAB86" s="405"/>
      <c r="CAC86" s="405"/>
      <c r="CAD86" s="405"/>
      <c r="CAE86" s="405"/>
      <c r="CAF86" s="405"/>
      <c r="CAG86" s="405"/>
      <c r="CAH86" s="405"/>
      <c r="CAI86" s="405"/>
      <c r="CAJ86" s="405"/>
      <c r="CAK86" s="405"/>
      <c r="CAL86" s="405"/>
      <c r="CAM86" s="405"/>
      <c r="CAN86" s="405"/>
      <c r="CAO86" s="405"/>
      <c r="CAP86" s="405"/>
      <c r="CAQ86" s="405"/>
      <c r="CAR86" s="405"/>
      <c r="CAS86" s="405"/>
      <c r="CAT86" s="405"/>
      <c r="CAU86" s="405"/>
      <c r="CAV86" s="405"/>
      <c r="CAW86" s="405"/>
      <c r="CAX86" s="405"/>
      <c r="CAY86" s="405"/>
      <c r="CAZ86" s="405"/>
      <c r="CBA86" s="405"/>
      <c r="CBB86" s="405"/>
      <c r="CBC86" s="405"/>
      <c r="CBD86" s="405"/>
      <c r="CBE86" s="405"/>
      <c r="CBF86" s="405"/>
      <c r="CBG86" s="405"/>
      <c r="CBH86" s="405"/>
      <c r="CBI86" s="405"/>
      <c r="CBJ86" s="405"/>
      <c r="CBK86" s="405"/>
      <c r="CBL86" s="405"/>
      <c r="CBM86" s="405"/>
      <c r="CBN86" s="405"/>
      <c r="CBO86" s="405"/>
      <c r="CBP86" s="405"/>
      <c r="CBQ86" s="405"/>
      <c r="CBR86" s="405"/>
      <c r="CBS86" s="405"/>
      <c r="CBT86" s="405"/>
      <c r="CBU86" s="405"/>
      <c r="CBV86" s="405"/>
      <c r="CBW86" s="405"/>
      <c r="CBX86" s="405"/>
      <c r="CBY86" s="405"/>
      <c r="CBZ86" s="405"/>
      <c r="CCA86" s="405"/>
      <c r="CCB86" s="405"/>
      <c r="CCC86" s="405"/>
      <c r="CCD86" s="405"/>
      <c r="CCE86" s="405"/>
      <c r="CCF86" s="405"/>
      <c r="CCG86" s="405"/>
      <c r="CCH86" s="405"/>
      <c r="CCI86" s="405"/>
      <c r="CCJ86" s="405"/>
      <c r="CCK86" s="405"/>
      <c r="CCL86" s="405"/>
      <c r="CCM86" s="405"/>
      <c r="CCN86" s="405"/>
      <c r="CCO86" s="405"/>
      <c r="CCP86" s="405"/>
      <c r="CCQ86" s="405"/>
      <c r="CCR86" s="405"/>
      <c r="CCS86" s="405"/>
      <c r="CCT86" s="405"/>
      <c r="CCU86" s="405"/>
      <c r="CCV86" s="405"/>
      <c r="CCW86" s="405"/>
      <c r="CCX86" s="405"/>
      <c r="CCY86" s="405"/>
      <c r="CCZ86" s="405"/>
      <c r="CDA86" s="405"/>
      <c r="CDB86" s="405"/>
      <c r="CDC86" s="405"/>
      <c r="CDD86" s="405"/>
      <c r="CDE86" s="405"/>
      <c r="CDF86" s="405"/>
      <c r="CDG86" s="405"/>
      <c r="CDH86" s="405"/>
      <c r="CDI86" s="405"/>
      <c r="CDJ86" s="405"/>
      <c r="CDK86" s="405"/>
      <c r="CDL86" s="405"/>
      <c r="CDM86" s="405"/>
      <c r="CDN86" s="405"/>
      <c r="CDO86" s="405"/>
      <c r="CDP86" s="405"/>
      <c r="CDQ86" s="405"/>
      <c r="CDR86" s="405"/>
      <c r="CDS86" s="405"/>
      <c r="CDT86" s="405"/>
      <c r="CDU86" s="405"/>
      <c r="CDV86" s="405"/>
      <c r="CDW86" s="405"/>
      <c r="CDX86" s="405"/>
      <c r="CDY86" s="405"/>
      <c r="CDZ86" s="405"/>
      <c r="CEA86" s="405"/>
      <c r="CEB86" s="405"/>
      <c r="CEC86" s="405"/>
      <c r="CED86" s="405"/>
      <c r="CEE86" s="405"/>
      <c r="CEF86" s="405"/>
      <c r="CEG86" s="405"/>
      <c r="CEH86" s="405"/>
      <c r="CEI86" s="405"/>
      <c r="CEJ86" s="405"/>
      <c r="CEK86" s="405"/>
      <c r="CEL86" s="405"/>
      <c r="CEM86" s="405"/>
      <c r="CEN86" s="405"/>
      <c r="CEO86" s="405"/>
      <c r="CEP86" s="405"/>
      <c r="CEQ86" s="405"/>
      <c r="CER86" s="405"/>
      <c r="CES86" s="405"/>
      <c r="CET86" s="405"/>
      <c r="CEU86" s="405"/>
      <c r="CEV86" s="405"/>
      <c r="CEW86" s="405"/>
      <c r="CEX86" s="405"/>
      <c r="CEY86" s="405"/>
      <c r="CEZ86" s="405"/>
      <c r="CFA86" s="405"/>
      <c r="CFB86" s="405"/>
      <c r="CFC86" s="405"/>
      <c r="CFD86" s="405"/>
      <c r="CFE86" s="405"/>
      <c r="CFF86" s="405"/>
      <c r="CFG86" s="405"/>
      <c r="CFH86" s="405"/>
      <c r="CFI86" s="405"/>
      <c r="CFJ86" s="405"/>
      <c r="CFK86" s="405"/>
      <c r="CFL86" s="405"/>
      <c r="CFM86" s="405"/>
      <c r="CFN86" s="405"/>
      <c r="CFO86" s="405"/>
      <c r="CFP86" s="405"/>
      <c r="CFQ86" s="405"/>
      <c r="CFR86" s="405"/>
      <c r="CFS86" s="405"/>
      <c r="CFT86" s="405"/>
      <c r="CFU86" s="405"/>
      <c r="CFV86" s="405"/>
      <c r="CFW86" s="405"/>
      <c r="CFX86" s="405"/>
      <c r="CFY86" s="405"/>
      <c r="CFZ86" s="405"/>
      <c r="CGA86" s="405"/>
      <c r="CGB86" s="405"/>
      <c r="CGC86" s="405"/>
      <c r="CGD86" s="405"/>
      <c r="CGE86" s="405"/>
      <c r="CGF86" s="405"/>
      <c r="CGG86" s="405"/>
      <c r="CGH86" s="405"/>
      <c r="CGI86" s="405"/>
      <c r="CGJ86" s="405"/>
      <c r="CGK86" s="405"/>
      <c r="CGL86" s="405"/>
      <c r="CGM86" s="405"/>
      <c r="CGN86" s="405"/>
      <c r="CGO86" s="405"/>
      <c r="CGP86" s="405"/>
      <c r="CGQ86" s="405"/>
      <c r="CGR86" s="405"/>
      <c r="CGS86" s="405"/>
      <c r="CGT86" s="405"/>
      <c r="CGU86" s="405"/>
      <c r="CGV86" s="405"/>
      <c r="CGW86" s="405"/>
      <c r="CGX86" s="405"/>
      <c r="CGY86" s="405"/>
      <c r="CGZ86" s="405"/>
      <c r="CHA86" s="405"/>
      <c r="CHB86" s="405"/>
      <c r="CHC86" s="405"/>
      <c r="CHD86" s="405"/>
      <c r="CHE86" s="405"/>
      <c r="CHF86" s="405"/>
      <c r="CHG86" s="405"/>
      <c r="CHH86" s="405"/>
      <c r="CHI86" s="405"/>
      <c r="CHJ86" s="405"/>
      <c r="CHK86" s="405"/>
      <c r="CHL86" s="405"/>
      <c r="CHM86" s="405"/>
      <c r="CHN86" s="405"/>
      <c r="CHO86" s="405"/>
      <c r="CHP86" s="405"/>
      <c r="CHQ86" s="405"/>
      <c r="CHR86" s="405"/>
      <c r="CHS86" s="405"/>
      <c r="CHT86" s="405"/>
      <c r="CHU86" s="405"/>
      <c r="CHV86" s="405"/>
      <c r="CHW86" s="405"/>
      <c r="CHX86" s="405"/>
      <c r="CHY86" s="405"/>
      <c r="CHZ86" s="405"/>
      <c r="CIA86" s="405"/>
      <c r="CIB86" s="405"/>
      <c r="CIC86" s="405"/>
      <c r="CID86" s="405"/>
      <c r="CIE86" s="405"/>
      <c r="CIF86" s="405"/>
      <c r="CIG86" s="405"/>
      <c r="CIH86" s="405"/>
      <c r="CII86" s="405"/>
      <c r="CIJ86" s="405"/>
      <c r="CIK86" s="405"/>
      <c r="CIL86" s="405"/>
      <c r="CIM86" s="405"/>
      <c r="CIN86" s="405"/>
      <c r="CIO86" s="405"/>
      <c r="CIP86" s="405"/>
      <c r="CIQ86" s="405"/>
      <c r="CIR86" s="405"/>
      <c r="CIS86" s="405"/>
      <c r="CIT86" s="405"/>
      <c r="CIU86" s="405"/>
      <c r="CIV86" s="405"/>
      <c r="CIW86" s="405"/>
      <c r="CIX86" s="405"/>
      <c r="CIZ86" s="405"/>
      <c r="CJB86" s="405"/>
      <c r="CJD86" s="405"/>
      <c r="CJG86" s="405"/>
      <c r="CJH86" s="405"/>
      <c r="CJI86" s="405"/>
      <c r="CJK86" s="405"/>
      <c r="CJL86" s="405"/>
      <c r="CJM86" s="405"/>
      <c r="CJN86" s="405"/>
      <c r="CJS86" s="405"/>
      <c r="CJU86" s="405"/>
      <c r="CJV86" s="405"/>
      <c r="CJW86" s="405"/>
      <c r="CJX86" s="405"/>
      <c r="CJY86" s="405"/>
      <c r="CJZ86" s="405"/>
      <c r="CKA86" s="405"/>
      <c r="CKB86" s="405"/>
      <c r="CKC86" s="405"/>
      <c r="CKD86" s="405"/>
      <c r="CKE86" s="405"/>
      <c r="CKF86" s="405"/>
      <c r="CKG86" s="405"/>
      <c r="CKH86" s="405"/>
      <c r="CKI86" s="405"/>
      <c r="CKJ86" s="405"/>
      <c r="CKK86" s="405"/>
      <c r="CKL86" s="405"/>
      <c r="CKM86" s="405"/>
      <c r="CKN86" s="405"/>
      <c r="CKO86" s="405"/>
      <c r="CKP86" s="405"/>
      <c r="CKQ86" s="405"/>
      <c r="CKR86" s="405"/>
      <c r="CKS86" s="405"/>
      <c r="CKT86" s="405"/>
      <c r="CKU86" s="405"/>
      <c r="CKV86" s="405"/>
      <c r="CKW86" s="405"/>
      <c r="CKX86" s="405"/>
      <c r="CKY86" s="405"/>
      <c r="CKZ86" s="405"/>
      <c r="CLA86" s="405"/>
      <c r="CLB86" s="405"/>
      <c r="CLC86" s="405"/>
      <c r="CLD86" s="405"/>
      <c r="CLE86" s="405"/>
      <c r="CLF86" s="405"/>
      <c r="CLG86" s="405"/>
      <c r="CLH86" s="405"/>
      <c r="CLI86" s="405"/>
      <c r="CLJ86" s="405"/>
      <c r="CLK86" s="405"/>
      <c r="CLL86" s="405"/>
      <c r="CLM86" s="405"/>
      <c r="CLN86" s="405"/>
      <c r="CLO86" s="405"/>
      <c r="CLP86" s="405"/>
      <c r="CLQ86" s="405"/>
      <c r="CLR86" s="405"/>
      <c r="CLS86" s="405"/>
      <c r="CLT86" s="405"/>
      <c r="CLU86" s="405"/>
      <c r="CLV86" s="405"/>
      <c r="CLW86" s="405"/>
      <c r="CLX86" s="405"/>
      <c r="CLY86" s="405"/>
      <c r="CLZ86" s="405"/>
      <c r="CMA86" s="405"/>
      <c r="CMB86" s="405"/>
      <c r="CMC86" s="405"/>
      <c r="CMD86" s="405"/>
      <c r="CME86" s="405"/>
      <c r="CMF86" s="405"/>
      <c r="CMG86" s="405"/>
      <c r="CMH86" s="405"/>
      <c r="CMI86" s="405"/>
      <c r="CMJ86" s="405"/>
      <c r="CMK86" s="405"/>
      <c r="CML86" s="405"/>
      <c r="CMM86" s="405"/>
      <c r="CMN86" s="405"/>
      <c r="CMO86" s="405"/>
      <c r="CMP86" s="405"/>
      <c r="CMQ86" s="405"/>
      <c r="CMR86" s="405"/>
      <c r="CMS86" s="405"/>
      <c r="CMT86" s="405"/>
      <c r="CMU86" s="405"/>
      <c r="CMV86" s="405"/>
      <c r="CMW86" s="405"/>
      <c r="CMX86" s="405"/>
      <c r="CMY86" s="405"/>
      <c r="CMZ86" s="405"/>
      <c r="CNA86" s="405"/>
      <c r="CNB86" s="405"/>
      <c r="CNC86" s="405"/>
      <c r="CND86" s="405"/>
      <c r="CNE86" s="405"/>
      <c r="CNF86" s="405"/>
      <c r="CNG86" s="405"/>
      <c r="CNH86" s="405"/>
      <c r="CNI86" s="405"/>
      <c r="CNJ86" s="405"/>
      <c r="CNK86" s="405"/>
      <c r="CNL86" s="405"/>
      <c r="CNM86" s="405"/>
      <c r="CNN86" s="405"/>
      <c r="CNO86" s="405"/>
      <c r="CNP86" s="405"/>
      <c r="CNQ86" s="405"/>
      <c r="CNR86" s="405"/>
      <c r="CNS86" s="405"/>
      <c r="CNT86" s="405"/>
      <c r="CNU86" s="405"/>
      <c r="CNV86" s="405"/>
      <c r="CNW86" s="405"/>
      <c r="CNX86" s="405"/>
      <c r="CNY86" s="405"/>
      <c r="CNZ86" s="405"/>
      <c r="COA86" s="405"/>
      <c r="COB86" s="405"/>
      <c r="COC86" s="405"/>
      <c r="COD86" s="405"/>
      <c r="COE86" s="405"/>
      <c r="COF86" s="405"/>
      <c r="COG86" s="405"/>
      <c r="COH86" s="405"/>
      <c r="COI86" s="405"/>
      <c r="COJ86" s="405"/>
      <c r="COK86" s="405"/>
      <c r="COL86" s="405"/>
      <c r="COM86" s="405"/>
      <c r="CON86" s="405"/>
      <c r="COO86" s="405"/>
      <c r="COP86" s="405"/>
      <c r="COQ86" s="405"/>
      <c r="COR86" s="405"/>
      <c r="COS86" s="405"/>
      <c r="COT86" s="405"/>
      <c r="COU86" s="405"/>
      <c r="COV86" s="405"/>
      <c r="COW86" s="405"/>
      <c r="COX86" s="405"/>
      <c r="COY86" s="405"/>
      <c r="COZ86" s="405"/>
      <c r="CPA86" s="405"/>
      <c r="CPB86" s="405"/>
      <c r="CPC86" s="405"/>
      <c r="CPD86" s="405"/>
      <c r="CPE86" s="405"/>
      <c r="CPF86" s="405"/>
      <c r="CPG86" s="405"/>
      <c r="CPH86" s="405"/>
      <c r="CPI86" s="405"/>
      <c r="CPJ86" s="405"/>
      <c r="CPK86" s="405"/>
      <c r="CPL86" s="405"/>
      <c r="CPM86" s="405"/>
      <c r="CPN86" s="405"/>
      <c r="CPO86" s="405"/>
      <c r="CPP86" s="405"/>
      <c r="CPQ86" s="405"/>
      <c r="CPR86" s="405"/>
      <c r="CPS86" s="405"/>
      <c r="CPT86" s="405"/>
      <c r="CPU86" s="405"/>
      <c r="CPV86" s="405"/>
      <c r="CPW86" s="405"/>
      <c r="CPX86" s="405"/>
      <c r="CPY86" s="405"/>
      <c r="CPZ86" s="405"/>
      <c r="CQA86" s="405"/>
      <c r="CQB86" s="405"/>
      <c r="CQC86" s="405"/>
      <c r="CQD86" s="405"/>
      <c r="CQE86" s="405"/>
      <c r="CQF86" s="405"/>
      <c r="CQG86" s="405"/>
      <c r="CQH86" s="405"/>
      <c r="CQI86" s="405"/>
      <c r="CQJ86" s="405"/>
      <c r="CQK86" s="405"/>
      <c r="CQL86" s="405"/>
      <c r="CQM86" s="405"/>
      <c r="CQN86" s="405"/>
      <c r="CQO86" s="405"/>
      <c r="CQP86" s="405"/>
      <c r="CQQ86" s="405"/>
      <c r="CQR86" s="405"/>
      <c r="CQS86" s="405"/>
      <c r="CQT86" s="405"/>
      <c r="CQU86" s="405"/>
      <c r="CQV86" s="405"/>
      <c r="CQW86" s="405"/>
      <c r="CQX86" s="405"/>
      <c r="CQY86" s="405"/>
      <c r="CQZ86" s="405"/>
      <c r="CRA86" s="405"/>
      <c r="CRB86" s="405"/>
      <c r="CRC86" s="405"/>
      <c r="CRD86" s="405"/>
      <c r="CRE86" s="405"/>
      <c r="CRF86" s="405"/>
      <c r="CRG86" s="405"/>
      <c r="CRH86" s="405"/>
      <c r="CRI86" s="405"/>
      <c r="CRJ86" s="405"/>
      <c r="CRK86" s="405"/>
      <c r="CRL86" s="405"/>
      <c r="CRM86" s="405"/>
      <c r="CRN86" s="405"/>
      <c r="CRO86" s="405"/>
      <c r="CRP86" s="405"/>
      <c r="CRQ86" s="405"/>
      <c r="CRR86" s="405"/>
      <c r="CRS86" s="405"/>
      <c r="CRT86" s="405"/>
      <c r="CRU86" s="405"/>
      <c r="CRV86" s="405"/>
      <c r="CRW86" s="405"/>
      <c r="CRX86" s="405"/>
      <c r="CRY86" s="405"/>
      <c r="CRZ86" s="405"/>
      <c r="CSA86" s="405"/>
      <c r="CSB86" s="405"/>
      <c r="CSC86" s="405"/>
      <c r="CSD86" s="405"/>
      <c r="CSE86" s="405"/>
      <c r="CSF86" s="405"/>
      <c r="CSG86" s="405"/>
      <c r="CSH86" s="405"/>
      <c r="CSI86" s="405"/>
      <c r="CSJ86" s="405"/>
      <c r="CSK86" s="405"/>
      <c r="CSL86" s="405"/>
      <c r="CSM86" s="405"/>
      <c r="CSN86" s="405"/>
      <c r="CSO86" s="405"/>
      <c r="CSP86" s="405"/>
      <c r="CSQ86" s="405"/>
      <c r="CSR86" s="405"/>
      <c r="CSS86" s="405"/>
      <c r="CST86" s="405"/>
      <c r="CSV86" s="405"/>
      <c r="CSX86" s="405"/>
      <c r="CSZ86" s="405"/>
      <c r="CTC86" s="405"/>
      <c r="CTD86" s="405"/>
      <c r="CTE86" s="405"/>
      <c r="CTG86" s="405"/>
      <c r="CTH86" s="405"/>
      <c r="CTI86" s="405"/>
      <c r="CTJ86" s="405"/>
      <c r="CTO86" s="405"/>
      <c r="CTQ86" s="405"/>
      <c r="CTR86" s="405"/>
      <c r="CTS86" s="405"/>
      <c r="CTT86" s="405"/>
      <c r="CTU86" s="405"/>
      <c r="CTV86" s="405"/>
      <c r="CTW86" s="405"/>
      <c r="CTX86" s="405"/>
      <c r="CTY86" s="405"/>
      <c r="CTZ86" s="405"/>
      <c r="CUA86" s="405"/>
      <c r="CUB86" s="405"/>
      <c r="CUC86" s="405"/>
      <c r="CUD86" s="405"/>
      <c r="CUE86" s="405"/>
      <c r="CUF86" s="405"/>
      <c r="CUG86" s="405"/>
      <c r="CUH86" s="405"/>
      <c r="CUI86" s="405"/>
      <c r="CUJ86" s="405"/>
      <c r="CUK86" s="405"/>
      <c r="CUL86" s="405"/>
      <c r="CUM86" s="405"/>
      <c r="CUN86" s="405"/>
      <c r="CUO86" s="405"/>
      <c r="CUP86" s="405"/>
      <c r="CUQ86" s="405"/>
      <c r="CUR86" s="405"/>
      <c r="CUS86" s="405"/>
      <c r="CUT86" s="405"/>
      <c r="CUU86" s="405"/>
      <c r="CUV86" s="405"/>
      <c r="CUW86" s="405"/>
      <c r="CUX86" s="405"/>
      <c r="CUY86" s="405"/>
      <c r="CUZ86" s="405"/>
      <c r="CVA86" s="405"/>
      <c r="CVB86" s="405"/>
      <c r="CVC86" s="405"/>
      <c r="CVD86" s="405"/>
      <c r="CVE86" s="405"/>
      <c r="CVF86" s="405"/>
      <c r="CVG86" s="405"/>
      <c r="CVH86" s="405"/>
      <c r="CVI86" s="405"/>
      <c r="CVJ86" s="405"/>
      <c r="CVK86" s="405"/>
      <c r="CVL86" s="405"/>
      <c r="CVM86" s="405"/>
      <c r="CVN86" s="405"/>
      <c r="CVO86" s="405"/>
      <c r="CVP86" s="405"/>
      <c r="CVQ86" s="405"/>
      <c r="CVR86" s="405"/>
      <c r="CVS86" s="405"/>
      <c r="CVT86" s="405"/>
      <c r="CVU86" s="405"/>
      <c r="CVV86" s="405"/>
      <c r="CVW86" s="405"/>
      <c r="CVX86" s="405"/>
      <c r="CVY86" s="405"/>
      <c r="CVZ86" s="405"/>
      <c r="CWA86" s="405"/>
      <c r="CWB86" s="405"/>
      <c r="CWC86" s="405"/>
      <c r="CWD86" s="405"/>
      <c r="CWE86" s="405"/>
      <c r="CWF86" s="405"/>
      <c r="CWG86" s="405"/>
      <c r="CWH86" s="405"/>
      <c r="CWI86" s="405"/>
      <c r="CWJ86" s="405"/>
      <c r="CWK86" s="405"/>
      <c r="CWL86" s="405"/>
      <c r="CWM86" s="405"/>
      <c r="CWN86" s="405"/>
      <c r="CWO86" s="405"/>
      <c r="CWP86" s="405"/>
      <c r="CWQ86" s="405"/>
      <c r="CWR86" s="405"/>
      <c r="CWS86" s="405"/>
      <c r="CWT86" s="405"/>
      <c r="CWU86" s="405"/>
      <c r="CWV86" s="405"/>
      <c r="CWW86" s="405"/>
      <c r="CWX86" s="405"/>
      <c r="CWY86" s="405"/>
      <c r="CWZ86" s="405"/>
      <c r="CXA86" s="405"/>
      <c r="CXB86" s="405"/>
      <c r="CXC86" s="405"/>
      <c r="CXD86" s="405"/>
      <c r="CXE86" s="405"/>
      <c r="CXF86" s="405"/>
      <c r="CXG86" s="405"/>
      <c r="CXH86" s="405"/>
      <c r="CXI86" s="405"/>
      <c r="CXJ86" s="405"/>
      <c r="CXK86" s="405"/>
      <c r="CXL86" s="405"/>
      <c r="CXM86" s="405"/>
      <c r="CXN86" s="405"/>
      <c r="CXO86" s="405"/>
      <c r="CXP86" s="405"/>
      <c r="CXQ86" s="405"/>
      <c r="CXR86" s="405"/>
      <c r="CXS86" s="405"/>
      <c r="CXT86" s="405"/>
      <c r="CXU86" s="405"/>
      <c r="CXV86" s="405"/>
      <c r="CXW86" s="405"/>
      <c r="CXX86" s="405"/>
      <c r="CXY86" s="405"/>
      <c r="CXZ86" s="405"/>
      <c r="CYA86" s="405"/>
      <c r="CYB86" s="405"/>
      <c r="CYC86" s="405"/>
      <c r="CYD86" s="405"/>
      <c r="CYE86" s="405"/>
      <c r="CYF86" s="405"/>
      <c r="CYG86" s="405"/>
      <c r="CYH86" s="405"/>
      <c r="CYI86" s="405"/>
      <c r="CYJ86" s="405"/>
      <c r="CYK86" s="405"/>
      <c r="CYL86" s="405"/>
      <c r="CYM86" s="405"/>
      <c r="CYN86" s="405"/>
      <c r="CYO86" s="405"/>
      <c r="CYP86" s="405"/>
      <c r="CYQ86" s="405"/>
      <c r="CYR86" s="405"/>
      <c r="CYS86" s="405"/>
      <c r="CYT86" s="405"/>
      <c r="CYU86" s="405"/>
      <c r="CYV86" s="405"/>
      <c r="CYW86" s="405"/>
      <c r="CYX86" s="405"/>
      <c r="CYY86" s="405"/>
      <c r="CYZ86" s="405"/>
      <c r="CZA86" s="405"/>
      <c r="CZB86" s="405"/>
      <c r="CZC86" s="405"/>
      <c r="CZD86" s="405"/>
      <c r="CZE86" s="405"/>
      <c r="CZF86" s="405"/>
      <c r="CZG86" s="405"/>
      <c r="CZH86" s="405"/>
      <c r="CZI86" s="405"/>
      <c r="CZJ86" s="405"/>
      <c r="CZK86" s="405"/>
      <c r="CZL86" s="405"/>
      <c r="CZM86" s="405"/>
      <c r="CZN86" s="405"/>
      <c r="CZO86" s="405"/>
      <c r="CZP86" s="405"/>
      <c r="CZQ86" s="405"/>
      <c r="CZR86" s="405"/>
      <c r="CZS86" s="405"/>
      <c r="CZT86" s="405"/>
      <c r="CZU86" s="405"/>
      <c r="CZV86" s="405"/>
      <c r="CZW86" s="405"/>
      <c r="CZX86" s="405"/>
      <c r="CZY86" s="405"/>
      <c r="CZZ86" s="405"/>
      <c r="DAA86" s="405"/>
      <c r="DAB86" s="405"/>
      <c r="DAC86" s="405"/>
      <c r="DAD86" s="405"/>
      <c r="DAE86" s="405"/>
      <c r="DAF86" s="405"/>
      <c r="DAG86" s="405"/>
      <c r="DAH86" s="405"/>
      <c r="DAI86" s="405"/>
      <c r="DAJ86" s="405"/>
      <c r="DAK86" s="405"/>
      <c r="DAL86" s="405"/>
      <c r="DAM86" s="405"/>
      <c r="DAN86" s="405"/>
      <c r="DAO86" s="405"/>
      <c r="DAP86" s="405"/>
      <c r="DAQ86" s="405"/>
      <c r="DAR86" s="405"/>
      <c r="DAS86" s="405"/>
      <c r="DAT86" s="405"/>
      <c r="DAU86" s="405"/>
      <c r="DAV86" s="405"/>
      <c r="DAW86" s="405"/>
      <c r="DAX86" s="405"/>
      <c r="DAY86" s="405"/>
      <c r="DAZ86" s="405"/>
      <c r="DBA86" s="405"/>
      <c r="DBB86" s="405"/>
      <c r="DBC86" s="405"/>
      <c r="DBD86" s="405"/>
      <c r="DBE86" s="405"/>
      <c r="DBF86" s="405"/>
      <c r="DBG86" s="405"/>
      <c r="DBH86" s="405"/>
      <c r="DBI86" s="405"/>
      <c r="DBJ86" s="405"/>
      <c r="DBK86" s="405"/>
      <c r="DBL86" s="405"/>
      <c r="DBM86" s="405"/>
      <c r="DBN86" s="405"/>
      <c r="DBO86" s="405"/>
      <c r="DBP86" s="405"/>
      <c r="DBQ86" s="405"/>
      <c r="DBR86" s="405"/>
      <c r="DBS86" s="405"/>
      <c r="DBT86" s="405"/>
      <c r="DBU86" s="405"/>
      <c r="DBV86" s="405"/>
      <c r="DBW86" s="405"/>
      <c r="DBX86" s="405"/>
      <c r="DBY86" s="405"/>
      <c r="DBZ86" s="405"/>
      <c r="DCA86" s="405"/>
      <c r="DCB86" s="405"/>
      <c r="DCC86" s="405"/>
      <c r="DCD86" s="405"/>
      <c r="DCE86" s="405"/>
      <c r="DCF86" s="405"/>
      <c r="DCG86" s="405"/>
      <c r="DCH86" s="405"/>
      <c r="DCI86" s="405"/>
      <c r="DCJ86" s="405"/>
      <c r="DCK86" s="405"/>
      <c r="DCL86" s="405"/>
      <c r="DCM86" s="405"/>
      <c r="DCN86" s="405"/>
      <c r="DCO86" s="405"/>
      <c r="DCP86" s="405"/>
      <c r="DCR86" s="405"/>
      <c r="DCT86" s="405"/>
      <c r="DCV86" s="405"/>
      <c r="DCY86" s="405"/>
      <c r="DCZ86" s="405"/>
      <c r="DDA86" s="405"/>
      <c r="DDC86" s="405"/>
      <c r="DDD86" s="405"/>
      <c r="DDE86" s="405"/>
      <c r="DDF86" s="405"/>
      <c r="DDK86" s="405"/>
      <c r="DDM86" s="405"/>
      <c r="DDN86" s="405"/>
      <c r="DDO86" s="405"/>
      <c r="DDP86" s="405"/>
      <c r="DDQ86" s="405"/>
      <c r="DDR86" s="405"/>
      <c r="DDS86" s="405"/>
      <c r="DDT86" s="405"/>
      <c r="DDU86" s="405"/>
      <c r="DDV86" s="405"/>
      <c r="DDW86" s="405"/>
      <c r="DDX86" s="405"/>
      <c r="DDY86" s="405"/>
      <c r="DDZ86" s="405"/>
      <c r="DEA86" s="405"/>
      <c r="DEB86" s="405"/>
      <c r="DEC86" s="405"/>
      <c r="DED86" s="405"/>
      <c r="DEE86" s="405"/>
      <c r="DEF86" s="405"/>
      <c r="DEG86" s="405"/>
      <c r="DEH86" s="405"/>
      <c r="DEI86" s="405"/>
      <c r="DEJ86" s="405"/>
      <c r="DEK86" s="405"/>
      <c r="DEL86" s="405"/>
      <c r="DEM86" s="405"/>
      <c r="DEN86" s="405"/>
      <c r="DEO86" s="405"/>
      <c r="DEP86" s="405"/>
      <c r="DEQ86" s="405"/>
      <c r="DER86" s="405"/>
      <c r="DES86" s="405"/>
      <c r="DET86" s="405"/>
      <c r="DEU86" s="405"/>
      <c r="DEV86" s="405"/>
      <c r="DEW86" s="405"/>
      <c r="DEX86" s="405"/>
      <c r="DEY86" s="405"/>
      <c r="DEZ86" s="405"/>
      <c r="DFA86" s="405"/>
      <c r="DFB86" s="405"/>
      <c r="DFC86" s="405"/>
      <c r="DFD86" s="405"/>
      <c r="DFE86" s="405"/>
      <c r="DFF86" s="405"/>
      <c r="DFG86" s="405"/>
      <c r="DFH86" s="405"/>
      <c r="DFI86" s="405"/>
      <c r="DFJ86" s="405"/>
      <c r="DFK86" s="405"/>
      <c r="DFL86" s="405"/>
      <c r="DFM86" s="405"/>
      <c r="DFN86" s="405"/>
      <c r="DFO86" s="405"/>
      <c r="DFP86" s="405"/>
      <c r="DFQ86" s="405"/>
      <c r="DFR86" s="405"/>
      <c r="DFS86" s="405"/>
      <c r="DFT86" s="405"/>
      <c r="DFU86" s="405"/>
      <c r="DFV86" s="405"/>
      <c r="DFW86" s="405"/>
      <c r="DFX86" s="405"/>
      <c r="DFY86" s="405"/>
      <c r="DFZ86" s="405"/>
      <c r="DGA86" s="405"/>
      <c r="DGB86" s="405"/>
      <c r="DGC86" s="405"/>
      <c r="DGD86" s="405"/>
      <c r="DGE86" s="405"/>
      <c r="DGF86" s="405"/>
      <c r="DGG86" s="405"/>
      <c r="DGH86" s="405"/>
      <c r="DGI86" s="405"/>
      <c r="DGJ86" s="405"/>
      <c r="DGK86" s="405"/>
      <c r="DGL86" s="405"/>
      <c r="DGM86" s="405"/>
      <c r="DGN86" s="405"/>
      <c r="DGO86" s="405"/>
      <c r="DGP86" s="405"/>
      <c r="DGQ86" s="405"/>
      <c r="DGR86" s="405"/>
      <c r="DGS86" s="405"/>
      <c r="DGT86" s="405"/>
      <c r="DGU86" s="405"/>
      <c r="DGV86" s="405"/>
      <c r="DGW86" s="405"/>
      <c r="DGX86" s="405"/>
      <c r="DGY86" s="405"/>
      <c r="DGZ86" s="405"/>
      <c r="DHA86" s="405"/>
      <c r="DHB86" s="405"/>
      <c r="DHC86" s="405"/>
      <c r="DHD86" s="405"/>
      <c r="DHE86" s="405"/>
      <c r="DHF86" s="405"/>
      <c r="DHG86" s="405"/>
      <c r="DHH86" s="405"/>
      <c r="DHI86" s="405"/>
      <c r="DHJ86" s="405"/>
      <c r="DHK86" s="405"/>
      <c r="DHL86" s="405"/>
      <c r="DHM86" s="405"/>
      <c r="DHN86" s="405"/>
      <c r="DHO86" s="405"/>
      <c r="DHP86" s="405"/>
      <c r="DHQ86" s="405"/>
      <c r="DHR86" s="405"/>
      <c r="DHS86" s="405"/>
      <c r="DHT86" s="405"/>
      <c r="DHU86" s="405"/>
      <c r="DHV86" s="405"/>
      <c r="DHW86" s="405"/>
      <c r="DHX86" s="405"/>
      <c r="DHY86" s="405"/>
      <c r="DHZ86" s="405"/>
      <c r="DIA86" s="405"/>
      <c r="DIB86" s="405"/>
      <c r="DIC86" s="405"/>
      <c r="DID86" s="405"/>
      <c r="DIE86" s="405"/>
      <c r="DIF86" s="405"/>
      <c r="DIG86" s="405"/>
      <c r="DIH86" s="405"/>
      <c r="DII86" s="405"/>
      <c r="DIJ86" s="405"/>
      <c r="DIK86" s="405"/>
      <c r="DIL86" s="405"/>
      <c r="DIM86" s="405"/>
      <c r="DIN86" s="405"/>
      <c r="DIO86" s="405"/>
      <c r="DIP86" s="405"/>
      <c r="DIQ86" s="405"/>
      <c r="DIR86" s="405"/>
      <c r="DIS86" s="405"/>
      <c r="DIT86" s="405"/>
      <c r="DIU86" s="405"/>
      <c r="DIV86" s="405"/>
      <c r="DIW86" s="405"/>
      <c r="DIX86" s="405"/>
      <c r="DIY86" s="405"/>
      <c r="DIZ86" s="405"/>
      <c r="DJA86" s="405"/>
      <c r="DJB86" s="405"/>
      <c r="DJC86" s="405"/>
      <c r="DJD86" s="405"/>
      <c r="DJE86" s="405"/>
      <c r="DJF86" s="405"/>
      <c r="DJG86" s="405"/>
      <c r="DJH86" s="405"/>
      <c r="DJI86" s="405"/>
      <c r="DJJ86" s="405"/>
      <c r="DJK86" s="405"/>
      <c r="DJL86" s="405"/>
      <c r="DJM86" s="405"/>
      <c r="DJN86" s="405"/>
      <c r="DJO86" s="405"/>
      <c r="DJP86" s="405"/>
      <c r="DJQ86" s="405"/>
      <c r="DJR86" s="405"/>
      <c r="DJS86" s="405"/>
      <c r="DJT86" s="405"/>
      <c r="DJU86" s="405"/>
      <c r="DJV86" s="405"/>
      <c r="DJW86" s="405"/>
      <c r="DJX86" s="405"/>
      <c r="DJY86" s="405"/>
      <c r="DJZ86" s="405"/>
      <c r="DKA86" s="405"/>
      <c r="DKB86" s="405"/>
      <c r="DKC86" s="405"/>
      <c r="DKD86" s="405"/>
      <c r="DKE86" s="405"/>
      <c r="DKF86" s="405"/>
      <c r="DKG86" s="405"/>
      <c r="DKH86" s="405"/>
      <c r="DKI86" s="405"/>
      <c r="DKJ86" s="405"/>
      <c r="DKK86" s="405"/>
      <c r="DKL86" s="405"/>
      <c r="DKM86" s="405"/>
      <c r="DKN86" s="405"/>
      <c r="DKO86" s="405"/>
      <c r="DKP86" s="405"/>
      <c r="DKQ86" s="405"/>
      <c r="DKR86" s="405"/>
      <c r="DKS86" s="405"/>
      <c r="DKT86" s="405"/>
      <c r="DKU86" s="405"/>
      <c r="DKV86" s="405"/>
      <c r="DKW86" s="405"/>
      <c r="DKX86" s="405"/>
      <c r="DKY86" s="405"/>
      <c r="DKZ86" s="405"/>
      <c r="DLA86" s="405"/>
      <c r="DLB86" s="405"/>
      <c r="DLC86" s="405"/>
      <c r="DLD86" s="405"/>
      <c r="DLE86" s="405"/>
      <c r="DLF86" s="405"/>
      <c r="DLG86" s="405"/>
      <c r="DLH86" s="405"/>
      <c r="DLI86" s="405"/>
      <c r="DLJ86" s="405"/>
      <c r="DLK86" s="405"/>
      <c r="DLL86" s="405"/>
      <c r="DLM86" s="405"/>
      <c r="DLN86" s="405"/>
      <c r="DLO86" s="405"/>
      <c r="DLP86" s="405"/>
      <c r="DLQ86" s="405"/>
      <c r="DLR86" s="405"/>
      <c r="DLS86" s="405"/>
      <c r="DLT86" s="405"/>
      <c r="DLU86" s="405"/>
      <c r="DLV86" s="405"/>
      <c r="DLW86" s="405"/>
      <c r="DLX86" s="405"/>
      <c r="DLY86" s="405"/>
      <c r="DLZ86" s="405"/>
      <c r="DMA86" s="405"/>
      <c r="DMB86" s="405"/>
      <c r="DMC86" s="405"/>
      <c r="DMD86" s="405"/>
      <c r="DME86" s="405"/>
      <c r="DMF86" s="405"/>
      <c r="DMG86" s="405"/>
      <c r="DMH86" s="405"/>
      <c r="DMI86" s="405"/>
      <c r="DMJ86" s="405"/>
      <c r="DMK86" s="405"/>
      <c r="DML86" s="405"/>
      <c r="DMN86" s="405"/>
      <c r="DMP86" s="405"/>
      <c r="DMR86" s="405"/>
      <c r="DMU86" s="405"/>
      <c r="DMV86" s="405"/>
      <c r="DMW86" s="405"/>
      <c r="DMY86" s="405"/>
      <c r="DMZ86" s="405"/>
      <c r="DNA86" s="405"/>
      <c r="DNB86" s="405"/>
      <c r="DNG86" s="405"/>
      <c r="DNI86" s="405"/>
      <c r="DNJ86" s="405"/>
      <c r="DNK86" s="405"/>
      <c r="DNL86" s="405"/>
      <c r="DNM86" s="405"/>
      <c r="DNN86" s="405"/>
      <c r="DNO86" s="405"/>
      <c r="DNP86" s="405"/>
      <c r="DNQ86" s="405"/>
      <c r="DNR86" s="405"/>
      <c r="DNS86" s="405"/>
      <c r="DNT86" s="405"/>
      <c r="DNU86" s="405"/>
      <c r="DNV86" s="405"/>
      <c r="DNW86" s="405"/>
      <c r="DNX86" s="405"/>
      <c r="DNY86" s="405"/>
      <c r="DNZ86" s="405"/>
      <c r="DOA86" s="405"/>
      <c r="DOB86" s="405"/>
      <c r="DOC86" s="405"/>
      <c r="DOD86" s="405"/>
      <c r="DOE86" s="405"/>
      <c r="DOF86" s="405"/>
      <c r="DOG86" s="405"/>
      <c r="DOH86" s="405"/>
      <c r="DOI86" s="405"/>
      <c r="DOJ86" s="405"/>
      <c r="DOK86" s="405"/>
      <c r="DOL86" s="405"/>
      <c r="DOM86" s="405"/>
      <c r="DON86" s="405"/>
      <c r="DOO86" s="405"/>
      <c r="DOP86" s="405"/>
      <c r="DOQ86" s="405"/>
      <c r="DOR86" s="405"/>
      <c r="DOS86" s="405"/>
      <c r="DOT86" s="405"/>
      <c r="DOU86" s="405"/>
      <c r="DOV86" s="405"/>
      <c r="DOW86" s="405"/>
      <c r="DOX86" s="405"/>
      <c r="DOY86" s="405"/>
      <c r="DOZ86" s="405"/>
      <c r="DPA86" s="405"/>
      <c r="DPB86" s="405"/>
      <c r="DPC86" s="405"/>
      <c r="DPD86" s="405"/>
      <c r="DPE86" s="405"/>
      <c r="DPF86" s="405"/>
      <c r="DPG86" s="405"/>
      <c r="DPH86" s="405"/>
      <c r="DPI86" s="405"/>
      <c r="DPJ86" s="405"/>
      <c r="DPK86" s="405"/>
      <c r="DPL86" s="405"/>
      <c r="DPM86" s="405"/>
      <c r="DPN86" s="405"/>
      <c r="DPO86" s="405"/>
      <c r="DPP86" s="405"/>
      <c r="DPQ86" s="405"/>
      <c r="DPR86" s="405"/>
      <c r="DPS86" s="405"/>
      <c r="DPT86" s="405"/>
      <c r="DPU86" s="405"/>
      <c r="DPV86" s="405"/>
      <c r="DPW86" s="405"/>
      <c r="DPX86" s="405"/>
      <c r="DPY86" s="405"/>
      <c r="DPZ86" s="405"/>
      <c r="DQA86" s="405"/>
      <c r="DQB86" s="405"/>
      <c r="DQC86" s="405"/>
      <c r="DQD86" s="405"/>
      <c r="DQE86" s="405"/>
      <c r="DQF86" s="405"/>
      <c r="DQG86" s="405"/>
      <c r="DQH86" s="405"/>
      <c r="DQI86" s="405"/>
      <c r="DQJ86" s="405"/>
      <c r="DQK86" s="405"/>
      <c r="DQL86" s="405"/>
      <c r="DQM86" s="405"/>
      <c r="DQN86" s="405"/>
      <c r="DQO86" s="405"/>
      <c r="DQP86" s="405"/>
      <c r="DQQ86" s="405"/>
      <c r="DQR86" s="405"/>
      <c r="DQS86" s="405"/>
      <c r="DQT86" s="405"/>
      <c r="DQU86" s="405"/>
      <c r="DQV86" s="405"/>
      <c r="DQW86" s="405"/>
      <c r="DQX86" s="405"/>
      <c r="DQY86" s="405"/>
      <c r="DQZ86" s="405"/>
      <c r="DRA86" s="405"/>
      <c r="DRB86" s="405"/>
      <c r="DRC86" s="405"/>
      <c r="DRD86" s="405"/>
      <c r="DRE86" s="405"/>
      <c r="DRF86" s="405"/>
      <c r="DRG86" s="405"/>
      <c r="DRH86" s="405"/>
      <c r="DRI86" s="405"/>
      <c r="DRJ86" s="405"/>
      <c r="DRK86" s="405"/>
      <c r="DRL86" s="405"/>
      <c r="DRM86" s="405"/>
      <c r="DRN86" s="405"/>
      <c r="DRO86" s="405"/>
      <c r="DRP86" s="405"/>
      <c r="DRQ86" s="405"/>
      <c r="DRR86" s="405"/>
      <c r="DRS86" s="405"/>
      <c r="DRT86" s="405"/>
      <c r="DRU86" s="405"/>
      <c r="DRV86" s="405"/>
      <c r="DRW86" s="405"/>
      <c r="DRX86" s="405"/>
      <c r="DRY86" s="405"/>
      <c r="DRZ86" s="405"/>
      <c r="DSA86" s="405"/>
      <c r="DSB86" s="405"/>
      <c r="DSC86" s="405"/>
      <c r="DSD86" s="405"/>
      <c r="DSE86" s="405"/>
      <c r="DSF86" s="405"/>
      <c r="DSG86" s="405"/>
      <c r="DSH86" s="405"/>
      <c r="DSI86" s="405"/>
      <c r="DSJ86" s="405"/>
      <c r="DSK86" s="405"/>
      <c r="DSL86" s="405"/>
      <c r="DSM86" s="405"/>
      <c r="DSN86" s="405"/>
      <c r="DSO86" s="405"/>
      <c r="DSP86" s="405"/>
      <c r="DSQ86" s="405"/>
      <c r="DSR86" s="405"/>
      <c r="DSS86" s="405"/>
      <c r="DST86" s="405"/>
      <c r="DSU86" s="405"/>
      <c r="DSV86" s="405"/>
      <c r="DSW86" s="405"/>
      <c r="DSX86" s="405"/>
      <c r="DSY86" s="405"/>
      <c r="DSZ86" s="405"/>
      <c r="DTA86" s="405"/>
      <c r="DTB86" s="405"/>
      <c r="DTC86" s="405"/>
      <c r="DTD86" s="405"/>
      <c r="DTE86" s="405"/>
      <c r="DTF86" s="405"/>
      <c r="DTG86" s="405"/>
      <c r="DTH86" s="405"/>
      <c r="DTI86" s="405"/>
      <c r="DTJ86" s="405"/>
      <c r="DTK86" s="405"/>
      <c r="DTL86" s="405"/>
      <c r="DTM86" s="405"/>
      <c r="DTN86" s="405"/>
      <c r="DTO86" s="405"/>
      <c r="DTP86" s="405"/>
      <c r="DTQ86" s="405"/>
      <c r="DTR86" s="405"/>
      <c r="DTS86" s="405"/>
      <c r="DTT86" s="405"/>
      <c r="DTU86" s="405"/>
      <c r="DTV86" s="405"/>
      <c r="DTW86" s="405"/>
      <c r="DTX86" s="405"/>
      <c r="DTY86" s="405"/>
      <c r="DTZ86" s="405"/>
      <c r="DUA86" s="405"/>
      <c r="DUB86" s="405"/>
      <c r="DUC86" s="405"/>
      <c r="DUD86" s="405"/>
      <c r="DUE86" s="405"/>
      <c r="DUF86" s="405"/>
      <c r="DUG86" s="405"/>
      <c r="DUH86" s="405"/>
      <c r="DUI86" s="405"/>
      <c r="DUJ86" s="405"/>
      <c r="DUK86" s="405"/>
      <c r="DUL86" s="405"/>
      <c r="DUM86" s="405"/>
      <c r="DUN86" s="405"/>
      <c r="DUO86" s="405"/>
      <c r="DUP86" s="405"/>
      <c r="DUQ86" s="405"/>
      <c r="DUR86" s="405"/>
      <c r="DUS86" s="405"/>
      <c r="DUT86" s="405"/>
      <c r="DUU86" s="405"/>
      <c r="DUV86" s="405"/>
      <c r="DUW86" s="405"/>
      <c r="DUX86" s="405"/>
      <c r="DUY86" s="405"/>
      <c r="DUZ86" s="405"/>
      <c r="DVA86" s="405"/>
      <c r="DVB86" s="405"/>
      <c r="DVC86" s="405"/>
      <c r="DVD86" s="405"/>
      <c r="DVE86" s="405"/>
      <c r="DVF86" s="405"/>
      <c r="DVG86" s="405"/>
      <c r="DVH86" s="405"/>
      <c r="DVI86" s="405"/>
      <c r="DVJ86" s="405"/>
      <c r="DVK86" s="405"/>
      <c r="DVL86" s="405"/>
      <c r="DVM86" s="405"/>
      <c r="DVN86" s="405"/>
      <c r="DVO86" s="405"/>
      <c r="DVP86" s="405"/>
      <c r="DVQ86" s="405"/>
      <c r="DVR86" s="405"/>
      <c r="DVS86" s="405"/>
      <c r="DVT86" s="405"/>
      <c r="DVU86" s="405"/>
      <c r="DVV86" s="405"/>
      <c r="DVW86" s="405"/>
      <c r="DVX86" s="405"/>
      <c r="DVY86" s="405"/>
      <c r="DVZ86" s="405"/>
      <c r="DWA86" s="405"/>
      <c r="DWB86" s="405"/>
      <c r="DWC86" s="405"/>
      <c r="DWD86" s="405"/>
      <c r="DWE86" s="405"/>
      <c r="DWF86" s="405"/>
      <c r="DWG86" s="405"/>
      <c r="DWH86" s="405"/>
      <c r="DWJ86" s="405"/>
      <c r="DWL86" s="405"/>
      <c r="DWN86" s="405"/>
      <c r="DWQ86" s="405"/>
      <c r="DWR86" s="405"/>
      <c r="DWS86" s="405"/>
      <c r="DWU86" s="405"/>
      <c r="DWV86" s="405"/>
      <c r="DWW86" s="405"/>
      <c r="DWX86" s="405"/>
      <c r="DXC86" s="405"/>
      <c r="DXE86" s="405"/>
      <c r="DXF86" s="405"/>
      <c r="DXG86" s="405"/>
      <c r="DXH86" s="405"/>
      <c r="DXI86" s="405"/>
      <c r="DXJ86" s="405"/>
      <c r="DXK86" s="405"/>
      <c r="DXL86" s="405"/>
      <c r="DXM86" s="405"/>
      <c r="DXN86" s="405"/>
      <c r="DXO86" s="405"/>
      <c r="DXP86" s="405"/>
      <c r="DXQ86" s="405"/>
      <c r="DXR86" s="405"/>
      <c r="DXS86" s="405"/>
      <c r="DXT86" s="405"/>
      <c r="DXU86" s="405"/>
      <c r="DXV86" s="405"/>
      <c r="DXW86" s="405"/>
      <c r="DXX86" s="405"/>
      <c r="DXY86" s="405"/>
      <c r="DXZ86" s="405"/>
      <c r="DYA86" s="405"/>
      <c r="DYB86" s="405"/>
      <c r="DYC86" s="405"/>
      <c r="DYD86" s="405"/>
      <c r="DYE86" s="405"/>
      <c r="DYF86" s="405"/>
      <c r="DYG86" s="405"/>
      <c r="DYH86" s="405"/>
      <c r="DYI86" s="405"/>
      <c r="DYJ86" s="405"/>
      <c r="DYK86" s="405"/>
      <c r="DYL86" s="405"/>
      <c r="DYM86" s="405"/>
      <c r="DYN86" s="405"/>
      <c r="DYO86" s="405"/>
      <c r="DYP86" s="405"/>
      <c r="DYQ86" s="405"/>
      <c r="DYR86" s="405"/>
      <c r="DYS86" s="405"/>
      <c r="DYT86" s="405"/>
      <c r="DYU86" s="405"/>
      <c r="DYV86" s="405"/>
      <c r="DYW86" s="405"/>
      <c r="DYX86" s="405"/>
      <c r="DYY86" s="405"/>
      <c r="DYZ86" s="405"/>
      <c r="DZA86" s="405"/>
      <c r="DZB86" s="405"/>
      <c r="DZC86" s="405"/>
      <c r="DZD86" s="405"/>
      <c r="DZE86" s="405"/>
      <c r="DZF86" s="405"/>
      <c r="DZG86" s="405"/>
      <c r="DZH86" s="405"/>
      <c r="DZI86" s="405"/>
      <c r="DZJ86" s="405"/>
      <c r="DZK86" s="405"/>
      <c r="DZL86" s="405"/>
      <c r="DZM86" s="405"/>
      <c r="DZN86" s="405"/>
      <c r="DZO86" s="405"/>
      <c r="DZP86" s="405"/>
      <c r="DZQ86" s="405"/>
      <c r="DZR86" s="405"/>
      <c r="DZS86" s="405"/>
      <c r="DZT86" s="405"/>
      <c r="DZU86" s="405"/>
      <c r="DZV86" s="405"/>
      <c r="DZW86" s="405"/>
      <c r="DZX86" s="405"/>
      <c r="DZY86" s="405"/>
      <c r="DZZ86" s="405"/>
      <c r="EAA86" s="405"/>
      <c r="EAB86" s="405"/>
      <c r="EAC86" s="405"/>
      <c r="EAD86" s="405"/>
      <c r="EAE86" s="405"/>
      <c r="EAF86" s="405"/>
      <c r="EAG86" s="405"/>
      <c r="EAH86" s="405"/>
      <c r="EAI86" s="405"/>
      <c r="EAJ86" s="405"/>
      <c r="EAK86" s="405"/>
      <c r="EAL86" s="405"/>
      <c r="EAM86" s="405"/>
      <c r="EAN86" s="405"/>
      <c r="EAO86" s="405"/>
      <c r="EAP86" s="405"/>
      <c r="EAQ86" s="405"/>
      <c r="EAR86" s="405"/>
      <c r="EAS86" s="405"/>
      <c r="EAT86" s="405"/>
      <c r="EAU86" s="405"/>
      <c r="EAV86" s="405"/>
      <c r="EAW86" s="405"/>
      <c r="EAX86" s="405"/>
      <c r="EAY86" s="405"/>
      <c r="EAZ86" s="405"/>
      <c r="EBA86" s="405"/>
      <c r="EBB86" s="405"/>
      <c r="EBC86" s="405"/>
      <c r="EBD86" s="405"/>
      <c r="EBE86" s="405"/>
      <c r="EBF86" s="405"/>
      <c r="EBG86" s="405"/>
      <c r="EBH86" s="405"/>
      <c r="EBI86" s="405"/>
      <c r="EBJ86" s="405"/>
      <c r="EBK86" s="405"/>
      <c r="EBL86" s="405"/>
      <c r="EBM86" s="405"/>
      <c r="EBN86" s="405"/>
      <c r="EBO86" s="405"/>
      <c r="EBP86" s="405"/>
      <c r="EBQ86" s="405"/>
      <c r="EBR86" s="405"/>
      <c r="EBS86" s="405"/>
      <c r="EBT86" s="405"/>
      <c r="EBU86" s="405"/>
      <c r="EBV86" s="405"/>
      <c r="EBW86" s="405"/>
      <c r="EBX86" s="405"/>
      <c r="EBY86" s="405"/>
      <c r="EBZ86" s="405"/>
      <c r="ECA86" s="405"/>
      <c r="ECB86" s="405"/>
      <c r="ECC86" s="405"/>
      <c r="ECD86" s="405"/>
      <c r="ECE86" s="405"/>
      <c r="ECF86" s="405"/>
      <c r="ECG86" s="405"/>
      <c r="ECH86" s="405"/>
      <c r="ECI86" s="405"/>
      <c r="ECJ86" s="405"/>
      <c r="ECK86" s="405"/>
      <c r="ECL86" s="405"/>
      <c r="ECM86" s="405"/>
      <c r="ECN86" s="405"/>
      <c r="ECO86" s="405"/>
      <c r="ECP86" s="405"/>
      <c r="ECQ86" s="405"/>
      <c r="ECR86" s="405"/>
      <c r="ECS86" s="405"/>
      <c r="ECT86" s="405"/>
      <c r="ECU86" s="405"/>
      <c r="ECV86" s="405"/>
      <c r="ECW86" s="405"/>
      <c r="ECX86" s="405"/>
      <c r="ECY86" s="405"/>
      <c r="ECZ86" s="405"/>
      <c r="EDA86" s="405"/>
      <c r="EDB86" s="405"/>
      <c r="EDC86" s="405"/>
      <c r="EDD86" s="405"/>
      <c r="EDE86" s="405"/>
      <c r="EDF86" s="405"/>
      <c r="EDG86" s="405"/>
      <c r="EDH86" s="405"/>
      <c r="EDI86" s="405"/>
      <c r="EDJ86" s="405"/>
      <c r="EDK86" s="405"/>
      <c r="EDL86" s="405"/>
      <c r="EDM86" s="405"/>
      <c r="EDN86" s="405"/>
      <c r="EDO86" s="405"/>
      <c r="EDP86" s="405"/>
      <c r="EDQ86" s="405"/>
      <c r="EDR86" s="405"/>
      <c r="EDS86" s="405"/>
      <c r="EDT86" s="405"/>
      <c r="EDU86" s="405"/>
      <c r="EDV86" s="405"/>
      <c r="EDW86" s="405"/>
      <c r="EDX86" s="405"/>
      <c r="EDY86" s="405"/>
      <c r="EDZ86" s="405"/>
      <c r="EEA86" s="405"/>
      <c r="EEB86" s="405"/>
      <c r="EEC86" s="405"/>
      <c r="EED86" s="405"/>
      <c r="EEE86" s="405"/>
      <c r="EEF86" s="405"/>
      <c r="EEG86" s="405"/>
      <c r="EEH86" s="405"/>
      <c r="EEI86" s="405"/>
      <c r="EEJ86" s="405"/>
      <c r="EEK86" s="405"/>
      <c r="EEL86" s="405"/>
      <c r="EEM86" s="405"/>
      <c r="EEN86" s="405"/>
      <c r="EEO86" s="405"/>
      <c r="EEP86" s="405"/>
      <c r="EEQ86" s="405"/>
      <c r="EER86" s="405"/>
      <c r="EES86" s="405"/>
      <c r="EET86" s="405"/>
      <c r="EEU86" s="405"/>
      <c r="EEV86" s="405"/>
      <c r="EEW86" s="405"/>
      <c r="EEX86" s="405"/>
      <c r="EEY86" s="405"/>
      <c r="EEZ86" s="405"/>
      <c r="EFA86" s="405"/>
      <c r="EFB86" s="405"/>
      <c r="EFC86" s="405"/>
      <c r="EFD86" s="405"/>
      <c r="EFE86" s="405"/>
      <c r="EFF86" s="405"/>
      <c r="EFG86" s="405"/>
      <c r="EFH86" s="405"/>
      <c r="EFI86" s="405"/>
      <c r="EFJ86" s="405"/>
      <c r="EFK86" s="405"/>
      <c r="EFL86" s="405"/>
      <c r="EFM86" s="405"/>
      <c r="EFN86" s="405"/>
      <c r="EFO86" s="405"/>
      <c r="EFP86" s="405"/>
      <c r="EFQ86" s="405"/>
      <c r="EFR86" s="405"/>
      <c r="EFS86" s="405"/>
      <c r="EFT86" s="405"/>
      <c r="EFU86" s="405"/>
      <c r="EFV86" s="405"/>
      <c r="EFW86" s="405"/>
      <c r="EFX86" s="405"/>
      <c r="EFY86" s="405"/>
      <c r="EFZ86" s="405"/>
      <c r="EGA86" s="405"/>
      <c r="EGB86" s="405"/>
      <c r="EGC86" s="405"/>
      <c r="EGD86" s="405"/>
      <c r="EGF86" s="405"/>
      <c r="EGH86" s="405"/>
      <c r="EGJ86" s="405"/>
      <c r="EGM86" s="405"/>
      <c r="EGN86" s="405"/>
      <c r="EGO86" s="405"/>
      <c r="EGQ86" s="405"/>
      <c r="EGR86" s="405"/>
      <c r="EGS86" s="405"/>
      <c r="EGT86" s="405"/>
      <c r="EGY86" s="405"/>
      <c r="EHA86" s="405"/>
      <c r="EHB86" s="405"/>
      <c r="EHC86" s="405"/>
      <c r="EHD86" s="405"/>
      <c r="EHE86" s="405"/>
      <c r="EHF86" s="405"/>
      <c r="EHG86" s="405"/>
      <c r="EHH86" s="405"/>
      <c r="EHI86" s="405"/>
      <c r="EHJ86" s="405"/>
      <c r="EHK86" s="405"/>
      <c r="EHL86" s="405"/>
      <c r="EHM86" s="405"/>
      <c r="EHN86" s="405"/>
      <c r="EHO86" s="405"/>
      <c r="EHP86" s="405"/>
      <c r="EHQ86" s="405"/>
      <c r="EHR86" s="405"/>
      <c r="EHS86" s="405"/>
      <c r="EHT86" s="405"/>
      <c r="EHU86" s="405"/>
      <c r="EHV86" s="405"/>
      <c r="EHW86" s="405"/>
      <c r="EHX86" s="405"/>
      <c r="EHY86" s="405"/>
      <c r="EHZ86" s="405"/>
      <c r="EIA86" s="405"/>
      <c r="EIB86" s="405"/>
      <c r="EIC86" s="405"/>
      <c r="EID86" s="405"/>
      <c r="EIE86" s="405"/>
      <c r="EIF86" s="405"/>
      <c r="EIG86" s="405"/>
      <c r="EIH86" s="405"/>
      <c r="EII86" s="405"/>
      <c r="EIJ86" s="405"/>
      <c r="EIK86" s="405"/>
      <c r="EIL86" s="405"/>
      <c r="EIM86" s="405"/>
      <c r="EIN86" s="405"/>
      <c r="EIO86" s="405"/>
      <c r="EIP86" s="405"/>
      <c r="EIQ86" s="405"/>
      <c r="EIR86" s="405"/>
      <c r="EIS86" s="405"/>
      <c r="EIT86" s="405"/>
      <c r="EIU86" s="405"/>
      <c r="EIV86" s="405"/>
      <c r="EIW86" s="405"/>
      <c r="EIX86" s="405"/>
      <c r="EIY86" s="405"/>
      <c r="EIZ86" s="405"/>
      <c r="EJA86" s="405"/>
      <c r="EJB86" s="405"/>
      <c r="EJC86" s="405"/>
      <c r="EJD86" s="405"/>
      <c r="EJE86" s="405"/>
      <c r="EJF86" s="405"/>
      <c r="EJG86" s="405"/>
      <c r="EJH86" s="405"/>
      <c r="EJI86" s="405"/>
      <c r="EJJ86" s="405"/>
      <c r="EJK86" s="405"/>
      <c r="EJL86" s="405"/>
      <c r="EJM86" s="405"/>
      <c r="EJN86" s="405"/>
      <c r="EJO86" s="405"/>
      <c r="EJP86" s="405"/>
      <c r="EJQ86" s="405"/>
      <c r="EJR86" s="405"/>
      <c r="EJS86" s="405"/>
      <c r="EJT86" s="405"/>
      <c r="EJU86" s="405"/>
      <c r="EJV86" s="405"/>
      <c r="EJW86" s="405"/>
      <c r="EJX86" s="405"/>
      <c r="EJY86" s="405"/>
      <c r="EJZ86" s="405"/>
      <c r="EKA86" s="405"/>
      <c r="EKB86" s="405"/>
      <c r="EKC86" s="405"/>
      <c r="EKD86" s="405"/>
      <c r="EKE86" s="405"/>
      <c r="EKF86" s="405"/>
      <c r="EKG86" s="405"/>
      <c r="EKH86" s="405"/>
      <c r="EKI86" s="405"/>
      <c r="EKJ86" s="405"/>
      <c r="EKK86" s="405"/>
      <c r="EKL86" s="405"/>
      <c r="EKM86" s="405"/>
      <c r="EKN86" s="405"/>
      <c r="EKO86" s="405"/>
      <c r="EKP86" s="405"/>
      <c r="EKQ86" s="405"/>
      <c r="EKR86" s="405"/>
      <c r="EKS86" s="405"/>
      <c r="EKT86" s="405"/>
      <c r="EKU86" s="405"/>
      <c r="EKV86" s="405"/>
      <c r="EKW86" s="405"/>
      <c r="EKX86" s="405"/>
      <c r="EKY86" s="405"/>
      <c r="EKZ86" s="405"/>
      <c r="ELA86" s="405"/>
      <c r="ELB86" s="405"/>
      <c r="ELC86" s="405"/>
      <c r="ELD86" s="405"/>
      <c r="ELE86" s="405"/>
      <c r="ELF86" s="405"/>
      <c r="ELG86" s="405"/>
      <c r="ELH86" s="405"/>
      <c r="ELI86" s="405"/>
      <c r="ELJ86" s="405"/>
      <c r="ELK86" s="405"/>
      <c r="ELL86" s="405"/>
      <c r="ELM86" s="405"/>
      <c r="ELN86" s="405"/>
      <c r="ELO86" s="405"/>
      <c r="ELP86" s="405"/>
      <c r="ELQ86" s="405"/>
      <c r="ELR86" s="405"/>
      <c r="ELS86" s="405"/>
      <c r="ELT86" s="405"/>
      <c r="ELU86" s="405"/>
      <c r="ELV86" s="405"/>
      <c r="ELW86" s="405"/>
      <c r="ELX86" s="405"/>
      <c r="ELY86" s="405"/>
      <c r="ELZ86" s="405"/>
      <c r="EMA86" s="405"/>
      <c r="EMB86" s="405"/>
      <c r="EMC86" s="405"/>
      <c r="EMD86" s="405"/>
      <c r="EME86" s="405"/>
      <c r="EMF86" s="405"/>
      <c r="EMG86" s="405"/>
      <c r="EMH86" s="405"/>
      <c r="EMI86" s="405"/>
      <c r="EMJ86" s="405"/>
      <c r="EMK86" s="405"/>
      <c r="EML86" s="405"/>
      <c r="EMM86" s="405"/>
      <c r="EMN86" s="405"/>
      <c r="EMO86" s="405"/>
      <c r="EMP86" s="405"/>
      <c r="EMQ86" s="405"/>
      <c r="EMR86" s="405"/>
      <c r="EMS86" s="405"/>
      <c r="EMT86" s="405"/>
      <c r="EMU86" s="405"/>
      <c r="EMV86" s="405"/>
      <c r="EMW86" s="405"/>
      <c r="EMX86" s="405"/>
      <c r="EMY86" s="405"/>
      <c r="EMZ86" s="405"/>
      <c r="ENA86" s="405"/>
      <c r="ENB86" s="405"/>
      <c r="ENC86" s="405"/>
      <c r="END86" s="405"/>
      <c r="ENE86" s="405"/>
      <c r="ENF86" s="405"/>
      <c r="ENG86" s="405"/>
      <c r="ENH86" s="405"/>
      <c r="ENI86" s="405"/>
      <c r="ENJ86" s="405"/>
      <c r="ENK86" s="405"/>
      <c r="ENL86" s="405"/>
      <c r="ENM86" s="405"/>
      <c r="ENN86" s="405"/>
      <c r="ENO86" s="405"/>
      <c r="ENP86" s="405"/>
      <c r="ENQ86" s="405"/>
      <c r="ENR86" s="405"/>
      <c r="ENS86" s="405"/>
      <c r="ENT86" s="405"/>
      <c r="ENU86" s="405"/>
      <c r="ENV86" s="405"/>
      <c r="ENW86" s="405"/>
      <c r="ENX86" s="405"/>
      <c r="ENY86" s="405"/>
      <c r="ENZ86" s="405"/>
      <c r="EOA86" s="405"/>
      <c r="EOB86" s="405"/>
      <c r="EOC86" s="405"/>
      <c r="EOD86" s="405"/>
      <c r="EOE86" s="405"/>
      <c r="EOF86" s="405"/>
      <c r="EOG86" s="405"/>
      <c r="EOH86" s="405"/>
      <c r="EOI86" s="405"/>
      <c r="EOJ86" s="405"/>
      <c r="EOK86" s="405"/>
      <c r="EOL86" s="405"/>
      <c r="EOM86" s="405"/>
      <c r="EON86" s="405"/>
      <c r="EOO86" s="405"/>
      <c r="EOP86" s="405"/>
      <c r="EOQ86" s="405"/>
      <c r="EOR86" s="405"/>
      <c r="EOS86" s="405"/>
      <c r="EOT86" s="405"/>
      <c r="EOU86" s="405"/>
      <c r="EOV86" s="405"/>
      <c r="EOW86" s="405"/>
      <c r="EOX86" s="405"/>
      <c r="EOY86" s="405"/>
      <c r="EOZ86" s="405"/>
      <c r="EPA86" s="405"/>
      <c r="EPB86" s="405"/>
      <c r="EPC86" s="405"/>
      <c r="EPD86" s="405"/>
      <c r="EPE86" s="405"/>
      <c r="EPF86" s="405"/>
      <c r="EPG86" s="405"/>
      <c r="EPH86" s="405"/>
      <c r="EPI86" s="405"/>
      <c r="EPJ86" s="405"/>
      <c r="EPK86" s="405"/>
      <c r="EPL86" s="405"/>
      <c r="EPM86" s="405"/>
      <c r="EPN86" s="405"/>
      <c r="EPO86" s="405"/>
      <c r="EPP86" s="405"/>
      <c r="EPQ86" s="405"/>
      <c r="EPR86" s="405"/>
      <c r="EPS86" s="405"/>
      <c r="EPT86" s="405"/>
      <c r="EPU86" s="405"/>
      <c r="EPV86" s="405"/>
      <c r="EPW86" s="405"/>
      <c r="EPX86" s="405"/>
      <c r="EPY86" s="405"/>
      <c r="EPZ86" s="405"/>
      <c r="EQB86" s="405"/>
      <c r="EQD86" s="405"/>
      <c r="EQF86" s="405"/>
      <c r="EQI86" s="405"/>
      <c r="EQJ86" s="405"/>
      <c r="EQK86" s="405"/>
      <c r="EQM86" s="405"/>
      <c r="EQN86" s="405"/>
      <c r="EQO86" s="405"/>
      <c r="EQP86" s="405"/>
      <c r="EQU86" s="405"/>
      <c r="EQW86" s="405"/>
      <c r="EQX86" s="405"/>
      <c r="EQY86" s="405"/>
      <c r="EQZ86" s="405"/>
      <c r="ERA86" s="405"/>
      <c r="ERB86" s="405"/>
      <c r="ERC86" s="405"/>
      <c r="ERD86" s="405"/>
      <c r="ERE86" s="405"/>
      <c r="ERF86" s="405"/>
      <c r="ERG86" s="405"/>
      <c r="ERH86" s="405"/>
      <c r="ERI86" s="405"/>
      <c r="ERJ86" s="405"/>
      <c r="ERK86" s="405"/>
      <c r="ERL86" s="405"/>
      <c r="ERM86" s="405"/>
      <c r="ERN86" s="405"/>
      <c r="ERO86" s="405"/>
      <c r="ERP86" s="405"/>
      <c r="ERQ86" s="405"/>
      <c r="ERR86" s="405"/>
      <c r="ERS86" s="405"/>
      <c r="ERT86" s="405"/>
      <c r="ERU86" s="405"/>
      <c r="ERV86" s="405"/>
      <c r="ERW86" s="405"/>
      <c r="ERX86" s="405"/>
      <c r="ERY86" s="405"/>
      <c r="ERZ86" s="405"/>
      <c r="ESA86" s="405"/>
      <c r="ESB86" s="405"/>
      <c r="ESC86" s="405"/>
      <c r="ESD86" s="405"/>
      <c r="ESE86" s="405"/>
      <c r="ESF86" s="405"/>
      <c r="ESG86" s="405"/>
      <c r="ESH86" s="405"/>
      <c r="ESI86" s="405"/>
      <c r="ESJ86" s="405"/>
      <c r="ESK86" s="405"/>
      <c r="ESL86" s="405"/>
      <c r="ESM86" s="405"/>
      <c r="ESN86" s="405"/>
      <c r="ESO86" s="405"/>
      <c r="ESP86" s="405"/>
      <c r="ESQ86" s="405"/>
      <c r="ESR86" s="405"/>
      <c r="ESS86" s="405"/>
      <c r="EST86" s="405"/>
      <c r="ESU86" s="405"/>
      <c r="ESV86" s="405"/>
      <c r="ESW86" s="405"/>
      <c r="ESX86" s="405"/>
      <c r="ESY86" s="405"/>
      <c r="ESZ86" s="405"/>
      <c r="ETA86" s="405"/>
      <c r="ETB86" s="405"/>
      <c r="ETC86" s="405"/>
      <c r="ETD86" s="405"/>
      <c r="ETE86" s="405"/>
      <c r="ETF86" s="405"/>
      <c r="ETG86" s="405"/>
      <c r="ETH86" s="405"/>
      <c r="ETI86" s="405"/>
      <c r="ETJ86" s="405"/>
      <c r="ETK86" s="405"/>
      <c r="ETL86" s="405"/>
      <c r="ETM86" s="405"/>
      <c r="ETN86" s="405"/>
      <c r="ETO86" s="405"/>
      <c r="ETP86" s="405"/>
      <c r="ETQ86" s="405"/>
      <c r="ETR86" s="405"/>
      <c r="ETS86" s="405"/>
      <c r="ETT86" s="405"/>
      <c r="ETU86" s="405"/>
      <c r="ETV86" s="405"/>
      <c r="ETW86" s="405"/>
      <c r="ETX86" s="405"/>
      <c r="ETY86" s="405"/>
      <c r="ETZ86" s="405"/>
      <c r="EUA86" s="405"/>
      <c r="EUB86" s="405"/>
      <c r="EUC86" s="405"/>
      <c r="EUD86" s="405"/>
      <c r="EUE86" s="405"/>
      <c r="EUF86" s="405"/>
      <c r="EUG86" s="405"/>
      <c r="EUH86" s="405"/>
      <c r="EUI86" s="405"/>
      <c r="EUJ86" s="405"/>
      <c r="EUK86" s="405"/>
      <c r="EUL86" s="405"/>
      <c r="EUM86" s="405"/>
      <c r="EUN86" s="405"/>
      <c r="EUO86" s="405"/>
      <c r="EUP86" s="405"/>
      <c r="EUQ86" s="405"/>
      <c r="EUR86" s="405"/>
      <c r="EUS86" s="405"/>
      <c r="EUT86" s="405"/>
      <c r="EUU86" s="405"/>
      <c r="EUV86" s="405"/>
      <c r="EUW86" s="405"/>
      <c r="EUX86" s="405"/>
      <c r="EUY86" s="405"/>
      <c r="EUZ86" s="405"/>
      <c r="EVA86" s="405"/>
      <c r="EVB86" s="405"/>
      <c r="EVC86" s="405"/>
      <c r="EVD86" s="405"/>
      <c r="EVE86" s="405"/>
      <c r="EVF86" s="405"/>
      <c r="EVG86" s="405"/>
      <c r="EVH86" s="405"/>
      <c r="EVI86" s="405"/>
      <c r="EVJ86" s="405"/>
      <c r="EVK86" s="405"/>
      <c r="EVL86" s="405"/>
      <c r="EVM86" s="405"/>
      <c r="EVN86" s="405"/>
      <c r="EVO86" s="405"/>
      <c r="EVP86" s="405"/>
      <c r="EVQ86" s="405"/>
      <c r="EVR86" s="405"/>
      <c r="EVS86" s="405"/>
      <c r="EVT86" s="405"/>
      <c r="EVU86" s="405"/>
      <c r="EVV86" s="405"/>
      <c r="EVW86" s="405"/>
      <c r="EVX86" s="405"/>
      <c r="EVY86" s="405"/>
      <c r="EVZ86" s="405"/>
      <c r="EWA86" s="405"/>
      <c r="EWB86" s="405"/>
      <c r="EWC86" s="405"/>
      <c r="EWD86" s="405"/>
      <c r="EWE86" s="405"/>
      <c r="EWF86" s="405"/>
      <c r="EWG86" s="405"/>
      <c r="EWH86" s="405"/>
      <c r="EWI86" s="405"/>
      <c r="EWJ86" s="405"/>
      <c r="EWK86" s="405"/>
      <c r="EWL86" s="405"/>
      <c r="EWM86" s="405"/>
      <c r="EWN86" s="405"/>
      <c r="EWO86" s="405"/>
      <c r="EWP86" s="405"/>
      <c r="EWQ86" s="405"/>
      <c r="EWR86" s="405"/>
      <c r="EWS86" s="405"/>
      <c r="EWT86" s="405"/>
      <c r="EWU86" s="405"/>
      <c r="EWV86" s="405"/>
      <c r="EWW86" s="405"/>
      <c r="EWX86" s="405"/>
      <c r="EWY86" s="405"/>
      <c r="EWZ86" s="405"/>
      <c r="EXA86" s="405"/>
      <c r="EXB86" s="405"/>
      <c r="EXC86" s="405"/>
      <c r="EXD86" s="405"/>
      <c r="EXE86" s="405"/>
      <c r="EXF86" s="405"/>
      <c r="EXG86" s="405"/>
      <c r="EXH86" s="405"/>
      <c r="EXI86" s="405"/>
      <c r="EXJ86" s="405"/>
      <c r="EXK86" s="405"/>
      <c r="EXL86" s="405"/>
      <c r="EXM86" s="405"/>
      <c r="EXN86" s="405"/>
      <c r="EXO86" s="405"/>
      <c r="EXP86" s="405"/>
      <c r="EXQ86" s="405"/>
      <c r="EXR86" s="405"/>
      <c r="EXS86" s="405"/>
      <c r="EXT86" s="405"/>
      <c r="EXU86" s="405"/>
      <c r="EXV86" s="405"/>
      <c r="EXW86" s="405"/>
      <c r="EXX86" s="405"/>
      <c r="EXY86" s="405"/>
      <c r="EXZ86" s="405"/>
      <c r="EYA86" s="405"/>
      <c r="EYB86" s="405"/>
      <c r="EYC86" s="405"/>
      <c r="EYD86" s="405"/>
      <c r="EYE86" s="405"/>
      <c r="EYF86" s="405"/>
      <c r="EYG86" s="405"/>
      <c r="EYH86" s="405"/>
      <c r="EYI86" s="405"/>
      <c r="EYJ86" s="405"/>
      <c r="EYK86" s="405"/>
      <c r="EYL86" s="405"/>
      <c r="EYM86" s="405"/>
      <c r="EYN86" s="405"/>
      <c r="EYO86" s="405"/>
      <c r="EYP86" s="405"/>
      <c r="EYQ86" s="405"/>
      <c r="EYR86" s="405"/>
      <c r="EYS86" s="405"/>
      <c r="EYT86" s="405"/>
      <c r="EYU86" s="405"/>
      <c r="EYV86" s="405"/>
      <c r="EYW86" s="405"/>
      <c r="EYX86" s="405"/>
      <c r="EYY86" s="405"/>
      <c r="EYZ86" s="405"/>
      <c r="EZA86" s="405"/>
      <c r="EZB86" s="405"/>
      <c r="EZC86" s="405"/>
      <c r="EZD86" s="405"/>
      <c r="EZE86" s="405"/>
      <c r="EZF86" s="405"/>
      <c r="EZG86" s="405"/>
      <c r="EZH86" s="405"/>
      <c r="EZI86" s="405"/>
      <c r="EZJ86" s="405"/>
      <c r="EZK86" s="405"/>
      <c r="EZL86" s="405"/>
      <c r="EZM86" s="405"/>
      <c r="EZN86" s="405"/>
      <c r="EZO86" s="405"/>
      <c r="EZP86" s="405"/>
      <c r="EZQ86" s="405"/>
      <c r="EZR86" s="405"/>
      <c r="EZS86" s="405"/>
      <c r="EZT86" s="405"/>
      <c r="EZU86" s="405"/>
      <c r="EZV86" s="405"/>
      <c r="EZX86" s="405"/>
      <c r="EZZ86" s="405"/>
      <c r="FAB86" s="405"/>
      <c r="FAE86" s="405"/>
      <c r="FAF86" s="405"/>
      <c r="FAG86" s="405"/>
      <c r="FAI86" s="405"/>
      <c r="FAJ86" s="405"/>
      <c r="FAK86" s="405"/>
      <c r="FAL86" s="405"/>
      <c r="FAQ86" s="405"/>
      <c r="FAS86" s="405"/>
      <c r="FAT86" s="405"/>
      <c r="FAU86" s="405"/>
      <c r="FAV86" s="405"/>
      <c r="FAW86" s="405"/>
      <c r="FAX86" s="405"/>
      <c r="FAY86" s="405"/>
      <c r="FAZ86" s="405"/>
      <c r="FBA86" s="405"/>
      <c r="FBB86" s="405"/>
      <c r="FBC86" s="405"/>
      <c r="FBD86" s="405"/>
      <c r="FBE86" s="405"/>
      <c r="FBF86" s="405"/>
      <c r="FBG86" s="405"/>
      <c r="FBH86" s="405"/>
      <c r="FBI86" s="405"/>
      <c r="FBJ86" s="405"/>
      <c r="FBK86" s="405"/>
      <c r="FBL86" s="405"/>
      <c r="FBM86" s="405"/>
      <c r="FBN86" s="405"/>
      <c r="FBO86" s="405"/>
      <c r="FBP86" s="405"/>
      <c r="FBQ86" s="405"/>
      <c r="FBR86" s="405"/>
      <c r="FBS86" s="405"/>
      <c r="FBT86" s="405"/>
      <c r="FBU86" s="405"/>
      <c r="FBV86" s="405"/>
      <c r="FBW86" s="405"/>
      <c r="FBX86" s="405"/>
      <c r="FBY86" s="405"/>
      <c r="FBZ86" s="405"/>
      <c r="FCA86" s="405"/>
      <c r="FCB86" s="405"/>
      <c r="FCC86" s="405"/>
      <c r="FCD86" s="405"/>
      <c r="FCE86" s="405"/>
      <c r="FCF86" s="405"/>
      <c r="FCG86" s="405"/>
      <c r="FCH86" s="405"/>
      <c r="FCI86" s="405"/>
      <c r="FCJ86" s="405"/>
      <c r="FCK86" s="405"/>
      <c r="FCL86" s="405"/>
      <c r="FCM86" s="405"/>
      <c r="FCN86" s="405"/>
      <c r="FCO86" s="405"/>
      <c r="FCP86" s="405"/>
      <c r="FCQ86" s="405"/>
      <c r="FCR86" s="405"/>
      <c r="FCS86" s="405"/>
      <c r="FCT86" s="405"/>
      <c r="FCU86" s="405"/>
      <c r="FCV86" s="405"/>
      <c r="FCW86" s="405"/>
      <c r="FCX86" s="405"/>
      <c r="FCY86" s="405"/>
      <c r="FCZ86" s="405"/>
      <c r="FDA86" s="405"/>
      <c r="FDB86" s="405"/>
      <c r="FDC86" s="405"/>
      <c r="FDD86" s="405"/>
      <c r="FDE86" s="405"/>
      <c r="FDF86" s="405"/>
      <c r="FDG86" s="405"/>
      <c r="FDH86" s="405"/>
      <c r="FDI86" s="405"/>
      <c r="FDJ86" s="405"/>
      <c r="FDK86" s="405"/>
      <c r="FDL86" s="405"/>
      <c r="FDM86" s="405"/>
      <c r="FDN86" s="405"/>
      <c r="FDO86" s="405"/>
      <c r="FDP86" s="405"/>
      <c r="FDQ86" s="405"/>
      <c r="FDR86" s="405"/>
      <c r="FDS86" s="405"/>
      <c r="FDT86" s="405"/>
      <c r="FDU86" s="405"/>
      <c r="FDV86" s="405"/>
      <c r="FDW86" s="405"/>
      <c r="FDX86" s="405"/>
      <c r="FDY86" s="405"/>
      <c r="FDZ86" s="405"/>
      <c r="FEA86" s="405"/>
      <c r="FEB86" s="405"/>
      <c r="FEC86" s="405"/>
      <c r="FED86" s="405"/>
      <c r="FEE86" s="405"/>
      <c r="FEF86" s="405"/>
      <c r="FEG86" s="405"/>
      <c r="FEH86" s="405"/>
      <c r="FEI86" s="405"/>
      <c r="FEJ86" s="405"/>
      <c r="FEK86" s="405"/>
      <c r="FEL86" s="405"/>
      <c r="FEM86" s="405"/>
      <c r="FEN86" s="405"/>
      <c r="FEO86" s="405"/>
      <c r="FEP86" s="405"/>
      <c r="FEQ86" s="405"/>
      <c r="FER86" s="405"/>
      <c r="FES86" s="405"/>
      <c r="FET86" s="405"/>
      <c r="FEU86" s="405"/>
      <c r="FEV86" s="405"/>
      <c r="FEW86" s="405"/>
      <c r="FEX86" s="405"/>
      <c r="FEY86" s="405"/>
      <c r="FEZ86" s="405"/>
      <c r="FFA86" s="405"/>
      <c r="FFB86" s="405"/>
      <c r="FFC86" s="405"/>
      <c r="FFD86" s="405"/>
      <c r="FFE86" s="405"/>
      <c r="FFF86" s="405"/>
      <c r="FFG86" s="405"/>
      <c r="FFH86" s="405"/>
      <c r="FFI86" s="405"/>
      <c r="FFJ86" s="405"/>
      <c r="FFK86" s="405"/>
      <c r="FFL86" s="405"/>
      <c r="FFM86" s="405"/>
      <c r="FFN86" s="405"/>
      <c r="FFO86" s="405"/>
      <c r="FFP86" s="405"/>
      <c r="FFQ86" s="405"/>
      <c r="FFR86" s="405"/>
      <c r="FFS86" s="405"/>
      <c r="FFT86" s="405"/>
      <c r="FFU86" s="405"/>
      <c r="FFV86" s="405"/>
      <c r="FFW86" s="405"/>
      <c r="FFX86" s="405"/>
      <c r="FFY86" s="405"/>
      <c r="FFZ86" s="405"/>
      <c r="FGA86" s="405"/>
      <c r="FGB86" s="405"/>
      <c r="FGC86" s="405"/>
      <c r="FGD86" s="405"/>
      <c r="FGE86" s="405"/>
      <c r="FGF86" s="405"/>
      <c r="FGG86" s="405"/>
      <c r="FGH86" s="405"/>
      <c r="FGI86" s="405"/>
      <c r="FGJ86" s="405"/>
      <c r="FGK86" s="405"/>
      <c r="FGL86" s="405"/>
      <c r="FGM86" s="405"/>
      <c r="FGN86" s="405"/>
      <c r="FGO86" s="405"/>
      <c r="FGP86" s="405"/>
      <c r="FGQ86" s="405"/>
      <c r="FGR86" s="405"/>
      <c r="FGS86" s="405"/>
      <c r="FGT86" s="405"/>
      <c r="FGU86" s="405"/>
      <c r="FGV86" s="405"/>
      <c r="FGW86" s="405"/>
      <c r="FGX86" s="405"/>
      <c r="FGY86" s="405"/>
      <c r="FGZ86" s="405"/>
      <c r="FHA86" s="405"/>
      <c r="FHB86" s="405"/>
      <c r="FHC86" s="405"/>
      <c r="FHD86" s="405"/>
      <c r="FHE86" s="405"/>
      <c r="FHF86" s="405"/>
      <c r="FHG86" s="405"/>
      <c r="FHH86" s="405"/>
      <c r="FHI86" s="405"/>
      <c r="FHJ86" s="405"/>
      <c r="FHK86" s="405"/>
      <c r="FHL86" s="405"/>
      <c r="FHM86" s="405"/>
      <c r="FHN86" s="405"/>
      <c r="FHO86" s="405"/>
      <c r="FHP86" s="405"/>
      <c r="FHQ86" s="405"/>
      <c r="FHR86" s="405"/>
      <c r="FHS86" s="405"/>
      <c r="FHT86" s="405"/>
      <c r="FHU86" s="405"/>
      <c r="FHV86" s="405"/>
      <c r="FHW86" s="405"/>
      <c r="FHX86" s="405"/>
      <c r="FHY86" s="405"/>
      <c r="FHZ86" s="405"/>
      <c r="FIA86" s="405"/>
      <c r="FIB86" s="405"/>
      <c r="FIC86" s="405"/>
      <c r="FID86" s="405"/>
      <c r="FIE86" s="405"/>
      <c r="FIF86" s="405"/>
      <c r="FIG86" s="405"/>
      <c r="FIH86" s="405"/>
      <c r="FII86" s="405"/>
      <c r="FIJ86" s="405"/>
      <c r="FIK86" s="405"/>
      <c r="FIL86" s="405"/>
      <c r="FIM86" s="405"/>
      <c r="FIN86" s="405"/>
      <c r="FIO86" s="405"/>
      <c r="FIP86" s="405"/>
      <c r="FIQ86" s="405"/>
      <c r="FIR86" s="405"/>
      <c r="FIS86" s="405"/>
      <c r="FIT86" s="405"/>
      <c r="FIU86" s="405"/>
      <c r="FIV86" s="405"/>
      <c r="FIW86" s="405"/>
      <c r="FIX86" s="405"/>
      <c r="FIY86" s="405"/>
      <c r="FIZ86" s="405"/>
      <c r="FJA86" s="405"/>
      <c r="FJB86" s="405"/>
      <c r="FJC86" s="405"/>
      <c r="FJD86" s="405"/>
      <c r="FJE86" s="405"/>
      <c r="FJF86" s="405"/>
      <c r="FJG86" s="405"/>
      <c r="FJH86" s="405"/>
      <c r="FJI86" s="405"/>
      <c r="FJJ86" s="405"/>
      <c r="FJK86" s="405"/>
      <c r="FJL86" s="405"/>
      <c r="FJM86" s="405"/>
      <c r="FJN86" s="405"/>
      <c r="FJO86" s="405"/>
      <c r="FJP86" s="405"/>
      <c r="FJQ86" s="405"/>
      <c r="FJR86" s="405"/>
      <c r="FJT86" s="405"/>
      <c r="FJV86" s="405"/>
      <c r="FJX86" s="405"/>
      <c r="FKA86" s="405"/>
      <c r="FKB86" s="405"/>
      <c r="FKC86" s="405"/>
      <c r="FKE86" s="405"/>
      <c r="FKF86" s="405"/>
      <c r="FKG86" s="405"/>
      <c r="FKH86" s="405"/>
      <c r="FKM86" s="405"/>
      <c r="FKO86" s="405"/>
      <c r="FKP86" s="405"/>
      <c r="FKQ86" s="405"/>
      <c r="FKR86" s="405"/>
      <c r="FKS86" s="405"/>
      <c r="FKT86" s="405"/>
      <c r="FKU86" s="405"/>
      <c r="FKV86" s="405"/>
      <c r="FKW86" s="405"/>
      <c r="FKX86" s="405"/>
      <c r="FKY86" s="405"/>
      <c r="FKZ86" s="405"/>
      <c r="FLA86" s="405"/>
      <c r="FLB86" s="405"/>
      <c r="FLC86" s="405"/>
      <c r="FLD86" s="405"/>
      <c r="FLE86" s="405"/>
      <c r="FLF86" s="405"/>
      <c r="FLG86" s="405"/>
      <c r="FLH86" s="405"/>
      <c r="FLI86" s="405"/>
      <c r="FLJ86" s="405"/>
      <c r="FLK86" s="405"/>
      <c r="FLL86" s="405"/>
      <c r="FLM86" s="405"/>
      <c r="FLN86" s="405"/>
      <c r="FLO86" s="405"/>
      <c r="FLP86" s="405"/>
      <c r="FLQ86" s="405"/>
      <c r="FLR86" s="405"/>
      <c r="FLS86" s="405"/>
      <c r="FLT86" s="405"/>
      <c r="FLU86" s="405"/>
      <c r="FLV86" s="405"/>
      <c r="FLW86" s="405"/>
      <c r="FLX86" s="405"/>
      <c r="FLY86" s="405"/>
      <c r="FLZ86" s="405"/>
      <c r="FMA86" s="405"/>
      <c r="FMB86" s="405"/>
      <c r="FMC86" s="405"/>
      <c r="FMD86" s="405"/>
      <c r="FME86" s="405"/>
      <c r="FMF86" s="405"/>
      <c r="FMG86" s="405"/>
      <c r="FMH86" s="405"/>
      <c r="FMI86" s="405"/>
      <c r="FMJ86" s="405"/>
      <c r="FMK86" s="405"/>
      <c r="FML86" s="405"/>
      <c r="FMM86" s="405"/>
      <c r="FMN86" s="405"/>
      <c r="FMO86" s="405"/>
      <c r="FMP86" s="405"/>
      <c r="FMQ86" s="405"/>
      <c r="FMR86" s="405"/>
      <c r="FMS86" s="405"/>
      <c r="FMT86" s="405"/>
      <c r="FMU86" s="405"/>
      <c r="FMV86" s="405"/>
      <c r="FMW86" s="405"/>
      <c r="FMX86" s="405"/>
      <c r="FMY86" s="405"/>
      <c r="FMZ86" s="405"/>
      <c r="FNA86" s="405"/>
      <c r="FNB86" s="405"/>
      <c r="FNC86" s="405"/>
      <c r="FND86" s="405"/>
      <c r="FNE86" s="405"/>
      <c r="FNF86" s="405"/>
      <c r="FNG86" s="405"/>
      <c r="FNH86" s="405"/>
      <c r="FNI86" s="405"/>
      <c r="FNJ86" s="405"/>
      <c r="FNK86" s="405"/>
      <c r="FNL86" s="405"/>
      <c r="FNM86" s="405"/>
      <c r="FNN86" s="405"/>
      <c r="FNO86" s="405"/>
      <c r="FNP86" s="405"/>
      <c r="FNQ86" s="405"/>
      <c r="FNR86" s="405"/>
      <c r="FNS86" s="405"/>
      <c r="FNT86" s="405"/>
      <c r="FNU86" s="405"/>
      <c r="FNV86" s="405"/>
      <c r="FNW86" s="405"/>
      <c r="FNX86" s="405"/>
      <c r="FNY86" s="405"/>
      <c r="FNZ86" s="405"/>
      <c r="FOA86" s="405"/>
      <c r="FOB86" s="405"/>
      <c r="FOC86" s="405"/>
      <c r="FOD86" s="405"/>
      <c r="FOE86" s="405"/>
      <c r="FOF86" s="405"/>
      <c r="FOG86" s="405"/>
      <c r="FOH86" s="405"/>
      <c r="FOI86" s="405"/>
      <c r="FOJ86" s="405"/>
      <c r="FOK86" s="405"/>
      <c r="FOL86" s="405"/>
      <c r="FOM86" s="405"/>
      <c r="FON86" s="405"/>
      <c r="FOO86" s="405"/>
      <c r="FOP86" s="405"/>
      <c r="FOQ86" s="405"/>
      <c r="FOR86" s="405"/>
      <c r="FOS86" s="405"/>
      <c r="FOT86" s="405"/>
      <c r="FOU86" s="405"/>
      <c r="FOV86" s="405"/>
      <c r="FOW86" s="405"/>
      <c r="FOX86" s="405"/>
      <c r="FOY86" s="405"/>
      <c r="FOZ86" s="405"/>
      <c r="FPA86" s="405"/>
      <c r="FPB86" s="405"/>
      <c r="FPC86" s="405"/>
      <c r="FPD86" s="405"/>
      <c r="FPE86" s="405"/>
      <c r="FPF86" s="405"/>
      <c r="FPG86" s="405"/>
      <c r="FPH86" s="405"/>
      <c r="FPI86" s="405"/>
      <c r="FPJ86" s="405"/>
      <c r="FPK86" s="405"/>
      <c r="FPL86" s="405"/>
      <c r="FPM86" s="405"/>
      <c r="FPN86" s="405"/>
      <c r="FPO86" s="405"/>
      <c r="FPP86" s="405"/>
      <c r="FPQ86" s="405"/>
      <c r="FPR86" s="405"/>
      <c r="FPS86" s="405"/>
      <c r="FPT86" s="405"/>
      <c r="FPU86" s="405"/>
      <c r="FPV86" s="405"/>
      <c r="FPW86" s="405"/>
      <c r="FPX86" s="405"/>
      <c r="FPY86" s="405"/>
      <c r="FPZ86" s="405"/>
      <c r="FQA86" s="405"/>
      <c r="FQB86" s="405"/>
      <c r="FQC86" s="405"/>
      <c r="FQD86" s="405"/>
      <c r="FQE86" s="405"/>
      <c r="FQF86" s="405"/>
      <c r="FQG86" s="405"/>
      <c r="FQH86" s="405"/>
      <c r="FQI86" s="405"/>
      <c r="FQJ86" s="405"/>
      <c r="FQK86" s="405"/>
      <c r="FQL86" s="405"/>
      <c r="FQM86" s="405"/>
      <c r="FQN86" s="405"/>
      <c r="FQO86" s="405"/>
      <c r="FQP86" s="405"/>
      <c r="FQQ86" s="405"/>
      <c r="FQR86" s="405"/>
      <c r="FQS86" s="405"/>
      <c r="FQT86" s="405"/>
      <c r="FQU86" s="405"/>
      <c r="FQV86" s="405"/>
      <c r="FQW86" s="405"/>
      <c r="FQX86" s="405"/>
      <c r="FQY86" s="405"/>
      <c r="FQZ86" s="405"/>
      <c r="FRA86" s="405"/>
      <c r="FRB86" s="405"/>
      <c r="FRC86" s="405"/>
      <c r="FRD86" s="405"/>
      <c r="FRE86" s="405"/>
      <c r="FRF86" s="405"/>
      <c r="FRG86" s="405"/>
      <c r="FRH86" s="405"/>
      <c r="FRI86" s="405"/>
      <c r="FRJ86" s="405"/>
      <c r="FRK86" s="405"/>
      <c r="FRL86" s="405"/>
      <c r="FRM86" s="405"/>
      <c r="FRN86" s="405"/>
      <c r="FRO86" s="405"/>
      <c r="FRP86" s="405"/>
      <c r="FRQ86" s="405"/>
      <c r="FRR86" s="405"/>
      <c r="FRS86" s="405"/>
      <c r="FRT86" s="405"/>
      <c r="FRU86" s="405"/>
      <c r="FRV86" s="405"/>
      <c r="FRW86" s="405"/>
      <c r="FRX86" s="405"/>
      <c r="FRY86" s="405"/>
      <c r="FRZ86" s="405"/>
      <c r="FSA86" s="405"/>
      <c r="FSB86" s="405"/>
      <c r="FSC86" s="405"/>
      <c r="FSD86" s="405"/>
      <c r="FSE86" s="405"/>
      <c r="FSF86" s="405"/>
      <c r="FSG86" s="405"/>
      <c r="FSH86" s="405"/>
      <c r="FSI86" s="405"/>
      <c r="FSJ86" s="405"/>
      <c r="FSK86" s="405"/>
      <c r="FSL86" s="405"/>
      <c r="FSM86" s="405"/>
      <c r="FSN86" s="405"/>
      <c r="FSO86" s="405"/>
      <c r="FSP86" s="405"/>
      <c r="FSQ86" s="405"/>
      <c r="FSR86" s="405"/>
      <c r="FSS86" s="405"/>
      <c r="FST86" s="405"/>
      <c r="FSU86" s="405"/>
      <c r="FSV86" s="405"/>
      <c r="FSW86" s="405"/>
      <c r="FSX86" s="405"/>
      <c r="FSY86" s="405"/>
      <c r="FSZ86" s="405"/>
      <c r="FTA86" s="405"/>
      <c r="FTB86" s="405"/>
      <c r="FTC86" s="405"/>
      <c r="FTD86" s="405"/>
      <c r="FTE86" s="405"/>
      <c r="FTF86" s="405"/>
      <c r="FTG86" s="405"/>
      <c r="FTH86" s="405"/>
      <c r="FTI86" s="405"/>
      <c r="FTJ86" s="405"/>
      <c r="FTK86" s="405"/>
      <c r="FTL86" s="405"/>
      <c r="FTM86" s="405"/>
      <c r="FTN86" s="405"/>
      <c r="FTP86" s="405"/>
      <c r="FTR86" s="405"/>
      <c r="FTT86" s="405"/>
      <c r="FTW86" s="405"/>
      <c r="FTX86" s="405"/>
      <c r="FTY86" s="405"/>
      <c r="FUA86" s="405"/>
      <c r="FUB86" s="405"/>
      <c r="FUC86" s="405"/>
      <c r="FUD86" s="405"/>
      <c r="FUI86" s="405"/>
      <c r="FUK86" s="405"/>
      <c r="FUL86" s="405"/>
      <c r="FUM86" s="405"/>
      <c r="FUN86" s="405"/>
      <c r="FUO86" s="405"/>
      <c r="FUP86" s="405"/>
      <c r="FUQ86" s="405"/>
      <c r="FUR86" s="405"/>
      <c r="FUS86" s="405"/>
      <c r="FUT86" s="405"/>
      <c r="FUU86" s="405"/>
      <c r="FUV86" s="405"/>
      <c r="FUW86" s="405"/>
      <c r="FUX86" s="405"/>
      <c r="FUY86" s="405"/>
      <c r="FUZ86" s="405"/>
      <c r="FVA86" s="405"/>
      <c r="FVB86" s="405"/>
      <c r="FVC86" s="405"/>
      <c r="FVD86" s="405"/>
      <c r="FVE86" s="405"/>
      <c r="FVF86" s="405"/>
      <c r="FVG86" s="405"/>
      <c r="FVH86" s="405"/>
      <c r="FVI86" s="405"/>
      <c r="FVJ86" s="405"/>
      <c r="FVK86" s="405"/>
      <c r="FVL86" s="405"/>
      <c r="FVM86" s="405"/>
      <c r="FVN86" s="405"/>
      <c r="FVO86" s="405"/>
      <c r="FVP86" s="405"/>
      <c r="FVQ86" s="405"/>
      <c r="FVR86" s="405"/>
      <c r="FVS86" s="405"/>
      <c r="FVT86" s="405"/>
      <c r="FVU86" s="405"/>
      <c r="FVV86" s="405"/>
      <c r="FVW86" s="405"/>
      <c r="FVX86" s="405"/>
      <c r="FVY86" s="405"/>
      <c r="FVZ86" s="405"/>
      <c r="FWA86" s="405"/>
      <c r="FWB86" s="405"/>
      <c r="FWC86" s="405"/>
      <c r="FWD86" s="405"/>
      <c r="FWE86" s="405"/>
      <c r="FWF86" s="405"/>
      <c r="FWG86" s="405"/>
      <c r="FWH86" s="405"/>
      <c r="FWI86" s="405"/>
      <c r="FWJ86" s="405"/>
      <c r="FWK86" s="405"/>
      <c r="FWL86" s="405"/>
      <c r="FWM86" s="405"/>
      <c r="FWN86" s="405"/>
      <c r="FWO86" s="405"/>
      <c r="FWP86" s="405"/>
      <c r="FWQ86" s="405"/>
      <c r="FWR86" s="405"/>
      <c r="FWS86" s="405"/>
      <c r="FWT86" s="405"/>
      <c r="FWU86" s="405"/>
      <c r="FWV86" s="405"/>
      <c r="FWW86" s="405"/>
      <c r="FWX86" s="405"/>
      <c r="FWY86" s="405"/>
      <c r="FWZ86" s="405"/>
      <c r="FXA86" s="405"/>
      <c r="FXB86" s="405"/>
      <c r="FXC86" s="405"/>
      <c r="FXD86" s="405"/>
      <c r="FXE86" s="405"/>
      <c r="FXF86" s="405"/>
      <c r="FXG86" s="405"/>
      <c r="FXH86" s="405"/>
      <c r="FXI86" s="405"/>
      <c r="FXJ86" s="405"/>
      <c r="FXK86" s="405"/>
      <c r="FXL86" s="405"/>
      <c r="FXM86" s="405"/>
      <c r="FXN86" s="405"/>
      <c r="FXO86" s="405"/>
      <c r="FXP86" s="405"/>
      <c r="FXQ86" s="405"/>
      <c r="FXR86" s="405"/>
      <c r="FXS86" s="405"/>
      <c r="FXT86" s="405"/>
      <c r="FXU86" s="405"/>
      <c r="FXV86" s="405"/>
      <c r="FXW86" s="405"/>
      <c r="FXX86" s="405"/>
      <c r="FXY86" s="405"/>
      <c r="FXZ86" s="405"/>
      <c r="FYA86" s="405"/>
      <c r="FYB86" s="405"/>
      <c r="FYC86" s="405"/>
      <c r="FYD86" s="405"/>
      <c r="FYE86" s="405"/>
      <c r="FYF86" s="405"/>
      <c r="FYG86" s="405"/>
      <c r="FYH86" s="405"/>
      <c r="FYI86" s="405"/>
      <c r="FYJ86" s="405"/>
      <c r="FYK86" s="405"/>
      <c r="FYL86" s="405"/>
      <c r="FYM86" s="405"/>
      <c r="FYN86" s="405"/>
      <c r="FYO86" s="405"/>
      <c r="FYP86" s="405"/>
      <c r="FYQ86" s="405"/>
      <c r="FYR86" s="405"/>
      <c r="FYS86" s="405"/>
      <c r="FYT86" s="405"/>
      <c r="FYU86" s="405"/>
      <c r="FYV86" s="405"/>
      <c r="FYW86" s="405"/>
      <c r="FYX86" s="405"/>
      <c r="FYY86" s="405"/>
      <c r="FYZ86" s="405"/>
      <c r="FZA86" s="405"/>
      <c r="FZB86" s="405"/>
      <c r="FZC86" s="405"/>
      <c r="FZD86" s="405"/>
      <c r="FZE86" s="405"/>
      <c r="FZF86" s="405"/>
      <c r="FZG86" s="405"/>
      <c r="FZH86" s="405"/>
      <c r="FZI86" s="405"/>
      <c r="FZJ86" s="405"/>
      <c r="FZK86" s="405"/>
      <c r="FZL86" s="405"/>
      <c r="FZM86" s="405"/>
      <c r="FZN86" s="405"/>
      <c r="FZO86" s="405"/>
      <c r="FZP86" s="405"/>
      <c r="FZQ86" s="405"/>
      <c r="FZR86" s="405"/>
      <c r="FZS86" s="405"/>
      <c r="FZT86" s="405"/>
      <c r="FZU86" s="405"/>
      <c r="FZV86" s="405"/>
      <c r="FZW86" s="405"/>
      <c r="FZX86" s="405"/>
      <c r="FZY86" s="405"/>
      <c r="FZZ86" s="405"/>
      <c r="GAA86" s="405"/>
      <c r="GAB86" s="405"/>
      <c r="GAC86" s="405"/>
      <c r="GAD86" s="405"/>
      <c r="GAE86" s="405"/>
      <c r="GAF86" s="405"/>
      <c r="GAG86" s="405"/>
      <c r="GAH86" s="405"/>
      <c r="GAI86" s="405"/>
      <c r="GAJ86" s="405"/>
      <c r="GAK86" s="405"/>
      <c r="GAL86" s="405"/>
      <c r="GAM86" s="405"/>
      <c r="GAN86" s="405"/>
      <c r="GAO86" s="405"/>
      <c r="GAP86" s="405"/>
      <c r="GAQ86" s="405"/>
      <c r="GAR86" s="405"/>
      <c r="GAS86" s="405"/>
      <c r="GAT86" s="405"/>
      <c r="GAU86" s="405"/>
      <c r="GAV86" s="405"/>
      <c r="GAW86" s="405"/>
      <c r="GAX86" s="405"/>
      <c r="GAY86" s="405"/>
      <c r="GAZ86" s="405"/>
      <c r="GBA86" s="405"/>
      <c r="GBB86" s="405"/>
      <c r="GBC86" s="405"/>
      <c r="GBD86" s="405"/>
      <c r="GBE86" s="405"/>
      <c r="GBF86" s="405"/>
      <c r="GBG86" s="405"/>
      <c r="GBH86" s="405"/>
      <c r="GBI86" s="405"/>
      <c r="GBJ86" s="405"/>
      <c r="GBK86" s="405"/>
      <c r="GBL86" s="405"/>
      <c r="GBM86" s="405"/>
      <c r="GBN86" s="405"/>
      <c r="GBO86" s="405"/>
      <c r="GBP86" s="405"/>
      <c r="GBQ86" s="405"/>
      <c r="GBR86" s="405"/>
      <c r="GBS86" s="405"/>
      <c r="GBT86" s="405"/>
      <c r="GBU86" s="405"/>
      <c r="GBV86" s="405"/>
      <c r="GBW86" s="405"/>
      <c r="GBX86" s="405"/>
      <c r="GBY86" s="405"/>
      <c r="GBZ86" s="405"/>
      <c r="GCA86" s="405"/>
      <c r="GCB86" s="405"/>
      <c r="GCC86" s="405"/>
      <c r="GCD86" s="405"/>
      <c r="GCE86" s="405"/>
      <c r="GCF86" s="405"/>
      <c r="GCG86" s="405"/>
      <c r="GCH86" s="405"/>
      <c r="GCI86" s="405"/>
      <c r="GCJ86" s="405"/>
      <c r="GCK86" s="405"/>
      <c r="GCL86" s="405"/>
      <c r="GCM86" s="405"/>
      <c r="GCN86" s="405"/>
      <c r="GCO86" s="405"/>
      <c r="GCP86" s="405"/>
      <c r="GCQ86" s="405"/>
      <c r="GCR86" s="405"/>
      <c r="GCS86" s="405"/>
      <c r="GCT86" s="405"/>
      <c r="GCU86" s="405"/>
      <c r="GCV86" s="405"/>
      <c r="GCW86" s="405"/>
      <c r="GCX86" s="405"/>
      <c r="GCY86" s="405"/>
      <c r="GCZ86" s="405"/>
      <c r="GDA86" s="405"/>
      <c r="GDB86" s="405"/>
      <c r="GDC86" s="405"/>
      <c r="GDD86" s="405"/>
      <c r="GDE86" s="405"/>
      <c r="GDF86" s="405"/>
      <c r="GDG86" s="405"/>
      <c r="GDH86" s="405"/>
      <c r="GDI86" s="405"/>
      <c r="GDJ86" s="405"/>
      <c r="GDL86" s="405"/>
      <c r="GDN86" s="405"/>
      <c r="GDP86" s="405"/>
      <c r="GDS86" s="405"/>
      <c r="GDT86" s="405"/>
      <c r="GDU86" s="405"/>
      <c r="GDW86" s="405"/>
      <c r="GDX86" s="405"/>
      <c r="GDY86" s="405"/>
      <c r="GDZ86" s="405"/>
      <c r="GEE86" s="405"/>
      <c r="GEG86" s="405"/>
      <c r="GEH86" s="405"/>
      <c r="GEI86" s="405"/>
      <c r="GEJ86" s="405"/>
      <c r="GEK86" s="405"/>
      <c r="GEL86" s="405"/>
      <c r="GEM86" s="405"/>
      <c r="GEN86" s="405"/>
      <c r="GEO86" s="405"/>
      <c r="GEP86" s="405"/>
      <c r="GEQ86" s="405"/>
      <c r="GER86" s="405"/>
      <c r="GES86" s="405"/>
      <c r="GET86" s="405"/>
      <c r="GEU86" s="405"/>
      <c r="GEV86" s="405"/>
      <c r="GEW86" s="405"/>
      <c r="GEX86" s="405"/>
      <c r="GEY86" s="405"/>
      <c r="GEZ86" s="405"/>
      <c r="GFA86" s="405"/>
      <c r="GFB86" s="405"/>
      <c r="GFC86" s="405"/>
      <c r="GFD86" s="405"/>
      <c r="GFE86" s="405"/>
      <c r="GFF86" s="405"/>
      <c r="GFG86" s="405"/>
      <c r="GFH86" s="405"/>
      <c r="GFI86" s="405"/>
      <c r="GFJ86" s="405"/>
      <c r="GFK86" s="405"/>
      <c r="GFL86" s="405"/>
      <c r="GFM86" s="405"/>
      <c r="GFN86" s="405"/>
      <c r="GFO86" s="405"/>
      <c r="GFP86" s="405"/>
      <c r="GFQ86" s="405"/>
      <c r="GFR86" s="405"/>
      <c r="GFS86" s="405"/>
      <c r="GFT86" s="405"/>
      <c r="GFU86" s="405"/>
      <c r="GFV86" s="405"/>
      <c r="GFW86" s="405"/>
      <c r="GFX86" s="405"/>
      <c r="GFY86" s="405"/>
      <c r="GFZ86" s="405"/>
      <c r="GGA86" s="405"/>
      <c r="GGB86" s="405"/>
      <c r="GGC86" s="405"/>
      <c r="GGD86" s="405"/>
      <c r="GGE86" s="405"/>
      <c r="GGF86" s="405"/>
      <c r="GGG86" s="405"/>
      <c r="GGH86" s="405"/>
      <c r="GGI86" s="405"/>
      <c r="GGJ86" s="405"/>
      <c r="GGK86" s="405"/>
      <c r="GGL86" s="405"/>
      <c r="GGM86" s="405"/>
      <c r="GGN86" s="405"/>
      <c r="GGO86" s="405"/>
      <c r="GGP86" s="405"/>
      <c r="GGQ86" s="405"/>
      <c r="GGR86" s="405"/>
      <c r="GGS86" s="405"/>
      <c r="GGT86" s="405"/>
      <c r="GGU86" s="405"/>
      <c r="GGV86" s="405"/>
      <c r="GGW86" s="405"/>
      <c r="GGX86" s="405"/>
      <c r="GGY86" s="405"/>
      <c r="GGZ86" s="405"/>
      <c r="GHA86" s="405"/>
      <c r="GHB86" s="405"/>
      <c r="GHC86" s="405"/>
      <c r="GHD86" s="405"/>
      <c r="GHE86" s="405"/>
      <c r="GHF86" s="405"/>
      <c r="GHG86" s="405"/>
      <c r="GHH86" s="405"/>
      <c r="GHI86" s="405"/>
      <c r="GHJ86" s="405"/>
      <c r="GHK86" s="405"/>
      <c r="GHL86" s="405"/>
      <c r="GHM86" s="405"/>
      <c r="GHN86" s="405"/>
      <c r="GHO86" s="405"/>
      <c r="GHP86" s="405"/>
      <c r="GHQ86" s="405"/>
      <c r="GHR86" s="405"/>
      <c r="GHS86" s="405"/>
      <c r="GHT86" s="405"/>
      <c r="GHU86" s="405"/>
      <c r="GHV86" s="405"/>
      <c r="GHW86" s="405"/>
      <c r="GHX86" s="405"/>
      <c r="GHY86" s="405"/>
      <c r="GHZ86" s="405"/>
      <c r="GIA86" s="405"/>
      <c r="GIB86" s="405"/>
      <c r="GIC86" s="405"/>
      <c r="GID86" s="405"/>
      <c r="GIE86" s="405"/>
      <c r="GIF86" s="405"/>
      <c r="GIG86" s="405"/>
      <c r="GIH86" s="405"/>
      <c r="GII86" s="405"/>
      <c r="GIJ86" s="405"/>
      <c r="GIK86" s="405"/>
      <c r="GIL86" s="405"/>
      <c r="GIM86" s="405"/>
      <c r="GIN86" s="405"/>
      <c r="GIO86" s="405"/>
      <c r="GIP86" s="405"/>
      <c r="GIQ86" s="405"/>
      <c r="GIR86" s="405"/>
      <c r="GIS86" s="405"/>
      <c r="GIT86" s="405"/>
      <c r="GIU86" s="405"/>
      <c r="GIV86" s="405"/>
      <c r="GIW86" s="405"/>
      <c r="GIX86" s="405"/>
      <c r="GIY86" s="405"/>
      <c r="GIZ86" s="405"/>
      <c r="GJA86" s="405"/>
      <c r="GJB86" s="405"/>
      <c r="GJC86" s="405"/>
      <c r="GJD86" s="405"/>
      <c r="GJE86" s="405"/>
      <c r="GJF86" s="405"/>
      <c r="GJG86" s="405"/>
      <c r="GJH86" s="405"/>
      <c r="GJI86" s="405"/>
      <c r="GJJ86" s="405"/>
      <c r="GJK86" s="405"/>
      <c r="GJL86" s="405"/>
      <c r="GJM86" s="405"/>
      <c r="GJN86" s="405"/>
      <c r="GJO86" s="405"/>
      <c r="GJP86" s="405"/>
      <c r="GJQ86" s="405"/>
      <c r="GJR86" s="405"/>
      <c r="GJS86" s="405"/>
      <c r="GJT86" s="405"/>
      <c r="GJU86" s="405"/>
      <c r="GJV86" s="405"/>
      <c r="GJW86" s="405"/>
      <c r="GJX86" s="405"/>
      <c r="GJY86" s="405"/>
      <c r="GJZ86" s="405"/>
      <c r="GKA86" s="405"/>
      <c r="GKB86" s="405"/>
      <c r="GKC86" s="405"/>
      <c r="GKD86" s="405"/>
      <c r="GKE86" s="405"/>
      <c r="GKF86" s="405"/>
      <c r="GKG86" s="405"/>
      <c r="GKH86" s="405"/>
      <c r="GKI86" s="405"/>
      <c r="GKJ86" s="405"/>
      <c r="GKK86" s="405"/>
      <c r="GKL86" s="405"/>
      <c r="GKM86" s="405"/>
      <c r="GKN86" s="405"/>
      <c r="GKO86" s="405"/>
      <c r="GKP86" s="405"/>
      <c r="GKQ86" s="405"/>
      <c r="GKR86" s="405"/>
      <c r="GKS86" s="405"/>
      <c r="GKT86" s="405"/>
      <c r="GKU86" s="405"/>
      <c r="GKV86" s="405"/>
      <c r="GKW86" s="405"/>
      <c r="GKX86" s="405"/>
      <c r="GKY86" s="405"/>
      <c r="GKZ86" s="405"/>
      <c r="GLA86" s="405"/>
      <c r="GLB86" s="405"/>
      <c r="GLC86" s="405"/>
      <c r="GLD86" s="405"/>
      <c r="GLE86" s="405"/>
      <c r="GLF86" s="405"/>
      <c r="GLG86" s="405"/>
      <c r="GLH86" s="405"/>
      <c r="GLI86" s="405"/>
      <c r="GLJ86" s="405"/>
      <c r="GLK86" s="405"/>
      <c r="GLL86" s="405"/>
      <c r="GLM86" s="405"/>
      <c r="GLN86" s="405"/>
      <c r="GLO86" s="405"/>
      <c r="GLP86" s="405"/>
      <c r="GLQ86" s="405"/>
      <c r="GLR86" s="405"/>
      <c r="GLS86" s="405"/>
      <c r="GLT86" s="405"/>
      <c r="GLU86" s="405"/>
      <c r="GLV86" s="405"/>
      <c r="GLW86" s="405"/>
      <c r="GLX86" s="405"/>
      <c r="GLY86" s="405"/>
      <c r="GLZ86" s="405"/>
      <c r="GMA86" s="405"/>
      <c r="GMB86" s="405"/>
      <c r="GMC86" s="405"/>
      <c r="GMD86" s="405"/>
      <c r="GME86" s="405"/>
      <c r="GMF86" s="405"/>
      <c r="GMG86" s="405"/>
      <c r="GMH86" s="405"/>
      <c r="GMI86" s="405"/>
      <c r="GMJ86" s="405"/>
      <c r="GMK86" s="405"/>
      <c r="GML86" s="405"/>
      <c r="GMM86" s="405"/>
      <c r="GMN86" s="405"/>
      <c r="GMO86" s="405"/>
      <c r="GMP86" s="405"/>
      <c r="GMQ86" s="405"/>
      <c r="GMR86" s="405"/>
      <c r="GMS86" s="405"/>
      <c r="GMT86" s="405"/>
      <c r="GMU86" s="405"/>
      <c r="GMV86" s="405"/>
      <c r="GMW86" s="405"/>
      <c r="GMX86" s="405"/>
      <c r="GMY86" s="405"/>
      <c r="GMZ86" s="405"/>
      <c r="GNA86" s="405"/>
      <c r="GNB86" s="405"/>
      <c r="GNC86" s="405"/>
      <c r="GND86" s="405"/>
      <c r="GNE86" s="405"/>
      <c r="GNF86" s="405"/>
      <c r="GNH86" s="405"/>
      <c r="GNJ86" s="405"/>
      <c r="GNL86" s="405"/>
      <c r="GNO86" s="405"/>
      <c r="GNP86" s="405"/>
      <c r="GNQ86" s="405"/>
      <c r="GNS86" s="405"/>
      <c r="GNT86" s="405"/>
      <c r="GNU86" s="405"/>
      <c r="GNV86" s="405"/>
      <c r="GOA86" s="405"/>
      <c r="GOC86" s="405"/>
      <c r="GOD86" s="405"/>
      <c r="GOE86" s="405"/>
      <c r="GOF86" s="405"/>
      <c r="GOG86" s="405"/>
      <c r="GOH86" s="405"/>
      <c r="GOI86" s="405"/>
      <c r="GOJ86" s="405"/>
      <c r="GOK86" s="405"/>
      <c r="GOL86" s="405"/>
      <c r="GOM86" s="405"/>
      <c r="GON86" s="405"/>
      <c r="GOO86" s="405"/>
      <c r="GOP86" s="405"/>
      <c r="GOQ86" s="405"/>
      <c r="GOR86" s="405"/>
      <c r="GOS86" s="405"/>
      <c r="GOT86" s="405"/>
      <c r="GOU86" s="405"/>
      <c r="GOV86" s="405"/>
      <c r="GOW86" s="405"/>
      <c r="GOX86" s="405"/>
      <c r="GOY86" s="405"/>
      <c r="GOZ86" s="405"/>
      <c r="GPA86" s="405"/>
      <c r="GPB86" s="405"/>
      <c r="GPC86" s="405"/>
      <c r="GPD86" s="405"/>
      <c r="GPE86" s="405"/>
      <c r="GPF86" s="405"/>
      <c r="GPG86" s="405"/>
      <c r="GPH86" s="405"/>
      <c r="GPI86" s="405"/>
      <c r="GPJ86" s="405"/>
      <c r="GPK86" s="405"/>
      <c r="GPL86" s="405"/>
      <c r="GPM86" s="405"/>
      <c r="GPN86" s="405"/>
      <c r="GPO86" s="405"/>
      <c r="GPP86" s="405"/>
      <c r="GPQ86" s="405"/>
      <c r="GPR86" s="405"/>
      <c r="GPS86" s="405"/>
      <c r="GPT86" s="405"/>
      <c r="GPU86" s="405"/>
      <c r="GPV86" s="405"/>
      <c r="GPW86" s="405"/>
      <c r="GPX86" s="405"/>
      <c r="GPY86" s="405"/>
      <c r="GPZ86" s="405"/>
      <c r="GQA86" s="405"/>
      <c r="GQB86" s="405"/>
      <c r="GQC86" s="405"/>
      <c r="GQD86" s="405"/>
      <c r="GQE86" s="405"/>
      <c r="GQF86" s="405"/>
      <c r="GQG86" s="405"/>
      <c r="GQH86" s="405"/>
      <c r="GQI86" s="405"/>
      <c r="GQJ86" s="405"/>
      <c r="GQK86" s="405"/>
      <c r="GQL86" s="405"/>
      <c r="GQM86" s="405"/>
      <c r="GQN86" s="405"/>
      <c r="GQO86" s="405"/>
      <c r="GQP86" s="405"/>
      <c r="GQQ86" s="405"/>
      <c r="GQR86" s="405"/>
      <c r="GQS86" s="405"/>
      <c r="GQT86" s="405"/>
      <c r="GQU86" s="405"/>
      <c r="GQV86" s="405"/>
      <c r="GQW86" s="405"/>
      <c r="GQX86" s="405"/>
      <c r="GQY86" s="405"/>
      <c r="GQZ86" s="405"/>
      <c r="GRA86" s="405"/>
      <c r="GRB86" s="405"/>
      <c r="GRC86" s="405"/>
      <c r="GRD86" s="405"/>
      <c r="GRE86" s="405"/>
      <c r="GRF86" s="405"/>
      <c r="GRG86" s="405"/>
      <c r="GRH86" s="405"/>
      <c r="GRI86" s="405"/>
      <c r="GRJ86" s="405"/>
      <c r="GRK86" s="405"/>
      <c r="GRL86" s="405"/>
      <c r="GRM86" s="405"/>
      <c r="GRN86" s="405"/>
      <c r="GRO86" s="405"/>
      <c r="GRP86" s="405"/>
      <c r="GRQ86" s="405"/>
      <c r="GRR86" s="405"/>
      <c r="GRS86" s="405"/>
      <c r="GRT86" s="405"/>
      <c r="GRU86" s="405"/>
      <c r="GRV86" s="405"/>
      <c r="GRW86" s="405"/>
      <c r="GRX86" s="405"/>
      <c r="GRY86" s="405"/>
      <c r="GRZ86" s="405"/>
      <c r="GSA86" s="405"/>
      <c r="GSB86" s="405"/>
      <c r="GSC86" s="405"/>
      <c r="GSD86" s="405"/>
      <c r="GSE86" s="405"/>
      <c r="GSF86" s="405"/>
      <c r="GSG86" s="405"/>
      <c r="GSH86" s="405"/>
      <c r="GSI86" s="405"/>
      <c r="GSJ86" s="405"/>
      <c r="GSK86" s="405"/>
      <c r="GSL86" s="405"/>
      <c r="GSM86" s="405"/>
      <c r="GSN86" s="405"/>
      <c r="GSO86" s="405"/>
      <c r="GSP86" s="405"/>
      <c r="GSQ86" s="405"/>
      <c r="GSR86" s="405"/>
      <c r="GSS86" s="405"/>
      <c r="GST86" s="405"/>
      <c r="GSU86" s="405"/>
      <c r="GSV86" s="405"/>
      <c r="GSW86" s="405"/>
      <c r="GSX86" s="405"/>
      <c r="GSY86" s="405"/>
      <c r="GSZ86" s="405"/>
      <c r="GTA86" s="405"/>
      <c r="GTB86" s="405"/>
      <c r="GTC86" s="405"/>
      <c r="GTD86" s="405"/>
      <c r="GTE86" s="405"/>
      <c r="GTF86" s="405"/>
      <c r="GTG86" s="405"/>
      <c r="GTH86" s="405"/>
      <c r="GTI86" s="405"/>
      <c r="GTJ86" s="405"/>
      <c r="GTK86" s="405"/>
      <c r="GTL86" s="405"/>
      <c r="GTM86" s="405"/>
      <c r="GTN86" s="405"/>
      <c r="GTO86" s="405"/>
      <c r="GTP86" s="405"/>
      <c r="GTQ86" s="405"/>
      <c r="GTR86" s="405"/>
      <c r="GTS86" s="405"/>
      <c r="GTT86" s="405"/>
      <c r="GTU86" s="405"/>
      <c r="GTV86" s="405"/>
      <c r="GTW86" s="405"/>
      <c r="GTX86" s="405"/>
      <c r="GTY86" s="405"/>
      <c r="GTZ86" s="405"/>
      <c r="GUA86" s="405"/>
      <c r="GUB86" s="405"/>
      <c r="GUC86" s="405"/>
      <c r="GUD86" s="405"/>
      <c r="GUE86" s="405"/>
      <c r="GUF86" s="405"/>
      <c r="GUG86" s="405"/>
      <c r="GUH86" s="405"/>
      <c r="GUI86" s="405"/>
      <c r="GUJ86" s="405"/>
      <c r="GUK86" s="405"/>
      <c r="GUL86" s="405"/>
      <c r="GUM86" s="405"/>
      <c r="GUN86" s="405"/>
      <c r="GUO86" s="405"/>
      <c r="GUP86" s="405"/>
      <c r="GUQ86" s="405"/>
      <c r="GUR86" s="405"/>
      <c r="GUS86" s="405"/>
      <c r="GUT86" s="405"/>
      <c r="GUU86" s="405"/>
      <c r="GUV86" s="405"/>
      <c r="GUW86" s="405"/>
      <c r="GUX86" s="405"/>
      <c r="GUY86" s="405"/>
      <c r="GUZ86" s="405"/>
      <c r="GVA86" s="405"/>
      <c r="GVB86" s="405"/>
      <c r="GVC86" s="405"/>
      <c r="GVD86" s="405"/>
      <c r="GVE86" s="405"/>
      <c r="GVF86" s="405"/>
      <c r="GVG86" s="405"/>
      <c r="GVH86" s="405"/>
      <c r="GVI86" s="405"/>
      <c r="GVJ86" s="405"/>
      <c r="GVK86" s="405"/>
      <c r="GVL86" s="405"/>
      <c r="GVM86" s="405"/>
      <c r="GVN86" s="405"/>
      <c r="GVO86" s="405"/>
      <c r="GVP86" s="405"/>
      <c r="GVQ86" s="405"/>
      <c r="GVR86" s="405"/>
      <c r="GVS86" s="405"/>
      <c r="GVT86" s="405"/>
      <c r="GVU86" s="405"/>
      <c r="GVV86" s="405"/>
      <c r="GVW86" s="405"/>
      <c r="GVX86" s="405"/>
      <c r="GVY86" s="405"/>
      <c r="GVZ86" s="405"/>
      <c r="GWA86" s="405"/>
      <c r="GWB86" s="405"/>
      <c r="GWC86" s="405"/>
      <c r="GWD86" s="405"/>
      <c r="GWE86" s="405"/>
      <c r="GWF86" s="405"/>
      <c r="GWG86" s="405"/>
      <c r="GWH86" s="405"/>
      <c r="GWI86" s="405"/>
      <c r="GWJ86" s="405"/>
      <c r="GWK86" s="405"/>
      <c r="GWL86" s="405"/>
      <c r="GWM86" s="405"/>
      <c r="GWN86" s="405"/>
      <c r="GWO86" s="405"/>
      <c r="GWP86" s="405"/>
      <c r="GWQ86" s="405"/>
      <c r="GWR86" s="405"/>
      <c r="GWS86" s="405"/>
      <c r="GWT86" s="405"/>
      <c r="GWU86" s="405"/>
      <c r="GWV86" s="405"/>
      <c r="GWW86" s="405"/>
      <c r="GWX86" s="405"/>
      <c r="GWY86" s="405"/>
      <c r="GWZ86" s="405"/>
      <c r="GXA86" s="405"/>
      <c r="GXB86" s="405"/>
      <c r="GXD86" s="405"/>
      <c r="GXF86" s="405"/>
      <c r="GXH86" s="405"/>
      <c r="GXK86" s="405"/>
      <c r="GXL86" s="405"/>
      <c r="GXM86" s="405"/>
      <c r="GXO86" s="405"/>
      <c r="GXP86" s="405"/>
      <c r="GXQ86" s="405"/>
      <c r="GXR86" s="405"/>
      <c r="GXW86" s="405"/>
      <c r="GXY86" s="405"/>
      <c r="GXZ86" s="405"/>
      <c r="GYA86" s="405"/>
      <c r="GYB86" s="405"/>
      <c r="GYC86" s="405"/>
      <c r="GYD86" s="405"/>
      <c r="GYE86" s="405"/>
      <c r="GYF86" s="405"/>
      <c r="GYG86" s="405"/>
      <c r="GYH86" s="405"/>
      <c r="GYI86" s="405"/>
      <c r="GYJ86" s="405"/>
      <c r="GYK86" s="405"/>
      <c r="GYL86" s="405"/>
      <c r="GYM86" s="405"/>
      <c r="GYN86" s="405"/>
      <c r="GYO86" s="405"/>
      <c r="GYP86" s="405"/>
      <c r="GYQ86" s="405"/>
      <c r="GYR86" s="405"/>
      <c r="GYS86" s="405"/>
      <c r="GYT86" s="405"/>
      <c r="GYU86" s="405"/>
      <c r="GYV86" s="405"/>
      <c r="GYW86" s="405"/>
      <c r="GYX86" s="405"/>
      <c r="GYY86" s="405"/>
      <c r="GYZ86" s="405"/>
      <c r="GZA86" s="405"/>
      <c r="GZB86" s="405"/>
      <c r="GZC86" s="405"/>
      <c r="GZD86" s="405"/>
      <c r="GZE86" s="405"/>
      <c r="GZF86" s="405"/>
      <c r="GZG86" s="405"/>
      <c r="GZH86" s="405"/>
      <c r="GZI86" s="405"/>
      <c r="GZJ86" s="405"/>
      <c r="GZK86" s="405"/>
      <c r="GZL86" s="405"/>
      <c r="GZM86" s="405"/>
      <c r="GZN86" s="405"/>
      <c r="GZO86" s="405"/>
      <c r="GZP86" s="405"/>
      <c r="GZQ86" s="405"/>
      <c r="GZR86" s="405"/>
      <c r="GZS86" s="405"/>
      <c r="GZT86" s="405"/>
      <c r="GZU86" s="405"/>
      <c r="GZV86" s="405"/>
      <c r="GZW86" s="405"/>
      <c r="GZX86" s="405"/>
      <c r="GZY86" s="405"/>
      <c r="GZZ86" s="405"/>
      <c r="HAA86" s="405"/>
      <c r="HAB86" s="405"/>
      <c r="HAC86" s="405"/>
      <c r="HAD86" s="405"/>
      <c r="HAE86" s="405"/>
      <c r="HAF86" s="405"/>
      <c r="HAG86" s="405"/>
      <c r="HAH86" s="405"/>
      <c r="HAI86" s="405"/>
      <c r="HAJ86" s="405"/>
      <c r="HAK86" s="405"/>
      <c r="HAL86" s="405"/>
      <c r="HAM86" s="405"/>
      <c r="HAN86" s="405"/>
      <c r="HAO86" s="405"/>
      <c r="HAP86" s="405"/>
      <c r="HAQ86" s="405"/>
      <c r="HAR86" s="405"/>
      <c r="HAS86" s="405"/>
      <c r="HAT86" s="405"/>
      <c r="HAU86" s="405"/>
      <c r="HAV86" s="405"/>
      <c r="HAW86" s="405"/>
      <c r="HAX86" s="405"/>
      <c r="HAY86" s="405"/>
      <c r="HAZ86" s="405"/>
      <c r="HBA86" s="405"/>
      <c r="HBB86" s="405"/>
      <c r="HBC86" s="405"/>
      <c r="HBD86" s="405"/>
      <c r="HBE86" s="405"/>
      <c r="HBF86" s="405"/>
      <c r="HBG86" s="405"/>
      <c r="HBH86" s="405"/>
      <c r="HBI86" s="405"/>
      <c r="HBJ86" s="405"/>
      <c r="HBK86" s="405"/>
      <c r="HBL86" s="405"/>
      <c r="HBM86" s="405"/>
      <c r="HBN86" s="405"/>
      <c r="HBO86" s="405"/>
      <c r="HBP86" s="405"/>
      <c r="HBQ86" s="405"/>
      <c r="HBR86" s="405"/>
      <c r="HBS86" s="405"/>
      <c r="HBT86" s="405"/>
      <c r="HBU86" s="405"/>
      <c r="HBV86" s="405"/>
      <c r="HBW86" s="405"/>
      <c r="HBX86" s="405"/>
      <c r="HBY86" s="405"/>
      <c r="HBZ86" s="405"/>
      <c r="HCA86" s="405"/>
      <c r="HCB86" s="405"/>
      <c r="HCC86" s="405"/>
      <c r="HCD86" s="405"/>
      <c r="HCE86" s="405"/>
      <c r="HCF86" s="405"/>
      <c r="HCG86" s="405"/>
      <c r="HCH86" s="405"/>
      <c r="HCI86" s="405"/>
      <c r="HCJ86" s="405"/>
      <c r="HCK86" s="405"/>
      <c r="HCL86" s="405"/>
      <c r="HCM86" s="405"/>
      <c r="HCN86" s="405"/>
      <c r="HCO86" s="405"/>
      <c r="HCP86" s="405"/>
      <c r="HCQ86" s="405"/>
      <c r="HCR86" s="405"/>
      <c r="HCS86" s="405"/>
      <c r="HCT86" s="405"/>
      <c r="HCU86" s="405"/>
      <c r="HCV86" s="405"/>
      <c r="HCW86" s="405"/>
      <c r="HCX86" s="405"/>
      <c r="HCY86" s="405"/>
      <c r="HCZ86" s="405"/>
      <c r="HDA86" s="405"/>
      <c r="HDB86" s="405"/>
      <c r="HDC86" s="405"/>
      <c r="HDD86" s="405"/>
      <c r="HDE86" s="405"/>
      <c r="HDF86" s="405"/>
      <c r="HDG86" s="405"/>
      <c r="HDH86" s="405"/>
      <c r="HDI86" s="405"/>
      <c r="HDJ86" s="405"/>
      <c r="HDK86" s="405"/>
      <c r="HDL86" s="405"/>
      <c r="HDM86" s="405"/>
      <c r="HDN86" s="405"/>
      <c r="HDO86" s="405"/>
      <c r="HDP86" s="405"/>
      <c r="HDQ86" s="405"/>
      <c r="HDR86" s="405"/>
      <c r="HDS86" s="405"/>
      <c r="HDT86" s="405"/>
      <c r="HDU86" s="405"/>
      <c r="HDV86" s="405"/>
      <c r="HDW86" s="405"/>
      <c r="HDX86" s="405"/>
      <c r="HDY86" s="405"/>
      <c r="HDZ86" s="405"/>
      <c r="HEA86" s="405"/>
      <c r="HEB86" s="405"/>
      <c r="HEC86" s="405"/>
      <c r="HED86" s="405"/>
      <c r="HEE86" s="405"/>
      <c r="HEF86" s="405"/>
      <c r="HEG86" s="405"/>
      <c r="HEH86" s="405"/>
      <c r="HEI86" s="405"/>
      <c r="HEJ86" s="405"/>
      <c r="HEK86" s="405"/>
      <c r="HEL86" s="405"/>
      <c r="HEM86" s="405"/>
      <c r="HEN86" s="405"/>
      <c r="HEO86" s="405"/>
      <c r="HEP86" s="405"/>
      <c r="HEQ86" s="405"/>
      <c r="HER86" s="405"/>
      <c r="HES86" s="405"/>
      <c r="HET86" s="405"/>
      <c r="HEU86" s="405"/>
      <c r="HEV86" s="405"/>
      <c r="HEW86" s="405"/>
      <c r="HEX86" s="405"/>
      <c r="HEY86" s="405"/>
      <c r="HEZ86" s="405"/>
      <c r="HFA86" s="405"/>
      <c r="HFB86" s="405"/>
      <c r="HFC86" s="405"/>
      <c r="HFD86" s="405"/>
      <c r="HFE86" s="405"/>
      <c r="HFF86" s="405"/>
      <c r="HFG86" s="405"/>
      <c r="HFH86" s="405"/>
      <c r="HFI86" s="405"/>
      <c r="HFJ86" s="405"/>
      <c r="HFK86" s="405"/>
      <c r="HFL86" s="405"/>
      <c r="HFM86" s="405"/>
      <c r="HFN86" s="405"/>
      <c r="HFO86" s="405"/>
      <c r="HFP86" s="405"/>
      <c r="HFQ86" s="405"/>
      <c r="HFR86" s="405"/>
      <c r="HFS86" s="405"/>
      <c r="HFT86" s="405"/>
      <c r="HFU86" s="405"/>
      <c r="HFV86" s="405"/>
      <c r="HFW86" s="405"/>
      <c r="HFX86" s="405"/>
      <c r="HFY86" s="405"/>
      <c r="HFZ86" s="405"/>
      <c r="HGA86" s="405"/>
      <c r="HGB86" s="405"/>
      <c r="HGC86" s="405"/>
      <c r="HGD86" s="405"/>
      <c r="HGE86" s="405"/>
      <c r="HGF86" s="405"/>
      <c r="HGG86" s="405"/>
      <c r="HGH86" s="405"/>
      <c r="HGI86" s="405"/>
      <c r="HGJ86" s="405"/>
      <c r="HGK86" s="405"/>
      <c r="HGL86" s="405"/>
      <c r="HGM86" s="405"/>
      <c r="HGN86" s="405"/>
      <c r="HGO86" s="405"/>
      <c r="HGP86" s="405"/>
      <c r="HGQ86" s="405"/>
      <c r="HGR86" s="405"/>
      <c r="HGS86" s="405"/>
      <c r="HGT86" s="405"/>
      <c r="HGU86" s="405"/>
      <c r="HGV86" s="405"/>
      <c r="HGW86" s="405"/>
      <c r="HGX86" s="405"/>
      <c r="HGZ86" s="405"/>
      <c r="HHB86" s="405"/>
      <c r="HHD86" s="405"/>
      <c r="HHG86" s="405"/>
      <c r="HHH86" s="405"/>
      <c r="HHI86" s="405"/>
      <c r="HHK86" s="405"/>
      <c r="HHL86" s="405"/>
      <c r="HHM86" s="405"/>
      <c r="HHN86" s="405"/>
      <c r="HHS86" s="405"/>
      <c r="HHU86" s="405"/>
      <c r="HHV86" s="405"/>
      <c r="HHW86" s="405"/>
      <c r="HHX86" s="405"/>
      <c r="HHY86" s="405"/>
      <c r="HHZ86" s="405"/>
      <c r="HIA86" s="405"/>
      <c r="HIB86" s="405"/>
      <c r="HIC86" s="405"/>
      <c r="HID86" s="405"/>
      <c r="HIE86" s="405"/>
      <c r="HIF86" s="405"/>
      <c r="HIG86" s="405"/>
      <c r="HIH86" s="405"/>
      <c r="HII86" s="405"/>
      <c r="HIJ86" s="405"/>
      <c r="HIK86" s="405"/>
      <c r="HIL86" s="405"/>
      <c r="HIM86" s="405"/>
      <c r="HIN86" s="405"/>
      <c r="HIO86" s="405"/>
      <c r="HIP86" s="405"/>
      <c r="HIQ86" s="405"/>
      <c r="HIR86" s="405"/>
      <c r="HIS86" s="405"/>
      <c r="HIT86" s="405"/>
      <c r="HIU86" s="405"/>
      <c r="HIV86" s="405"/>
      <c r="HIW86" s="405"/>
      <c r="HIX86" s="405"/>
      <c r="HIY86" s="405"/>
      <c r="HIZ86" s="405"/>
      <c r="HJA86" s="405"/>
      <c r="HJB86" s="405"/>
      <c r="HJC86" s="405"/>
      <c r="HJD86" s="405"/>
      <c r="HJE86" s="405"/>
      <c r="HJF86" s="405"/>
      <c r="HJG86" s="405"/>
      <c r="HJH86" s="405"/>
      <c r="HJI86" s="405"/>
      <c r="HJJ86" s="405"/>
      <c r="HJK86" s="405"/>
      <c r="HJL86" s="405"/>
      <c r="HJM86" s="405"/>
      <c r="HJN86" s="405"/>
      <c r="HJO86" s="405"/>
      <c r="HJP86" s="405"/>
      <c r="HJQ86" s="405"/>
      <c r="HJR86" s="405"/>
      <c r="HJS86" s="405"/>
      <c r="HJT86" s="405"/>
      <c r="HJU86" s="405"/>
      <c r="HJV86" s="405"/>
      <c r="HJW86" s="405"/>
      <c r="HJX86" s="405"/>
      <c r="HJY86" s="405"/>
      <c r="HJZ86" s="405"/>
      <c r="HKA86" s="405"/>
      <c r="HKB86" s="405"/>
      <c r="HKC86" s="405"/>
      <c r="HKD86" s="405"/>
      <c r="HKE86" s="405"/>
      <c r="HKF86" s="405"/>
      <c r="HKG86" s="405"/>
      <c r="HKH86" s="405"/>
      <c r="HKI86" s="405"/>
      <c r="HKJ86" s="405"/>
      <c r="HKK86" s="405"/>
      <c r="HKL86" s="405"/>
      <c r="HKM86" s="405"/>
      <c r="HKN86" s="405"/>
      <c r="HKO86" s="405"/>
      <c r="HKP86" s="405"/>
      <c r="HKQ86" s="405"/>
      <c r="HKR86" s="405"/>
      <c r="HKS86" s="405"/>
      <c r="HKT86" s="405"/>
      <c r="HKU86" s="405"/>
      <c r="HKV86" s="405"/>
      <c r="HKW86" s="405"/>
      <c r="HKX86" s="405"/>
      <c r="HKY86" s="405"/>
      <c r="HKZ86" s="405"/>
      <c r="HLA86" s="405"/>
      <c r="HLB86" s="405"/>
      <c r="HLC86" s="405"/>
      <c r="HLD86" s="405"/>
      <c r="HLE86" s="405"/>
      <c r="HLF86" s="405"/>
      <c r="HLG86" s="405"/>
      <c r="HLH86" s="405"/>
      <c r="HLI86" s="405"/>
      <c r="HLJ86" s="405"/>
      <c r="HLK86" s="405"/>
      <c r="HLL86" s="405"/>
      <c r="HLM86" s="405"/>
      <c r="HLN86" s="405"/>
      <c r="HLO86" s="405"/>
      <c r="HLP86" s="405"/>
      <c r="HLQ86" s="405"/>
      <c r="HLR86" s="405"/>
      <c r="HLS86" s="405"/>
      <c r="HLT86" s="405"/>
      <c r="HLU86" s="405"/>
      <c r="HLV86" s="405"/>
      <c r="HLW86" s="405"/>
      <c r="HLX86" s="405"/>
      <c r="HLY86" s="405"/>
      <c r="HLZ86" s="405"/>
      <c r="HMA86" s="405"/>
      <c r="HMB86" s="405"/>
      <c r="HMC86" s="405"/>
      <c r="HMD86" s="405"/>
      <c r="HME86" s="405"/>
      <c r="HMF86" s="405"/>
      <c r="HMG86" s="405"/>
      <c r="HMH86" s="405"/>
      <c r="HMI86" s="405"/>
      <c r="HMJ86" s="405"/>
      <c r="HMK86" s="405"/>
      <c r="HML86" s="405"/>
      <c r="HMM86" s="405"/>
      <c r="HMN86" s="405"/>
      <c r="HMO86" s="405"/>
      <c r="HMP86" s="405"/>
      <c r="HMQ86" s="405"/>
      <c r="HMR86" s="405"/>
      <c r="HMS86" s="405"/>
      <c r="HMT86" s="405"/>
      <c r="HMU86" s="405"/>
      <c r="HMV86" s="405"/>
      <c r="HMW86" s="405"/>
      <c r="HMX86" s="405"/>
      <c r="HMY86" s="405"/>
      <c r="HMZ86" s="405"/>
      <c r="HNA86" s="405"/>
      <c r="HNB86" s="405"/>
      <c r="HNC86" s="405"/>
      <c r="HND86" s="405"/>
      <c r="HNE86" s="405"/>
      <c r="HNF86" s="405"/>
      <c r="HNG86" s="405"/>
      <c r="HNH86" s="405"/>
      <c r="HNI86" s="405"/>
      <c r="HNJ86" s="405"/>
      <c r="HNK86" s="405"/>
      <c r="HNL86" s="405"/>
      <c r="HNM86" s="405"/>
      <c r="HNN86" s="405"/>
      <c r="HNO86" s="405"/>
      <c r="HNP86" s="405"/>
      <c r="HNQ86" s="405"/>
      <c r="HNR86" s="405"/>
      <c r="HNS86" s="405"/>
      <c r="HNT86" s="405"/>
      <c r="HNU86" s="405"/>
      <c r="HNV86" s="405"/>
      <c r="HNW86" s="405"/>
      <c r="HNX86" s="405"/>
      <c r="HNY86" s="405"/>
      <c r="HNZ86" s="405"/>
      <c r="HOA86" s="405"/>
      <c r="HOB86" s="405"/>
      <c r="HOC86" s="405"/>
      <c r="HOD86" s="405"/>
      <c r="HOE86" s="405"/>
      <c r="HOF86" s="405"/>
      <c r="HOG86" s="405"/>
      <c r="HOH86" s="405"/>
      <c r="HOI86" s="405"/>
      <c r="HOJ86" s="405"/>
      <c r="HOK86" s="405"/>
      <c r="HOL86" s="405"/>
      <c r="HOM86" s="405"/>
      <c r="HON86" s="405"/>
      <c r="HOO86" s="405"/>
      <c r="HOP86" s="405"/>
      <c r="HOQ86" s="405"/>
      <c r="HOR86" s="405"/>
      <c r="HOS86" s="405"/>
      <c r="HOT86" s="405"/>
      <c r="HOU86" s="405"/>
      <c r="HOV86" s="405"/>
      <c r="HOW86" s="405"/>
      <c r="HOX86" s="405"/>
      <c r="HOY86" s="405"/>
      <c r="HOZ86" s="405"/>
      <c r="HPA86" s="405"/>
      <c r="HPB86" s="405"/>
      <c r="HPC86" s="405"/>
      <c r="HPD86" s="405"/>
      <c r="HPE86" s="405"/>
      <c r="HPF86" s="405"/>
      <c r="HPG86" s="405"/>
      <c r="HPH86" s="405"/>
      <c r="HPI86" s="405"/>
      <c r="HPJ86" s="405"/>
      <c r="HPK86" s="405"/>
      <c r="HPL86" s="405"/>
      <c r="HPM86" s="405"/>
      <c r="HPN86" s="405"/>
      <c r="HPO86" s="405"/>
      <c r="HPP86" s="405"/>
      <c r="HPQ86" s="405"/>
      <c r="HPR86" s="405"/>
      <c r="HPS86" s="405"/>
      <c r="HPT86" s="405"/>
      <c r="HPU86" s="405"/>
      <c r="HPV86" s="405"/>
      <c r="HPW86" s="405"/>
      <c r="HPX86" s="405"/>
      <c r="HPY86" s="405"/>
      <c r="HPZ86" s="405"/>
      <c r="HQA86" s="405"/>
      <c r="HQB86" s="405"/>
      <c r="HQC86" s="405"/>
      <c r="HQD86" s="405"/>
      <c r="HQE86" s="405"/>
      <c r="HQF86" s="405"/>
      <c r="HQG86" s="405"/>
      <c r="HQH86" s="405"/>
      <c r="HQI86" s="405"/>
      <c r="HQJ86" s="405"/>
      <c r="HQK86" s="405"/>
      <c r="HQL86" s="405"/>
      <c r="HQM86" s="405"/>
      <c r="HQN86" s="405"/>
      <c r="HQO86" s="405"/>
      <c r="HQP86" s="405"/>
      <c r="HQQ86" s="405"/>
      <c r="HQR86" s="405"/>
      <c r="HQS86" s="405"/>
      <c r="HQT86" s="405"/>
      <c r="HQV86" s="405"/>
      <c r="HQX86" s="405"/>
      <c r="HQZ86" s="405"/>
      <c r="HRC86" s="405"/>
      <c r="HRD86" s="405"/>
      <c r="HRE86" s="405"/>
      <c r="HRG86" s="405"/>
      <c r="HRH86" s="405"/>
      <c r="HRI86" s="405"/>
      <c r="HRJ86" s="405"/>
      <c r="HRO86" s="405"/>
      <c r="HRQ86" s="405"/>
      <c r="HRR86" s="405"/>
      <c r="HRS86" s="405"/>
      <c r="HRT86" s="405"/>
      <c r="HRU86" s="405"/>
      <c r="HRV86" s="405"/>
      <c r="HRW86" s="405"/>
      <c r="HRX86" s="405"/>
      <c r="HRY86" s="405"/>
      <c r="HRZ86" s="405"/>
      <c r="HSA86" s="405"/>
      <c r="HSB86" s="405"/>
      <c r="HSC86" s="405"/>
      <c r="HSD86" s="405"/>
      <c r="HSE86" s="405"/>
      <c r="HSF86" s="405"/>
      <c r="HSG86" s="405"/>
      <c r="HSH86" s="405"/>
      <c r="HSI86" s="405"/>
      <c r="HSJ86" s="405"/>
      <c r="HSK86" s="405"/>
      <c r="HSL86" s="405"/>
      <c r="HSM86" s="405"/>
      <c r="HSN86" s="405"/>
      <c r="HSO86" s="405"/>
      <c r="HSP86" s="405"/>
      <c r="HSQ86" s="405"/>
      <c r="HSR86" s="405"/>
      <c r="HSS86" s="405"/>
      <c r="HST86" s="405"/>
      <c r="HSU86" s="405"/>
      <c r="HSV86" s="405"/>
      <c r="HSW86" s="405"/>
      <c r="HSX86" s="405"/>
      <c r="HSY86" s="405"/>
      <c r="HSZ86" s="405"/>
      <c r="HTA86" s="405"/>
      <c r="HTB86" s="405"/>
      <c r="HTC86" s="405"/>
      <c r="HTD86" s="405"/>
      <c r="HTE86" s="405"/>
      <c r="HTF86" s="405"/>
      <c r="HTG86" s="405"/>
      <c r="HTH86" s="405"/>
      <c r="HTI86" s="405"/>
      <c r="HTJ86" s="405"/>
      <c r="HTK86" s="405"/>
      <c r="HTL86" s="405"/>
      <c r="HTM86" s="405"/>
      <c r="HTN86" s="405"/>
      <c r="HTO86" s="405"/>
      <c r="HTP86" s="405"/>
      <c r="HTQ86" s="405"/>
      <c r="HTR86" s="405"/>
      <c r="HTS86" s="405"/>
      <c r="HTT86" s="405"/>
      <c r="HTU86" s="405"/>
      <c r="HTV86" s="405"/>
      <c r="HTW86" s="405"/>
      <c r="HTX86" s="405"/>
      <c r="HTY86" s="405"/>
      <c r="HTZ86" s="405"/>
      <c r="HUA86" s="405"/>
      <c r="HUB86" s="405"/>
      <c r="HUC86" s="405"/>
      <c r="HUD86" s="405"/>
      <c r="HUE86" s="405"/>
      <c r="HUF86" s="405"/>
      <c r="HUG86" s="405"/>
      <c r="HUH86" s="405"/>
      <c r="HUI86" s="405"/>
      <c r="HUJ86" s="405"/>
      <c r="HUK86" s="405"/>
      <c r="HUL86" s="405"/>
      <c r="HUM86" s="405"/>
      <c r="HUN86" s="405"/>
      <c r="HUO86" s="405"/>
      <c r="HUP86" s="405"/>
      <c r="HUQ86" s="405"/>
      <c r="HUR86" s="405"/>
      <c r="HUS86" s="405"/>
      <c r="HUT86" s="405"/>
      <c r="HUU86" s="405"/>
      <c r="HUV86" s="405"/>
      <c r="HUW86" s="405"/>
      <c r="HUX86" s="405"/>
      <c r="HUY86" s="405"/>
      <c r="HUZ86" s="405"/>
      <c r="HVA86" s="405"/>
      <c r="HVB86" s="405"/>
      <c r="HVC86" s="405"/>
      <c r="HVD86" s="405"/>
      <c r="HVE86" s="405"/>
      <c r="HVF86" s="405"/>
      <c r="HVG86" s="405"/>
      <c r="HVH86" s="405"/>
      <c r="HVI86" s="405"/>
      <c r="HVJ86" s="405"/>
      <c r="HVK86" s="405"/>
      <c r="HVL86" s="405"/>
      <c r="HVM86" s="405"/>
      <c r="HVN86" s="405"/>
      <c r="HVO86" s="405"/>
      <c r="HVP86" s="405"/>
      <c r="HVQ86" s="405"/>
      <c r="HVR86" s="405"/>
      <c r="HVS86" s="405"/>
      <c r="HVT86" s="405"/>
      <c r="HVU86" s="405"/>
      <c r="HVV86" s="405"/>
      <c r="HVW86" s="405"/>
      <c r="HVX86" s="405"/>
      <c r="HVY86" s="405"/>
      <c r="HVZ86" s="405"/>
      <c r="HWA86" s="405"/>
      <c r="HWB86" s="405"/>
      <c r="HWC86" s="405"/>
      <c r="HWD86" s="405"/>
      <c r="HWE86" s="405"/>
      <c r="HWF86" s="405"/>
      <c r="HWG86" s="405"/>
      <c r="HWH86" s="405"/>
      <c r="HWI86" s="405"/>
      <c r="HWJ86" s="405"/>
      <c r="HWK86" s="405"/>
      <c r="HWL86" s="405"/>
      <c r="HWM86" s="405"/>
      <c r="HWN86" s="405"/>
      <c r="HWO86" s="405"/>
      <c r="HWP86" s="405"/>
      <c r="HWQ86" s="405"/>
      <c r="HWR86" s="405"/>
      <c r="HWS86" s="405"/>
      <c r="HWT86" s="405"/>
      <c r="HWU86" s="405"/>
      <c r="HWV86" s="405"/>
      <c r="HWW86" s="405"/>
      <c r="HWX86" s="405"/>
      <c r="HWY86" s="405"/>
      <c r="HWZ86" s="405"/>
      <c r="HXA86" s="405"/>
      <c r="HXB86" s="405"/>
      <c r="HXC86" s="405"/>
      <c r="HXD86" s="405"/>
      <c r="HXE86" s="405"/>
      <c r="HXF86" s="405"/>
      <c r="HXG86" s="405"/>
      <c r="HXH86" s="405"/>
      <c r="HXI86" s="405"/>
      <c r="HXJ86" s="405"/>
      <c r="HXK86" s="405"/>
      <c r="HXL86" s="405"/>
      <c r="HXM86" s="405"/>
      <c r="HXN86" s="405"/>
      <c r="HXO86" s="405"/>
      <c r="HXP86" s="405"/>
      <c r="HXQ86" s="405"/>
      <c r="HXR86" s="405"/>
      <c r="HXS86" s="405"/>
      <c r="HXT86" s="405"/>
      <c r="HXU86" s="405"/>
      <c r="HXV86" s="405"/>
      <c r="HXW86" s="405"/>
      <c r="HXX86" s="405"/>
      <c r="HXY86" s="405"/>
      <c r="HXZ86" s="405"/>
      <c r="HYA86" s="405"/>
      <c r="HYB86" s="405"/>
      <c r="HYC86" s="405"/>
      <c r="HYD86" s="405"/>
      <c r="HYE86" s="405"/>
      <c r="HYF86" s="405"/>
      <c r="HYG86" s="405"/>
      <c r="HYH86" s="405"/>
      <c r="HYI86" s="405"/>
      <c r="HYJ86" s="405"/>
      <c r="HYK86" s="405"/>
      <c r="HYL86" s="405"/>
      <c r="HYM86" s="405"/>
      <c r="HYN86" s="405"/>
      <c r="HYO86" s="405"/>
      <c r="HYP86" s="405"/>
      <c r="HYQ86" s="405"/>
      <c r="HYR86" s="405"/>
      <c r="HYS86" s="405"/>
      <c r="HYT86" s="405"/>
      <c r="HYU86" s="405"/>
      <c r="HYV86" s="405"/>
      <c r="HYW86" s="405"/>
      <c r="HYX86" s="405"/>
      <c r="HYY86" s="405"/>
      <c r="HYZ86" s="405"/>
      <c r="HZA86" s="405"/>
      <c r="HZB86" s="405"/>
      <c r="HZC86" s="405"/>
      <c r="HZD86" s="405"/>
      <c r="HZE86" s="405"/>
      <c r="HZF86" s="405"/>
      <c r="HZG86" s="405"/>
      <c r="HZH86" s="405"/>
      <c r="HZI86" s="405"/>
      <c r="HZJ86" s="405"/>
      <c r="HZK86" s="405"/>
      <c r="HZL86" s="405"/>
      <c r="HZM86" s="405"/>
      <c r="HZN86" s="405"/>
      <c r="HZO86" s="405"/>
      <c r="HZP86" s="405"/>
      <c r="HZQ86" s="405"/>
      <c r="HZR86" s="405"/>
      <c r="HZS86" s="405"/>
      <c r="HZT86" s="405"/>
      <c r="HZU86" s="405"/>
      <c r="HZV86" s="405"/>
      <c r="HZW86" s="405"/>
      <c r="HZX86" s="405"/>
      <c r="HZY86" s="405"/>
      <c r="HZZ86" s="405"/>
      <c r="IAA86" s="405"/>
      <c r="IAB86" s="405"/>
      <c r="IAC86" s="405"/>
      <c r="IAD86" s="405"/>
      <c r="IAE86" s="405"/>
      <c r="IAF86" s="405"/>
      <c r="IAG86" s="405"/>
      <c r="IAH86" s="405"/>
      <c r="IAI86" s="405"/>
      <c r="IAJ86" s="405"/>
      <c r="IAK86" s="405"/>
      <c r="IAL86" s="405"/>
      <c r="IAM86" s="405"/>
      <c r="IAN86" s="405"/>
      <c r="IAO86" s="405"/>
      <c r="IAP86" s="405"/>
      <c r="IAR86" s="405"/>
      <c r="IAT86" s="405"/>
      <c r="IAV86" s="405"/>
      <c r="IAY86" s="405"/>
      <c r="IAZ86" s="405"/>
      <c r="IBA86" s="405"/>
      <c r="IBC86" s="405"/>
      <c r="IBD86" s="405"/>
      <c r="IBE86" s="405"/>
      <c r="IBF86" s="405"/>
      <c r="IBK86" s="405"/>
      <c r="IBM86" s="405"/>
      <c r="IBN86" s="405"/>
      <c r="IBO86" s="405"/>
      <c r="IBP86" s="405"/>
      <c r="IBQ86" s="405"/>
      <c r="IBR86" s="405"/>
      <c r="IBS86" s="405"/>
      <c r="IBT86" s="405"/>
      <c r="IBU86" s="405"/>
      <c r="IBV86" s="405"/>
      <c r="IBW86" s="405"/>
      <c r="IBX86" s="405"/>
      <c r="IBY86" s="405"/>
      <c r="IBZ86" s="405"/>
      <c r="ICA86" s="405"/>
      <c r="ICB86" s="405"/>
      <c r="ICC86" s="405"/>
      <c r="ICD86" s="405"/>
      <c r="ICE86" s="405"/>
      <c r="ICF86" s="405"/>
      <c r="ICG86" s="405"/>
      <c r="ICH86" s="405"/>
      <c r="ICI86" s="405"/>
      <c r="ICJ86" s="405"/>
      <c r="ICK86" s="405"/>
      <c r="ICL86" s="405"/>
      <c r="ICM86" s="405"/>
      <c r="ICN86" s="405"/>
      <c r="ICO86" s="405"/>
      <c r="ICP86" s="405"/>
      <c r="ICQ86" s="405"/>
      <c r="ICR86" s="405"/>
      <c r="ICS86" s="405"/>
      <c r="ICT86" s="405"/>
      <c r="ICU86" s="405"/>
      <c r="ICV86" s="405"/>
      <c r="ICW86" s="405"/>
      <c r="ICX86" s="405"/>
      <c r="ICY86" s="405"/>
      <c r="ICZ86" s="405"/>
      <c r="IDA86" s="405"/>
      <c r="IDB86" s="405"/>
      <c r="IDC86" s="405"/>
      <c r="IDD86" s="405"/>
      <c r="IDE86" s="405"/>
      <c r="IDF86" s="405"/>
      <c r="IDG86" s="405"/>
      <c r="IDH86" s="405"/>
      <c r="IDI86" s="405"/>
      <c r="IDJ86" s="405"/>
      <c r="IDK86" s="405"/>
      <c r="IDL86" s="405"/>
      <c r="IDM86" s="405"/>
      <c r="IDN86" s="405"/>
      <c r="IDO86" s="405"/>
      <c r="IDP86" s="405"/>
      <c r="IDQ86" s="405"/>
      <c r="IDR86" s="405"/>
      <c r="IDS86" s="405"/>
      <c r="IDT86" s="405"/>
      <c r="IDU86" s="405"/>
      <c r="IDV86" s="405"/>
      <c r="IDW86" s="405"/>
      <c r="IDX86" s="405"/>
      <c r="IDY86" s="405"/>
      <c r="IDZ86" s="405"/>
      <c r="IEA86" s="405"/>
      <c r="IEB86" s="405"/>
      <c r="IEC86" s="405"/>
      <c r="IED86" s="405"/>
      <c r="IEE86" s="405"/>
      <c r="IEF86" s="405"/>
      <c r="IEG86" s="405"/>
      <c r="IEH86" s="405"/>
      <c r="IEI86" s="405"/>
      <c r="IEJ86" s="405"/>
      <c r="IEK86" s="405"/>
      <c r="IEL86" s="405"/>
      <c r="IEM86" s="405"/>
      <c r="IEN86" s="405"/>
      <c r="IEO86" s="405"/>
      <c r="IEP86" s="405"/>
      <c r="IEQ86" s="405"/>
      <c r="IER86" s="405"/>
      <c r="IES86" s="405"/>
      <c r="IET86" s="405"/>
      <c r="IEU86" s="405"/>
      <c r="IEV86" s="405"/>
      <c r="IEW86" s="405"/>
      <c r="IEX86" s="405"/>
      <c r="IEY86" s="405"/>
      <c r="IEZ86" s="405"/>
      <c r="IFA86" s="405"/>
      <c r="IFB86" s="405"/>
      <c r="IFC86" s="405"/>
      <c r="IFD86" s="405"/>
      <c r="IFE86" s="405"/>
      <c r="IFF86" s="405"/>
      <c r="IFG86" s="405"/>
      <c r="IFH86" s="405"/>
      <c r="IFI86" s="405"/>
      <c r="IFJ86" s="405"/>
      <c r="IFK86" s="405"/>
      <c r="IFL86" s="405"/>
      <c r="IFM86" s="405"/>
      <c r="IFN86" s="405"/>
      <c r="IFO86" s="405"/>
      <c r="IFP86" s="405"/>
      <c r="IFQ86" s="405"/>
      <c r="IFR86" s="405"/>
      <c r="IFS86" s="405"/>
      <c r="IFT86" s="405"/>
      <c r="IFU86" s="405"/>
      <c r="IFV86" s="405"/>
      <c r="IFW86" s="405"/>
      <c r="IFX86" s="405"/>
      <c r="IFY86" s="405"/>
      <c r="IFZ86" s="405"/>
      <c r="IGA86" s="405"/>
      <c r="IGB86" s="405"/>
      <c r="IGC86" s="405"/>
      <c r="IGD86" s="405"/>
      <c r="IGE86" s="405"/>
      <c r="IGF86" s="405"/>
      <c r="IGG86" s="405"/>
      <c r="IGH86" s="405"/>
      <c r="IGI86" s="405"/>
      <c r="IGJ86" s="405"/>
      <c r="IGK86" s="405"/>
      <c r="IGL86" s="405"/>
      <c r="IGM86" s="405"/>
      <c r="IGN86" s="405"/>
      <c r="IGO86" s="405"/>
      <c r="IGP86" s="405"/>
      <c r="IGQ86" s="405"/>
      <c r="IGR86" s="405"/>
      <c r="IGS86" s="405"/>
      <c r="IGT86" s="405"/>
      <c r="IGU86" s="405"/>
      <c r="IGV86" s="405"/>
      <c r="IGW86" s="405"/>
      <c r="IGX86" s="405"/>
      <c r="IGY86" s="405"/>
      <c r="IGZ86" s="405"/>
      <c r="IHA86" s="405"/>
      <c r="IHB86" s="405"/>
      <c r="IHC86" s="405"/>
      <c r="IHD86" s="405"/>
      <c r="IHE86" s="405"/>
      <c r="IHF86" s="405"/>
      <c r="IHG86" s="405"/>
      <c r="IHH86" s="405"/>
      <c r="IHI86" s="405"/>
      <c r="IHJ86" s="405"/>
      <c r="IHK86" s="405"/>
      <c r="IHL86" s="405"/>
      <c r="IHM86" s="405"/>
      <c r="IHN86" s="405"/>
      <c r="IHO86" s="405"/>
      <c r="IHP86" s="405"/>
      <c r="IHQ86" s="405"/>
      <c r="IHR86" s="405"/>
      <c r="IHS86" s="405"/>
      <c r="IHT86" s="405"/>
      <c r="IHU86" s="405"/>
      <c r="IHV86" s="405"/>
      <c r="IHW86" s="405"/>
      <c r="IHX86" s="405"/>
      <c r="IHY86" s="405"/>
      <c r="IHZ86" s="405"/>
      <c r="IIA86" s="405"/>
      <c r="IIB86" s="405"/>
      <c r="IIC86" s="405"/>
      <c r="IID86" s="405"/>
      <c r="IIE86" s="405"/>
      <c r="IIF86" s="405"/>
      <c r="IIG86" s="405"/>
      <c r="IIH86" s="405"/>
      <c r="III86" s="405"/>
      <c r="IIJ86" s="405"/>
      <c r="IIK86" s="405"/>
      <c r="IIL86" s="405"/>
      <c r="IIM86" s="405"/>
      <c r="IIN86" s="405"/>
      <c r="IIO86" s="405"/>
      <c r="IIP86" s="405"/>
      <c r="IIQ86" s="405"/>
      <c r="IIR86" s="405"/>
      <c r="IIS86" s="405"/>
      <c r="IIT86" s="405"/>
      <c r="IIU86" s="405"/>
      <c r="IIV86" s="405"/>
      <c r="IIW86" s="405"/>
      <c r="IIX86" s="405"/>
      <c r="IIY86" s="405"/>
      <c r="IIZ86" s="405"/>
      <c r="IJA86" s="405"/>
      <c r="IJB86" s="405"/>
      <c r="IJC86" s="405"/>
      <c r="IJD86" s="405"/>
      <c r="IJE86" s="405"/>
      <c r="IJF86" s="405"/>
      <c r="IJG86" s="405"/>
      <c r="IJH86" s="405"/>
      <c r="IJI86" s="405"/>
      <c r="IJJ86" s="405"/>
      <c r="IJK86" s="405"/>
      <c r="IJL86" s="405"/>
      <c r="IJM86" s="405"/>
      <c r="IJN86" s="405"/>
      <c r="IJO86" s="405"/>
      <c r="IJP86" s="405"/>
      <c r="IJQ86" s="405"/>
      <c r="IJR86" s="405"/>
      <c r="IJS86" s="405"/>
      <c r="IJT86" s="405"/>
      <c r="IJU86" s="405"/>
      <c r="IJV86" s="405"/>
      <c r="IJW86" s="405"/>
      <c r="IJX86" s="405"/>
      <c r="IJY86" s="405"/>
      <c r="IJZ86" s="405"/>
      <c r="IKA86" s="405"/>
      <c r="IKB86" s="405"/>
      <c r="IKC86" s="405"/>
      <c r="IKD86" s="405"/>
      <c r="IKE86" s="405"/>
      <c r="IKF86" s="405"/>
      <c r="IKG86" s="405"/>
      <c r="IKH86" s="405"/>
      <c r="IKI86" s="405"/>
      <c r="IKJ86" s="405"/>
      <c r="IKK86" s="405"/>
      <c r="IKL86" s="405"/>
      <c r="IKN86" s="405"/>
      <c r="IKP86" s="405"/>
      <c r="IKR86" s="405"/>
      <c r="IKU86" s="405"/>
      <c r="IKV86" s="405"/>
      <c r="IKW86" s="405"/>
      <c r="IKY86" s="405"/>
      <c r="IKZ86" s="405"/>
      <c r="ILA86" s="405"/>
      <c r="ILB86" s="405"/>
      <c r="ILG86" s="405"/>
      <c r="ILI86" s="405"/>
      <c r="ILJ86" s="405"/>
      <c r="ILK86" s="405"/>
      <c r="ILL86" s="405"/>
      <c r="ILM86" s="405"/>
      <c r="ILN86" s="405"/>
      <c r="ILO86" s="405"/>
      <c r="ILP86" s="405"/>
      <c r="ILQ86" s="405"/>
      <c r="ILR86" s="405"/>
      <c r="ILS86" s="405"/>
      <c r="ILT86" s="405"/>
      <c r="ILU86" s="405"/>
      <c r="ILV86" s="405"/>
      <c r="ILW86" s="405"/>
      <c r="ILX86" s="405"/>
      <c r="ILY86" s="405"/>
      <c r="ILZ86" s="405"/>
      <c r="IMA86" s="405"/>
      <c r="IMB86" s="405"/>
      <c r="IMC86" s="405"/>
      <c r="IMD86" s="405"/>
      <c r="IME86" s="405"/>
      <c r="IMF86" s="405"/>
      <c r="IMG86" s="405"/>
      <c r="IMH86" s="405"/>
      <c r="IMI86" s="405"/>
      <c r="IMJ86" s="405"/>
      <c r="IMK86" s="405"/>
      <c r="IML86" s="405"/>
      <c r="IMM86" s="405"/>
      <c r="IMN86" s="405"/>
      <c r="IMO86" s="405"/>
      <c r="IMP86" s="405"/>
      <c r="IMQ86" s="405"/>
      <c r="IMR86" s="405"/>
      <c r="IMS86" s="405"/>
      <c r="IMT86" s="405"/>
      <c r="IMU86" s="405"/>
      <c r="IMV86" s="405"/>
      <c r="IMW86" s="405"/>
      <c r="IMX86" s="405"/>
      <c r="IMY86" s="405"/>
      <c r="IMZ86" s="405"/>
      <c r="INA86" s="405"/>
      <c r="INB86" s="405"/>
      <c r="INC86" s="405"/>
      <c r="IND86" s="405"/>
      <c r="INE86" s="405"/>
      <c r="INF86" s="405"/>
      <c r="ING86" s="405"/>
      <c r="INH86" s="405"/>
      <c r="INI86" s="405"/>
      <c r="INJ86" s="405"/>
      <c r="INK86" s="405"/>
      <c r="INL86" s="405"/>
      <c r="INM86" s="405"/>
      <c r="INN86" s="405"/>
      <c r="INO86" s="405"/>
      <c r="INP86" s="405"/>
      <c r="INQ86" s="405"/>
      <c r="INR86" s="405"/>
      <c r="INS86" s="405"/>
      <c r="INT86" s="405"/>
      <c r="INU86" s="405"/>
      <c r="INV86" s="405"/>
      <c r="INW86" s="405"/>
      <c r="INX86" s="405"/>
      <c r="INY86" s="405"/>
      <c r="INZ86" s="405"/>
      <c r="IOA86" s="405"/>
      <c r="IOB86" s="405"/>
      <c r="IOC86" s="405"/>
      <c r="IOD86" s="405"/>
      <c r="IOE86" s="405"/>
      <c r="IOF86" s="405"/>
      <c r="IOG86" s="405"/>
      <c r="IOH86" s="405"/>
      <c r="IOI86" s="405"/>
      <c r="IOJ86" s="405"/>
      <c r="IOK86" s="405"/>
      <c r="IOL86" s="405"/>
      <c r="IOM86" s="405"/>
      <c r="ION86" s="405"/>
      <c r="IOO86" s="405"/>
      <c r="IOP86" s="405"/>
      <c r="IOQ86" s="405"/>
      <c r="IOR86" s="405"/>
      <c r="IOS86" s="405"/>
      <c r="IOT86" s="405"/>
      <c r="IOU86" s="405"/>
      <c r="IOV86" s="405"/>
      <c r="IOW86" s="405"/>
      <c r="IOX86" s="405"/>
      <c r="IOY86" s="405"/>
      <c r="IOZ86" s="405"/>
      <c r="IPA86" s="405"/>
      <c r="IPB86" s="405"/>
      <c r="IPC86" s="405"/>
      <c r="IPD86" s="405"/>
      <c r="IPE86" s="405"/>
      <c r="IPF86" s="405"/>
      <c r="IPG86" s="405"/>
      <c r="IPH86" s="405"/>
      <c r="IPI86" s="405"/>
      <c r="IPJ86" s="405"/>
      <c r="IPK86" s="405"/>
      <c r="IPL86" s="405"/>
      <c r="IPM86" s="405"/>
      <c r="IPN86" s="405"/>
      <c r="IPO86" s="405"/>
      <c r="IPP86" s="405"/>
      <c r="IPQ86" s="405"/>
      <c r="IPR86" s="405"/>
      <c r="IPS86" s="405"/>
      <c r="IPT86" s="405"/>
      <c r="IPU86" s="405"/>
      <c r="IPV86" s="405"/>
      <c r="IPW86" s="405"/>
      <c r="IPX86" s="405"/>
      <c r="IPY86" s="405"/>
      <c r="IPZ86" s="405"/>
      <c r="IQA86" s="405"/>
      <c r="IQB86" s="405"/>
      <c r="IQC86" s="405"/>
      <c r="IQD86" s="405"/>
      <c r="IQE86" s="405"/>
      <c r="IQF86" s="405"/>
      <c r="IQG86" s="405"/>
      <c r="IQH86" s="405"/>
      <c r="IQI86" s="405"/>
      <c r="IQJ86" s="405"/>
      <c r="IQK86" s="405"/>
      <c r="IQL86" s="405"/>
      <c r="IQM86" s="405"/>
      <c r="IQN86" s="405"/>
      <c r="IQO86" s="405"/>
      <c r="IQP86" s="405"/>
      <c r="IQQ86" s="405"/>
      <c r="IQR86" s="405"/>
      <c r="IQS86" s="405"/>
      <c r="IQT86" s="405"/>
      <c r="IQU86" s="405"/>
      <c r="IQV86" s="405"/>
      <c r="IQW86" s="405"/>
      <c r="IQX86" s="405"/>
      <c r="IQY86" s="405"/>
      <c r="IQZ86" s="405"/>
      <c r="IRA86" s="405"/>
      <c r="IRB86" s="405"/>
      <c r="IRC86" s="405"/>
      <c r="IRD86" s="405"/>
      <c r="IRE86" s="405"/>
      <c r="IRF86" s="405"/>
      <c r="IRG86" s="405"/>
      <c r="IRH86" s="405"/>
      <c r="IRI86" s="405"/>
      <c r="IRJ86" s="405"/>
      <c r="IRK86" s="405"/>
      <c r="IRL86" s="405"/>
      <c r="IRM86" s="405"/>
      <c r="IRN86" s="405"/>
      <c r="IRO86" s="405"/>
      <c r="IRP86" s="405"/>
      <c r="IRQ86" s="405"/>
      <c r="IRR86" s="405"/>
      <c r="IRS86" s="405"/>
      <c r="IRT86" s="405"/>
      <c r="IRU86" s="405"/>
      <c r="IRV86" s="405"/>
      <c r="IRW86" s="405"/>
      <c r="IRX86" s="405"/>
      <c r="IRY86" s="405"/>
      <c r="IRZ86" s="405"/>
      <c r="ISA86" s="405"/>
      <c r="ISB86" s="405"/>
      <c r="ISC86" s="405"/>
      <c r="ISD86" s="405"/>
      <c r="ISE86" s="405"/>
      <c r="ISF86" s="405"/>
      <c r="ISG86" s="405"/>
      <c r="ISH86" s="405"/>
      <c r="ISI86" s="405"/>
      <c r="ISJ86" s="405"/>
      <c r="ISK86" s="405"/>
      <c r="ISL86" s="405"/>
      <c r="ISM86" s="405"/>
      <c r="ISN86" s="405"/>
      <c r="ISO86" s="405"/>
      <c r="ISP86" s="405"/>
      <c r="ISQ86" s="405"/>
      <c r="ISR86" s="405"/>
      <c r="ISS86" s="405"/>
      <c r="IST86" s="405"/>
      <c r="ISU86" s="405"/>
      <c r="ISV86" s="405"/>
      <c r="ISW86" s="405"/>
      <c r="ISX86" s="405"/>
      <c r="ISY86" s="405"/>
      <c r="ISZ86" s="405"/>
      <c r="ITA86" s="405"/>
      <c r="ITB86" s="405"/>
      <c r="ITC86" s="405"/>
      <c r="ITD86" s="405"/>
      <c r="ITE86" s="405"/>
      <c r="ITF86" s="405"/>
      <c r="ITG86" s="405"/>
      <c r="ITH86" s="405"/>
      <c r="ITI86" s="405"/>
      <c r="ITJ86" s="405"/>
      <c r="ITK86" s="405"/>
      <c r="ITL86" s="405"/>
      <c r="ITM86" s="405"/>
      <c r="ITN86" s="405"/>
      <c r="ITO86" s="405"/>
      <c r="ITP86" s="405"/>
      <c r="ITQ86" s="405"/>
      <c r="ITR86" s="405"/>
      <c r="ITS86" s="405"/>
      <c r="ITT86" s="405"/>
      <c r="ITU86" s="405"/>
      <c r="ITV86" s="405"/>
      <c r="ITW86" s="405"/>
      <c r="ITX86" s="405"/>
      <c r="ITY86" s="405"/>
      <c r="ITZ86" s="405"/>
      <c r="IUA86" s="405"/>
      <c r="IUB86" s="405"/>
      <c r="IUC86" s="405"/>
      <c r="IUD86" s="405"/>
      <c r="IUE86" s="405"/>
      <c r="IUF86" s="405"/>
      <c r="IUG86" s="405"/>
      <c r="IUH86" s="405"/>
      <c r="IUJ86" s="405"/>
      <c r="IUL86" s="405"/>
      <c r="IUN86" s="405"/>
      <c r="IUQ86" s="405"/>
      <c r="IUR86" s="405"/>
      <c r="IUS86" s="405"/>
      <c r="IUU86" s="405"/>
      <c r="IUV86" s="405"/>
      <c r="IUW86" s="405"/>
      <c r="IUX86" s="405"/>
      <c r="IVC86" s="405"/>
      <c r="IVE86" s="405"/>
      <c r="IVF86" s="405"/>
      <c r="IVG86" s="405"/>
      <c r="IVH86" s="405"/>
      <c r="IVI86" s="405"/>
      <c r="IVJ86" s="405"/>
      <c r="IVK86" s="405"/>
      <c r="IVL86" s="405"/>
      <c r="IVM86" s="405"/>
      <c r="IVN86" s="405"/>
      <c r="IVO86" s="405"/>
      <c r="IVP86" s="405"/>
      <c r="IVQ86" s="405"/>
      <c r="IVR86" s="405"/>
      <c r="IVS86" s="405"/>
      <c r="IVT86" s="405"/>
      <c r="IVU86" s="405"/>
      <c r="IVV86" s="405"/>
      <c r="IVW86" s="405"/>
      <c r="IVX86" s="405"/>
      <c r="IVY86" s="405"/>
      <c r="IVZ86" s="405"/>
      <c r="IWA86" s="405"/>
      <c r="IWB86" s="405"/>
      <c r="IWC86" s="405"/>
      <c r="IWD86" s="405"/>
      <c r="IWE86" s="405"/>
      <c r="IWF86" s="405"/>
      <c r="IWG86" s="405"/>
      <c r="IWH86" s="405"/>
      <c r="IWI86" s="405"/>
      <c r="IWJ86" s="405"/>
      <c r="IWK86" s="405"/>
      <c r="IWL86" s="405"/>
      <c r="IWM86" s="405"/>
      <c r="IWN86" s="405"/>
      <c r="IWO86" s="405"/>
      <c r="IWP86" s="405"/>
      <c r="IWQ86" s="405"/>
      <c r="IWR86" s="405"/>
      <c r="IWS86" s="405"/>
      <c r="IWT86" s="405"/>
      <c r="IWU86" s="405"/>
      <c r="IWV86" s="405"/>
      <c r="IWW86" s="405"/>
      <c r="IWX86" s="405"/>
      <c r="IWY86" s="405"/>
      <c r="IWZ86" s="405"/>
      <c r="IXA86" s="405"/>
      <c r="IXB86" s="405"/>
      <c r="IXC86" s="405"/>
      <c r="IXD86" s="405"/>
      <c r="IXE86" s="405"/>
      <c r="IXF86" s="405"/>
      <c r="IXG86" s="405"/>
      <c r="IXH86" s="405"/>
      <c r="IXI86" s="405"/>
      <c r="IXJ86" s="405"/>
      <c r="IXK86" s="405"/>
      <c r="IXL86" s="405"/>
      <c r="IXM86" s="405"/>
      <c r="IXN86" s="405"/>
      <c r="IXO86" s="405"/>
      <c r="IXP86" s="405"/>
      <c r="IXQ86" s="405"/>
      <c r="IXR86" s="405"/>
      <c r="IXS86" s="405"/>
      <c r="IXT86" s="405"/>
      <c r="IXU86" s="405"/>
      <c r="IXV86" s="405"/>
      <c r="IXW86" s="405"/>
      <c r="IXX86" s="405"/>
      <c r="IXY86" s="405"/>
      <c r="IXZ86" s="405"/>
      <c r="IYA86" s="405"/>
      <c r="IYB86" s="405"/>
      <c r="IYC86" s="405"/>
      <c r="IYD86" s="405"/>
      <c r="IYE86" s="405"/>
      <c r="IYF86" s="405"/>
      <c r="IYG86" s="405"/>
      <c r="IYH86" s="405"/>
      <c r="IYI86" s="405"/>
      <c r="IYJ86" s="405"/>
      <c r="IYK86" s="405"/>
      <c r="IYL86" s="405"/>
      <c r="IYM86" s="405"/>
      <c r="IYN86" s="405"/>
      <c r="IYO86" s="405"/>
      <c r="IYP86" s="405"/>
      <c r="IYQ86" s="405"/>
      <c r="IYR86" s="405"/>
      <c r="IYS86" s="405"/>
      <c r="IYT86" s="405"/>
      <c r="IYU86" s="405"/>
      <c r="IYV86" s="405"/>
      <c r="IYW86" s="405"/>
      <c r="IYX86" s="405"/>
      <c r="IYY86" s="405"/>
      <c r="IYZ86" s="405"/>
      <c r="IZA86" s="405"/>
      <c r="IZB86" s="405"/>
      <c r="IZC86" s="405"/>
      <c r="IZD86" s="405"/>
      <c r="IZE86" s="405"/>
      <c r="IZF86" s="405"/>
      <c r="IZG86" s="405"/>
      <c r="IZH86" s="405"/>
      <c r="IZI86" s="405"/>
      <c r="IZJ86" s="405"/>
      <c r="IZK86" s="405"/>
      <c r="IZL86" s="405"/>
      <c r="IZM86" s="405"/>
      <c r="IZN86" s="405"/>
      <c r="IZO86" s="405"/>
      <c r="IZP86" s="405"/>
      <c r="IZQ86" s="405"/>
      <c r="IZR86" s="405"/>
      <c r="IZS86" s="405"/>
      <c r="IZT86" s="405"/>
      <c r="IZU86" s="405"/>
      <c r="IZV86" s="405"/>
      <c r="IZW86" s="405"/>
      <c r="IZX86" s="405"/>
      <c r="IZY86" s="405"/>
      <c r="IZZ86" s="405"/>
      <c r="JAA86" s="405"/>
      <c r="JAB86" s="405"/>
      <c r="JAC86" s="405"/>
      <c r="JAD86" s="405"/>
      <c r="JAE86" s="405"/>
      <c r="JAF86" s="405"/>
      <c r="JAG86" s="405"/>
      <c r="JAH86" s="405"/>
      <c r="JAI86" s="405"/>
      <c r="JAJ86" s="405"/>
      <c r="JAK86" s="405"/>
      <c r="JAL86" s="405"/>
      <c r="JAM86" s="405"/>
      <c r="JAN86" s="405"/>
      <c r="JAO86" s="405"/>
      <c r="JAP86" s="405"/>
      <c r="JAQ86" s="405"/>
      <c r="JAR86" s="405"/>
      <c r="JAS86" s="405"/>
      <c r="JAT86" s="405"/>
      <c r="JAU86" s="405"/>
      <c r="JAV86" s="405"/>
      <c r="JAW86" s="405"/>
      <c r="JAX86" s="405"/>
      <c r="JAY86" s="405"/>
      <c r="JAZ86" s="405"/>
      <c r="JBA86" s="405"/>
      <c r="JBB86" s="405"/>
      <c r="JBC86" s="405"/>
      <c r="JBD86" s="405"/>
      <c r="JBE86" s="405"/>
      <c r="JBF86" s="405"/>
      <c r="JBG86" s="405"/>
      <c r="JBH86" s="405"/>
      <c r="JBI86" s="405"/>
      <c r="JBJ86" s="405"/>
      <c r="JBK86" s="405"/>
      <c r="JBL86" s="405"/>
      <c r="JBM86" s="405"/>
      <c r="JBN86" s="405"/>
      <c r="JBO86" s="405"/>
      <c r="JBP86" s="405"/>
      <c r="JBQ86" s="405"/>
      <c r="JBR86" s="405"/>
      <c r="JBS86" s="405"/>
      <c r="JBT86" s="405"/>
      <c r="JBU86" s="405"/>
      <c r="JBV86" s="405"/>
      <c r="JBW86" s="405"/>
      <c r="JBX86" s="405"/>
      <c r="JBY86" s="405"/>
      <c r="JBZ86" s="405"/>
      <c r="JCA86" s="405"/>
      <c r="JCB86" s="405"/>
      <c r="JCC86" s="405"/>
      <c r="JCD86" s="405"/>
      <c r="JCE86" s="405"/>
      <c r="JCF86" s="405"/>
      <c r="JCG86" s="405"/>
      <c r="JCH86" s="405"/>
      <c r="JCI86" s="405"/>
      <c r="JCJ86" s="405"/>
      <c r="JCK86" s="405"/>
      <c r="JCL86" s="405"/>
      <c r="JCM86" s="405"/>
      <c r="JCN86" s="405"/>
      <c r="JCO86" s="405"/>
      <c r="JCP86" s="405"/>
      <c r="JCQ86" s="405"/>
      <c r="JCR86" s="405"/>
      <c r="JCS86" s="405"/>
      <c r="JCT86" s="405"/>
      <c r="JCU86" s="405"/>
      <c r="JCV86" s="405"/>
      <c r="JCW86" s="405"/>
      <c r="JCX86" s="405"/>
      <c r="JCY86" s="405"/>
      <c r="JCZ86" s="405"/>
      <c r="JDA86" s="405"/>
      <c r="JDB86" s="405"/>
      <c r="JDC86" s="405"/>
      <c r="JDD86" s="405"/>
      <c r="JDE86" s="405"/>
      <c r="JDF86" s="405"/>
      <c r="JDG86" s="405"/>
      <c r="JDH86" s="405"/>
      <c r="JDI86" s="405"/>
      <c r="JDJ86" s="405"/>
      <c r="JDK86" s="405"/>
      <c r="JDL86" s="405"/>
      <c r="JDM86" s="405"/>
      <c r="JDN86" s="405"/>
      <c r="JDO86" s="405"/>
      <c r="JDP86" s="405"/>
      <c r="JDQ86" s="405"/>
      <c r="JDR86" s="405"/>
      <c r="JDS86" s="405"/>
      <c r="JDT86" s="405"/>
      <c r="JDU86" s="405"/>
      <c r="JDV86" s="405"/>
      <c r="JDW86" s="405"/>
      <c r="JDX86" s="405"/>
      <c r="JDY86" s="405"/>
      <c r="JDZ86" s="405"/>
      <c r="JEA86" s="405"/>
      <c r="JEB86" s="405"/>
      <c r="JEC86" s="405"/>
      <c r="JED86" s="405"/>
      <c r="JEF86" s="405"/>
      <c r="JEH86" s="405"/>
      <c r="JEJ86" s="405"/>
      <c r="JEM86" s="405"/>
      <c r="JEN86" s="405"/>
      <c r="JEO86" s="405"/>
      <c r="JEQ86" s="405"/>
      <c r="JER86" s="405"/>
      <c r="JES86" s="405"/>
      <c r="JET86" s="405"/>
      <c r="JEY86" s="405"/>
      <c r="JFA86" s="405"/>
      <c r="JFB86" s="405"/>
      <c r="JFC86" s="405"/>
      <c r="JFD86" s="405"/>
      <c r="JFE86" s="405"/>
      <c r="JFF86" s="405"/>
      <c r="JFG86" s="405"/>
      <c r="JFH86" s="405"/>
      <c r="JFI86" s="405"/>
      <c r="JFJ86" s="405"/>
      <c r="JFK86" s="405"/>
      <c r="JFL86" s="405"/>
      <c r="JFM86" s="405"/>
      <c r="JFN86" s="405"/>
      <c r="JFO86" s="405"/>
      <c r="JFP86" s="405"/>
      <c r="JFQ86" s="405"/>
      <c r="JFR86" s="405"/>
      <c r="JFS86" s="405"/>
      <c r="JFT86" s="405"/>
      <c r="JFU86" s="405"/>
      <c r="JFV86" s="405"/>
      <c r="JFW86" s="405"/>
      <c r="JFX86" s="405"/>
      <c r="JFY86" s="405"/>
      <c r="JFZ86" s="405"/>
      <c r="JGA86" s="405"/>
      <c r="JGB86" s="405"/>
      <c r="JGC86" s="405"/>
      <c r="JGD86" s="405"/>
      <c r="JGE86" s="405"/>
      <c r="JGF86" s="405"/>
      <c r="JGG86" s="405"/>
      <c r="JGH86" s="405"/>
      <c r="JGI86" s="405"/>
      <c r="JGJ86" s="405"/>
      <c r="JGK86" s="405"/>
      <c r="JGL86" s="405"/>
      <c r="JGM86" s="405"/>
      <c r="JGN86" s="405"/>
      <c r="JGO86" s="405"/>
      <c r="JGP86" s="405"/>
      <c r="JGQ86" s="405"/>
      <c r="JGR86" s="405"/>
      <c r="JGS86" s="405"/>
      <c r="JGT86" s="405"/>
      <c r="JGU86" s="405"/>
      <c r="JGV86" s="405"/>
      <c r="JGW86" s="405"/>
      <c r="JGX86" s="405"/>
      <c r="JGY86" s="405"/>
      <c r="JGZ86" s="405"/>
      <c r="JHA86" s="405"/>
      <c r="JHB86" s="405"/>
      <c r="JHC86" s="405"/>
      <c r="JHD86" s="405"/>
      <c r="JHE86" s="405"/>
      <c r="JHF86" s="405"/>
      <c r="JHG86" s="405"/>
      <c r="JHH86" s="405"/>
      <c r="JHI86" s="405"/>
      <c r="JHJ86" s="405"/>
      <c r="JHK86" s="405"/>
      <c r="JHL86" s="405"/>
      <c r="JHM86" s="405"/>
      <c r="JHN86" s="405"/>
      <c r="JHO86" s="405"/>
      <c r="JHP86" s="405"/>
      <c r="JHQ86" s="405"/>
      <c r="JHR86" s="405"/>
      <c r="JHS86" s="405"/>
      <c r="JHT86" s="405"/>
      <c r="JHU86" s="405"/>
      <c r="JHV86" s="405"/>
      <c r="JHW86" s="405"/>
      <c r="JHX86" s="405"/>
      <c r="JHY86" s="405"/>
      <c r="JHZ86" s="405"/>
      <c r="JIA86" s="405"/>
      <c r="JIB86" s="405"/>
      <c r="JIC86" s="405"/>
      <c r="JID86" s="405"/>
      <c r="JIE86" s="405"/>
      <c r="JIF86" s="405"/>
      <c r="JIG86" s="405"/>
      <c r="JIH86" s="405"/>
      <c r="JII86" s="405"/>
      <c r="JIJ86" s="405"/>
      <c r="JIK86" s="405"/>
      <c r="JIL86" s="405"/>
      <c r="JIM86" s="405"/>
      <c r="JIN86" s="405"/>
      <c r="JIO86" s="405"/>
      <c r="JIP86" s="405"/>
      <c r="JIQ86" s="405"/>
      <c r="JIR86" s="405"/>
      <c r="JIS86" s="405"/>
      <c r="JIT86" s="405"/>
      <c r="JIU86" s="405"/>
      <c r="JIV86" s="405"/>
      <c r="JIW86" s="405"/>
      <c r="JIX86" s="405"/>
      <c r="JIY86" s="405"/>
      <c r="JIZ86" s="405"/>
      <c r="JJA86" s="405"/>
      <c r="JJB86" s="405"/>
      <c r="JJC86" s="405"/>
      <c r="JJD86" s="405"/>
      <c r="JJE86" s="405"/>
      <c r="JJF86" s="405"/>
      <c r="JJG86" s="405"/>
      <c r="JJH86" s="405"/>
      <c r="JJI86" s="405"/>
      <c r="JJJ86" s="405"/>
      <c r="JJK86" s="405"/>
      <c r="JJL86" s="405"/>
      <c r="JJM86" s="405"/>
      <c r="JJN86" s="405"/>
      <c r="JJO86" s="405"/>
      <c r="JJP86" s="405"/>
      <c r="JJQ86" s="405"/>
      <c r="JJR86" s="405"/>
      <c r="JJS86" s="405"/>
      <c r="JJT86" s="405"/>
      <c r="JJU86" s="405"/>
      <c r="JJV86" s="405"/>
      <c r="JJW86" s="405"/>
      <c r="JJX86" s="405"/>
      <c r="JJY86" s="405"/>
      <c r="JJZ86" s="405"/>
      <c r="JKA86" s="405"/>
      <c r="JKB86" s="405"/>
      <c r="JKC86" s="405"/>
      <c r="JKD86" s="405"/>
      <c r="JKE86" s="405"/>
      <c r="JKF86" s="405"/>
      <c r="JKG86" s="405"/>
      <c r="JKH86" s="405"/>
      <c r="JKI86" s="405"/>
      <c r="JKJ86" s="405"/>
      <c r="JKK86" s="405"/>
      <c r="JKL86" s="405"/>
      <c r="JKM86" s="405"/>
      <c r="JKN86" s="405"/>
      <c r="JKO86" s="405"/>
      <c r="JKP86" s="405"/>
      <c r="JKQ86" s="405"/>
      <c r="JKR86" s="405"/>
      <c r="JKS86" s="405"/>
      <c r="JKT86" s="405"/>
      <c r="JKU86" s="405"/>
      <c r="JKV86" s="405"/>
      <c r="JKW86" s="405"/>
      <c r="JKX86" s="405"/>
      <c r="JKY86" s="405"/>
      <c r="JKZ86" s="405"/>
      <c r="JLA86" s="405"/>
      <c r="JLB86" s="405"/>
      <c r="JLC86" s="405"/>
      <c r="JLD86" s="405"/>
      <c r="JLE86" s="405"/>
      <c r="JLF86" s="405"/>
      <c r="JLG86" s="405"/>
      <c r="JLH86" s="405"/>
      <c r="JLI86" s="405"/>
      <c r="JLJ86" s="405"/>
      <c r="JLK86" s="405"/>
      <c r="JLL86" s="405"/>
      <c r="JLM86" s="405"/>
      <c r="JLN86" s="405"/>
      <c r="JLO86" s="405"/>
      <c r="JLP86" s="405"/>
      <c r="JLQ86" s="405"/>
      <c r="JLR86" s="405"/>
      <c r="JLS86" s="405"/>
      <c r="JLT86" s="405"/>
      <c r="JLU86" s="405"/>
      <c r="JLV86" s="405"/>
      <c r="JLW86" s="405"/>
      <c r="JLX86" s="405"/>
      <c r="JLY86" s="405"/>
      <c r="JLZ86" s="405"/>
      <c r="JMA86" s="405"/>
      <c r="JMB86" s="405"/>
      <c r="JMC86" s="405"/>
      <c r="JMD86" s="405"/>
      <c r="JME86" s="405"/>
      <c r="JMF86" s="405"/>
      <c r="JMG86" s="405"/>
      <c r="JMH86" s="405"/>
      <c r="JMI86" s="405"/>
      <c r="JMJ86" s="405"/>
      <c r="JMK86" s="405"/>
      <c r="JML86" s="405"/>
      <c r="JMM86" s="405"/>
      <c r="JMN86" s="405"/>
      <c r="JMO86" s="405"/>
      <c r="JMP86" s="405"/>
      <c r="JMQ86" s="405"/>
      <c r="JMR86" s="405"/>
      <c r="JMS86" s="405"/>
      <c r="JMT86" s="405"/>
      <c r="JMU86" s="405"/>
      <c r="JMV86" s="405"/>
      <c r="JMW86" s="405"/>
      <c r="JMX86" s="405"/>
      <c r="JMY86" s="405"/>
      <c r="JMZ86" s="405"/>
      <c r="JNA86" s="405"/>
      <c r="JNB86" s="405"/>
      <c r="JNC86" s="405"/>
      <c r="JND86" s="405"/>
      <c r="JNE86" s="405"/>
      <c r="JNF86" s="405"/>
      <c r="JNG86" s="405"/>
      <c r="JNH86" s="405"/>
      <c r="JNI86" s="405"/>
      <c r="JNJ86" s="405"/>
      <c r="JNK86" s="405"/>
      <c r="JNL86" s="405"/>
      <c r="JNM86" s="405"/>
      <c r="JNN86" s="405"/>
      <c r="JNO86" s="405"/>
      <c r="JNP86" s="405"/>
      <c r="JNQ86" s="405"/>
      <c r="JNR86" s="405"/>
      <c r="JNS86" s="405"/>
      <c r="JNT86" s="405"/>
      <c r="JNU86" s="405"/>
      <c r="JNV86" s="405"/>
      <c r="JNW86" s="405"/>
      <c r="JNX86" s="405"/>
      <c r="JNY86" s="405"/>
      <c r="JNZ86" s="405"/>
      <c r="JOB86" s="405"/>
      <c r="JOD86" s="405"/>
      <c r="JOF86" s="405"/>
      <c r="JOI86" s="405"/>
      <c r="JOJ86" s="405"/>
      <c r="JOK86" s="405"/>
      <c r="JOM86" s="405"/>
      <c r="JON86" s="405"/>
      <c r="JOO86" s="405"/>
      <c r="JOP86" s="405"/>
      <c r="JOU86" s="405"/>
      <c r="JOW86" s="405"/>
      <c r="JOX86" s="405"/>
      <c r="JOY86" s="405"/>
      <c r="JOZ86" s="405"/>
      <c r="JPA86" s="405"/>
      <c r="JPB86" s="405"/>
      <c r="JPC86" s="405"/>
      <c r="JPD86" s="405"/>
      <c r="JPE86" s="405"/>
      <c r="JPF86" s="405"/>
      <c r="JPG86" s="405"/>
      <c r="JPH86" s="405"/>
      <c r="JPI86" s="405"/>
      <c r="JPJ86" s="405"/>
      <c r="JPK86" s="405"/>
      <c r="JPL86" s="405"/>
      <c r="JPM86" s="405"/>
      <c r="JPN86" s="405"/>
      <c r="JPO86" s="405"/>
      <c r="JPP86" s="405"/>
      <c r="JPQ86" s="405"/>
      <c r="JPR86" s="405"/>
      <c r="JPS86" s="405"/>
      <c r="JPT86" s="405"/>
      <c r="JPU86" s="405"/>
      <c r="JPV86" s="405"/>
      <c r="JPW86" s="405"/>
      <c r="JPX86" s="405"/>
      <c r="JPY86" s="405"/>
      <c r="JPZ86" s="405"/>
      <c r="JQA86" s="405"/>
      <c r="JQB86" s="405"/>
      <c r="JQC86" s="405"/>
      <c r="JQD86" s="405"/>
      <c r="JQE86" s="405"/>
      <c r="JQF86" s="405"/>
      <c r="JQG86" s="405"/>
      <c r="JQH86" s="405"/>
      <c r="JQI86" s="405"/>
      <c r="JQJ86" s="405"/>
      <c r="JQK86" s="405"/>
      <c r="JQL86" s="405"/>
      <c r="JQM86" s="405"/>
      <c r="JQN86" s="405"/>
      <c r="JQO86" s="405"/>
      <c r="JQP86" s="405"/>
      <c r="JQQ86" s="405"/>
      <c r="JQR86" s="405"/>
      <c r="JQS86" s="405"/>
      <c r="JQT86" s="405"/>
      <c r="JQU86" s="405"/>
      <c r="JQV86" s="405"/>
      <c r="JQW86" s="405"/>
      <c r="JQX86" s="405"/>
      <c r="JQY86" s="405"/>
      <c r="JQZ86" s="405"/>
      <c r="JRA86" s="405"/>
      <c r="JRB86" s="405"/>
      <c r="JRC86" s="405"/>
      <c r="JRD86" s="405"/>
      <c r="JRE86" s="405"/>
      <c r="JRF86" s="405"/>
      <c r="JRG86" s="405"/>
      <c r="JRH86" s="405"/>
      <c r="JRI86" s="405"/>
      <c r="JRJ86" s="405"/>
      <c r="JRK86" s="405"/>
      <c r="JRL86" s="405"/>
      <c r="JRM86" s="405"/>
      <c r="JRN86" s="405"/>
      <c r="JRO86" s="405"/>
      <c r="JRP86" s="405"/>
      <c r="JRQ86" s="405"/>
      <c r="JRR86" s="405"/>
      <c r="JRS86" s="405"/>
      <c r="JRT86" s="405"/>
      <c r="JRU86" s="405"/>
      <c r="JRV86" s="405"/>
      <c r="JRW86" s="405"/>
      <c r="JRX86" s="405"/>
      <c r="JRY86" s="405"/>
      <c r="JRZ86" s="405"/>
      <c r="JSA86" s="405"/>
      <c r="JSB86" s="405"/>
      <c r="JSC86" s="405"/>
      <c r="JSD86" s="405"/>
      <c r="JSE86" s="405"/>
      <c r="JSF86" s="405"/>
      <c r="JSG86" s="405"/>
      <c r="JSH86" s="405"/>
      <c r="JSI86" s="405"/>
      <c r="JSJ86" s="405"/>
      <c r="JSK86" s="405"/>
      <c r="JSL86" s="405"/>
      <c r="JSM86" s="405"/>
      <c r="JSN86" s="405"/>
      <c r="JSO86" s="405"/>
      <c r="JSP86" s="405"/>
      <c r="JSQ86" s="405"/>
      <c r="JSR86" s="405"/>
      <c r="JSS86" s="405"/>
      <c r="JST86" s="405"/>
      <c r="JSU86" s="405"/>
      <c r="JSV86" s="405"/>
      <c r="JSW86" s="405"/>
      <c r="JSX86" s="405"/>
      <c r="JSY86" s="405"/>
      <c r="JSZ86" s="405"/>
      <c r="JTA86" s="405"/>
      <c r="JTB86" s="405"/>
      <c r="JTC86" s="405"/>
      <c r="JTD86" s="405"/>
      <c r="JTE86" s="405"/>
      <c r="JTF86" s="405"/>
      <c r="JTG86" s="405"/>
      <c r="JTH86" s="405"/>
      <c r="JTI86" s="405"/>
      <c r="JTJ86" s="405"/>
      <c r="JTK86" s="405"/>
      <c r="JTL86" s="405"/>
      <c r="JTM86" s="405"/>
      <c r="JTN86" s="405"/>
      <c r="JTO86" s="405"/>
      <c r="JTP86" s="405"/>
      <c r="JTQ86" s="405"/>
      <c r="JTR86" s="405"/>
      <c r="JTS86" s="405"/>
      <c r="JTT86" s="405"/>
      <c r="JTU86" s="405"/>
      <c r="JTV86" s="405"/>
      <c r="JTW86" s="405"/>
      <c r="JTX86" s="405"/>
      <c r="JTY86" s="405"/>
      <c r="JTZ86" s="405"/>
      <c r="JUA86" s="405"/>
      <c r="JUB86" s="405"/>
      <c r="JUC86" s="405"/>
      <c r="JUD86" s="405"/>
      <c r="JUE86" s="405"/>
      <c r="JUF86" s="405"/>
      <c r="JUG86" s="405"/>
      <c r="JUH86" s="405"/>
      <c r="JUI86" s="405"/>
      <c r="JUJ86" s="405"/>
      <c r="JUK86" s="405"/>
      <c r="JUL86" s="405"/>
      <c r="JUM86" s="405"/>
      <c r="JUN86" s="405"/>
      <c r="JUO86" s="405"/>
      <c r="JUP86" s="405"/>
      <c r="JUQ86" s="405"/>
      <c r="JUR86" s="405"/>
      <c r="JUS86" s="405"/>
      <c r="JUT86" s="405"/>
      <c r="JUU86" s="405"/>
      <c r="JUV86" s="405"/>
      <c r="JUW86" s="405"/>
      <c r="JUX86" s="405"/>
      <c r="JUY86" s="405"/>
      <c r="JUZ86" s="405"/>
      <c r="JVA86" s="405"/>
      <c r="JVB86" s="405"/>
      <c r="JVC86" s="405"/>
      <c r="JVD86" s="405"/>
      <c r="JVE86" s="405"/>
      <c r="JVF86" s="405"/>
      <c r="JVG86" s="405"/>
      <c r="JVH86" s="405"/>
      <c r="JVI86" s="405"/>
      <c r="JVJ86" s="405"/>
      <c r="JVK86" s="405"/>
      <c r="JVL86" s="405"/>
      <c r="JVM86" s="405"/>
      <c r="JVN86" s="405"/>
      <c r="JVO86" s="405"/>
      <c r="JVP86" s="405"/>
      <c r="JVQ86" s="405"/>
      <c r="JVR86" s="405"/>
      <c r="JVS86" s="405"/>
      <c r="JVT86" s="405"/>
      <c r="JVU86" s="405"/>
      <c r="JVV86" s="405"/>
      <c r="JVW86" s="405"/>
      <c r="JVX86" s="405"/>
      <c r="JVY86" s="405"/>
      <c r="JVZ86" s="405"/>
      <c r="JWA86" s="405"/>
      <c r="JWB86" s="405"/>
      <c r="JWC86" s="405"/>
      <c r="JWD86" s="405"/>
      <c r="JWE86" s="405"/>
      <c r="JWF86" s="405"/>
      <c r="JWG86" s="405"/>
      <c r="JWH86" s="405"/>
      <c r="JWI86" s="405"/>
      <c r="JWJ86" s="405"/>
      <c r="JWK86" s="405"/>
      <c r="JWL86" s="405"/>
      <c r="JWM86" s="405"/>
      <c r="JWN86" s="405"/>
      <c r="JWO86" s="405"/>
      <c r="JWP86" s="405"/>
      <c r="JWQ86" s="405"/>
      <c r="JWR86" s="405"/>
      <c r="JWS86" s="405"/>
      <c r="JWT86" s="405"/>
      <c r="JWU86" s="405"/>
      <c r="JWV86" s="405"/>
      <c r="JWW86" s="405"/>
      <c r="JWX86" s="405"/>
      <c r="JWY86" s="405"/>
      <c r="JWZ86" s="405"/>
      <c r="JXA86" s="405"/>
      <c r="JXB86" s="405"/>
      <c r="JXC86" s="405"/>
      <c r="JXD86" s="405"/>
      <c r="JXE86" s="405"/>
      <c r="JXF86" s="405"/>
      <c r="JXG86" s="405"/>
      <c r="JXH86" s="405"/>
      <c r="JXI86" s="405"/>
      <c r="JXJ86" s="405"/>
      <c r="JXK86" s="405"/>
      <c r="JXL86" s="405"/>
      <c r="JXM86" s="405"/>
      <c r="JXN86" s="405"/>
      <c r="JXO86" s="405"/>
      <c r="JXP86" s="405"/>
      <c r="JXQ86" s="405"/>
      <c r="JXR86" s="405"/>
      <c r="JXS86" s="405"/>
      <c r="JXT86" s="405"/>
      <c r="JXU86" s="405"/>
      <c r="JXV86" s="405"/>
      <c r="JXX86" s="405"/>
      <c r="JXZ86" s="405"/>
      <c r="JYB86" s="405"/>
      <c r="JYE86" s="405"/>
      <c r="JYF86" s="405"/>
      <c r="JYG86" s="405"/>
      <c r="JYI86" s="405"/>
      <c r="JYJ86" s="405"/>
      <c r="JYK86" s="405"/>
      <c r="JYL86" s="405"/>
      <c r="JYQ86" s="405"/>
      <c r="JYS86" s="405"/>
      <c r="JYT86" s="405"/>
      <c r="JYU86" s="405"/>
      <c r="JYV86" s="405"/>
      <c r="JYW86" s="405"/>
      <c r="JYX86" s="405"/>
      <c r="JYY86" s="405"/>
      <c r="JYZ86" s="405"/>
      <c r="JZA86" s="405"/>
      <c r="JZB86" s="405"/>
      <c r="JZC86" s="405"/>
      <c r="JZD86" s="405"/>
      <c r="JZE86" s="405"/>
      <c r="JZF86" s="405"/>
      <c r="JZG86" s="405"/>
      <c r="JZH86" s="405"/>
      <c r="JZI86" s="405"/>
      <c r="JZJ86" s="405"/>
      <c r="JZK86" s="405"/>
      <c r="JZL86" s="405"/>
      <c r="JZM86" s="405"/>
      <c r="JZN86" s="405"/>
      <c r="JZO86" s="405"/>
      <c r="JZP86" s="405"/>
      <c r="JZQ86" s="405"/>
      <c r="JZR86" s="405"/>
      <c r="JZS86" s="405"/>
      <c r="JZT86" s="405"/>
      <c r="JZU86" s="405"/>
      <c r="JZV86" s="405"/>
      <c r="JZW86" s="405"/>
      <c r="JZX86" s="405"/>
      <c r="JZY86" s="405"/>
      <c r="JZZ86" s="405"/>
      <c r="KAA86" s="405"/>
      <c r="KAB86" s="405"/>
      <c r="KAC86" s="405"/>
      <c r="KAD86" s="405"/>
      <c r="KAE86" s="405"/>
      <c r="KAF86" s="405"/>
      <c r="KAG86" s="405"/>
      <c r="KAH86" s="405"/>
      <c r="KAI86" s="405"/>
      <c r="KAJ86" s="405"/>
      <c r="KAK86" s="405"/>
      <c r="KAL86" s="405"/>
      <c r="KAM86" s="405"/>
      <c r="KAN86" s="405"/>
      <c r="KAO86" s="405"/>
      <c r="KAP86" s="405"/>
      <c r="KAQ86" s="405"/>
      <c r="KAR86" s="405"/>
      <c r="KAS86" s="405"/>
      <c r="KAT86" s="405"/>
      <c r="KAU86" s="405"/>
      <c r="KAV86" s="405"/>
      <c r="KAW86" s="405"/>
      <c r="KAX86" s="405"/>
      <c r="KAY86" s="405"/>
      <c r="KAZ86" s="405"/>
      <c r="KBA86" s="405"/>
      <c r="KBB86" s="405"/>
      <c r="KBC86" s="405"/>
      <c r="KBD86" s="405"/>
      <c r="KBE86" s="405"/>
      <c r="KBF86" s="405"/>
      <c r="KBG86" s="405"/>
      <c r="KBH86" s="405"/>
      <c r="KBI86" s="405"/>
      <c r="KBJ86" s="405"/>
      <c r="KBK86" s="405"/>
      <c r="KBL86" s="405"/>
      <c r="KBM86" s="405"/>
      <c r="KBN86" s="405"/>
      <c r="KBO86" s="405"/>
      <c r="KBP86" s="405"/>
      <c r="KBQ86" s="405"/>
      <c r="KBR86" s="405"/>
      <c r="KBS86" s="405"/>
      <c r="KBT86" s="405"/>
      <c r="KBU86" s="405"/>
      <c r="KBV86" s="405"/>
      <c r="KBW86" s="405"/>
      <c r="KBX86" s="405"/>
      <c r="KBY86" s="405"/>
      <c r="KBZ86" s="405"/>
      <c r="KCA86" s="405"/>
      <c r="KCB86" s="405"/>
      <c r="KCC86" s="405"/>
      <c r="KCD86" s="405"/>
      <c r="KCE86" s="405"/>
      <c r="KCF86" s="405"/>
      <c r="KCG86" s="405"/>
      <c r="KCH86" s="405"/>
      <c r="KCI86" s="405"/>
      <c r="KCJ86" s="405"/>
      <c r="KCK86" s="405"/>
      <c r="KCL86" s="405"/>
      <c r="KCM86" s="405"/>
      <c r="KCN86" s="405"/>
      <c r="KCO86" s="405"/>
      <c r="KCP86" s="405"/>
      <c r="KCQ86" s="405"/>
      <c r="KCR86" s="405"/>
      <c r="KCS86" s="405"/>
      <c r="KCT86" s="405"/>
      <c r="KCU86" s="405"/>
      <c r="KCV86" s="405"/>
      <c r="KCW86" s="405"/>
      <c r="KCX86" s="405"/>
      <c r="KCY86" s="405"/>
      <c r="KCZ86" s="405"/>
      <c r="KDA86" s="405"/>
      <c r="KDB86" s="405"/>
      <c r="KDC86" s="405"/>
      <c r="KDD86" s="405"/>
      <c r="KDE86" s="405"/>
      <c r="KDF86" s="405"/>
      <c r="KDG86" s="405"/>
      <c r="KDH86" s="405"/>
      <c r="KDI86" s="405"/>
      <c r="KDJ86" s="405"/>
      <c r="KDK86" s="405"/>
      <c r="KDL86" s="405"/>
      <c r="KDM86" s="405"/>
      <c r="KDN86" s="405"/>
      <c r="KDO86" s="405"/>
      <c r="KDP86" s="405"/>
      <c r="KDQ86" s="405"/>
      <c r="KDR86" s="405"/>
      <c r="KDS86" s="405"/>
      <c r="KDT86" s="405"/>
      <c r="KDU86" s="405"/>
      <c r="KDV86" s="405"/>
      <c r="KDW86" s="405"/>
      <c r="KDX86" s="405"/>
      <c r="KDY86" s="405"/>
      <c r="KDZ86" s="405"/>
      <c r="KEA86" s="405"/>
      <c r="KEB86" s="405"/>
      <c r="KEC86" s="405"/>
      <c r="KED86" s="405"/>
      <c r="KEE86" s="405"/>
      <c r="KEF86" s="405"/>
      <c r="KEG86" s="405"/>
      <c r="KEH86" s="405"/>
      <c r="KEI86" s="405"/>
      <c r="KEJ86" s="405"/>
      <c r="KEK86" s="405"/>
      <c r="KEL86" s="405"/>
      <c r="KEM86" s="405"/>
      <c r="KEN86" s="405"/>
      <c r="KEO86" s="405"/>
      <c r="KEP86" s="405"/>
      <c r="KEQ86" s="405"/>
      <c r="KER86" s="405"/>
      <c r="KES86" s="405"/>
      <c r="KET86" s="405"/>
      <c r="KEU86" s="405"/>
      <c r="KEV86" s="405"/>
      <c r="KEW86" s="405"/>
      <c r="KEX86" s="405"/>
      <c r="KEY86" s="405"/>
      <c r="KEZ86" s="405"/>
      <c r="KFA86" s="405"/>
      <c r="KFB86" s="405"/>
      <c r="KFC86" s="405"/>
      <c r="KFD86" s="405"/>
      <c r="KFE86" s="405"/>
      <c r="KFF86" s="405"/>
      <c r="KFG86" s="405"/>
      <c r="KFH86" s="405"/>
      <c r="KFI86" s="405"/>
      <c r="KFJ86" s="405"/>
      <c r="KFK86" s="405"/>
      <c r="KFL86" s="405"/>
      <c r="KFM86" s="405"/>
      <c r="KFN86" s="405"/>
      <c r="KFO86" s="405"/>
      <c r="KFP86" s="405"/>
      <c r="KFQ86" s="405"/>
      <c r="KFR86" s="405"/>
      <c r="KFS86" s="405"/>
      <c r="KFT86" s="405"/>
      <c r="KFU86" s="405"/>
      <c r="KFV86" s="405"/>
      <c r="KFW86" s="405"/>
      <c r="KFX86" s="405"/>
      <c r="KFY86" s="405"/>
      <c r="KFZ86" s="405"/>
      <c r="KGA86" s="405"/>
      <c r="KGB86" s="405"/>
      <c r="KGC86" s="405"/>
      <c r="KGD86" s="405"/>
      <c r="KGE86" s="405"/>
      <c r="KGF86" s="405"/>
      <c r="KGG86" s="405"/>
      <c r="KGH86" s="405"/>
      <c r="KGI86" s="405"/>
      <c r="KGJ86" s="405"/>
      <c r="KGK86" s="405"/>
      <c r="KGL86" s="405"/>
      <c r="KGM86" s="405"/>
      <c r="KGN86" s="405"/>
      <c r="KGO86" s="405"/>
      <c r="KGP86" s="405"/>
      <c r="KGQ86" s="405"/>
      <c r="KGR86" s="405"/>
      <c r="KGS86" s="405"/>
      <c r="KGT86" s="405"/>
      <c r="KGU86" s="405"/>
      <c r="KGV86" s="405"/>
      <c r="KGW86" s="405"/>
      <c r="KGX86" s="405"/>
      <c r="KGY86" s="405"/>
      <c r="KGZ86" s="405"/>
      <c r="KHA86" s="405"/>
      <c r="KHB86" s="405"/>
      <c r="KHC86" s="405"/>
      <c r="KHD86" s="405"/>
      <c r="KHE86" s="405"/>
      <c r="KHF86" s="405"/>
      <c r="KHG86" s="405"/>
      <c r="KHH86" s="405"/>
      <c r="KHI86" s="405"/>
      <c r="KHJ86" s="405"/>
      <c r="KHK86" s="405"/>
      <c r="KHL86" s="405"/>
      <c r="KHM86" s="405"/>
      <c r="KHN86" s="405"/>
      <c r="KHO86" s="405"/>
      <c r="KHP86" s="405"/>
      <c r="KHQ86" s="405"/>
      <c r="KHR86" s="405"/>
      <c r="KHT86" s="405"/>
      <c r="KHV86" s="405"/>
      <c r="KHX86" s="405"/>
      <c r="KIA86" s="405"/>
      <c r="KIB86" s="405"/>
      <c r="KIC86" s="405"/>
      <c r="KIE86" s="405"/>
      <c r="KIF86" s="405"/>
      <c r="KIG86" s="405"/>
      <c r="KIH86" s="405"/>
      <c r="KIM86" s="405"/>
      <c r="KIO86" s="405"/>
      <c r="KIP86" s="405"/>
      <c r="KIQ86" s="405"/>
      <c r="KIR86" s="405"/>
      <c r="KIS86" s="405"/>
      <c r="KIT86" s="405"/>
      <c r="KIU86" s="405"/>
      <c r="KIV86" s="405"/>
      <c r="KIW86" s="405"/>
      <c r="KIX86" s="405"/>
      <c r="KIY86" s="405"/>
      <c r="KIZ86" s="405"/>
      <c r="KJA86" s="405"/>
      <c r="KJB86" s="405"/>
      <c r="KJC86" s="405"/>
      <c r="KJD86" s="405"/>
      <c r="KJE86" s="405"/>
      <c r="KJF86" s="405"/>
      <c r="KJG86" s="405"/>
      <c r="KJH86" s="405"/>
      <c r="KJI86" s="405"/>
      <c r="KJJ86" s="405"/>
      <c r="KJK86" s="405"/>
      <c r="KJL86" s="405"/>
      <c r="KJM86" s="405"/>
      <c r="KJN86" s="405"/>
      <c r="KJO86" s="405"/>
      <c r="KJP86" s="405"/>
      <c r="KJQ86" s="405"/>
      <c r="KJR86" s="405"/>
      <c r="KJS86" s="405"/>
      <c r="KJT86" s="405"/>
      <c r="KJU86" s="405"/>
      <c r="KJV86" s="405"/>
      <c r="KJW86" s="405"/>
      <c r="KJX86" s="405"/>
      <c r="KJY86" s="405"/>
      <c r="KJZ86" s="405"/>
      <c r="KKA86" s="405"/>
      <c r="KKB86" s="405"/>
      <c r="KKC86" s="405"/>
      <c r="KKD86" s="405"/>
      <c r="KKE86" s="405"/>
      <c r="KKF86" s="405"/>
      <c r="KKG86" s="405"/>
      <c r="KKH86" s="405"/>
      <c r="KKI86" s="405"/>
      <c r="KKJ86" s="405"/>
      <c r="KKK86" s="405"/>
      <c r="KKL86" s="405"/>
      <c r="KKM86" s="405"/>
      <c r="KKN86" s="405"/>
      <c r="KKO86" s="405"/>
      <c r="KKP86" s="405"/>
      <c r="KKQ86" s="405"/>
      <c r="KKR86" s="405"/>
      <c r="KKS86" s="405"/>
      <c r="KKT86" s="405"/>
      <c r="KKU86" s="405"/>
      <c r="KKV86" s="405"/>
      <c r="KKW86" s="405"/>
      <c r="KKX86" s="405"/>
      <c r="KKY86" s="405"/>
      <c r="KKZ86" s="405"/>
      <c r="KLA86" s="405"/>
      <c r="KLB86" s="405"/>
      <c r="KLC86" s="405"/>
      <c r="KLD86" s="405"/>
      <c r="KLE86" s="405"/>
      <c r="KLF86" s="405"/>
      <c r="KLG86" s="405"/>
      <c r="KLH86" s="405"/>
      <c r="KLI86" s="405"/>
      <c r="KLJ86" s="405"/>
      <c r="KLK86" s="405"/>
      <c r="KLL86" s="405"/>
      <c r="KLM86" s="405"/>
      <c r="KLN86" s="405"/>
      <c r="KLO86" s="405"/>
      <c r="KLP86" s="405"/>
      <c r="KLQ86" s="405"/>
      <c r="KLR86" s="405"/>
      <c r="KLS86" s="405"/>
      <c r="KLT86" s="405"/>
      <c r="KLU86" s="405"/>
      <c r="KLV86" s="405"/>
      <c r="KLW86" s="405"/>
      <c r="KLX86" s="405"/>
      <c r="KLY86" s="405"/>
      <c r="KLZ86" s="405"/>
      <c r="KMA86" s="405"/>
      <c r="KMB86" s="405"/>
      <c r="KMC86" s="405"/>
      <c r="KMD86" s="405"/>
      <c r="KME86" s="405"/>
      <c r="KMF86" s="405"/>
      <c r="KMG86" s="405"/>
      <c r="KMH86" s="405"/>
      <c r="KMI86" s="405"/>
      <c r="KMJ86" s="405"/>
      <c r="KMK86" s="405"/>
      <c r="KML86" s="405"/>
      <c r="KMM86" s="405"/>
      <c r="KMN86" s="405"/>
      <c r="KMO86" s="405"/>
      <c r="KMP86" s="405"/>
      <c r="KMQ86" s="405"/>
      <c r="KMR86" s="405"/>
      <c r="KMS86" s="405"/>
      <c r="KMT86" s="405"/>
      <c r="KMU86" s="405"/>
      <c r="KMV86" s="405"/>
      <c r="KMW86" s="405"/>
      <c r="KMX86" s="405"/>
      <c r="KMY86" s="405"/>
      <c r="KMZ86" s="405"/>
      <c r="KNA86" s="405"/>
      <c r="KNB86" s="405"/>
      <c r="KNC86" s="405"/>
      <c r="KND86" s="405"/>
      <c r="KNE86" s="405"/>
      <c r="KNF86" s="405"/>
      <c r="KNG86" s="405"/>
      <c r="KNH86" s="405"/>
      <c r="KNI86" s="405"/>
      <c r="KNJ86" s="405"/>
      <c r="KNK86" s="405"/>
      <c r="KNL86" s="405"/>
      <c r="KNM86" s="405"/>
      <c r="KNN86" s="405"/>
      <c r="KNO86" s="405"/>
      <c r="KNP86" s="405"/>
      <c r="KNQ86" s="405"/>
      <c r="KNR86" s="405"/>
      <c r="KNS86" s="405"/>
      <c r="KNT86" s="405"/>
      <c r="KNU86" s="405"/>
      <c r="KNV86" s="405"/>
      <c r="KNW86" s="405"/>
      <c r="KNX86" s="405"/>
      <c r="KNY86" s="405"/>
      <c r="KNZ86" s="405"/>
      <c r="KOA86" s="405"/>
      <c r="KOB86" s="405"/>
      <c r="KOC86" s="405"/>
      <c r="KOD86" s="405"/>
      <c r="KOE86" s="405"/>
      <c r="KOF86" s="405"/>
      <c r="KOG86" s="405"/>
      <c r="KOH86" s="405"/>
      <c r="KOI86" s="405"/>
      <c r="KOJ86" s="405"/>
      <c r="KOK86" s="405"/>
      <c r="KOL86" s="405"/>
      <c r="KOM86" s="405"/>
      <c r="KON86" s="405"/>
      <c r="KOO86" s="405"/>
      <c r="KOP86" s="405"/>
      <c r="KOQ86" s="405"/>
      <c r="KOR86" s="405"/>
      <c r="KOS86" s="405"/>
      <c r="KOT86" s="405"/>
      <c r="KOU86" s="405"/>
      <c r="KOV86" s="405"/>
      <c r="KOW86" s="405"/>
      <c r="KOX86" s="405"/>
      <c r="KOY86" s="405"/>
      <c r="KOZ86" s="405"/>
      <c r="KPA86" s="405"/>
      <c r="KPB86" s="405"/>
      <c r="KPC86" s="405"/>
      <c r="KPD86" s="405"/>
      <c r="KPE86" s="405"/>
      <c r="KPF86" s="405"/>
      <c r="KPG86" s="405"/>
      <c r="KPH86" s="405"/>
      <c r="KPI86" s="405"/>
      <c r="KPJ86" s="405"/>
      <c r="KPK86" s="405"/>
      <c r="KPL86" s="405"/>
      <c r="KPM86" s="405"/>
      <c r="KPN86" s="405"/>
      <c r="KPO86" s="405"/>
      <c r="KPP86" s="405"/>
      <c r="KPQ86" s="405"/>
      <c r="KPR86" s="405"/>
      <c r="KPS86" s="405"/>
      <c r="KPT86" s="405"/>
      <c r="KPU86" s="405"/>
      <c r="KPV86" s="405"/>
      <c r="KPW86" s="405"/>
      <c r="KPX86" s="405"/>
      <c r="KPY86" s="405"/>
      <c r="KPZ86" s="405"/>
      <c r="KQA86" s="405"/>
      <c r="KQB86" s="405"/>
      <c r="KQC86" s="405"/>
      <c r="KQD86" s="405"/>
      <c r="KQE86" s="405"/>
      <c r="KQF86" s="405"/>
      <c r="KQG86" s="405"/>
      <c r="KQH86" s="405"/>
      <c r="KQI86" s="405"/>
      <c r="KQJ86" s="405"/>
      <c r="KQK86" s="405"/>
      <c r="KQL86" s="405"/>
      <c r="KQM86" s="405"/>
      <c r="KQN86" s="405"/>
      <c r="KQO86" s="405"/>
      <c r="KQP86" s="405"/>
      <c r="KQQ86" s="405"/>
      <c r="KQR86" s="405"/>
      <c r="KQS86" s="405"/>
      <c r="KQT86" s="405"/>
      <c r="KQU86" s="405"/>
      <c r="KQV86" s="405"/>
      <c r="KQW86" s="405"/>
      <c r="KQX86" s="405"/>
      <c r="KQY86" s="405"/>
      <c r="KQZ86" s="405"/>
      <c r="KRA86" s="405"/>
      <c r="KRB86" s="405"/>
      <c r="KRC86" s="405"/>
      <c r="KRD86" s="405"/>
      <c r="KRE86" s="405"/>
      <c r="KRF86" s="405"/>
      <c r="KRG86" s="405"/>
      <c r="KRH86" s="405"/>
      <c r="KRI86" s="405"/>
      <c r="KRJ86" s="405"/>
      <c r="KRK86" s="405"/>
      <c r="KRL86" s="405"/>
      <c r="KRM86" s="405"/>
      <c r="KRN86" s="405"/>
      <c r="KRP86" s="405"/>
      <c r="KRR86" s="405"/>
      <c r="KRT86" s="405"/>
      <c r="KRW86" s="405"/>
      <c r="KRX86" s="405"/>
      <c r="KRY86" s="405"/>
      <c r="KSA86" s="405"/>
      <c r="KSB86" s="405"/>
      <c r="KSC86" s="405"/>
      <c r="KSD86" s="405"/>
      <c r="KSI86" s="405"/>
      <c r="KSK86" s="405"/>
      <c r="KSL86" s="405"/>
      <c r="KSM86" s="405"/>
      <c r="KSN86" s="405"/>
      <c r="KSO86" s="405"/>
      <c r="KSP86" s="405"/>
      <c r="KSQ86" s="405"/>
      <c r="KSR86" s="405"/>
      <c r="KSS86" s="405"/>
      <c r="KST86" s="405"/>
      <c r="KSU86" s="405"/>
      <c r="KSV86" s="405"/>
      <c r="KSW86" s="405"/>
      <c r="KSX86" s="405"/>
      <c r="KSY86" s="405"/>
      <c r="KSZ86" s="405"/>
      <c r="KTA86" s="405"/>
      <c r="KTB86" s="405"/>
      <c r="KTC86" s="405"/>
      <c r="KTD86" s="405"/>
      <c r="KTE86" s="405"/>
      <c r="KTF86" s="405"/>
      <c r="KTG86" s="405"/>
      <c r="KTH86" s="405"/>
      <c r="KTI86" s="405"/>
      <c r="KTJ86" s="405"/>
      <c r="KTK86" s="405"/>
      <c r="KTL86" s="405"/>
      <c r="KTM86" s="405"/>
      <c r="KTN86" s="405"/>
      <c r="KTO86" s="405"/>
      <c r="KTP86" s="405"/>
      <c r="KTQ86" s="405"/>
      <c r="KTR86" s="405"/>
      <c r="KTS86" s="405"/>
      <c r="KTT86" s="405"/>
      <c r="KTU86" s="405"/>
      <c r="KTV86" s="405"/>
      <c r="KTW86" s="405"/>
      <c r="KTX86" s="405"/>
      <c r="KTY86" s="405"/>
      <c r="KTZ86" s="405"/>
      <c r="KUA86" s="405"/>
      <c r="KUB86" s="405"/>
      <c r="KUC86" s="405"/>
      <c r="KUD86" s="405"/>
      <c r="KUE86" s="405"/>
      <c r="KUF86" s="405"/>
      <c r="KUG86" s="405"/>
      <c r="KUH86" s="405"/>
      <c r="KUI86" s="405"/>
      <c r="KUJ86" s="405"/>
      <c r="KUK86" s="405"/>
      <c r="KUL86" s="405"/>
      <c r="KUM86" s="405"/>
      <c r="KUN86" s="405"/>
      <c r="KUO86" s="405"/>
      <c r="KUP86" s="405"/>
      <c r="KUQ86" s="405"/>
      <c r="KUR86" s="405"/>
      <c r="KUS86" s="405"/>
      <c r="KUT86" s="405"/>
      <c r="KUU86" s="405"/>
      <c r="KUV86" s="405"/>
      <c r="KUW86" s="405"/>
      <c r="KUX86" s="405"/>
      <c r="KUY86" s="405"/>
      <c r="KUZ86" s="405"/>
      <c r="KVA86" s="405"/>
      <c r="KVB86" s="405"/>
      <c r="KVC86" s="405"/>
      <c r="KVD86" s="405"/>
      <c r="KVE86" s="405"/>
      <c r="KVF86" s="405"/>
      <c r="KVG86" s="405"/>
      <c r="KVH86" s="405"/>
      <c r="KVI86" s="405"/>
      <c r="KVJ86" s="405"/>
      <c r="KVK86" s="405"/>
      <c r="KVL86" s="405"/>
      <c r="KVM86" s="405"/>
      <c r="KVN86" s="405"/>
      <c r="KVO86" s="405"/>
      <c r="KVP86" s="405"/>
      <c r="KVQ86" s="405"/>
      <c r="KVR86" s="405"/>
      <c r="KVS86" s="405"/>
      <c r="KVT86" s="405"/>
      <c r="KVU86" s="405"/>
      <c r="KVV86" s="405"/>
      <c r="KVW86" s="405"/>
      <c r="KVX86" s="405"/>
      <c r="KVY86" s="405"/>
      <c r="KVZ86" s="405"/>
      <c r="KWA86" s="405"/>
      <c r="KWB86" s="405"/>
      <c r="KWC86" s="405"/>
      <c r="KWD86" s="405"/>
      <c r="KWE86" s="405"/>
      <c r="KWF86" s="405"/>
      <c r="KWG86" s="405"/>
      <c r="KWH86" s="405"/>
      <c r="KWI86" s="405"/>
      <c r="KWJ86" s="405"/>
      <c r="KWK86" s="405"/>
      <c r="KWL86" s="405"/>
      <c r="KWM86" s="405"/>
      <c r="KWN86" s="405"/>
      <c r="KWO86" s="405"/>
      <c r="KWP86" s="405"/>
      <c r="KWQ86" s="405"/>
      <c r="KWR86" s="405"/>
      <c r="KWS86" s="405"/>
      <c r="KWT86" s="405"/>
      <c r="KWU86" s="405"/>
      <c r="KWV86" s="405"/>
      <c r="KWW86" s="405"/>
      <c r="KWX86" s="405"/>
      <c r="KWY86" s="405"/>
      <c r="KWZ86" s="405"/>
      <c r="KXA86" s="405"/>
      <c r="KXB86" s="405"/>
      <c r="KXC86" s="405"/>
      <c r="KXD86" s="405"/>
      <c r="KXE86" s="405"/>
      <c r="KXF86" s="405"/>
      <c r="KXG86" s="405"/>
      <c r="KXH86" s="405"/>
      <c r="KXI86" s="405"/>
      <c r="KXJ86" s="405"/>
      <c r="KXK86" s="405"/>
      <c r="KXL86" s="405"/>
      <c r="KXM86" s="405"/>
      <c r="KXN86" s="405"/>
      <c r="KXO86" s="405"/>
      <c r="KXP86" s="405"/>
      <c r="KXQ86" s="405"/>
      <c r="KXR86" s="405"/>
      <c r="KXS86" s="405"/>
      <c r="KXT86" s="405"/>
      <c r="KXU86" s="405"/>
      <c r="KXV86" s="405"/>
      <c r="KXW86" s="405"/>
      <c r="KXX86" s="405"/>
      <c r="KXY86" s="405"/>
      <c r="KXZ86" s="405"/>
      <c r="KYA86" s="405"/>
      <c r="KYB86" s="405"/>
      <c r="KYC86" s="405"/>
      <c r="KYD86" s="405"/>
      <c r="KYE86" s="405"/>
      <c r="KYF86" s="405"/>
      <c r="KYG86" s="405"/>
      <c r="KYH86" s="405"/>
      <c r="KYI86" s="405"/>
      <c r="KYJ86" s="405"/>
      <c r="KYK86" s="405"/>
      <c r="KYL86" s="405"/>
      <c r="KYM86" s="405"/>
      <c r="KYN86" s="405"/>
      <c r="KYO86" s="405"/>
      <c r="KYP86" s="405"/>
      <c r="KYQ86" s="405"/>
      <c r="KYR86" s="405"/>
      <c r="KYS86" s="405"/>
      <c r="KYT86" s="405"/>
      <c r="KYU86" s="405"/>
      <c r="KYV86" s="405"/>
      <c r="KYW86" s="405"/>
      <c r="KYX86" s="405"/>
      <c r="KYY86" s="405"/>
      <c r="KYZ86" s="405"/>
      <c r="KZA86" s="405"/>
      <c r="KZB86" s="405"/>
      <c r="KZC86" s="405"/>
      <c r="KZD86" s="405"/>
      <c r="KZE86" s="405"/>
      <c r="KZF86" s="405"/>
      <c r="KZG86" s="405"/>
      <c r="KZH86" s="405"/>
      <c r="KZI86" s="405"/>
      <c r="KZJ86" s="405"/>
      <c r="KZK86" s="405"/>
      <c r="KZL86" s="405"/>
      <c r="KZM86" s="405"/>
      <c r="KZN86" s="405"/>
      <c r="KZO86" s="405"/>
      <c r="KZP86" s="405"/>
      <c r="KZQ86" s="405"/>
      <c r="KZR86" s="405"/>
      <c r="KZS86" s="405"/>
      <c r="KZT86" s="405"/>
      <c r="KZU86" s="405"/>
      <c r="KZV86" s="405"/>
      <c r="KZW86" s="405"/>
      <c r="KZX86" s="405"/>
      <c r="KZY86" s="405"/>
      <c r="KZZ86" s="405"/>
      <c r="LAA86" s="405"/>
      <c r="LAB86" s="405"/>
      <c r="LAC86" s="405"/>
      <c r="LAD86" s="405"/>
      <c r="LAE86" s="405"/>
      <c r="LAF86" s="405"/>
      <c r="LAG86" s="405"/>
      <c r="LAH86" s="405"/>
      <c r="LAI86" s="405"/>
      <c r="LAJ86" s="405"/>
      <c r="LAK86" s="405"/>
      <c r="LAL86" s="405"/>
      <c r="LAM86" s="405"/>
      <c r="LAN86" s="405"/>
      <c r="LAO86" s="405"/>
      <c r="LAP86" s="405"/>
      <c r="LAQ86" s="405"/>
      <c r="LAR86" s="405"/>
      <c r="LAS86" s="405"/>
      <c r="LAT86" s="405"/>
      <c r="LAU86" s="405"/>
      <c r="LAV86" s="405"/>
      <c r="LAW86" s="405"/>
      <c r="LAX86" s="405"/>
      <c r="LAY86" s="405"/>
      <c r="LAZ86" s="405"/>
      <c r="LBA86" s="405"/>
      <c r="LBB86" s="405"/>
      <c r="LBC86" s="405"/>
      <c r="LBD86" s="405"/>
      <c r="LBE86" s="405"/>
      <c r="LBF86" s="405"/>
      <c r="LBG86" s="405"/>
      <c r="LBH86" s="405"/>
      <c r="LBI86" s="405"/>
      <c r="LBJ86" s="405"/>
      <c r="LBL86" s="405"/>
      <c r="LBN86" s="405"/>
      <c r="LBP86" s="405"/>
      <c r="LBS86" s="405"/>
      <c r="LBT86" s="405"/>
      <c r="LBU86" s="405"/>
      <c r="LBW86" s="405"/>
      <c r="LBX86" s="405"/>
      <c r="LBY86" s="405"/>
      <c r="LBZ86" s="405"/>
      <c r="LCE86" s="405"/>
      <c r="LCG86" s="405"/>
      <c r="LCH86" s="405"/>
      <c r="LCI86" s="405"/>
      <c r="LCJ86" s="405"/>
      <c r="LCK86" s="405"/>
      <c r="LCL86" s="405"/>
      <c r="LCM86" s="405"/>
      <c r="LCN86" s="405"/>
      <c r="LCO86" s="405"/>
      <c r="LCP86" s="405"/>
      <c r="LCQ86" s="405"/>
      <c r="LCR86" s="405"/>
      <c r="LCS86" s="405"/>
      <c r="LCT86" s="405"/>
      <c r="LCU86" s="405"/>
      <c r="LCV86" s="405"/>
      <c r="LCW86" s="405"/>
      <c r="LCX86" s="405"/>
      <c r="LCY86" s="405"/>
      <c r="LCZ86" s="405"/>
      <c r="LDA86" s="405"/>
      <c r="LDB86" s="405"/>
      <c r="LDC86" s="405"/>
      <c r="LDD86" s="405"/>
      <c r="LDE86" s="405"/>
      <c r="LDF86" s="405"/>
      <c r="LDG86" s="405"/>
      <c r="LDH86" s="405"/>
      <c r="LDI86" s="405"/>
      <c r="LDJ86" s="405"/>
      <c r="LDK86" s="405"/>
      <c r="LDL86" s="405"/>
      <c r="LDM86" s="405"/>
      <c r="LDN86" s="405"/>
      <c r="LDO86" s="405"/>
      <c r="LDP86" s="405"/>
      <c r="LDQ86" s="405"/>
      <c r="LDR86" s="405"/>
      <c r="LDS86" s="405"/>
      <c r="LDT86" s="405"/>
      <c r="LDU86" s="405"/>
      <c r="LDV86" s="405"/>
      <c r="LDW86" s="405"/>
      <c r="LDX86" s="405"/>
      <c r="LDY86" s="405"/>
      <c r="LDZ86" s="405"/>
      <c r="LEA86" s="405"/>
      <c r="LEB86" s="405"/>
      <c r="LEC86" s="405"/>
      <c r="LED86" s="405"/>
      <c r="LEE86" s="405"/>
      <c r="LEF86" s="405"/>
      <c r="LEG86" s="405"/>
      <c r="LEH86" s="405"/>
      <c r="LEI86" s="405"/>
      <c r="LEJ86" s="405"/>
      <c r="LEK86" s="405"/>
      <c r="LEL86" s="405"/>
      <c r="LEM86" s="405"/>
      <c r="LEN86" s="405"/>
      <c r="LEO86" s="405"/>
      <c r="LEP86" s="405"/>
      <c r="LEQ86" s="405"/>
      <c r="LER86" s="405"/>
      <c r="LES86" s="405"/>
      <c r="LET86" s="405"/>
      <c r="LEU86" s="405"/>
      <c r="LEV86" s="405"/>
      <c r="LEW86" s="405"/>
      <c r="LEX86" s="405"/>
      <c r="LEY86" s="405"/>
      <c r="LEZ86" s="405"/>
      <c r="LFA86" s="405"/>
      <c r="LFB86" s="405"/>
      <c r="LFC86" s="405"/>
      <c r="LFD86" s="405"/>
      <c r="LFE86" s="405"/>
      <c r="LFF86" s="405"/>
      <c r="LFG86" s="405"/>
      <c r="LFH86" s="405"/>
      <c r="LFI86" s="405"/>
      <c r="LFJ86" s="405"/>
      <c r="LFK86" s="405"/>
      <c r="LFL86" s="405"/>
      <c r="LFM86" s="405"/>
      <c r="LFN86" s="405"/>
      <c r="LFO86" s="405"/>
      <c r="LFP86" s="405"/>
      <c r="LFQ86" s="405"/>
      <c r="LFR86" s="405"/>
      <c r="LFS86" s="405"/>
      <c r="LFT86" s="405"/>
      <c r="LFU86" s="405"/>
      <c r="LFV86" s="405"/>
      <c r="LFW86" s="405"/>
      <c r="LFX86" s="405"/>
      <c r="LFY86" s="405"/>
      <c r="LFZ86" s="405"/>
      <c r="LGA86" s="405"/>
      <c r="LGB86" s="405"/>
      <c r="LGC86" s="405"/>
      <c r="LGD86" s="405"/>
      <c r="LGE86" s="405"/>
      <c r="LGF86" s="405"/>
      <c r="LGG86" s="405"/>
      <c r="LGH86" s="405"/>
      <c r="LGI86" s="405"/>
      <c r="LGJ86" s="405"/>
      <c r="LGK86" s="405"/>
      <c r="LGL86" s="405"/>
      <c r="LGM86" s="405"/>
      <c r="LGN86" s="405"/>
      <c r="LGO86" s="405"/>
      <c r="LGP86" s="405"/>
      <c r="LGQ86" s="405"/>
      <c r="LGR86" s="405"/>
      <c r="LGS86" s="405"/>
      <c r="LGT86" s="405"/>
      <c r="LGU86" s="405"/>
      <c r="LGV86" s="405"/>
      <c r="LGW86" s="405"/>
      <c r="LGX86" s="405"/>
      <c r="LGY86" s="405"/>
      <c r="LGZ86" s="405"/>
      <c r="LHA86" s="405"/>
      <c r="LHB86" s="405"/>
      <c r="LHC86" s="405"/>
      <c r="LHD86" s="405"/>
      <c r="LHE86" s="405"/>
      <c r="LHF86" s="405"/>
      <c r="LHG86" s="405"/>
      <c r="LHH86" s="405"/>
      <c r="LHI86" s="405"/>
      <c r="LHJ86" s="405"/>
      <c r="LHK86" s="405"/>
      <c r="LHL86" s="405"/>
      <c r="LHM86" s="405"/>
      <c r="LHN86" s="405"/>
      <c r="LHO86" s="405"/>
      <c r="LHP86" s="405"/>
      <c r="LHQ86" s="405"/>
      <c r="LHR86" s="405"/>
      <c r="LHS86" s="405"/>
      <c r="LHT86" s="405"/>
      <c r="LHU86" s="405"/>
      <c r="LHV86" s="405"/>
      <c r="LHW86" s="405"/>
      <c r="LHX86" s="405"/>
      <c r="LHY86" s="405"/>
      <c r="LHZ86" s="405"/>
      <c r="LIA86" s="405"/>
      <c r="LIB86" s="405"/>
      <c r="LIC86" s="405"/>
      <c r="LID86" s="405"/>
      <c r="LIE86" s="405"/>
      <c r="LIF86" s="405"/>
      <c r="LIG86" s="405"/>
      <c r="LIH86" s="405"/>
      <c r="LII86" s="405"/>
      <c r="LIJ86" s="405"/>
      <c r="LIK86" s="405"/>
      <c r="LIL86" s="405"/>
      <c r="LIM86" s="405"/>
      <c r="LIN86" s="405"/>
      <c r="LIO86" s="405"/>
      <c r="LIP86" s="405"/>
      <c r="LIQ86" s="405"/>
      <c r="LIR86" s="405"/>
      <c r="LIS86" s="405"/>
      <c r="LIT86" s="405"/>
      <c r="LIU86" s="405"/>
      <c r="LIV86" s="405"/>
      <c r="LIW86" s="405"/>
      <c r="LIX86" s="405"/>
      <c r="LIY86" s="405"/>
      <c r="LIZ86" s="405"/>
      <c r="LJA86" s="405"/>
      <c r="LJB86" s="405"/>
      <c r="LJC86" s="405"/>
      <c r="LJD86" s="405"/>
      <c r="LJE86" s="405"/>
      <c r="LJF86" s="405"/>
      <c r="LJG86" s="405"/>
      <c r="LJH86" s="405"/>
      <c r="LJI86" s="405"/>
      <c r="LJJ86" s="405"/>
      <c r="LJK86" s="405"/>
      <c r="LJL86" s="405"/>
      <c r="LJM86" s="405"/>
      <c r="LJN86" s="405"/>
      <c r="LJO86" s="405"/>
      <c r="LJP86" s="405"/>
      <c r="LJQ86" s="405"/>
      <c r="LJR86" s="405"/>
      <c r="LJS86" s="405"/>
      <c r="LJT86" s="405"/>
      <c r="LJU86" s="405"/>
      <c r="LJV86" s="405"/>
      <c r="LJW86" s="405"/>
      <c r="LJX86" s="405"/>
      <c r="LJY86" s="405"/>
      <c r="LJZ86" s="405"/>
      <c r="LKA86" s="405"/>
      <c r="LKB86" s="405"/>
      <c r="LKC86" s="405"/>
      <c r="LKD86" s="405"/>
      <c r="LKE86" s="405"/>
      <c r="LKF86" s="405"/>
      <c r="LKG86" s="405"/>
      <c r="LKH86" s="405"/>
      <c r="LKI86" s="405"/>
      <c r="LKJ86" s="405"/>
      <c r="LKK86" s="405"/>
      <c r="LKL86" s="405"/>
      <c r="LKM86" s="405"/>
      <c r="LKN86" s="405"/>
      <c r="LKO86" s="405"/>
      <c r="LKP86" s="405"/>
      <c r="LKQ86" s="405"/>
      <c r="LKR86" s="405"/>
      <c r="LKS86" s="405"/>
      <c r="LKT86" s="405"/>
      <c r="LKU86" s="405"/>
      <c r="LKV86" s="405"/>
      <c r="LKW86" s="405"/>
      <c r="LKX86" s="405"/>
      <c r="LKY86" s="405"/>
      <c r="LKZ86" s="405"/>
      <c r="LLA86" s="405"/>
      <c r="LLB86" s="405"/>
      <c r="LLC86" s="405"/>
      <c r="LLD86" s="405"/>
      <c r="LLE86" s="405"/>
      <c r="LLF86" s="405"/>
      <c r="LLH86" s="405"/>
      <c r="LLJ86" s="405"/>
      <c r="LLL86" s="405"/>
      <c r="LLO86" s="405"/>
      <c r="LLP86" s="405"/>
      <c r="LLQ86" s="405"/>
      <c r="LLS86" s="405"/>
      <c r="LLT86" s="405"/>
      <c r="LLU86" s="405"/>
      <c r="LLV86" s="405"/>
      <c r="LMA86" s="405"/>
      <c r="LMC86" s="405"/>
      <c r="LMD86" s="405"/>
      <c r="LME86" s="405"/>
      <c r="LMF86" s="405"/>
      <c r="LMG86" s="405"/>
      <c r="LMH86" s="405"/>
      <c r="LMI86" s="405"/>
      <c r="LMJ86" s="405"/>
      <c r="LMK86" s="405"/>
      <c r="LML86" s="405"/>
      <c r="LMM86" s="405"/>
      <c r="LMN86" s="405"/>
      <c r="LMO86" s="405"/>
      <c r="LMP86" s="405"/>
      <c r="LMQ86" s="405"/>
      <c r="LMR86" s="405"/>
      <c r="LMS86" s="405"/>
      <c r="LMT86" s="405"/>
      <c r="LMU86" s="405"/>
      <c r="LMV86" s="405"/>
      <c r="LMW86" s="405"/>
      <c r="LMX86" s="405"/>
      <c r="LMY86" s="405"/>
      <c r="LMZ86" s="405"/>
      <c r="LNA86" s="405"/>
      <c r="LNB86" s="405"/>
      <c r="LNC86" s="405"/>
      <c r="LND86" s="405"/>
      <c r="LNE86" s="405"/>
      <c r="LNF86" s="405"/>
      <c r="LNG86" s="405"/>
      <c r="LNH86" s="405"/>
      <c r="LNI86" s="405"/>
      <c r="LNJ86" s="405"/>
      <c r="LNK86" s="405"/>
      <c r="LNL86" s="405"/>
      <c r="LNM86" s="405"/>
      <c r="LNN86" s="405"/>
      <c r="LNO86" s="405"/>
      <c r="LNP86" s="405"/>
      <c r="LNQ86" s="405"/>
      <c r="LNR86" s="405"/>
      <c r="LNS86" s="405"/>
      <c r="LNT86" s="405"/>
      <c r="LNU86" s="405"/>
      <c r="LNV86" s="405"/>
      <c r="LNW86" s="405"/>
      <c r="LNX86" s="405"/>
      <c r="LNY86" s="405"/>
      <c r="LNZ86" s="405"/>
      <c r="LOA86" s="405"/>
      <c r="LOB86" s="405"/>
      <c r="LOC86" s="405"/>
      <c r="LOD86" s="405"/>
      <c r="LOE86" s="405"/>
      <c r="LOF86" s="405"/>
      <c r="LOG86" s="405"/>
      <c r="LOH86" s="405"/>
      <c r="LOI86" s="405"/>
      <c r="LOJ86" s="405"/>
      <c r="LOK86" s="405"/>
      <c r="LOL86" s="405"/>
      <c r="LOM86" s="405"/>
      <c r="LON86" s="405"/>
      <c r="LOO86" s="405"/>
      <c r="LOP86" s="405"/>
      <c r="LOQ86" s="405"/>
      <c r="LOR86" s="405"/>
      <c r="LOS86" s="405"/>
      <c r="LOT86" s="405"/>
      <c r="LOU86" s="405"/>
      <c r="LOV86" s="405"/>
      <c r="LOW86" s="405"/>
      <c r="LOX86" s="405"/>
      <c r="LOY86" s="405"/>
      <c r="LOZ86" s="405"/>
      <c r="LPA86" s="405"/>
      <c r="LPB86" s="405"/>
      <c r="LPC86" s="405"/>
      <c r="LPD86" s="405"/>
      <c r="LPE86" s="405"/>
      <c r="LPF86" s="405"/>
      <c r="LPG86" s="405"/>
      <c r="LPH86" s="405"/>
      <c r="LPI86" s="405"/>
      <c r="LPJ86" s="405"/>
      <c r="LPK86" s="405"/>
      <c r="LPL86" s="405"/>
      <c r="LPM86" s="405"/>
      <c r="LPN86" s="405"/>
      <c r="LPO86" s="405"/>
      <c r="LPP86" s="405"/>
      <c r="LPQ86" s="405"/>
      <c r="LPR86" s="405"/>
      <c r="LPS86" s="405"/>
      <c r="LPT86" s="405"/>
      <c r="LPU86" s="405"/>
      <c r="LPV86" s="405"/>
      <c r="LPW86" s="405"/>
      <c r="LPX86" s="405"/>
      <c r="LPY86" s="405"/>
      <c r="LPZ86" s="405"/>
      <c r="LQA86" s="405"/>
      <c r="LQB86" s="405"/>
      <c r="LQC86" s="405"/>
      <c r="LQD86" s="405"/>
      <c r="LQE86" s="405"/>
      <c r="LQF86" s="405"/>
      <c r="LQG86" s="405"/>
      <c r="LQH86" s="405"/>
      <c r="LQI86" s="405"/>
      <c r="LQJ86" s="405"/>
      <c r="LQK86" s="405"/>
      <c r="LQL86" s="405"/>
      <c r="LQM86" s="405"/>
      <c r="LQN86" s="405"/>
      <c r="LQO86" s="405"/>
      <c r="LQP86" s="405"/>
      <c r="LQQ86" s="405"/>
      <c r="LQR86" s="405"/>
      <c r="LQS86" s="405"/>
      <c r="LQT86" s="405"/>
      <c r="LQU86" s="405"/>
      <c r="LQV86" s="405"/>
      <c r="LQW86" s="405"/>
      <c r="LQX86" s="405"/>
      <c r="LQY86" s="405"/>
      <c r="LQZ86" s="405"/>
      <c r="LRA86" s="405"/>
      <c r="LRB86" s="405"/>
      <c r="LRC86" s="405"/>
      <c r="LRD86" s="405"/>
      <c r="LRE86" s="405"/>
      <c r="LRF86" s="405"/>
      <c r="LRG86" s="405"/>
      <c r="LRH86" s="405"/>
      <c r="LRI86" s="405"/>
      <c r="LRJ86" s="405"/>
      <c r="LRK86" s="405"/>
      <c r="LRL86" s="405"/>
      <c r="LRM86" s="405"/>
      <c r="LRN86" s="405"/>
      <c r="LRO86" s="405"/>
      <c r="LRP86" s="405"/>
      <c r="LRQ86" s="405"/>
      <c r="LRR86" s="405"/>
      <c r="LRS86" s="405"/>
      <c r="LRT86" s="405"/>
      <c r="LRU86" s="405"/>
      <c r="LRV86" s="405"/>
      <c r="LRW86" s="405"/>
      <c r="LRX86" s="405"/>
      <c r="LRY86" s="405"/>
      <c r="LRZ86" s="405"/>
      <c r="LSA86" s="405"/>
      <c r="LSB86" s="405"/>
      <c r="LSC86" s="405"/>
      <c r="LSD86" s="405"/>
      <c r="LSE86" s="405"/>
      <c r="LSF86" s="405"/>
      <c r="LSG86" s="405"/>
      <c r="LSH86" s="405"/>
      <c r="LSI86" s="405"/>
      <c r="LSJ86" s="405"/>
      <c r="LSK86" s="405"/>
      <c r="LSL86" s="405"/>
      <c r="LSM86" s="405"/>
      <c r="LSN86" s="405"/>
      <c r="LSO86" s="405"/>
      <c r="LSP86" s="405"/>
      <c r="LSQ86" s="405"/>
      <c r="LSR86" s="405"/>
      <c r="LSS86" s="405"/>
      <c r="LST86" s="405"/>
      <c r="LSU86" s="405"/>
      <c r="LSV86" s="405"/>
      <c r="LSW86" s="405"/>
      <c r="LSX86" s="405"/>
      <c r="LSY86" s="405"/>
      <c r="LSZ86" s="405"/>
      <c r="LTA86" s="405"/>
      <c r="LTB86" s="405"/>
      <c r="LTC86" s="405"/>
      <c r="LTD86" s="405"/>
      <c r="LTE86" s="405"/>
      <c r="LTF86" s="405"/>
      <c r="LTG86" s="405"/>
      <c r="LTH86" s="405"/>
      <c r="LTI86" s="405"/>
      <c r="LTJ86" s="405"/>
      <c r="LTK86" s="405"/>
      <c r="LTL86" s="405"/>
      <c r="LTM86" s="405"/>
      <c r="LTN86" s="405"/>
      <c r="LTO86" s="405"/>
      <c r="LTP86" s="405"/>
      <c r="LTQ86" s="405"/>
      <c r="LTR86" s="405"/>
      <c r="LTS86" s="405"/>
      <c r="LTT86" s="405"/>
      <c r="LTU86" s="405"/>
      <c r="LTV86" s="405"/>
      <c r="LTW86" s="405"/>
      <c r="LTX86" s="405"/>
      <c r="LTY86" s="405"/>
      <c r="LTZ86" s="405"/>
      <c r="LUA86" s="405"/>
      <c r="LUB86" s="405"/>
      <c r="LUC86" s="405"/>
      <c r="LUD86" s="405"/>
      <c r="LUE86" s="405"/>
      <c r="LUF86" s="405"/>
      <c r="LUG86" s="405"/>
      <c r="LUH86" s="405"/>
      <c r="LUI86" s="405"/>
      <c r="LUJ86" s="405"/>
      <c r="LUK86" s="405"/>
      <c r="LUL86" s="405"/>
      <c r="LUM86" s="405"/>
      <c r="LUN86" s="405"/>
      <c r="LUO86" s="405"/>
      <c r="LUP86" s="405"/>
      <c r="LUQ86" s="405"/>
      <c r="LUR86" s="405"/>
      <c r="LUS86" s="405"/>
      <c r="LUT86" s="405"/>
      <c r="LUU86" s="405"/>
      <c r="LUV86" s="405"/>
      <c r="LUW86" s="405"/>
      <c r="LUX86" s="405"/>
      <c r="LUY86" s="405"/>
      <c r="LUZ86" s="405"/>
      <c r="LVA86" s="405"/>
      <c r="LVB86" s="405"/>
      <c r="LVD86" s="405"/>
      <c r="LVF86" s="405"/>
      <c r="LVH86" s="405"/>
      <c r="LVK86" s="405"/>
      <c r="LVL86" s="405"/>
      <c r="LVM86" s="405"/>
      <c r="LVO86" s="405"/>
      <c r="LVP86" s="405"/>
      <c r="LVQ86" s="405"/>
      <c r="LVR86" s="405"/>
      <c r="LVW86" s="405"/>
      <c r="LVY86" s="405"/>
      <c r="LVZ86" s="405"/>
      <c r="LWA86" s="405"/>
      <c r="LWB86" s="405"/>
      <c r="LWC86" s="405"/>
      <c r="LWD86" s="405"/>
      <c r="LWE86" s="405"/>
      <c r="LWF86" s="405"/>
      <c r="LWG86" s="405"/>
      <c r="LWH86" s="405"/>
      <c r="LWI86" s="405"/>
      <c r="LWJ86" s="405"/>
      <c r="LWK86" s="405"/>
      <c r="LWL86" s="405"/>
      <c r="LWM86" s="405"/>
      <c r="LWN86" s="405"/>
      <c r="LWO86" s="405"/>
      <c r="LWP86" s="405"/>
      <c r="LWQ86" s="405"/>
      <c r="LWR86" s="405"/>
      <c r="LWS86" s="405"/>
      <c r="LWT86" s="405"/>
      <c r="LWU86" s="405"/>
      <c r="LWV86" s="405"/>
      <c r="LWW86" s="405"/>
      <c r="LWX86" s="405"/>
      <c r="LWY86" s="405"/>
      <c r="LWZ86" s="405"/>
      <c r="LXA86" s="405"/>
      <c r="LXB86" s="405"/>
      <c r="LXC86" s="405"/>
      <c r="LXD86" s="405"/>
      <c r="LXE86" s="405"/>
      <c r="LXF86" s="405"/>
      <c r="LXG86" s="405"/>
      <c r="LXH86" s="405"/>
      <c r="LXI86" s="405"/>
      <c r="LXJ86" s="405"/>
      <c r="LXK86" s="405"/>
      <c r="LXL86" s="405"/>
      <c r="LXM86" s="405"/>
      <c r="LXN86" s="405"/>
      <c r="LXO86" s="405"/>
      <c r="LXP86" s="405"/>
      <c r="LXQ86" s="405"/>
      <c r="LXR86" s="405"/>
      <c r="LXS86" s="405"/>
      <c r="LXT86" s="405"/>
      <c r="LXU86" s="405"/>
      <c r="LXV86" s="405"/>
      <c r="LXW86" s="405"/>
      <c r="LXX86" s="405"/>
      <c r="LXY86" s="405"/>
      <c r="LXZ86" s="405"/>
      <c r="LYA86" s="405"/>
      <c r="LYB86" s="405"/>
      <c r="LYC86" s="405"/>
      <c r="LYD86" s="405"/>
      <c r="LYE86" s="405"/>
      <c r="LYF86" s="405"/>
      <c r="LYG86" s="405"/>
      <c r="LYH86" s="405"/>
      <c r="LYI86" s="405"/>
      <c r="LYJ86" s="405"/>
      <c r="LYK86" s="405"/>
      <c r="LYL86" s="405"/>
      <c r="LYM86" s="405"/>
      <c r="LYN86" s="405"/>
      <c r="LYO86" s="405"/>
      <c r="LYP86" s="405"/>
      <c r="LYQ86" s="405"/>
      <c r="LYR86" s="405"/>
      <c r="LYS86" s="405"/>
      <c r="LYT86" s="405"/>
      <c r="LYU86" s="405"/>
      <c r="LYV86" s="405"/>
      <c r="LYW86" s="405"/>
      <c r="LYX86" s="405"/>
      <c r="LYY86" s="405"/>
      <c r="LYZ86" s="405"/>
      <c r="LZA86" s="405"/>
      <c r="LZB86" s="405"/>
      <c r="LZC86" s="405"/>
      <c r="LZD86" s="405"/>
      <c r="LZE86" s="405"/>
      <c r="LZF86" s="405"/>
      <c r="LZG86" s="405"/>
      <c r="LZH86" s="405"/>
      <c r="LZI86" s="405"/>
      <c r="LZJ86" s="405"/>
      <c r="LZK86" s="405"/>
      <c r="LZL86" s="405"/>
      <c r="LZM86" s="405"/>
      <c r="LZN86" s="405"/>
      <c r="LZO86" s="405"/>
      <c r="LZP86" s="405"/>
      <c r="LZQ86" s="405"/>
      <c r="LZR86" s="405"/>
      <c r="LZS86" s="405"/>
      <c r="LZT86" s="405"/>
      <c r="LZU86" s="405"/>
      <c r="LZV86" s="405"/>
      <c r="LZW86" s="405"/>
      <c r="LZX86" s="405"/>
      <c r="LZY86" s="405"/>
      <c r="LZZ86" s="405"/>
      <c r="MAA86" s="405"/>
      <c r="MAB86" s="405"/>
      <c r="MAC86" s="405"/>
      <c r="MAD86" s="405"/>
      <c r="MAE86" s="405"/>
      <c r="MAF86" s="405"/>
      <c r="MAG86" s="405"/>
      <c r="MAH86" s="405"/>
      <c r="MAI86" s="405"/>
      <c r="MAJ86" s="405"/>
      <c r="MAK86" s="405"/>
      <c r="MAL86" s="405"/>
      <c r="MAM86" s="405"/>
      <c r="MAN86" s="405"/>
      <c r="MAO86" s="405"/>
      <c r="MAP86" s="405"/>
      <c r="MAQ86" s="405"/>
      <c r="MAR86" s="405"/>
      <c r="MAS86" s="405"/>
      <c r="MAT86" s="405"/>
      <c r="MAU86" s="405"/>
      <c r="MAV86" s="405"/>
      <c r="MAW86" s="405"/>
      <c r="MAX86" s="405"/>
      <c r="MAY86" s="405"/>
      <c r="MAZ86" s="405"/>
      <c r="MBA86" s="405"/>
      <c r="MBB86" s="405"/>
      <c r="MBC86" s="405"/>
      <c r="MBD86" s="405"/>
      <c r="MBE86" s="405"/>
      <c r="MBF86" s="405"/>
      <c r="MBG86" s="405"/>
      <c r="MBH86" s="405"/>
      <c r="MBI86" s="405"/>
      <c r="MBJ86" s="405"/>
      <c r="MBK86" s="405"/>
      <c r="MBL86" s="405"/>
      <c r="MBM86" s="405"/>
      <c r="MBN86" s="405"/>
      <c r="MBO86" s="405"/>
      <c r="MBP86" s="405"/>
      <c r="MBQ86" s="405"/>
      <c r="MBR86" s="405"/>
      <c r="MBS86" s="405"/>
      <c r="MBT86" s="405"/>
      <c r="MBU86" s="405"/>
      <c r="MBV86" s="405"/>
      <c r="MBW86" s="405"/>
      <c r="MBX86" s="405"/>
      <c r="MBY86" s="405"/>
      <c r="MBZ86" s="405"/>
      <c r="MCA86" s="405"/>
      <c r="MCB86" s="405"/>
      <c r="MCC86" s="405"/>
      <c r="MCD86" s="405"/>
      <c r="MCE86" s="405"/>
      <c r="MCF86" s="405"/>
      <c r="MCG86" s="405"/>
      <c r="MCH86" s="405"/>
      <c r="MCI86" s="405"/>
      <c r="MCJ86" s="405"/>
      <c r="MCK86" s="405"/>
      <c r="MCL86" s="405"/>
      <c r="MCM86" s="405"/>
      <c r="MCN86" s="405"/>
      <c r="MCO86" s="405"/>
      <c r="MCP86" s="405"/>
      <c r="MCQ86" s="405"/>
      <c r="MCR86" s="405"/>
      <c r="MCS86" s="405"/>
      <c r="MCT86" s="405"/>
      <c r="MCU86" s="405"/>
      <c r="MCV86" s="405"/>
      <c r="MCW86" s="405"/>
      <c r="MCX86" s="405"/>
      <c r="MCY86" s="405"/>
      <c r="MCZ86" s="405"/>
      <c r="MDA86" s="405"/>
      <c r="MDB86" s="405"/>
      <c r="MDC86" s="405"/>
      <c r="MDD86" s="405"/>
      <c r="MDE86" s="405"/>
      <c r="MDF86" s="405"/>
      <c r="MDG86" s="405"/>
      <c r="MDH86" s="405"/>
      <c r="MDI86" s="405"/>
      <c r="MDJ86" s="405"/>
      <c r="MDK86" s="405"/>
      <c r="MDL86" s="405"/>
      <c r="MDM86" s="405"/>
      <c r="MDN86" s="405"/>
      <c r="MDO86" s="405"/>
      <c r="MDP86" s="405"/>
      <c r="MDQ86" s="405"/>
      <c r="MDR86" s="405"/>
      <c r="MDS86" s="405"/>
      <c r="MDT86" s="405"/>
      <c r="MDU86" s="405"/>
      <c r="MDV86" s="405"/>
      <c r="MDW86" s="405"/>
      <c r="MDX86" s="405"/>
      <c r="MDY86" s="405"/>
      <c r="MDZ86" s="405"/>
      <c r="MEA86" s="405"/>
      <c r="MEB86" s="405"/>
      <c r="MEC86" s="405"/>
      <c r="MED86" s="405"/>
      <c r="MEE86" s="405"/>
      <c r="MEF86" s="405"/>
      <c r="MEG86" s="405"/>
      <c r="MEH86" s="405"/>
      <c r="MEI86" s="405"/>
      <c r="MEJ86" s="405"/>
      <c r="MEK86" s="405"/>
      <c r="MEL86" s="405"/>
      <c r="MEM86" s="405"/>
      <c r="MEN86" s="405"/>
      <c r="MEO86" s="405"/>
      <c r="MEP86" s="405"/>
      <c r="MEQ86" s="405"/>
      <c r="MER86" s="405"/>
      <c r="MES86" s="405"/>
      <c r="MET86" s="405"/>
      <c r="MEU86" s="405"/>
      <c r="MEV86" s="405"/>
      <c r="MEW86" s="405"/>
      <c r="MEX86" s="405"/>
      <c r="MEZ86" s="405"/>
      <c r="MFB86" s="405"/>
      <c r="MFD86" s="405"/>
      <c r="MFG86" s="405"/>
      <c r="MFH86" s="405"/>
      <c r="MFI86" s="405"/>
      <c r="MFK86" s="405"/>
      <c r="MFL86" s="405"/>
      <c r="MFM86" s="405"/>
      <c r="MFN86" s="405"/>
      <c r="MFS86" s="405"/>
      <c r="MFU86" s="405"/>
      <c r="MFV86" s="405"/>
      <c r="MFW86" s="405"/>
      <c r="MFX86" s="405"/>
      <c r="MFY86" s="405"/>
      <c r="MFZ86" s="405"/>
      <c r="MGA86" s="405"/>
      <c r="MGB86" s="405"/>
      <c r="MGC86" s="405"/>
      <c r="MGD86" s="405"/>
      <c r="MGE86" s="405"/>
      <c r="MGF86" s="405"/>
      <c r="MGG86" s="405"/>
      <c r="MGH86" s="405"/>
      <c r="MGI86" s="405"/>
      <c r="MGJ86" s="405"/>
      <c r="MGK86" s="405"/>
      <c r="MGL86" s="405"/>
      <c r="MGM86" s="405"/>
      <c r="MGN86" s="405"/>
      <c r="MGO86" s="405"/>
      <c r="MGP86" s="405"/>
      <c r="MGQ86" s="405"/>
      <c r="MGR86" s="405"/>
      <c r="MGS86" s="405"/>
      <c r="MGT86" s="405"/>
      <c r="MGU86" s="405"/>
      <c r="MGV86" s="405"/>
      <c r="MGW86" s="405"/>
      <c r="MGX86" s="405"/>
      <c r="MGY86" s="405"/>
      <c r="MGZ86" s="405"/>
      <c r="MHA86" s="405"/>
      <c r="MHB86" s="405"/>
      <c r="MHC86" s="405"/>
      <c r="MHD86" s="405"/>
      <c r="MHE86" s="405"/>
      <c r="MHF86" s="405"/>
      <c r="MHG86" s="405"/>
      <c r="MHH86" s="405"/>
      <c r="MHI86" s="405"/>
      <c r="MHJ86" s="405"/>
      <c r="MHK86" s="405"/>
      <c r="MHL86" s="405"/>
      <c r="MHM86" s="405"/>
      <c r="MHN86" s="405"/>
      <c r="MHO86" s="405"/>
      <c r="MHP86" s="405"/>
      <c r="MHQ86" s="405"/>
      <c r="MHR86" s="405"/>
      <c r="MHS86" s="405"/>
      <c r="MHT86" s="405"/>
      <c r="MHU86" s="405"/>
      <c r="MHV86" s="405"/>
      <c r="MHW86" s="405"/>
      <c r="MHX86" s="405"/>
      <c r="MHY86" s="405"/>
      <c r="MHZ86" s="405"/>
      <c r="MIA86" s="405"/>
      <c r="MIB86" s="405"/>
      <c r="MIC86" s="405"/>
      <c r="MID86" s="405"/>
      <c r="MIE86" s="405"/>
      <c r="MIF86" s="405"/>
      <c r="MIG86" s="405"/>
      <c r="MIH86" s="405"/>
      <c r="MII86" s="405"/>
      <c r="MIJ86" s="405"/>
      <c r="MIK86" s="405"/>
      <c r="MIL86" s="405"/>
      <c r="MIM86" s="405"/>
      <c r="MIN86" s="405"/>
      <c r="MIO86" s="405"/>
      <c r="MIP86" s="405"/>
      <c r="MIQ86" s="405"/>
      <c r="MIR86" s="405"/>
      <c r="MIS86" s="405"/>
      <c r="MIT86" s="405"/>
      <c r="MIU86" s="405"/>
      <c r="MIV86" s="405"/>
      <c r="MIW86" s="405"/>
      <c r="MIX86" s="405"/>
      <c r="MIY86" s="405"/>
      <c r="MIZ86" s="405"/>
      <c r="MJA86" s="405"/>
      <c r="MJB86" s="405"/>
      <c r="MJC86" s="405"/>
      <c r="MJD86" s="405"/>
      <c r="MJE86" s="405"/>
      <c r="MJF86" s="405"/>
      <c r="MJG86" s="405"/>
      <c r="MJH86" s="405"/>
      <c r="MJI86" s="405"/>
      <c r="MJJ86" s="405"/>
      <c r="MJK86" s="405"/>
      <c r="MJL86" s="405"/>
      <c r="MJM86" s="405"/>
      <c r="MJN86" s="405"/>
      <c r="MJO86" s="405"/>
      <c r="MJP86" s="405"/>
      <c r="MJQ86" s="405"/>
      <c r="MJR86" s="405"/>
      <c r="MJS86" s="405"/>
      <c r="MJT86" s="405"/>
      <c r="MJU86" s="405"/>
      <c r="MJV86" s="405"/>
      <c r="MJW86" s="405"/>
      <c r="MJX86" s="405"/>
      <c r="MJY86" s="405"/>
      <c r="MJZ86" s="405"/>
      <c r="MKA86" s="405"/>
      <c r="MKB86" s="405"/>
      <c r="MKC86" s="405"/>
      <c r="MKD86" s="405"/>
      <c r="MKE86" s="405"/>
      <c r="MKF86" s="405"/>
      <c r="MKG86" s="405"/>
      <c r="MKH86" s="405"/>
      <c r="MKI86" s="405"/>
      <c r="MKJ86" s="405"/>
      <c r="MKK86" s="405"/>
      <c r="MKL86" s="405"/>
      <c r="MKM86" s="405"/>
      <c r="MKN86" s="405"/>
      <c r="MKO86" s="405"/>
      <c r="MKP86" s="405"/>
      <c r="MKQ86" s="405"/>
      <c r="MKR86" s="405"/>
      <c r="MKS86" s="405"/>
      <c r="MKT86" s="405"/>
      <c r="MKU86" s="405"/>
      <c r="MKV86" s="405"/>
      <c r="MKW86" s="405"/>
      <c r="MKX86" s="405"/>
      <c r="MKY86" s="405"/>
      <c r="MKZ86" s="405"/>
      <c r="MLA86" s="405"/>
      <c r="MLB86" s="405"/>
      <c r="MLC86" s="405"/>
      <c r="MLD86" s="405"/>
      <c r="MLE86" s="405"/>
      <c r="MLF86" s="405"/>
      <c r="MLG86" s="405"/>
      <c r="MLH86" s="405"/>
      <c r="MLI86" s="405"/>
      <c r="MLJ86" s="405"/>
      <c r="MLK86" s="405"/>
      <c r="MLL86" s="405"/>
      <c r="MLM86" s="405"/>
      <c r="MLN86" s="405"/>
      <c r="MLO86" s="405"/>
      <c r="MLP86" s="405"/>
      <c r="MLQ86" s="405"/>
      <c r="MLR86" s="405"/>
      <c r="MLS86" s="405"/>
      <c r="MLT86" s="405"/>
      <c r="MLU86" s="405"/>
      <c r="MLV86" s="405"/>
      <c r="MLW86" s="405"/>
      <c r="MLX86" s="405"/>
      <c r="MLY86" s="405"/>
      <c r="MLZ86" s="405"/>
      <c r="MMA86" s="405"/>
      <c r="MMB86" s="405"/>
      <c r="MMC86" s="405"/>
      <c r="MMD86" s="405"/>
      <c r="MME86" s="405"/>
      <c r="MMF86" s="405"/>
      <c r="MMG86" s="405"/>
      <c r="MMH86" s="405"/>
      <c r="MMI86" s="405"/>
      <c r="MMJ86" s="405"/>
      <c r="MMK86" s="405"/>
      <c r="MML86" s="405"/>
      <c r="MMM86" s="405"/>
      <c r="MMN86" s="405"/>
      <c r="MMO86" s="405"/>
      <c r="MMP86" s="405"/>
      <c r="MMQ86" s="405"/>
      <c r="MMR86" s="405"/>
      <c r="MMS86" s="405"/>
      <c r="MMT86" s="405"/>
      <c r="MMU86" s="405"/>
      <c r="MMV86" s="405"/>
      <c r="MMW86" s="405"/>
      <c r="MMX86" s="405"/>
      <c r="MMY86" s="405"/>
      <c r="MMZ86" s="405"/>
      <c r="MNA86" s="405"/>
      <c r="MNB86" s="405"/>
      <c r="MNC86" s="405"/>
      <c r="MND86" s="405"/>
      <c r="MNE86" s="405"/>
      <c r="MNF86" s="405"/>
      <c r="MNG86" s="405"/>
      <c r="MNH86" s="405"/>
      <c r="MNI86" s="405"/>
      <c r="MNJ86" s="405"/>
      <c r="MNK86" s="405"/>
      <c r="MNL86" s="405"/>
      <c r="MNM86" s="405"/>
      <c r="MNN86" s="405"/>
      <c r="MNO86" s="405"/>
      <c r="MNP86" s="405"/>
      <c r="MNQ86" s="405"/>
      <c r="MNR86" s="405"/>
      <c r="MNS86" s="405"/>
      <c r="MNT86" s="405"/>
      <c r="MNU86" s="405"/>
      <c r="MNV86" s="405"/>
      <c r="MNW86" s="405"/>
      <c r="MNX86" s="405"/>
      <c r="MNY86" s="405"/>
      <c r="MNZ86" s="405"/>
      <c r="MOA86" s="405"/>
      <c r="MOB86" s="405"/>
      <c r="MOC86" s="405"/>
      <c r="MOD86" s="405"/>
      <c r="MOE86" s="405"/>
      <c r="MOF86" s="405"/>
      <c r="MOG86" s="405"/>
      <c r="MOH86" s="405"/>
      <c r="MOI86" s="405"/>
      <c r="MOJ86" s="405"/>
      <c r="MOK86" s="405"/>
      <c r="MOL86" s="405"/>
      <c r="MOM86" s="405"/>
      <c r="MON86" s="405"/>
      <c r="MOO86" s="405"/>
      <c r="MOP86" s="405"/>
      <c r="MOQ86" s="405"/>
      <c r="MOR86" s="405"/>
      <c r="MOS86" s="405"/>
      <c r="MOT86" s="405"/>
      <c r="MOV86" s="405"/>
      <c r="MOX86" s="405"/>
      <c r="MOZ86" s="405"/>
      <c r="MPC86" s="405"/>
      <c r="MPD86" s="405"/>
      <c r="MPE86" s="405"/>
      <c r="MPG86" s="405"/>
      <c r="MPH86" s="405"/>
      <c r="MPI86" s="405"/>
      <c r="MPJ86" s="405"/>
      <c r="MPO86" s="405"/>
      <c r="MPQ86" s="405"/>
      <c r="MPR86" s="405"/>
      <c r="MPS86" s="405"/>
      <c r="MPT86" s="405"/>
      <c r="MPU86" s="405"/>
      <c r="MPV86" s="405"/>
      <c r="MPW86" s="405"/>
      <c r="MPX86" s="405"/>
      <c r="MPY86" s="405"/>
      <c r="MPZ86" s="405"/>
      <c r="MQA86" s="405"/>
      <c r="MQB86" s="405"/>
      <c r="MQC86" s="405"/>
      <c r="MQD86" s="405"/>
      <c r="MQE86" s="405"/>
      <c r="MQF86" s="405"/>
      <c r="MQG86" s="405"/>
      <c r="MQH86" s="405"/>
      <c r="MQI86" s="405"/>
      <c r="MQJ86" s="405"/>
      <c r="MQK86" s="405"/>
      <c r="MQL86" s="405"/>
      <c r="MQM86" s="405"/>
      <c r="MQN86" s="405"/>
      <c r="MQO86" s="405"/>
      <c r="MQP86" s="405"/>
      <c r="MQQ86" s="405"/>
      <c r="MQR86" s="405"/>
      <c r="MQS86" s="405"/>
      <c r="MQT86" s="405"/>
      <c r="MQU86" s="405"/>
      <c r="MQV86" s="405"/>
      <c r="MQW86" s="405"/>
      <c r="MQX86" s="405"/>
      <c r="MQY86" s="405"/>
      <c r="MQZ86" s="405"/>
      <c r="MRA86" s="405"/>
      <c r="MRB86" s="405"/>
      <c r="MRC86" s="405"/>
      <c r="MRD86" s="405"/>
      <c r="MRE86" s="405"/>
      <c r="MRF86" s="405"/>
      <c r="MRG86" s="405"/>
      <c r="MRH86" s="405"/>
      <c r="MRI86" s="405"/>
      <c r="MRJ86" s="405"/>
      <c r="MRK86" s="405"/>
      <c r="MRL86" s="405"/>
      <c r="MRM86" s="405"/>
      <c r="MRN86" s="405"/>
      <c r="MRO86" s="405"/>
      <c r="MRP86" s="405"/>
      <c r="MRQ86" s="405"/>
      <c r="MRR86" s="405"/>
      <c r="MRS86" s="405"/>
      <c r="MRT86" s="405"/>
      <c r="MRU86" s="405"/>
      <c r="MRV86" s="405"/>
      <c r="MRW86" s="405"/>
      <c r="MRX86" s="405"/>
      <c r="MRY86" s="405"/>
      <c r="MRZ86" s="405"/>
      <c r="MSA86" s="405"/>
      <c r="MSB86" s="405"/>
      <c r="MSC86" s="405"/>
      <c r="MSD86" s="405"/>
      <c r="MSE86" s="405"/>
      <c r="MSF86" s="405"/>
      <c r="MSG86" s="405"/>
      <c r="MSH86" s="405"/>
      <c r="MSI86" s="405"/>
      <c r="MSJ86" s="405"/>
      <c r="MSK86" s="405"/>
      <c r="MSL86" s="405"/>
      <c r="MSM86" s="405"/>
      <c r="MSN86" s="405"/>
      <c r="MSO86" s="405"/>
      <c r="MSP86" s="405"/>
      <c r="MSQ86" s="405"/>
      <c r="MSR86" s="405"/>
      <c r="MSS86" s="405"/>
      <c r="MST86" s="405"/>
      <c r="MSU86" s="405"/>
      <c r="MSV86" s="405"/>
      <c r="MSW86" s="405"/>
      <c r="MSX86" s="405"/>
      <c r="MSY86" s="405"/>
      <c r="MSZ86" s="405"/>
      <c r="MTA86" s="405"/>
      <c r="MTB86" s="405"/>
      <c r="MTC86" s="405"/>
      <c r="MTD86" s="405"/>
      <c r="MTE86" s="405"/>
      <c r="MTF86" s="405"/>
      <c r="MTG86" s="405"/>
      <c r="MTH86" s="405"/>
      <c r="MTI86" s="405"/>
      <c r="MTJ86" s="405"/>
      <c r="MTK86" s="405"/>
      <c r="MTL86" s="405"/>
      <c r="MTM86" s="405"/>
      <c r="MTN86" s="405"/>
      <c r="MTO86" s="405"/>
      <c r="MTP86" s="405"/>
      <c r="MTQ86" s="405"/>
      <c r="MTR86" s="405"/>
      <c r="MTS86" s="405"/>
      <c r="MTT86" s="405"/>
      <c r="MTU86" s="405"/>
      <c r="MTV86" s="405"/>
      <c r="MTW86" s="405"/>
      <c r="MTX86" s="405"/>
      <c r="MTY86" s="405"/>
      <c r="MTZ86" s="405"/>
      <c r="MUA86" s="405"/>
      <c r="MUB86" s="405"/>
      <c r="MUC86" s="405"/>
      <c r="MUD86" s="405"/>
      <c r="MUE86" s="405"/>
      <c r="MUF86" s="405"/>
      <c r="MUG86" s="405"/>
      <c r="MUH86" s="405"/>
      <c r="MUI86" s="405"/>
      <c r="MUJ86" s="405"/>
      <c r="MUK86" s="405"/>
      <c r="MUL86" s="405"/>
      <c r="MUM86" s="405"/>
      <c r="MUN86" s="405"/>
      <c r="MUO86" s="405"/>
      <c r="MUP86" s="405"/>
      <c r="MUQ86" s="405"/>
      <c r="MUR86" s="405"/>
      <c r="MUS86" s="405"/>
      <c r="MUT86" s="405"/>
      <c r="MUU86" s="405"/>
      <c r="MUV86" s="405"/>
      <c r="MUW86" s="405"/>
      <c r="MUX86" s="405"/>
      <c r="MUY86" s="405"/>
      <c r="MUZ86" s="405"/>
      <c r="MVA86" s="405"/>
      <c r="MVB86" s="405"/>
      <c r="MVC86" s="405"/>
      <c r="MVD86" s="405"/>
      <c r="MVE86" s="405"/>
      <c r="MVF86" s="405"/>
      <c r="MVG86" s="405"/>
      <c r="MVH86" s="405"/>
      <c r="MVI86" s="405"/>
      <c r="MVJ86" s="405"/>
      <c r="MVK86" s="405"/>
      <c r="MVL86" s="405"/>
      <c r="MVM86" s="405"/>
      <c r="MVN86" s="405"/>
      <c r="MVO86" s="405"/>
      <c r="MVP86" s="405"/>
      <c r="MVQ86" s="405"/>
      <c r="MVR86" s="405"/>
      <c r="MVS86" s="405"/>
      <c r="MVT86" s="405"/>
      <c r="MVU86" s="405"/>
      <c r="MVV86" s="405"/>
      <c r="MVW86" s="405"/>
      <c r="MVX86" s="405"/>
      <c r="MVY86" s="405"/>
      <c r="MVZ86" s="405"/>
      <c r="MWA86" s="405"/>
      <c r="MWB86" s="405"/>
      <c r="MWC86" s="405"/>
      <c r="MWD86" s="405"/>
      <c r="MWE86" s="405"/>
      <c r="MWF86" s="405"/>
      <c r="MWG86" s="405"/>
      <c r="MWH86" s="405"/>
      <c r="MWI86" s="405"/>
      <c r="MWJ86" s="405"/>
      <c r="MWK86" s="405"/>
      <c r="MWL86" s="405"/>
      <c r="MWM86" s="405"/>
      <c r="MWN86" s="405"/>
      <c r="MWO86" s="405"/>
      <c r="MWP86" s="405"/>
      <c r="MWQ86" s="405"/>
      <c r="MWR86" s="405"/>
      <c r="MWS86" s="405"/>
      <c r="MWT86" s="405"/>
      <c r="MWU86" s="405"/>
      <c r="MWV86" s="405"/>
      <c r="MWW86" s="405"/>
      <c r="MWX86" s="405"/>
      <c r="MWY86" s="405"/>
      <c r="MWZ86" s="405"/>
      <c r="MXA86" s="405"/>
      <c r="MXB86" s="405"/>
      <c r="MXC86" s="405"/>
      <c r="MXD86" s="405"/>
      <c r="MXE86" s="405"/>
      <c r="MXF86" s="405"/>
      <c r="MXG86" s="405"/>
      <c r="MXH86" s="405"/>
      <c r="MXI86" s="405"/>
      <c r="MXJ86" s="405"/>
      <c r="MXK86" s="405"/>
      <c r="MXL86" s="405"/>
      <c r="MXM86" s="405"/>
      <c r="MXN86" s="405"/>
      <c r="MXO86" s="405"/>
      <c r="MXP86" s="405"/>
      <c r="MXQ86" s="405"/>
      <c r="MXR86" s="405"/>
      <c r="MXS86" s="405"/>
      <c r="MXT86" s="405"/>
      <c r="MXU86" s="405"/>
      <c r="MXV86" s="405"/>
      <c r="MXW86" s="405"/>
      <c r="MXX86" s="405"/>
      <c r="MXY86" s="405"/>
      <c r="MXZ86" s="405"/>
      <c r="MYA86" s="405"/>
      <c r="MYB86" s="405"/>
      <c r="MYC86" s="405"/>
      <c r="MYD86" s="405"/>
      <c r="MYE86" s="405"/>
      <c r="MYF86" s="405"/>
      <c r="MYG86" s="405"/>
      <c r="MYH86" s="405"/>
      <c r="MYI86" s="405"/>
      <c r="MYJ86" s="405"/>
      <c r="MYK86" s="405"/>
      <c r="MYL86" s="405"/>
      <c r="MYM86" s="405"/>
      <c r="MYN86" s="405"/>
      <c r="MYO86" s="405"/>
      <c r="MYP86" s="405"/>
      <c r="MYR86" s="405"/>
      <c r="MYT86" s="405"/>
      <c r="MYV86" s="405"/>
      <c r="MYY86" s="405"/>
      <c r="MYZ86" s="405"/>
      <c r="MZA86" s="405"/>
      <c r="MZC86" s="405"/>
      <c r="MZD86" s="405"/>
      <c r="MZE86" s="405"/>
      <c r="MZF86" s="405"/>
      <c r="MZK86" s="405"/>
      <c r="MZM86" s="405"/>
      <c r="MZN86" s="405"/>
      <c r="MZO86" s="405"/>
      <c r="MZP86" s="405"/>
      <c r="MZQ86" s="405"/>
      <c r="MZR86" s="405"/>
      <c r="MZS86" s="405"/>
      <c r="MZT86" s="405"/>
      <c r="MZU86" s="405"/>
      <c r="MZV86" s="405"/>
      <c r="MZW86" s="405"/>
      <c r="MZX86" s="405"/>
      <c r="MZY86" s="405"/>
      <c r="MZZ86" s="405"/>
      <c r="NAA86" s="405"/>
      <c r="NAB86" s="405"/>
      <c r="NAC86" s="405"/>
      <c r="NAD86" s="405"/>
      <c r="NAE86" s="405"/>
      <c r="NAF86" s="405"/>
      <c r="NAG86" s="405"/>
      <c r="NAH86" s="405"/>
      <c r="NAI86" s="405"/>
      <c r="NAJ86" s="405"/>
      <c r="NAK86" s="405"/>
      <c r="NAL86" s="405"/>
      <c r="NAM86" s="405"/>
      <c r="NAN86" s="405"/>
      <c r="NAO86" s="405"/>
      <c r="NAP86" s="405"/>
      <c r="NAQ86" s="405"/>
      <c r="NAR86" s="405"/>
      <c r="NAS86" s="405"/>
      <c r="NAT86" s="405"/>
      <c r="NAU86" s="405"/>
      <c r="NAV86" s="405"/>
      <c r="NAW86" s="405"/>
      <c r="NAX86" s="405"/>
      <c r="NAY86" s="405"/>
      <c r="NAZ86" s="405"/>
      <c r="NBA86" s="405"/>
      <c r="NBB86" s="405"/>
      <c r="NBC86" s="405"/>
      <c r="NBD86" s="405"/>
      <c r="NBE86" s="405"/>
      <c r="NBF86" s="405"/>
      <c r="NBG86" s="405"/>
      <c r="NBH86" s="405"/>
      <c r="NBI86" s="405"/>
      <c r="NBJ86" s="405"/>
      <c r="NBK86" s="405"/>
      <c r="NBL86" s="405"/>
      <c r="NBM86" s="405"/>
      <c r="NBN86" s="405"/>
      <c r="NBO86" s="405"/>
      <c r="NBP86" s="405"/>
      <c r="NBQ86" s="405"/>
      <c r="NBR86" s="405"/>
      <c r="NBS86" s="405"/>
      <c r="NBT86" s="405"/>
      <c r="NBU86" s="405"/>
      <c r="NBV86" s="405"/>
      <c r="NBW86" s="405"/>
      <c r="NBX86" s="405"/>
      <c r="NBY86" s="405"/>
      <c r="NBZ86" s="405"/>
      <c r="NCA86" s="405"/>
      <c r="NCB86" s="405"/>
      <c r="NCC86" s="405"/>
      <c r="NCD86" s="405"/>
      <c r="NCE86" s="405"/>
      <c r="NCF86" s="405"/>
      <c r="NCG86" s="405"/>
      <c r="NCH86" s="405"/>
      <c r="NCI86" s="405"/>
      <c r="NCJ86" s="405"/>
      <c r="NCK86" s="405"/>
      <c r="NCL86" s="405"/>
      <c r="NCM86" s="405"/>
      <c r="NCN86" s="405"/>
      <c r="NCO86" s="405"/>
      <c r="NCP86" s="405"/>
      <c r="NCQ86" s="405"/>
      <c r="NCR86" s="405"/>
      <c r="NCS86" s="405"/>
      <c r="NCT86" s="405"/>
      <c r="NCU86" s="405"/>
      <c r="NCV86" s="405"/>
      <c r="NCW86" s="405"/>
      <c r="NCX86" s="405"/>
      <c r="NCY86" s="405"/>
      <c r="NCZ86" s="405"/>
      <c r="NDA86" s="405"/>
      <c r="NDB86" s="405"/>
      <c r="NDC86" s="405"/>
      <c r="NDD86" s="405"/>
      <c r="NDE86" s="405"/>
      <c r="NDF86" s="405"/>
      <c r="NDG86" s="405"/>
      <c r="NDH86" s="405"/>
      <c r="NDI86" s="405"/>
      <c r="NDJ86" s="405"/>
      <c r="NDK86" s="405"/>
      <c r="NDL86" s="405"/>
      <c r="NDM86" s="405"/>
      <c r="NDN86" s="405"/>
      <c r="NDO86" s="405"/>
      <c r="NDP86" s="405"/>
      <c r="NDQ86" s="405"/>
      <c r="NDR86" s="405"/>
      <c r="NDS86" s="405"/>
      <c r="NDT86" s="405"/>
      <c r="NDU86" s="405"/>
      <c r="NDV86" s="405"/>
      <c r="NDW86" s="405"/>
      <c r="NDX86" s="405"/>
      <c r="NDY86" s="405"/>
      <c r="NDZ86" s="405"/>
      <c r="NEA86" s="405"/>
      <c r="NEB86" s="405"/>
      <c r="NEC86" s="405"/>
      <c r="NED86" s="405"/>
      <c r="NEE86" s="405"/>
      <c r="NEF86" s="405"/>
      <c r="NEG86" s="405"/>
      <c r="NEH86" s="405"/>
      <c r="NEI86" s="405"/>
      <c r="NEJ86" s="405"/>
      <c r="NEK86" s="405"/>
      <c r="NEL86" s="405"/>
      <c r="NEM86" s="405"/>
      <c r="NEN86" s="405"/>
      <c r="NEO86" s="405"/>
      <c r="NEP86" s="405"/>
      <c r="NEQ86" s="405"/>
      <c r="NER86" s="405"/>
      <c r="NES86" s="405"/>
      <c r="NET86" s="405"/>
      <c r="NEU86" s="405"/>
      <c r="NEV86" s="405"/>
      <c r="NEW86" s="405"/>
      <c r="NEX86" s="405"/>
      <c r="NEY86" s="405"/>
      <c r="NEZ86" s="405"/>
      <c r="NFA86" s="405"/>
      <c r="NFB86" s="405"/>
      <c r="NFC86" s="405"/>
      <c r="NFD86" s="405"/>
      <c r="NFE86" s="405"/>
      <c r="NFF86" s="405"/>
      <c r="NFG86" s="405"/>
      <c r="NFH86" s="405"/>
      <c r="NFI86" s="405"/>
      <c r="NFJ86" s="405"/>
      <c r="NFK86" s="405"/>
      <c r="NFL86" s="405"/>
      <c r="NFM86" s="405"/>
      <c r="NFN86" s="405"/>
      <c r="NFO86" s="405"/>
      <c r="NFP86" s="405"/>
      <c r="NFQ86" s="405"/>
      <c r="NFR86" s="405"/>
      <c r="NFS86" s="405"/>
      <c r="NFT86" s="405"/>
      <c r="NFU86" s="405"/>
      <c r="NFV86" s="405"/>
      <c r="NFW86" s="405"/>
      <c r="NFX86" s="405"/>
      <c r="NFY86" s="405"/>
      <c r="NFZ86" s="405"/>
      <c r="NGA86" s="405"/>
      <c r="NGB86" s="405"/>
      <c r="NGC86" s="405"/>
      <c r="NGD86" s="405"/>
      <c r="NGE86" s="405"/>
      <c r="NGF86" s="405"/>
      <c r="NGG86" s="405"/>
      <c r="NGH86" s="405"/>
      <c r="NGI86" s="405"/>
      <c r="NGJ86" s="405"/>
      <c r="NGK86" s="405"/>
      <c r="NGL86" s="405"/>
      <c r="NGM86" s="405"/>
      <c r="NGN86" s="405"/>
      <c r="NGO86" s="405"/>
      <c r="NGP86" s="405"/>
      <c r="NGQ86" s="405"/>
      <c r="NGR86" s="405"/>
      <c r="NGS86" s="405"/>
      <c r="NGT86" s="405"/>
      <c r="NGU86" s="405"/>
      <c r="NGV86" s="405"/>
      <c r="NGW86" s="405"/>
      <c r="NGX86" s="405"/>
      <c r="NGY86" s="405"/>
      <c r="NGZ86" s="405"/>
      <c r="NHA86" s="405"/>
      <c r="NHB86" s="405"/>
      <c r="NHC86" s="405"/>
      <c r="NHD86" s="405"/>
      <c r="NHE86" s="405"/>
      <c r="NHF86" s="405"/>
      <c r="NHG86" s="405"/>
      <c r="NHH86" s="405"/>
      <c r="NHI86" s="405"/>
      <c r="NHJ86" s="405"/>
      <c r="NHK86" s="405"/>
      <c r="NHL86" s="405"/>
      <c r="NHM86" s="405"/>
      <c r="NHN86" s="405"/>
      <c r="NHO86" s="405"/>
      <c r="NHP86" s="405"/>
      <c r="NHQ86" s="405"/>
      <c r="NHR86" s="405"/>
      <c r="NHS86" s="405"/>
      <c r="NHT86" s="405"/>
      <c r="NHU86" s="405"/>
      <c r="NHV86" s="405"/>
      <c r="NHW86" s="405"/>
      <c r="NHX86" s="405"/>
      <c r="NHY86" s="405"/>
      <c r="NHZ86" s="405"/>
      <c r="NIA86" s="405"/>
      <c r="NIB86" s="405"/>
      <c r="NIC86" s="405"/>
      <c r="NID86" s="405"/>
      <c r="NIE86" s="405"/>
      <c r="NIF86" s="405"/>
      <c r="NIG86" s="405"/>
      <c r="NIH86" s="405"/>
      <c r="NII86" s="405"/>
      <c r="NIJ86" s="405"/>
      <c r="NIK86" s="405"/>
      <c r="NIL86" s="405"/>
      <c r="NIN86" s="405"/>
      <c r="NIP86" s="405"/>
      <c r="NIR86" s="405"/>
      <c r="NIU86" s="405"/>
      <c r="NIV86" s="405"/>
      <c r="NIW86" s="405"/>
      <c r="NIY86" s="405"/>
      <c r="NIZ86" s="405"/>
      <c r="NJA86" s="405"/>
      <c r="NJB86" s="405"/>
      <c r="NJG86" s="405"/>
      <c r="NJI86" s="405"/>
      <c r="NJJ86" s="405"/>
      <c r="NJK86" s="405"/>
      <c r="NJL86" s="405"/>
      <c r="NJM86" s="405"/>
      <c r="NJN86" s="405"/>
      <c r="NJO86" s="405"/>
      <c r="NJP86" s="405"/>
      <c r="NJQ86" s="405"/>
      <c r="NJR86" s="405"/>
      <c r="NJS86" s="405"/>
      <c r="NJT86" s="405"/>
      <c r="NJU86" s="405"/>
      <c r="NJV86" s="405"/>
      <c r="NJW86" s="405"/>
      <c r="NJX86" s="405"/>
      <c r="NJY86" s="405"/>
      <c r="NJZ86" s="405"/>
      <c r="NKA86" s="405"/>
      <c r="NKB86" s="405"/>
      <c r="NKC86" s="405"/>
      <c r="NKD86" s="405"/>
      <c r="NKE86" s="405"/>
      <c r="NKF86" s="405"/>
      <c r="NKG86" s="405"/>
      <c r="NKH86" s="405"/>
      <c r="NKI86" s="405"/>
      <c r="NKJ86" s="405"/>
      <c r="NKK86" s="405"/>
      <c r="NKL86" s="405"/>
      <c r="NKM86" s="405"/>
      <c r="NKN86" s="405"/>
      <c r="NKO86" s="405"/>
      <c r="NKP86" s="405"/>
      <c r="NKQ86" s="405"/>
      <c r="NKR86" s="405"/>
      <c r="NKS86" s="405"/>
      <c r="NKT86" s="405"/>
      <c r="NKU86" s="405"/>
      <c r="NKV86" s="405"/>
      <c r="NKW86" s="405"/>
      <c r="NKX86" s="405"/>
      <c r="NKY86" s="405"/>
      <c r="NKZ86" s="405"/>
      <c r="NLA86" s="405"/>
      <c r="NLB86" s="405"/>
      <c r="NLC86" s="405"/>
      <c r="NLD86" s="405"/>
      <c r="NLE86" s="405"/>
      <c r="NLF86" s="405"/>
      <c r="NLG86" s="405"/>
      <c r="NLH86" s="405"/>
      <c r="NLI86" s="405"/>
      <c r="NLJ86" s="405"/>
      <c r="NLK86" s="405"/>
      <c r="NLL86" s="405"/>
      <c r="NLM86" s="405"/>
      <c r="NLN86" s="405"/>
      <c r="NLO86" s="405"/>
      <c r="NLP86" s="405"/>
      <c r="NLQ86" s="405"/>
      <c r="NLR86" s="405"/>
      <c r="NLS86" s="405"/>
      <c r="NLT86" s="405"/>
      <c r="NLU86" s="405"/>
      <c r="NLV86" s="405"/>
      <c r="NLW86" s="405"/>
      <c r="NLX86" s="405"/>
      <c r="NLY86" s="405"/>
      <c r="NLZ86" s="405"/>
      <c r="NMA86" s="405"/>
      <c r="NMB86" s="405"/>
      <c r="NMC86" s="405"/>
      <c r="NMD86" s="405"/>
      <c r="NME86" s="405"/>
      <c r="NMF86" s="405"/>
      <c r="NMG86" s="405"/>
      <c r="NMH86" s="405"/>
      <c r="NMI86" s="405"/>
      <c r="NMJ86" s="405"/>
      <c r="NMK86" s="405"/>
      <c r="NML86" s="405"/>
      <c r="NMM86" s="405"/>
      <c r="NMN86" s="405"/>
      <c r="NMO86" s="405"/>
      <c r="NMP86" s="405"/>
      <c r="NMQ86" s="405"/>
      <c r="NMR86" s="405"/>
      <c r="NMS86" s="405"/>
      <c r="NMT86" s="405"/>
      <c r="NMU86" s="405"/>
      <c r="NMV86" s="405"/>
      <c r="NMW86" s="405"/>
      <c r="NMX86" s="405"/>
      <c r="NMY86" s="405"/>
      <c r="NMZ86" s="405"/>
      <c r="NNA86" s="405"/>
      <c r="NNB86" s="405"/>
      <c r="NNC86" s="405"/>
      <c r="NND86" s="405"/>
      <c r="NNE86" s="405"/>
      <c r="NNF86" s="405"/>
      <c r="NNG86" s="405"/>
      <c r="NNH86" s="405"/>
      <c r="NNI86" s="405"/>
      <c r="NNJ86" s="405"/>
      <c r="NNK86" s="405"/>
      <c r="NNL86" s="405"/>
      <c r="NNM86" s="405"/>
      <c r="NNN86" s="405"/>
      <c r="NNO86" s="405"/>
      <c r="NNP86" s="405"/>
      <c r="NNQ86" s="405"/>
      <c r="NNR86" s="405"/>
      <c r="NNS86" s="405"/>
      <c r="NNT86" s="405"/>
      <c r="NNU86" s="405"/>
      <c r="NNV86" s="405"/>
      <c r="NNW86" s="405"/>
      <c r="NNX86" s="405"/>
      <c r="NNY86" s="405"/>
      <c r="NNZ86" s="405"/>
      <c r="NOA86" s="405"/>
      <c r="NOB86" s="405"/>
      <c r="NOC86" s="405"/>
      <c r="NOD86" s="405"/>
      <c r="NOE86" s="405"/>
      <c r="NOF86" s="405"/>
      <c r="NOG86" s="405"/>
      <c r="NOH86" s="405"/>
      <c r="NOI86" s="405"/>
      <c r="NOJ86" s="405"/>
      <c r="NOK86" s="405"/>
      <c r="NOL86" s="405"/>
      <c r="NOM86" s="405"/>
      <c r="NON86" s="405"/>
      <c r="NOO86" s="405"/>
      <c r="NOP86" s="405"/>
      <c r="NOQ86" s="405"/>
      <c r="NOR86" s="405"/>
      <c r="NOS86" s="405"/>
      <c r="NOT86" s="405"/>
      <c r="NOU86" s="405"/>
      <c r="NOV86" s="405"/>
      <c r="NOW86" s="405"/>
      <c r="NOX86" s="405"/>
      <c r="NOY86" s="405"/>
      <c r="NOZ86" s="405"/>
      <c r="NPA86" s="405"/>
      <c r="NPB86" s="405"/>
      <c r="NPC86" s="405"/>
      <c r="NPD86" s="405"/>
      <c r="NPE86" s="405"/>
      <c r="NPF86" s="405"/>
      <c r="NPG86" s="405"/>
      <c r="NPH86" s="405"/>
      <c r="NPI86" s="405"/>
      <c r="NPJ86" s="405"/>
      <c r="NPK86" s="405"/>
      <c r="NPL86" s="405"/>
      <c r="NPM86" s="405"/>
      <c r="NPN86" s="405"/>
      <c r="NPO86" s="405"/>
      <c r="NPP86" s="405"/>
      <c r="NPQ86" s="405"/>
      <c r="NPR86" s="405"/>
      <c r="NPS86" s="405"/>
      <c r="NPT86" s="405"/>
      <c r="NPU86" s="405"/>
      <c r="NPV86" s="405"/>
      <c r="NPW86" s="405"/>
      <c r="NPX86" s="405"/>
      <c r="NPY86" s="405"/>
      <c r="NPZ86" s="405"/>
      <c r="NQA86" s="405"/>
      <c r="NQB86" s="405"/>
      <c r="NQC86" s="405"/>
      <c r="NQD86" s="405"/>
      <c r="NQE86" s="405"/>
      <c r="NQF86" s="405"/>
      <c r="NQG86" s="405"/>
      <c r="NQH86" s="405"/>
      <c r="NQI86" s="405"/>
      <c r="NQJ86" s="405"/>
      <c r="NQK86" s="405"/>
      <c r="NQL86" s="405"/>
      <c r="NQM86" s="405"/>
      <c r="NQN86" s="405"/>
      <c r="NQO86" s="405"/>
      <c r="NQP86" s="405"/>
      <c r="NQQ86" s="405"/>
      <c r="NQR86" s="405"/>
      <c r="NQS86" s="405"/>
      <c r="NQT86" s="405"/>
      <c r="NQU86" s="405"/>
      <c r="NQV86" s="405"/>
      <c r="NQW86" s="405"/>
      <c r="NQX86" s="405"/>
      <c r="NQY86" s="405"/>
      <c r="NQZ86" s="405"/>
      <c r="NRA86" s="405"/>
      <c r="NRB86" s="405"/>
      <c r="NRC86" s="405"/>
      <c r="NRD86" s="405"/>
      <c r="NRE86" s="405"/>
      <c r="NRF86" s="405"/>
      <c r="NRG86" s="405"/>
      <c r="NRH86" s="405"/>
      <c r="NRI86" s="405"/>
      <c r="NRJ86" s="405"/>
      <c r="NRK86" s="405"/>
      <c r="NRL86" s="405"/>
      <c r="NRM86" s="405"/>
      <c r="NRN86" s="405"/>
      <c r="NRO86" s="405"/>
      <c r="NRP86" s="405"/>
      <c r="NRQ86" s="405"/>
      <c r="NRR86" s="405"/>
      <c r="NRS86" s="405"/>
      <c r="NRT86" s="405"/>
      <c r="NRU86" s="405"/>
      <c r="NRV86" s="405"/>
      <c r="NRW86" s="405"/>
      <c r="NRX86" s="405"/>
      <c r="NRY86" s="405"/>
      <c r="NRZ86" s="405"/>
      <c r="NSA86" s="405"/>
      <c r="NSB86" s="405"/>
      <c r="NSC86" s="405"/>
      <c r="NSD86" s="405"/>
      <c r="NSE86" s="405"/>
      <c r="NSF86" s="405"/>
      <c r="NSG86" s="405"/>
      <c r="NSH86" s="405"/>
      <c r="NSJ86" s="405"/>
      <c r="NSL86" s="405"/>
      <c r="NSN86" s="405"/>
      <c r="NSQ86" s="405"/>
      <c r="NSR86" s="405"/>
      <c r="NSS86" s="405"/>
      <c r="NSU86" s="405"/>
      <c r="NSV86" s="405"/>
      <c r="NSW86" s="405"/>
      <c r="NSX86" s="405"/>
      <c r="NTC86" s="405"/>
      <c r="NTE86" s="405"/>
      <c r="NTF86" s="405"/>
      <c r="NTG86" s="405"/>
      <c r="NTH86" s="405"/>
      <c r="NTI86" s="405"/>
      <c r="NTJ86" s="405"/>
      <c r="NTK86" s="405"/>
      <c r="NTL86" s="405"/>
      <c r="NTM86" s="405"/>
      <c r="NTN86" s="405"/>
      <c r="NTO86" s="405"/>
      <c r="NTP86" s="405"/>
      <c r="NTQ86" s="405"/>
      <c r="NTR86" s="405"/>
      <c r="NTS86" s="405"/>
      <c r="NTT86" s="405"/>
      <c r="NTU86" s="405"/>
      <c r="NTV86" s="405"/>
      <c r="NTW86" s="405"/>
      <c r="NTX86" s="405"/>
      <c r="NTY86" s="405"/>
      <c r="NTZ86" s="405"/>
      <c r="NUA86" s="405"/>
      <c r="NUB86" s="405"/>
      <c r="NUC86" s="405"/>
      <c r="NUD86" s="405"/>
      <c r="NUE86" s="405"/>
      <c r="NUF86" s="405"/>
      <c r="NUG86" s="405"/>
      <c r="NUH86" s="405"/>
      <c r="NUI86" s="405"/>
      <c r="NUJ86" s="405"/>
      <c r="NUK86" s="405"/>
      <c r="NUL86" s="405"/>
      <c r="NUM86" s="405"/>
      <c r="NUN86" s="405"/>
      <c r="NUO86" s="405"/>
      <c r="NUP86" s="405"/>
      <c r="NUQ86" s="405"/>
      <c r="NUR86" s="405"/>
      <c r="NUS86" s="405"/>
      <c r="NUT86" s="405"/>
      <c r="NUU86" s="405"/>
      <c r="NUV86" s="405"/>
      <c r="NUW86" s="405"/>
      <c r="NUX86" s="405"/>
      <c r="NUY86" s="405"/>
      <c r="NUZ86" s="405"/>
      <c r="NVA86" s="405"/>
      <c r="NVB86" s="405"/>
      <c r="NVC86" s="405"/>
      <c r="NVD86" s="405"/>
      <c r="NVE86" s="405"/>
      <c r="NVF86" s="405"/>
      <c r="NVG86" s="405"/>
      <c r="NVH86" s="405"/>
      <c r="NVI86" s="405"/>
      <c r="NVJ86" s="405"/>
      <c r="NVK86" s="405"/>
      <c r="NVL86" s="405"/>
      <c r="NVM86" s="405"/>
      <c r="NVN86" s="405"/>
      <c r="NVO86" s="405"/>
      <c r="NVP86" s="405"/>
      <c r="NVQ86" s="405"/>
      <c r="NVR86" s="405"/>
      <c r="NVS86" s="405"/>
      <c r="NVT86" s="405"/>
      <c r="NVU86" s="405"/>
      <c r="NVV86" s="405"/>
      <c r="NVW86" s="405"/>
      <c r="NVX86" s="405"/>
      <c r="NVY86" s="405"/>
      <c r="NVZ86" s="405"/>
      <c r="NWA86" s="405"/>
      <c r="NWB86" s="405"/>
      <c r="NWC86" s="405"/>
      <c r="NWD86" s="405"/>
      <c r="NWE86" s="405"/>
      <c r="NWF86" s="405"/>
      <c r="NWG86" s="405"/>
      <c r="NWH86" s="405"/>
      <c r="NWI86" s="405"/>
      <c r="NWJ86" s="405"/>
      <c r="NWK86" s="405"/>
      <c r="NWL86" s="405"/>
      <c r="NWM86" s="405"/>
      <c r="NWN86" s="405"/>
      <c r="NWO86" s="405"/>
      <c r="NWP86" s="405"/>
      <c r="NWQ86" s="405"/>
      <c r="NWR86" s="405"/>
      <c r="NWS86" s="405"/>
      <c r="NWT86" s="405"/>
      <c r="NWU86" s="405"/>
      <c r="NWV86" s="405"/>
      <c r="NWW86" s="405"/>
      <c r="NWX86" s="405"/>
      <c r="NWY86" s="405"/>
      <c r="NWZ86" s="405"/>
      <c r="NXA86" s="405"/>
      <c r="NXB86" s="405"/>
      <c r="NXC86" s="405"/>
      <c r="NXD86" s="405"/>
      <c r="NXE86" s="405"/>
      <c r="NXF86" s="405"/>
      <c r="NXG86" s="405"/>
      <c r="NXH86" s="405"/>
      <c r="NXI86" s="405"/>
      <c r="NXJ86" s="405"/>
      <c r="NXK86" s="405"/>
      <c r="NXL86" s="405"/>
      <c r="NXM86" s="405"/>
      <c r="NXN86" s="405"/>
      <c r="NXO86" s="405"/>
      <c r="NXP86" s="405"/>
      <c r="NXQ86" s="405"/>
      <c r="NXR86" s="405"/>
      <c r="NXS86" s="405"/>
      <c r="NXT86" s="405"/>
      <c r="NXU86" s="405"/>
      <c r="NXV86" s="405"/>
      <c r="NXW86" s="405"/>
      <c r="NXX86" s="405"/>
      <c r="NXY86" s="405"/>
      <c r="NXZ86" s="405"/>
      <c r="NYA86" s="405"/>
      <c r="NYB86" s="405"/>
      <c r="NYC86" s="405"/>
      <c r="NYD86" s="405"/>
      <c r="NYE86" s="405"/>
      <c r="NYF86" s="405"/>
      <c r="NYG86" s="405"/>
      <c r="NYH86" s="405"/>
      <c r="NYI86" s="405"/>
      <c r="NYJ86" s="405"/>
      <c r="NYK86" s="405"/>
      <c r="NYL86" s="405"/>
      <c r="NYM86" s="405"/>
      <c r="NYN86" s="405"/>
      <c r="NYO86" s="405"/>
      <c r="NYP86" s="405"/>
      <c r="NYQ86" s="405"/>
      <c r="NYR86" s="405"/>
      <c r="NYS86" s="405"/>
      <c r="NYT86" s="405"/>
      <c r="NYU86" s="405"/>
      <c r="NYV86" s="405"/>
      <c r="NYW86" s="405"/>
      <c r="NYX86" s="405"/>
      <c r="NYY86" s="405"/>
      <c r="NYZ86" s="405"/>
      <c r="NZA86" s="405"/>
      <c r="NZB86" s="405"/>
      <c r="NZC86" s="405"/>
      <c r="NZD86" s="405"/>
      <c r="NZE86" s="405"/>
      <c r="NZF86" s="405"/>
      <c r="NZG86" s="405"/>
      <c r="NZH86" s="405"/>
      <c r="NZI86" s="405"/>
      <c r="NZJ86" s="405"/>
      <c r="NZK86" s="405"/>
      <c r="NZL86" s="405"/>
      <c r="NZM86" s="405"/>
      <c r="NZN86" s="405"/>
      <c r="NZO86" s="405"/>
      <c r="NZP86" s="405"/>
      <c r="NZQ86" s="405"/>
      <c r="NZR86" s="405"/>
      <c r="NZS86" s="405"/>
      <c r="NZT86" s="405"/>
      <c r="NZU86" s="405"/>
      <c r="NZV86" s="405"/>
      <c r="NZW86" s="405"/>
      <c r="NZX86" s="405"/>
      <c r="NZY86" s="405"/>
      <c r="NZZ86" s="405"/>
      <c r="OAA86" s="405"/>
      <c r="OAB86" s="405"/>
      <c r="OAC86" s="405"/>
      <c r="OAD86" s="405"/>
      <c r="OAE86" s="405"/>
      <c r="OAF86" s="405"/>
      <c r="OAG86" s="405"/>
      <c r="OAH86" s="405"/>
      <c r="OAI86" s="405"/>
      <c r="OAJ86" s="405"/>
      <c r="OAK86" s="405"/>
      <c r="OAL86" s="405"/>
      <c r="OAM86" s="405"/>
      <c r="OAN86" s="405"/>
      <c r="OAO86" s="405"/>
      <c r="OAP86" s="405"/>
      <c r="OAQ86" s="405"/>
      <c r="OAR86" s="405"/>
      <c r="OAS86" s="405"/>
      <c r="OAT86" s="405"/>
      <c r="OAU86" s="405"/>
      <c r="OAV86" s="405"/>
      <c r="OAW86" s="405"/>
      <c r="OAX86" s="405"/>
      <c r="OAY86" s="405"/>
      <c r="OAZ86" s="405"/>
      <c r="OBA86" s="405"/>
      <c r="OBB86" s="405"/>
      <c r="OBC86" s="405"/>
      <c r="OBD86" s="405"/>
      <c r="OBE86" s="405"/>
      <c r="OBF86" s="405"/>
      <c r="OBG86" s="405"/>
      <c r="OBH86" s="405"/>
      <c r="OBI86" s="405"/>
      <c r="OBJ86" s="405"/>
      <c r="OBK86" s="405"/>
      <c r="OBL86" s="405"/>
      <c r="OBM86" s="405"/>
      <c r="OBN86" s="405"/>
      <c r="OBO86" s="405"/>
      <c r="OBP86" s="405"/>
      <c r="OBQ86" s="405"/>
      <c r="OBR86" s="405"/>
      <c r="OBS86" s="405"/>
      <c r="OBT86" s="405"/>
      <c r="OBU86" s="405"/>
      <c r="OBV86" s="405"/>
      <c r="OBW86" s="405"/>
      <c r="OBX86" s="405"/>
      <c r="OBY86" s="405"/>
      <c r="OBZ86" s="405"/>
      <c r="OCA86" s="405"/>
      <c r="OCB86" s="405"/>
      <c r="OCC86" s="405"/>
      <c r="OCD86" s="405"/>
      <c r="OCF86" s="405"/>
      <c r="OCH86" s="405"/>
      <c r="OCJ86" s="405"/>
      <c r="OCM86" s="405"/>
      <c r="OCN86" s="405"/>
      <c r="OCO86" s="405"/>
      <c r="OCQ86" s="405"/>
      <c r="OCR86" s="405"/>
      <c r="OCS86" s="405"/>
      <c r="OCT86" s="405"/>
      <c r="OCY86" s="405"/>
      <c r="ODA86" s="405"/>
      <c r="ODB86" s="405"/>
      <c r="ODC86" s="405"/>
      <c r="ODD86" s="405"/>
      <c r="ODE86" s="405"/>
      <c r="ODF86" s="405"/>
      <c r="ODG86" s="405"/>
      <c r="ODH86" s="405"/>
      <c r="ODI86" s="405"/>
      <c r="ODJ86" s="405"/>
      <c r="ODK86" s="405"/>
      <c r="ODL86" s="405"/>
      <c r="ODM86" s="405"/>
      <c r="ODN86" s="405"/>
      <c r="ODO86" s="405"/>
      <c r="ODP86" s="405"/>
      <c r="ODQ86" s="405"/>
      <c r="ODR86" s="405"/>
      <c r="ODS86" s="405"/>
      <c r="ODT86" s="405"/>
      <c r="ODU86" s="405"/>
      <c r="ODV86" s="405"/>
      <c r="ODW86" s="405"/>
      <c r="ODX86" s="405"/>
      <c r="ODY86" s="405"/>
      <c r="ODZ86" s="405"/>
      <c r="OEA86" s="405"/>
      <c r="OEB86" s="405"/>
      <c r="OEC86" s="405"/>
      <c r="OED86" s="405"/>
      <c r="OEE86" s="405"/>
      <c r="OEF86" s="405"/>
      <c r="OEG86" s="405"/>
      <c r="OEH86" s="405"/>
      <c r="OEI86" s="405"/>
      <c r="OEJ86" s="405"/>
      <c r="OEK86" s="405"/>
      <c r="OEL86" s="405"/>
      <c r="OEM86" s="405"/>
      <c r="OEN86" s="405"/>
      <c r="OEO86" s="405"/>
      <c r="OEP86" s="405"/>
      <c r="OEQ86" s="405"/>
      <c r="OER86" s="405"/>
      <c r="OES86" s="405"/>
      <c r="OET86" s="405"/>
      <c r="OEU86" s="405"/>
      <c r="OEV86" s="405"/>
      <c r="OEW86" s="405"/>
      <c r="OEX86" s="405"/>
      <c r="OEY86" s="405"/>
      <c r="OEZ86" s="405"/>
      <c r="OFA86" s="405"/>
      <c r="OFB86" s="405"/>
      <c r="OFC86" s="405"/>
      <c r="OFD86" s="405"/>
      <c r="OFE86" s="405"/>
      <c r="OFF86" s="405"/>
      <c r="OFG86" s="405"/>
      <c r="OFH86" s="405"/>
      <c r="OFI86" s="405"/>
      <c r="OFJ86" s="405"/>
      <c r="OFK86" s="405"/>
      <c r="OFL86" s="405"/>
      <c r="OFM86" s="405"/>
      <c r="OFN86" s="405"/>
      <c r="OFO86" s="405"/>
      <c r="OFP86" s="405"/>
      <c r="OFQ86" s="405"/>
      <c r="OFR86" s="405"/>
      <c r="OFS86" s="405"/>
      <c r="OFT86" s="405"/>
      <c r="OFU86" s="405"/>
      <c r="OFV86" s="405"/>
      <c r="OFW86" s="405"/>
      <c r="OFX86" s="405"/>
      <c r="OFY86" s="405"/>
      <c r="OFZ86" s="405"/>
      <c r="OGA86" s="405"/>
      <c r="OGB86" s="405"/>
      <c r="OGC86" s="405"/>
      <c r="OGD86" s="405"/>
      <c r="OGE86" s="405"/>
      <c r="OGF86" s="405"/>
      <c r="OGG86" s="405"/>
      <c r="OGH86" s="405"/>
      <c r="OGI86" s="405"/>
      <c r="OGJ86" s="405"/>
      <c r="OGK86" s="405"/>
      <c r="OGL86" s="405"/>
      <c r="OGM86" s="405"/>
      <c r="OGN86" s="405"/>
      <c r="OGO86" s="405"/>
      <c r="OGP86" s="405"/>
      <c r="OGQ86" s="405"/>
      <c r="OGR86" s="405"/>
      <c r="OGS86" s="405"/>
      <c r="OGT86" s="405"/>
      <c r="OGU86" s="405"/>
      <c r="OGV86" s="405"/>
      <c r="OGW86" s="405"/>
      <c r="OGX86" s="405"/>
      <c r="OGY86" s="405"/>
      <c r="OGZ86" s="405"/>
      <c r="OHA86" s="405"/>
      <c r="OHB86" s="405"/>
      <c r="OHC86" s="405"/>
      <c r="OHD86" s="405"/>
      <c r="OHE86" s="405"/>
      <c r="OHF86" s="405"/>
      <c r="OHG86" s="405"/>
      <c r="OHH86" s="405"/>
      <c r="OHI86" s="405"/>
      <c r="OHJ86" s="405"/>
      <c r="OHK86" s="405"/>
      <c r="OHL86" s="405"/>
      <c r="OHM86" s="405"/>
      <c r="OHN86" s="405"/>
      <c r="OHO86" s="405"/>
      <c r="OHP86" s="405"/>
      <c r="OHQ86" s="405"/>
      <c r="OHR86" s="405"/>
      <c r="OHS86" s="405"/>
      <c r="OHT86" s="405"/>
      <c r="OHU86" s="405"/>
      <c r="OHV86" s="405"/>
      <c r="OHW86" s="405"/>
      <c r="OHX86" s="405"/>
      <c r="OHY86" s="405"/>
      <c r="OHZ86" s="405"/>
      <c r="OIA86" s="405"/>
      <c r="OIB86" s="405"/>
      <c r="OIC86" s="405"/>
      <c r="OID86" s="405"/>
      <c r="OIE86" s="405"/>
      <c r="OIF86" s="405"/>
      <c r="OIG86" s="405"/>
      <c r="OIH86" s="405"/>
      <c r="OII86" s="405"/>
      <c r="OIJ86" s="405"/>
      <c r="OIK86" s="405"/>
      <c r="OIL86" s="405"/>
      <c r="OIM86" s="405"/>
      <c r="OIN86" s="405"/>
      <c r="OIO86" s="405"/>
      <c r="OIP86" s="405"/>
      <c r="OIQ86" s="405"/>
      <c r="OIR86" s="405"/>
      <c r="OIS86" s="405"/>
      <c r="OIT86" s="405"/>
      <c r="OIU86" s="405"/>
      <c r="OIV86" s="405"/>
      <c r="OIW86" s="405"/>
      <c r="OIX86" s="405"/>
      <c r="OIY86" s="405"/>
      <c r="OIZ86" s="405"/>
      <c r="OJA86" s="405"/>
      <c r="OJB86" s="405"/>
      <c r="OJC86" s="405"/>
      <c r="OJD86" s="405"/>
      <c r="OJE86" s="405"/>
      <c r="OJF86" s="405"/>
      <c r="OJG86" s="405"/>
      <c r="OJH86" s="405"/>
      <c r="OJI86" s="405"/>
      <c r="OJJ86" s="405"/>
      <c r="OJK86" s="405"/>
      <c r="OJL86" s="405"/>
      <c r="OJM86" s="405"/>
      <c r="OJN86" s="405"/>
      <c r="OJO86" s="405"/>
      <c r="OJP86" s="405"/>
      <c r="OJQ86" s="405"/>
      <c r="OJR86" s="405"/>
      <c r="OJS86" s="405"/>
      <c r="OJT86" s="405"/>
      <c r="OJU86" s="405"/>
      <c r="OJV86" s="405"/>
      <c r="OJW86" s="405"/>
      <c r="OJX86" s="405"/>
      <c r="OJY86" s="405"/>
      <c r="OJZ86" s="405"/>
      <c r="OKA86" s="405"/>
      <c r="OKB86" s="405"/>
      <c r="OKC86" s="405"/>
      <c r="OKD86" s="405"/>
      <c r="OKE86" s="405"/>
      <c r="OKF86" s="405"/>
      <c r="OKG86" s="405"/>
      <c r="OKH86" s="405"/>
      <c r="OKI86" s="405"/>
      <c r="OKJ86" s="405"/>
      <c r="OKK86" s="405"/>
      <c r="OKL86" s="405"/>
      <c r="OKM86" s="405"/>
      <c r="OKN86" s="405"/>
      <c r="OKO86" s="405"/>
      <c r="OKP86" s="405"/>
      <c r="OKQ86" s="405"/>
      <c r="OKR86" s="405"/>
      <c r="OKS86" s="405"/>
      <c r="OKT86" s="405"/>
      <c r="OKU86" s="405"/>
      <c r="OKV86" s="405"/>
      <c r="OKW86" s="405"/>
      <c r="OKX86" s="405"/>
      <c r="OKY86" s="405"/>
      <c r="OKZ86" s="405"/>
      <c r="OLA86" s="405"/>
      <c r="OLB86" s="405"/>
      <c r="OLC86" s="405"/>
      <c r="OLD86" s="405"/>
      <c r="OLE86" s="405"/>
      <c r="OLF86" s="405"/>
      <c r="OLG86" s="405"/>
      <c r="OLH86" s="405"/>
      <c r="OLI86" s="405"/>
      <c r="OLJ86" s="405"/>
      <c r="OLK86" s="405"/>
      <c r="OLL86" s="405"/>
      <c r="OLM86" s="405"/>
      <c r="OLN86" s="405"/>
      <c r="OLO86" s="405"/>
      <c r="OLP86" s="405"/>
      <c r="OLQ86" s="405"/>
      <c r="OLR86" s="405"/>
      <c r="OLS86" s="405"/>
      <c r="OLT86" s="405"/>
      <c r="OLU86" s="405"/>
      <c r="OLV86" s="405"/>
      <c r="OLW86" s="405"/>
      <c r="OLX86" s="405"/>
      <c r="OLY86" s="405"/>
      <c r="OLZ86" s="405"/>
      <c r="OMB86" s="405"/>
      <c r="OMD86" s="405"/>
      <c r="OMF86" s="405"/>
      <c r="OMI86" s="405"/>
      <c r="OMJ86" s="405"/>
      <c r="OMK86" s="405"/>
      <c r="OMM86" s="405"/>
      <c r="OMN86" s="405"/>
      <c r="OMO86" s="405"/>
      <c r="OMP86" s="405"/>
      <c r="OMU86" s="405"/>
      <c r="OMW86" s="405"/>
      <c r="OMX86" s="405"/>
      <c r="OMY86" s="405"/>
      <c r="OMZ86" s="405"/>
      <c r="ONA86" s="405"/>
      <c r="ONB86" s="405"/>
      <c r="ONC86" s="405"/>
      <c r="OND86" s="405"/>
      <c r="ONE86" s="405"/>
      <c r="ONF86" s="405"/>
      <c r="ONG86" s="405"/>
      <c r="ONH86" s="405"/>
      <c r="ONI86" s="405"/>
      <c r="ONJ86" s="405"/>
      <c r="ONK86" s="405"/>
      <c r="ONL86" s="405"/>
      <c r="ONM86" s="405"/>
      <c r="ONN86" s="405"/>
      <c r="ONO86" s="405"/>
      <c r="ONP86" s="405"/>
      <c r="ONQ86" s="405"/>
      <c r="ONR86" s="405"/>
      <c r="ONS86" s="405"/>
      <c r="ONT86" s="405"/>
      <c r="ONU86" s="405"/>
      <c r="ONV86" s="405"/>
      <c r="ONW86" s="405"/>
      <c r="ONX86" s="405"/>
      <c r="ONY86" s="405"/>
      <c r="ONZ86" s="405"/>
      <c r="OOA86" s="405"/>
      <c r="OOB86" s="405"/>
      <c r="OOC86" s="405"/>
      <c r="OOD86" s="405"/>
      <c r="OOE86" s="405"/>
      <c r="OOF86" s="405"/>
      <c r="OOG86" s="405"/>
      <c r="OOH86" s="405"/>
      <c r="OOI86" s="405"/>
      <c r="OOJ86" s="405"/>
      <c r="OOK86" s="405"/>
      <c r="OOL86" s="405"/>
      <c r="OOM86" s="405"/>
      <c r="OON86" s="405"/>
      <c r="OOO86" s="405"/>
      <c r="OOP86" s="405"/>
      <c r="OOQ86" s="405"/>
      <c r="OOR86" s="405"/>
      <c r="OOS86" s="405"/>
      <c r="OOT86" s="405"/>
      <c r="OOU86" s="405"/>
      <c r="OOV86" s="405"/>
      <c r="OOW86" s="405"/>
      <c r="OOX86" s="405"/>
      <c r="OOY86" s="405"/>
      <c r="OOZ86" s="405"/>
      <c r="OPA86" s="405"/>
      <c r="OPB86" s="405"/>
      <c r="OPC86" s="405"/>
      <c r="OPD86" s="405"/>
      <c r="OPE86" s="405"/>
      <c r="OPF86" s="405"/>
      <c r="OPG86" s="405"/>
      <c r="OPH86" s="405"/>
      <c r="OPI86" s="405"/>
      <c r="OPJ86" s="405"/>
      <c r="OPK86" s="405"/>
      <c r="OPL86" s="405"/>
      <c r="OPM86" s="405"/>
      <c r="OPN86" s="405"/>
      <c r="OPO86" s="405"/>
      <c r="OPP86" s="405"/>
      <c r="OPQ86" s="405"/>
      <c r="OPR86" s="405"/>
      <c r="OPS86" s="405"/>
      <c r="OPT86" s="405"/>
      <c r="OPU86" s="405"/>
      <c r="OPV86" s="405"/>
      <c r="OPW86" s="405"/>
      <c r="OPX86" s="405"/>
      <c r="OPY86" s="405"/>
      <c r="OPZ86" s="405"/>
      <c r="OQA86" s="405"/>
      <c r="OQB86" s="405"/>
      <c r="OQC86" s="405"/>
      <c r="OQD86" s="405"/>
      <c r="OQE86" s="405"/>
      <c r="OQF86" s="405"/>
      <c r="OQG86" s="405"/>
      <c r="OQH86" s="405"/>
      <c r="OQI86" s="405"/>
      <c r="OQJ86" s="405"/>
      <c r="OQK86" s="405"/>
      <c r="OQL86" s="405"/>
      <c r="OQM86" s="405"/>
      <c r="OQN86" s="405"/>
      <c r="OQO86" s="405"/>
      <c r="OQP86" s="405"/>
      <c r="OQQ86" s="405"/>
      <c r="OQR86" s="405"/>
      <c r="OQS86" s="405"/>
      <c r="OQT86" s="405"/>
      <c r="OQU86" s="405"/>
      <c r="OQV86" s="405"/>
      <c r="OQW86" s="405"/>
      <c r="OQX86" s="405"/>
      <c r="OQY86" s="405"/>
      <c r="OQZ86" s="405"/>
      <c r="ORA86" s="405"/>
      <c r="ORB86" s="405"/>
      <c r="ORC86" s="405"/>
      <c r="ORD86" s="405"/>
      <c r="ORE86" s="405"/>
      <c r="ORF86" s="405"/>
      <c r="ORG86" s="405"/>
      <c r="ORH86" s="405"/>
      <c r="ORI86" s="405"/>
      <c r="ORJ86" s="405"/>
      <c r="ORK86" s="405"/>
      <c r="ORL86" s="405"/>
      <c r="ORM86" s="405"/>
      <c r="ORN86" s="405"/>
      <c r="ORO86" s="405"/>
      <c r="ORP86" s="405"/>
      <c r="ORQ86" s="405"/>
      <c r="ORR86" s="405"/>
      <c r="ORS86" s="405"/>
      <c r="ORT86" s="405"/>
      <c r="ORU86" s="405"/>
      <c r="ORV86" s="405"/>
      <c r="ORW86" s="405"/>
      <c r="ORX86" s="405"/>
      <c r="ORY86" s="405"/>
      <c r="ORZ86" s="405"/>
      <c r="OSA86" s="405"/>
      <c r="OSB86" s="405"/>
      <c r="OSC86" s="405"/>
      <c r="OSD86" s="405"/>
      <c r="OSE86" s="405"/>
      <c r="OSF86" s="405"/>
      <c r="OSG86" s="405"/>
      <c r="OSH86" s="405"/>
      <c r="OSI86" s="405"/>
      <c r="OSJ86" s="405"/>
      <c r="OSK86" s="405"/>
      <c r="OSL86" s="405"/>
      <c r="OSM86" s="405"/>
      <c r="OSN86" s="405"/>
      <c r="OSO86" s="405"/>
      <c r="OSP86" s="405"/>
      <c r="OSQ86" s="405"/>
      <c r="OSR86" s="405"/>
      <c r="OSS86" s="405"/>
      <c r="OST86" s="405"/>
      <c r="OSU86" s="405"/>
      <c r="OSV86" s="405"/>
      <c r="OSW86" s="405"/>
      <c r="OSX86" s="405"/>
      <c r="OSY86" s="405"/>
      <c r="OSZ86" s="405"/>
      <c r="OTA86" s="405"/>
      <c r="OTB86" s="405"/>
      <c r="OTC86" s="405"/>
      <c r="OTD86" s="405"/>
      <c r="OTE86" s="405"/>
      <c r="OTF86" s="405"/>
      <c r="OTG86" s="405"/>
      <c r="OTH86" s="405"/>
      <c r="OTI86" s="405"/>
      <c r="OTJ86" s="405"/>
      <c r="OTK86" s="405"/>
      <c r="OTL86" s="405"/>
      <c r="OTM86" s="405"/>
      <c r="OTN86" s="405"/>
      <c r="OTO86" s="405"/>
      <c r="OTP86" s="405"/>
      <c r="OTQ86" s="405"/>
      <c r="OTR86" s="405"/>
      <c r="OTS86" s="405"/>
      <c r="OTT86" s="405"/>
      <c r="OTU86" s="405"/>
      <c r="OTV86" s="405"/>
      <c r="OTW86" s="405"/>
      <c r="OTX86" s="405"/>
      <c r="OTY86" s="405"/>
      <c r="OTZ86" s="405"/>
      <c r="OUA86" s="405"/>
      <c r="OUB86" s="405"/>
      <c r="OUC86" s="405"/>
      <c r="OUD86" s="405"/>
      <c r="OUE86" s="405"/>
      <c r="OUF86" s="405"/>
      <c r="OUG86" s="405"/>
      <c r="OUH86" s="405"/>
      <c r="OUI86" s="405"/>
      <c r="OUJ86" s="405"/>
      <c r="OUK86" s="405"/>
      <c r="OUL86" s="405"/>
      <c r="OUM86" s="405"/>
      <c r="OUN86" s="405"/>
      <c r="OUO86" s="405"/>
      <c r="OUP86" s="405"/>
      <c r="OUQ86" s="405"/>
      <c r="OUR86" s="405"/>
      <c r="OUS86" s="405"/>
      <c r="OUT86" s="405"/>
      <c r="OUU86" s="405"/>
      <c r="OUV86" s="405"/>
      <c r="OUW86" s="405"/>
      <c r="OUX86" s="405"/>
      <c r="OUY86" s="405"/>
      <c r="OUZ86" s="405"/>
      <c r="OVA86" s="405"/>
      <c r="OVB86" s="405"/>
      <c r="OVC86" s="405"/>
      <c r="OVD86" s="405"/>
      <c r="OVE86" s="405"/>
      <c r="OVF86" s="405"/>
      <c r="OVG86" s="405"/>
      <c r="OVH86" s="405"/>
      <c r="OVI86" s="405"/>
      <c r="OVJ86" s="405"/>
      <c r="OVK86" s="405"/>
      <c r="OVL86" s="405"/>
      <c r="OVM86" s="405"/>
      <c r="OVN86" s="405"/>
      <c r="OVO86" s="405"/>
      <c r="OVP86" s="405"/>
      <c r="OVQ86" s="405"/>
      <c r="OVR86" s="405"/>
      <c r="OVS86" s="405"/>
      <c r="OVT86" s="405"/>
      <c r="OVU86" s="405"/>
      <c r="OVV86" s="405"/>
      <c r="OVX86" s="405"/>
      <c r="OVZ86" s="405"/>
      <c r="OWB86" s="405"/>
      <c r="OWE86" s="405"/>
      <c r="OWF86" s="405"/>
      <c r="OWG86" s="405"/>
      <c r="OWI86" s="405"/>
      <c r="OWJ86" s="405"/>
      <c r="OWK86" s="405"/>
      <c r="OWL86" s="405"/>
      <c r="OWQ86" s="405"/>
      <c r="OWS86" s="405"/>
      <c r="OWT86" s="405"/>
      <c r="OWU86" s="405"/>
      <c r="OWV86" s="405"/>
      <c r="OWW86" s="405"/>
      <c r="OWX86" s="405"/>
      <c r="OWY86" s="405"/>
      <c r="OWZ86" s="405"/>
      <c r="OXA86" s="405"/>
      <c r="OXB86" s="405"/>
      <c r="OXC86" s="405"/>
      <c r="OXD86" s="405"/>
      <c r="OXE86" s="405"/>
      <c r="OXF86" s="405"/>
      <c r="OXG86" s="405"/>
      <c r="OXH86" s="405"/>
      <c r="OXI86" s="405"/>
      <c r="OXJ86" s="405"/>
      <c r="OXK86" s="405"/>
      <c r="OXL86" s="405"/>
      <c r="OXM86" s="405"/>
      <c r="OXN86" s="405"/>
      <c r="OXO86" s="405"/>
      <c r="OXP86" s="405"/>
      <c r="OXQ86" s="405"/>
      <c r="OXR86" s="405"/>
      <c r="OXS86" s="405"/>
      <c r="OXT86" s="405"/>
      <c r="OXU86" s="405"/>
      <c r="OXV86" s="405"/>
      <c r="OXW86" s="405"/>
      <c r="OXX86" s="405"/>
      <c r="OXY86" s="405"/>
      <c r="OXZ86" s="405"/>
      <c r="OYA86" s="405"/>
      <c r="OYB86" s="405"/>
      <c r="OYC86" s="405"/>
      <c r="OYD86" s="405"/>
      <c r="OYE86" s="405"/>
      <c r="OYF86" s="405"/>
      <c r="OYG86" s="405"/>
      <c r="OYH86" s="405"/>
      <c r="OYI86" s="405"/>
      <c r="OYJ86" s="405"/>
      <c r="OYK86" s="405"/>
      <c r="OYL86" s="405"/>
      <c r="OYM86" s="405"/>
      <c r="OYN86" s="405"/>
      <c r="OYO86" s="405"/>
      <c r="OYP86" s="405"/>
      <c r="OYQ86" s="405"/>
      <c r="OYR86" s="405"/>
      <c r="OYS86" s="405"/>
      <c r="OYT86" s="405"/>
      <c r="OYU86" s="405"/>
      <c r="OYV86" s="405"/>
      <c r="OYW86" s="405"/>
      <c r="OYX86" s="405"/>
      <c r="OYY86" s="405"/>
      <c r="OYZ86" s="405"/>
      <c r="OZA86" s="405"/>
      <c r="OZB86" s="405"/>
      <c r="OZC86" s="405"/>
      <c r="OZD86" s="405"/>
      <c r="OZE86" s="405"/>
      <c r="OZF86" s="405"/>
      <c r="OZG86" s="405"/>
      <c r="OZH86" s="405"/>
      <c r="OZI86" s="405"/>
      <c r="OZJ86" s="405"/>
      <c r="OZK86" s="405"/>
      <c r="OZL86" s="405"/>
      <c r="OZM86" s="405"/>
      <c r="OZN86" s="405"/>
      <c r="OZO86" s="405"/>
      <c r="OZP86" s="405"/>
      <c r="OZQ86" s="405"/>
      <c r="OZR86" s="405"/>
      <c r="OZS86" s="405"/>
      <c r="OZT86" s="405"/>
      <c r="OZU86" s="405"/>
      <c r="OZV86" s="405"/>
      <c r="OZW86" s="405"/>
      <c r="OZX86" s="405"/>
      <c r="OZY86" s="405"/>
      <c r="OZZ86" s="405"/>
      <c r="PAA86" s="405"/>
      <c r="PAB86" s="405"/>
      <c r="PAC86" s="405"/>
      <c r="PAD86" s="405"/>
      <c r="PAE86" s="405"/>
      <c r="PAF86" s="405"/>
      <c r="PAG86" s="405"/>
      <c r="PAH86" s="405"/>
      <c r="PAI86" s="405"/>
      <c r="PAJ86" s="405"/>
      <c r="PAK86" s="405"/>
      <c r="PAL86" s="405"/>
      <c r="PAM86" s="405"/>
      <c r="PAN86" s="405"/>
      <c r="PAO86" s="405"/>
      <c r="PAP86" s="405"/>
      <c r="PAQ86" s="405"/>
      <c r="PAR86" s="405"/>
      <c r="PAS86" s="405"/>
      <c r="PAT86" s="405"/>
      <c r="PAU86" s="405"/>
      <c r="PAV86" s="405"/>
      <c r="PAW86" s="405"/>
      <c r="PAX86" s="405"/>
      <c r="PAY86" s="405"/>
      <c r="PAZ86" s="405"/>
      <c r="PBA86" s="405"/>
      <c r="PBB86" s="405"/>
      <c r="PBC86" s="405"/>
      <c r="PBD86" s="405"/>
      <c r="PBE86" s="405"/>
      <c r="PBF86" s="405"/>
      <c r="PBG86" s="405"/>
      <c r="PBH86" s="405"/>
      <c r="PBI86" s="405"/>
      <c r="PBJ86" s="405"/>
      <c r="PBK86" s="405"/>
      <c r="PBL86" s="405"/>
      <c r="PBM86" s="405"/>
      <c r="PBN86" s="405"/>
      <c r="PBO86" s="405"/>
      <c r="PBP86" s="405"/>
      <c r="PBQ86" s="405"/>
      <c r="PBR86" s="405"/>
      <c r="PBS86" s="405"/>
      <c r="PBT86" s="405"/>
      <c r="PBU86" s="405"/>
      <c r="PBV86" s="405"/>
      <c r="PBW86" s="405"/>
      <c r="PBX86" s="405"/>
      <c r="PBY86" s="405"/>
      <c r="PBZ86" s="405"/>
      <c r="PCA86" s="405"/>
      <c r="PCB86" s="405"/>
      <c r="PCC86" s="405"/>
      <c r="PCD86" s="405"/>
      <c r="PCE86" s="405"/>
      <c r="PCF86" s="405"/>
      <c r="PCG86" s="405"/>
      <c r="PCH86" s="405"/>
      <c r="PCI86" s="405"/>
      <c r="PCJ86" s="405"/>
      <c r="PCK86" s="405"/>
      <c r="PCL86" s="405"/>
      <c r="PCM86" s="405"/>
      <c r="PCN86" s="405"/>
      <c r="PCO86" s="405"/>
      <c r="PCP86" s="405"/>
      <c r="PCQ86" s="405"/>
      <c r="PCR86" s="405"/>
      <c r="PCS86" s="405"/>
      <c r="PCT86" s="405"/>
      <c r="PCU86" s="405"/>
      <c r="PCV86" s="405"/>
      <c r="PCW86" s="405"/>
      <c r="PCX86" s="405"/>
      <c r="PCY86" s="405"/>
      <c r="PCZ86" s="405"/>
      <c r="PDA86" s="405"/>
      <c r="PDB86" s="405"/>
      <c r="PDC86" s="405"/>
      <c r="PDD86" s="405"/>
      <c r="PDE86" s="405"/>
      <c r="PDF86" s="405"/>
      <c r="PDG86" s="405"/>
      <c r="PDH86" s="405"/>
      <c r="PDI86" s="405"/>
      <c r="PDJ86" s="405"/>
      <c r="PDK86" s="405"/>
      <c r="PDL86" s="405"/>
      <c r="PDM86" s="405"/>
      <c r="PDN86" s="405"/>
      <c r="PDO86" s="405"/>
      <c r="PDP86" s="405"/>
      <c r="PDQ86" s="405"/>
      <c r="PDR86" s="405"/>
      <c r="PDS86" s="405"/>
      <c r="PDT86" s="405"/>
      <c r="PDU86" s="405"/>
      <c r="PDV86" s="405"/>
      <c r="PDW86" s="405"/>
      <c r="PDX86" s="405"/>
      <c r="PDY86" s="405"/>
      <c r="PDZ86" s="405"/>
      <c r="PEA86" s="405"/>
      <c r="PEB86" s="405"/>
      <c r="PEC86" s="405"/>
      <c r="PED86" s="405"/>
      <c r="PEE86" s="405"/>
      <c r="PEF86" s="405"/>
      <c r="PEG86" s="405"/>
      <c r="PEH86" s="405"/>
      <c r="PEI86" s="405"/>
      <c r="PEJ86" s="405"/>
      <c r="PEK86" s="405"/>
      <c r="PEL86" s="405"/>
      <c r="PEM86" s="405"/>
      <c r="PEN86" s="405"/>
      <c r="PEO86" s="405"/>
      <c r="PEP86" s="405"/>
      <c r="PEQ86" s="405"/>
      <c r="PER86" s="405"/>
      <c r="PES86" s="405"/>
      <c r="PET86" s="405"/>
      <c r="PEU86" s="405"/>
      <c r="PEV86" s="405"/>
      <c r="PEW86" s="405"/>
      <c r="PEX86" s="405"/>
      <c r="PEY86" s="405"/>
      <c r="PEZ86" s="405"/>
      <c r="PFA86" s="405"/>
      <c r="PFB86" s="405"/>
      <c r="PFC86" s="405"/>
      <c r="PFD86" s="405"/>
      <c r="PFE86" s="405"/>
      <c r="PFF86" s="405"/>
      <c r="PFG86" s="405"/>
      <c r="PFH86" s="405"/>
      <c r="PFI86" s="405"/>
      <c r="PFJ86" s="405"/>
      <c r="PFK86" s="405"/>
      <c r="PFL86" s="405"/>
      <c r="PFM86" s="405"/>
      <c r="PFN86" s="405"/>
      <c r="PFO86" s="405"/>
      <c r="PFP86" s="405"/>
      <c r="PFQ86" s="405"/>
      <c r="PFR86" s="405"/>
      <c r="PFT86" s="405"/>
      <c r="PFV86" s="405"/>
      <c r="PFX86" s="405"/>
      <c r="PGA86" s="405"/>
      <c r="PGB86" s="405"/>
      <c r="PGC86" s="405"/>
      <c r="PGE86" s="405"/>
      <c r="PGF86" s="405"/>
      <c r="PGG86" s="405"/>
      <c r="PGH86" s="405"/>
      <c r="PGM86" s="405"/>
      <c r="PGO86" s="405"/>
      <c r="PGP86" s="405"/>
      <c r="PGQ86" s="405"/>
      <c r="PGR86" s="405"/>
      <c r="PGS86" s="405"/>
      <c r="PGT86" s="405"/>
      <c r="PGU86" s="405"/>
      <c r="PGV86" s="405"/>
      <c r="PGW86" s="405"/>
      <c r="PGX86" s="405"/>
      <c r="PGY86" s="405"/>
      <c r="PGZ86" s="405"/>
      <c r="PHA86" s="405"/>
      <c r="PHB86" s="405"/>
      <c r="PHC86" s="405"/>
      <c r="PHD86" s="405"/>
      <c r="PHE86" s="405"/>
      <c r="PHF86" s="405"/>
      <c r="PHG86" s="405"/>
      <c r="PHH86" s="405"/>
      <c r="PHI86" s="405"/>
      <c r="PHJ86" s="405"/>
      <c r="PHK86" s="405"/>
      <c r="PHL86" s="405"/>
      <c r="PHM86" s="405"/>
      <c r="PHN86" s="405"/>
      <c r="PHO86" s="405"/>
      <c r="PHP86" s="405"/>
      <c r="PHQ86" s="405"/>
      <c r="PHR86" s="405"/>
      <c r="PHS86" s="405"/>
      <c r="PHT86" s="405"/>
      <c r="PHU86" s="405"/>
      <c r="PHV86" s="405"/>
      <c r="PHW86" s="405"/>
      <c r="PHX86" s="405"/>
      <c r="PHY86" s="405"/>
      <c r="PHZ86" s="405"/>
      <c r="PIA86" s="405"/>
      <c r="PIB86" s="405"/>
      <c r="PIC86" s="405"/>
      <c r="PID86" s="405"/>
      <c r="PIE86" s="405"/>
      <c r="PIF86" s="405"/>
      <c r="PIG86" s="405"/>
      <c r="PIH86" s="405"/>
      <c r="PII86" s="405"/>
      <c r="PIJ86" s="405"/>
      <c r="PIK86" s="405"/>
      <c r="PIL86" s="405"/>
      <c r="PIM86" s="405"/>
      <c r="PIN86" s="405"/>
      <c r="PIO86" s="405"/>
      <c r="PIP86" s="405"/>
      <c r="PIQ86" s="405"/>
      <c r="PIR86" s="405"/>
      <c r="PIS86" s="405"/>
      <c r="PIT86" s="405"/>
      <c r="PIU86" s="405"/>
      <c r="PIV86" s="405"/>
      <c r="PIW86" s="405"/>
      <c r="PIX86" s="405"/>
      <c r="PIY86" s="405"/>
      <c r="PIZ86" s="405"/>
      <c r="PJA86" s="405"/>
      <c r="PJB86" s="405"/>
      <c r="PJC86" s="405"/>
      <c r="PJD86" s="405"/>
      <c r="PJE86" s="405"/>
      <c r="PJF86" s="405"/>
      <c r="PJG86" s="405"/>
      <c r="PJH86" s="405"/>
      <c r="PJI86" s="405"/>
      <c r="PJJ86" s="405"/>
      <c r="PJK86" s="405"/>
      <c r="PJL86" s="405"/>
      <c r="PJM86" s="405"/>
      <c r="PJN86" s="405"/>
      <c r="PJO86" s="405"/>
      <c r="PJP86" s="405"/>
      <c r="PJQ86" s="405"/>
      <c r="PJR86" s="405"/>
      <c r="PJS86" s="405"/>
      <c r="PJT86" s="405"/>
      <c r="PJU86" s="405"/>
      <c r="PJV86" s="405"/>
      <c r="PJW86" s="405"/>
      <c r="PJX86" s="405"/>
      <c r="PJY86" s="405"/>
      <c r="PJZ86" s="405"/>
      <c r="PKA86" s="405"/>
      <c r="PKB86" s="405"/>
      <c r="PKC86" s="405"/>
      <c r="PKD86" s="405"/>
      <c r="PKE86" s="405"/>
      <c r="PKF86" s="405"/>
      <c r="PKG86" s="405"/>
      <c r="PKH86" s="405"/>
      <c r="PKI86" s="405"/>
      <c r="PKJ86" s="405"/>
      <c r="PKK86" s="405"/>
      <c r="PKL86" s="405"/>
      <c r="PKM86" s="405"/>
      <c r="PKN86" s="405"/>
      <c r="PKO86" s="405"/>
      <c r="PKP86" s="405"/>
      <c r="PKQ86" s="405"/>
      <c r="PKR86" s="405"/>
      <c r="PKS86" s="405"/>
      <c r="PKT86" s="405"/>
      <c r="PKU86" s="405"/>
      <c r="PKV86" s="405"/>
      <c r="PKW86" s="405"/>
      <c r="PKX86" s="405"/>
      <c r="PKY86" s="405"/>
      <c r="PKZ86" s="405"/>
      <c r="PLA86" s="405"/>
      <c r="PLB86" s="405"/>
      <c r="PLC86" s="405"/>
      <c r="PLD86" s="405"/>
      <c r="PLE86" s="405"/>
      <c r="PLF86" s="405"/>
      <c r="PLG86" s="405"/>
      <c r="PLH86" s="405"/>
      <c r="PLI86" s="405"/>
      <c r="PLJ86" s="405"/>
      <c r="PLK86" s="405"/>
      <c r="PLL86" s="405"/>
      <c r="PLM86" s="405"/>
      <c r="PLN86" s="405"/>
      <c r="PLO86" s="405"/>
      <c r="PLP86" s="405"/>
      <c r="PLQ86" s="405"/>
      <c r="PLR86" s="405"/>
      <c r="PLS86" s="405"/>
      <c r="PLT86" s="405"/>
      <c r="PLU86" s="405"/>
      <c r="PLV86" s="405"/>
      <c r="PLW86" s="405"/>
      <c r="PLX86" s="405"/>
      <c r="PLY86" s="405"/>
      <c r="PLZ86" s="405"/>
      <c r="PMA86" s="405"/>
      <c r="PMB86" s="405"/>
      <c r="PMC86" s="405"/>
      <c r="PMD86" s="405"/>
      <c r="PME86" s="405"/>
      <c r="PMF86" s="405"/>
      <c r="PMG86" s="405"/>
      <c r="PMH86" s="405"/>
      <c r="PMI86" s="405"/>
      <c r="PMJ86" s="405"/>
      <c r="PMK86" s="405"/>
      <c r="PML86" s="405"/>
      <c r="PMM86" s="405"/>
      <c r="PMN86" s="405"/>
      <c r="PMO86" s="405"/>
      <c r="PMP86" s="405"/>
      <c r="PMQ86" s="405"/>
      <c r="PMR86" s="405"/>
      <c r="PMS86" s="405"/>
      <c r="PMT86" s="405"/>
      <c r="PMU86" s="405"/>
      <c r="PMV86" s="405"/>
      <c r="PMW86" s="405"/>
      <c r="PMX86" s="405"/>
      <c r="PMY86" s="405"/>
      <c r="PMZ86" s="405"/>
      <c r="PNA86" s="405"/>
      <c r="PNB86" s="405"/>
      <c r="PNC86" s="405"/>
      <c r="PND86" s="405"/>
      <c r="PNE86" s="405"/>
      <c r="PNF86" s="405"/>
      <c r="PNG86" s="405"/>
      <c r="PNH86" s="405"/>
      <c r="PNI86" s="405"/>
      <c r="PNJ86" s="405"/>
      <c r="PNK86" s="405"/>
      <c r="PNL86" s="405"/>
      <c r="PNM86" s="405"/>
      <c r="PNN86" s="405"/>
      <c r="PNO86" s="405"/>
      <c r="PNP86" s="405"/>
      <c r="PNQ86" s="405"/>
      <c r="PNR86" s="405"/>
      <c r="PNS86" s="405"/>
      <c r="PNT86" s="405"/>
      <c r="PNU86" s="405"/>
      <c r="PNV86" s="405"/>
      <c r="PNW86" s="405"/>
      <c r="PNX86" s="405"/>
      <c r="PNY86" s="405"/>
      <c r="PNZ86" s="405"/>
      <c r="POA86" s="405"/>
      <c r="POB86" s="405"/>
      <c r="POC86" s="405"/>
      <c r="POD86" s="405"/>
      <c r="POE86" s="405"/>
      <c r="POF86" s="405"/>
      <c r="POG86" s="405"/>
      <c r="POH86" s="405"/>
      <c r="POI86" s="405"/>
      <c r="POJ86" s="405"/>
      <c r="POK86" s="405"/>
      <c r="POL86" s="405"/>
      <c r="POM86" s="405"/>
      <c r="PON86" s="405"/>
      <c r="POO86" s="405"/>
      <c r="POP86" s="405"/>
      <c r="POQ86" s="405"/>
      <c r="POR86" s="405"/>
      <c r="POS86" s="405"/>
      <c r="POT86" s="405"/>
      <c r="POU86" s="405"/>
      <c r="POV86" s="405"/>
      <c r="POW86" s="405"/>
      <c r="POX86" s="405"/>
      <c r="POY86" s="405"/>
      <c r="POZ86" s="405"/>
      <c r="PPA86" s="405"/>
      <c r="PPB86" s="405"/>
      <c r="PPC86" s="405"/>
      <c r="PPD86" s="405"/>
      <c r="PPE86" s="405"/>
      <c r="PPF86" s="405"/>
      <c r="PPG86" s="405"/>
      <c r="PPH86" s="405"/>
      <c r="PPI86" s="405"/>
      <c r="PPJ86" s="405"/>
      <c r="PPK86" s="405"/>
      <c r="PPL86" s="405"/>
      <c r="PPM86" s="405"/>
      <c r="PPN86" s="405"/>
      <c r="PPP86" s="405"/>
      <c r="PPR86" s="405"/>
      <c r="PPT86" s="405"/>
      <c r="PPW86" s="405"/>
      <c r="PPX86" s="405"/>
      <c r="PPY86" s="405"/>
      <c r="PQA86" s="405"/>
      <c r="PQB86" s="405"/>
      <c r="PQC86" s="405"/>
      <c r="PQD86" s="405"/>
      <c r="PQI86" s="405"/>
      <c r="PQK86" s="405"/>
      <c r="PQL86" s="405"/>
      <c r="PQM86" s="405"/>
      <c r="PQN86" s="405"/>
      <c r="PQO86" s="405"/>
      <c r="PQP86" s="405"/>
      <c r="PQQ86" s="405"/>
      <c r="PQR86" s="405"/>
      <c r="PQS86" s="405"/>
      <c r="PQT86" s="405"/>
      <c r="PQU86" s="405"/>
      <c r="PQV86" s="405"/>
      <c r="PQW86" s="405"/>
      <c r="PQX86" s="405"/>
      <c r="PQY86" s="405"/>
      <c r="PQZ86" s="405"/>
      <c r="PRA86" s="405"/>
      <c r="PRB86" s="405"/>
      <c r="PRC86" s="405"/>
      <c r="PRD86" s="405"/>
      <c r="PRE86" s="405"/>
      <c r="PRF86" s="405"/>
      <c r="PRG86" s="405"/>
      <c r="PRH86" s="405"/>
      <c r="PRI86" s="405"/>
      <c r="PRJ86" s="405"/>
      <c r="PRK86" s="405"/>
      <c r="PRL86" s="405"/>
      <c r="PRM86" s="405"/>
      <c r="PRN86" s="405"/>
      <c r="PRO86" s="405"/>
      <c r="PRP86" s="405"/>
      <c r="PRQ86" s="405"/>
      <c r="PRR86" s="405"/>
      <c r="PRS86" s="405"/>
      <c r="PRT86" s="405"/>
      <c r="PRU86" s="405"/>
      <c r="PRV86" s="405"/>
      <c r="PRW86" s="405"/>
      <c r="PRX86" s="405"/>
      <c r="PRY86" s="405"/>
      <c r="PRZ86" s="405"/>
      <c r="PSA86" s="405"/>
      <c r="PSB86" s="405"/>
      <c r="PSC86" s="405"/>
      <c r="PSD86" s="405"/>
      <c r="PSE86" s="405"/>
      <c r="PSF86" s="405"/>
      <c r="PSG86" s="405"/>
      <c r="PSH86" s="405"/>
      <c r="PSI86" s="405"/>
      <c r="PSJ86" s="405"/>
      <c r="PSK86" s="405"/>
      <c r="PSL86" s="405"/>
      <c r="PSM86" s="405"/>
      <c r="PSN86" s="405"/>
      <c r="PSO86" s="405"/>
      <c r="PSP86" s="405"/>
      <c r="PSQ86" s="405"/>
      <c r="PSR86" s="405"/>
      <c r="PSS86" s="405"/>
      <c r="PST86" s="405"/>
      <c r="PSU86" s="405"/>
      <c r="PSV86" s="405"/>
      <c r="PSW86" s="405"/>
      <c r="PSX86" s="405"/>
      <c r="PSY86" s="405"/>
      <c r="PSZ86" s="405"/>
      <c r="PTA86" s="405"/>
      <c r="PTB86" s="405"/>
      <c r="PTC86" s="405"/>
      <c r="PTD86" s="405"/>
      <c r="PTE86" s="405"/>
      <c r="PTF86" s="405"/>
      <c r="PTG86" s="405"/>
      <c r="PTH86" s="405"/>
      <c r="PTI86" s="405"/>
      <c r="PTJ86" s="405"/>
      <c r="PTK86" s="405"/>
      <c r="PTL86" s="405"/>
      <c r="PTM86" s="405"/>
      <c r="PTN86" s="405"/>
      <c r="PTO86" s="405"/>
      <c r="PTP86" s="405"/>
      <c r="PTQ86" s="405"/>
      <c r="PTR86" s="405"/>
      <c r="PTS86" s="405"/>
      <c r="PTT86" s="405"/>
      <c r="PTU86" s="405"/>
      <c r="PTV86" s="405"/>
      <c r="PTW86" s="405"/>
      <c r="PTX86" s="405"/>
      <c r="PTY86" s="405"/>
      <c r="PTZ86" s="405"/>
      <c r="PUA86" s="405"/>
      <c r="PUB86" s="405"/>
      <c r="PUC86" s="405"/>
      <c r="PUD86" s="405"/>
      <c r="PUE86" s="405"/>
      <c r="PUF86" s="405"/>
      <c r="PUG86" s="405"/>
      <c r="PUH86" s="405"/>
      <c r="PUI86" s="405"/>
      <c r="PUJ86" s="405"/>
      <c r="PUK86" s="405"/>
      <c r="PUL86" s="405"/>
      <c r="PUM86" s="405"/>
      <c r="PUN86" s="405"/>
      <c r="PUO86" s="405"/>
      <c r="PUP86" s="405"/>
      <c r="PUQ86" s="405"/>
      <c r="PUR86" s="405"/>
      <c r="PUS86" s="405"/>
      <c r="PUT86" s="405"/>
      <c r="PUU86" s="405"/>
      <c r="PUV86" s="405"/>
      <c r="PUW86" s="405"/>
      <c r="PUX86" s="405"/>
      <c r="PUY86" s="405"/>
      <c r="PUZ86" s="405"/>
      <c r="PVA86" s="405"/>
      <c r="PVB86" s="405"/>
      <c r="PVC86" s="405"/>
      <c r="PVD86" s="405"/>
      <c r="PVE86" s="405"/>
      <c r="PVF86" s="405"/>
      <c r="PVG86" s="405"/>
      <c r="PVH86" s="405"/>
      <c r="PVI86" s="405"/>
      <c r="PVJ86" s="405"/>
      <c r="PVK86" s="405"/>
      <c r="PVL86" s="405"/>
      <c r="PVM86" s="405"/>
      <c r="PVN86" s="405"/>
      <c r="PVO86" s="405"/>
      <c r="PVP86" s="405"/>
      <c r="PVQ86" s="405"/>
      <c r="PVR86" s="405"/>
      <c r="PVS86" s="405"/>
      <c r="PVT86" s="405"/>
      <c r="PVU86" s="405"/>
      <c r="PVV86" s="405"/>
      <c r="PVW86" s="405"/>
      <c r="PVX86" s="405"/>
      <c r="PVY86" s="405"/>
      <c r="PVZ86" s="405"/>
      <c r="PWA86" s="405"/>
      <c r="PWB86" s="405"/>
      <c r="PWC86" s="405"/>
      <c r="PWD86" s="405"/>
      <c r="PWE86" s="405"/>
      <c r="PWF86" s="405"/>
      <c r="PWG86" s="405"/>
      <c r="PWH86" s="405"/>
      <c r="PWI86" s="405"/>
      <c r="PWJ86" s="405"/>
      <c r="PWK86" s="405"/>
      <c r="PWL86" s="405"/>
      <c r="PWM86" s="405"/>
      <c r="PWN86" s="405"/>
      <c r="PWO86" s="405"/>
      <c r="PWP86" s="405"/>
      <c r="PWQ86" s="405"/>
      <c r="PWR86" s="405"/>
      <c r="PWS86" s="405"/>
      <c r="PWT86" s="405"/>
      <c r="PWU86" s="405"/>
      <c r="PWV86" s="405"/>
      <c r="PWW86" s="405"/>
      <c r="PWX86" s="405"/>
      <c r="PWY86" s="405"/>
      <c r="PWZ86" s="405"/>
      <c r="PXA86" s="405"/>
      <c r="PXB86" s="405"/>
      <c r="PXC86" s="405"/>
      <c r="PXD86" s="405"/>
      <c r="PXE86" s="405"/>
      <c r="PXF86" s="405"/>
      <c r="PXG86" s="405"/>
      <c r="PXH86" s="405"/>
      <c r="PXI86" s="405"/>
      <c r="PXJ86" s="405"/>
      <c r="PXK86" s="405"/>
      <c r="PXL86" s="405"/>
      <c r="PXM86" s="405"/>
      <c r="PXN86" s="405"/>
      <c r="PXO86" s="405"/>
      <c r="PXP86" s="405"/>
      <c r="PXQ86" s="405"/>
      <c r="PXR86" s="405"/>
      <c r="PXS86" s="405"/>
      <c r="PXT86" s="405"/>
      <c r="PXU86" s="405"/>
      <c r="PXV86" s="405"/>
      <c r="PXW86" s="405"/>
      <c r="PXX86" s="405"/>
      <c r="PXY86" s="405"/>
      <c r="PXZ86" s="405"/>
      <c r="PYA86" s="405"/>
      <c r="PYB86" s="405"/>
      <c r="PYC86" s="405"/>
      <c r="PYD86" s="405"/>
      <c r="PYE86" s="405"/>
      <c r="PYF86" s="405"/>
      <c r="PYG86" s="405"/>
      <c r="PYH86" s="405"/>
      <c r="PYI86" s="405"/>
      <c r="PYJ86" s="405"/>
      <c r="PYK86" s="405"/>
      <c r="PYL86" s="405"/>
      <c r="PYM86" s="405"/>
      <c r="PYN86" s="405"/>
      <c r="PYO86" s="405"/>
      <c r="PYP86" s="405"/>
      <c r="PYQ86" s="405"/>
      <c r="PYR86" s="405"/>
      <c r="PYS86" s="405"/>
      <c r="PYT86" s="405"/>
      <c r="PYU86" s="405"/>
      <c r="PYV86" s="405"/>
      <c r="PYW86" s="405"/>
      <c r="PYX86" s="405"/>
      <c r="PYY86" s="405"/>
      <c r="PYZ86" s="405"/>
      <c r="PZA86" s="405"/>
      <c r="PZB86" s="405"/>
      <c r="PZC86" s="405"/>
      <c r="PZD86" s="405"/>
      <c r="PZE86" s="405"/>
      <c r="PZF86" s="405"/>
      <c r="PZG86" s="405"/>
      <c r="PZH86" s="405"/>
      <c r="PZI86" s="405"/>
      <c r="PZJ86" s="405"/>
      <c r="PZL86" s="405"/>
      <c r="PZN86" s="405"/>
      <c r="PZP86" s="405"/>
      <c r="PZS86" s="405"/>
      <c r="PZT86" s="405"/>
      <c r="PZU86" s="405"/>
      <c r="PZW86" s="405"/>
      <c r="PZX86" s="405"/>
      <c r="PZY86" s="405"/>
      <c r="PZZ86" s="405"/>
      <c r="QAE86" s="405"/>
      <c r="QAG86" s="405"/>
      <c r="QAH86" s="405"/>
      <c r="QAI86" s="405"/>
      <c r="QAJ86" s="405"/>
      <c r="QAK86" s="405"/>
      <c r="QAL86" s="405"/>
      <c r="QAM86" s="405"/>
      <c r="QAN86" s="405"/>
      <c r="QAO86" s="405"/>
      <c r="QAP86" s="405"/>
      <c r="QAQ86" s="405"/>
      <c r="QAR86" s="405"/>
      <c r="QAS86" s="405"/>
      <c r="QAT86" s="405"/>
      <c r="QAU86" s="405"/>
      <c r="QAV86" s="405"/>
      <c r="QAW86" s="405"/>
      <c r="QAX86" s="405"/>
      <c r="QAY86" s="405"/>
      <c r="QAZ86" s="405"/>
      <c r="QBA86" s="405"/>
      <c r="QBB86" s="405"/>
      <c r="QBC86" s="405"/>
      <c r="QBD86" s="405"/>
      <c r="QBE86" s="405"/>
      <c r="QBF86" s="405"/>
      <c r="QBG86" s="405"/>
      <c r="QBH86" s="405"/>
      <c r="QBI86" s="405"/>
      <c r="QBJ86" s="405"/>
      <c r="QBK86" s="405"/>
      <c r="QBL86" s="405"/>
      <c r="QBM86" s="405"/>
      <c r="QBN86" s="405"/>
      <c r="QBO86" s="405"/>
      <c r="QBP86" s="405"/>
      <c r="QBQ86" s="405"/>
      <c r="QBR86" s="405"/>
      <c r="QBS86" s="405"/>
      <c r="QBT86" s="405"/>
      <c r="QBU86" s="405"/>
      <c r="QBV86" s="405"/>
      <c r="QBW86" s="405"/>
      <c r="QBX86" s="405"/>
      <c r="QBY86" s="405"/>
      <c r="QBZ86" s="405"/>
      <c r="QCA86" s="405"/>
      <c r="QCB86" s="405"/>
      <c r="QCC86" s="405"/>
      <c r="QCD86" s="405"/>
      <c r="QCE86" s="405"/>
      <c r="QCF86" s="405"/>
      <c r="QCG86" s="405"/>
      <c r="QCH86" s="405"/>
      <c r="QCI86" s="405"/>
      <c r="QCJ86" s="405"/>
      <c r="QCK86" s="405"/>
      <c r="QCL86" s="405"/>
      <c r="QCM86" s="405"/>
      <c r="QCN86" s="405"/>
      <c r="QCO86" s="405"/>
      <c r="QCP86" s="405"/>
      <c r="QCQ86" s="405"/>
      <c r="QCR86" s="405"/>
      <c r="QCS86" s="405"/>
      <c r="QCT86" s="405"/>
      <c r="QCU86" s="405"/>
      <c r="QCV86" s="405"/>
      <c r="QCW86" s="405"/>
      <c r="QCX86" s="405"/>
      <c r="QCY86" s="405"/>
      <c r="QCZ86" s="405"/>
      <c r="QDA86" s="405"/>
      <c r="QDB86" s="405"/>
      <c r="QDC86" s="405"/>
      <c r="QDD86" s="405"/>
      <c r="QDE86" s="405"/>
      <c r="QDF86" s="405"/>
      <c r="QDG86" s="405"/>
      <c r="QDH86" s="405"/>
      <c r="QDI86" s="405"/>
      <c r="QDJ86" s="405"/>
      <c r="QDK86" s="405"/>
      <c r="QDL86" s="405"/>
      <c r="QDM86" s="405"/>
      <c r="QDN86" s="405"/>
      <c r="QDO86" s="405"/>
      <c r="QDP86" s="405"/>
      <c r="QDQ86" s="405"/>
      <c r="QDR86" s="405"/>
      <c r="QDS86" s="405"/>
      <c r="QDT86" s="405"/>
      <c r="QDU86" s="405"/>
      <c r="QDV86" s="405"/>
      <c r="QDW86" s="405"/>
      <c r="QDX86" s="405"/>
      <c r="QDY86" s="405"/>
      <c r="QDZ86" s="405"/>
      <c r="QEA86" s="405"/>
      <c r="QEB86" s="405"/>
      <c r="QEC86" s="405"/>
      <c r="QED86" s="405"/>
      <c r="QEE86" s="405"/>
      <c r="QEF86" s="405"/>
      <c r="QEG86" s="405"/>
      <c r="QEH86" s="405"/>
      <c r="QEI86" s="405"/>
      <c r="QEJ86" s="405"/>
      <c r="QEK86" s="405"/>
      <c r="QEL86" s="405"/>
      <c r="QEM86" s="405"/>
      <c r="QEN86" s="405"/>
      <c r="QEO86" s="405"/>
      <c r="QEP86" s="405"/>
      <c r="QEQ86" s="405"/>
      <c r="QER86" s="405"/>
      <c r="QES86" s="405"/>
      <c r="QET86" s="405"/>
      <c r="QEU86" s="405"/>
      <c r="QEV86" s="405"/>
      <c r="QEW86" s="405"/>
      <c r="QEX86" s="405"/>
      <c r="QEY86" s="405"/>
      <c r="QEZ86" s="405"/>
      <c r="QFA86" s="405"/>
      <c r="QFB86" s="405"/>
      <c r="QFC86" s="405"/>
      <c r="QFD86" s="405"/>
      <c r="QFE86" s="405"/>
      <c r="QFF86" s="405"/>
      <c r="QFG86" s="405"/>
      <c r="QFH86" s="405"/>
      <c r="QFI86" s="405"/>
      <c r="QFJ86" s="405"/>
      <c r="QFK86" s="405"/>
      <c r="QFL86" s="405"/>
      <c r="QFM86" s="405"/>
      <c r="QFN86" s="405"/>
      <c r="QFO86" s="405"/>
      <c r="QFP86" s="405"/>
      <c r="QFQ86" s="405"/>
      <c r="QFR86" s="405"/>
      <c r="QFS86" s="405"/>
      <c r="QFT86" s="405"/>
      <c r="QFU86" s="405"/>
      <c r="QFV86" s="405"/>
      <c r="QFW86" s="405"/>
      <c r="QFX86" s="405"/>
      <c r="QFY86" s="405"/>
      <c r="QFZ86" s="405"/>
      <c r="QGA86" s="405"/>
      <c r="QGB86" s="405"/>
      <c r="QGC86" s="405"/>
      <c r="QGD86" s="405"/>
      <c r="QGE86" s="405"/>
      <c r="QGF86" s="405"/>
      <c r="QGG86" s="405"/>
      <c r="QGH86" s="405"/>
      <c r="QGI86" s="405"/>
      <c r="QGJ86" s="405"/>
      <c r="QGK86" s="405"/>
      <c r="QGL86" s="405"/>
      <c r="QGM86" s="405"/>
      <c r="QGN86" s="405"/>
      <c r="QGO86" s="405"/>
      <c r="QGP86" s="405"/>
      <c r="QGQ86" s="405"/>
      <c r="QGR86" s="405"/>
      <c r="QGS86" s="405"/>
      <c r="QGT86" s="405"/>
      <c r="QGU86" s="405"/>
      <c r="QGV86" s="405"/>
      <c r="QGW86" s="405"/>
      <c r="QGX86" s="405"/>
      <c r="QGY86" s="405"/>
      <c r="QGZ86" s="405"/>
      <c r="QHA86" s="405"/>
      <c r="QHB86" s="405"/>
      <c r="QHC86" s="405"/>
      <c r="QHD86" s="405"/>
      <c r="QHE86" s="405"/>
      <c r="QHF86" s="405"/>
      <c r="QHG86" s="405"/>
      <c r="QHH86" s="405"/>
      <c r="QHI86" s="405"/>
      <c r="QHJ86" s="405"/>
      <c r="QHK86" s="405"/>
      <c r="QHL86" s="405"/>
      <c r="QHM86" s="405"/>
      <c r="QHN86" s="405"/>
      <c r="QHO86" s="405"/>
      <c r="QHP86" s="405"/>
      <c r="QHQ86" s="405"/>
      <c r="QHR86" s="405"/>
      <c r="QHS86" s="405"/>
      <c r="QHT86" s="405"/>
      <c r="QHU86" s="405"/>
      <c r="QHV86" s="405"/>
      <c r="QHW86" s="405"/>
      <c r="QHX86" s="405"/>
      <c r="QHY86" s="405"/>
      <c r="QHZ86" s="405"/>
      <c r="QIA86" s="405"/>
      <c r="QIB86" s="405"/>
      <c r="QIC86" s="405"/>
      <c r="QID86" s="405"/>
      <c r="QIE86" s="405"/>
      <c r="QIF86" s="405"/>
      <c r="QIG86" s="405"/>
      <c r="QIH86" s="405"/>
      <c r="QII86" s="405"/>
      <c r="QIJ86" s="405"/>
      <c r="QIK86" s="405"/>
      <c r="QIL86" s="405"/>
      <c r="QIM86" s="405"/>
      <c r="QIN86" s="405"/>
      <c r="QIO86" s="405"/>
      <c r="QIP86" s="405"/>
      <c r="QIQ86" s="405"/>
      <c r="QIR86" s="405"/>
      <c r="QIS86" s="405"/>
      <c r="QIT86" s="405"/>
      <c r="QIU86" s="405"/>
      <c r="QIV86" s="405"/>
      <c r="QIW86" s="405"/>
      <c r="QIX86" s="405"/>
      <c r="QIY86" s="405"/>
      <c r="QIZ86" s="405"/>
      <c r="QJA86" s="405"/>
      <c r="QJB86" s="405"/>
      <c r="QJC86" s="405"/>
      <c r="QJD86" s="405"/>
      <c r="QJE86" s="405"/>
      <c r="QJF86" s="405"/>
      <c r="QJH86" s="405"/>
      <c r="QJJ86" s="405"/>
      <c r="QJL86" s="405"/>
      <c r="QJO86" s="405"/>
      <c r="QJP86" s="405"/>
      <c r="QJQ86" s="405"/>
      <c r="QJS86" s="405"/>
      <c r="QJT86" s="405"/>
      <c r="QJU86" s="405"/>
      <c r="QJV86" s="405"/>
      <c r="QKA86" s="405"/>
      <c r="QKC86" s="405"/>
      <c r="QKD86" s="405"/>
      <c r="QKE86" s="405"/>
      <c r="QKF86" s="405"/>
      <c r="QKG86" s="405"/>
      <c r="QKH86" s="405"/>
      <c r="QKI86" s="405"/>
      <c r="QKJ86" s="405"/>
      <c r="QKK86" s="405"/>
      <c r="QKL86" s="405"/>
      <c r="QKM86" s="405"/>
      <c r="QKN86" s="405"/>
      <c r="QKO86" s="405"/>
      <c r="QKP86" s="405"/>
      <c r="QKQ86" s="405"/>
      <c r="QKR86" s="405"/>
      <c r="QKS86" s="405"/>
      <c r="QKT86" s="405"/>
      <c r="QKU86" s="405"/>
      <c r="QKV86" s="405"/>
      <c r="QKW86" s="405"/>
      <c r="QKX86" s="405"/>
      <c r="QKY86" s="405"/>
      <c r="QKZ86" s="405"/>
      <c r="QLA86" s="405"/>
      <c r="QLB86" s="405"/>
      <c r="QLC86" s="405"/>
      <c r="QLD86" s="405"/>
      <c r="QLE86" s="405"/>
      <c r="QLF86" s="405"/>
      <c r="QLG86" s="405"/>
      <c r="QLH86" s="405"/>
      <c r="QLI86" s="405"/>
      <c r="QLJ86" s="405"/>
      <c r="QLK86" s="405"/>
      <c r="QLL86" s="405"/>
      <c r="QLM86" s="405"/>
      <c r="QLN86" s="405"/>
      <c r="QLO86" s="405"/>
      <c r="QLP86" s="405"/>
      <c r="QLQ86" s="405"/>
      <c r="QLR86" s="405"/>
      <c r="QLS86" s="405"/>
      <c r="QLT86" s="405"/>
      <c r="QLU86" s="405"/>
      <c r="QLV86" s="405"/>
      <c r="QLW86" s="405"/>
      <c r="QLX86" s="405"/>
      <c r="QLY86" s="405"/>
      <c r="QLZ86" s="405"/>
      <c r="QMA86" s="405"/>
      <c r="QMB86" s="405"/>
      <c r="QMC86" s="405"/>
      <c r="QMD86" s="405"/>
      <c r="QME86" s="405"/>
      <c r="QMF86" s="405"/>
      <c r="QMG86" s="405"/>
      <c r="QMH86" s="405"/>
      <c r="QMI86" s="405"/>
      <c r="QMJ86" s="405"/>
      <c r="QMK86" s="405"/>
      <c r="QML86" s="405"/>
      <c r="QMM86" s="405"/>
      <c r="QMN86" s="405"/>
      <c r="QMO86" s="405"/>
      <c r="QMP86" s="405"/>
      <c r="QMQ86" s="405"/>
      <c r="QMR86" s="405"/>
      <c r="QMS86" s="405"/>
      <c r="QMT86" s="405"/>
      <c r="QMU86" s="405"/>
      <c r="QMV86" s="405"/>
      <c r="QMW86" s="405"/>
      <c r="QMX86" s="405"/>
      <c r="QMY86" s="405"/>
      <c r="QMZ86" s="405"/>
      <c r="QNA86" s="405"/>
      <c r="QNB86" s="405"/>
      <c r="QNC86" s="405"/>
      <c r="QND86" s="405"/>
      <c r="QNE86" s="405"/>
      <c r="QNF86" s="405"/>
      <c r="QNG86" s="405"/>
      <c r="QNH86" s="405"/>
      <c r="QNI86" s="405"/>
      <c r="QNJ86" s="405"/>
      <c r="QNK86" s="405"/>
      <c r="QNL86" s="405"/>
      <c r="QNM86" s="405"/>
      <c r="QNN86" s="405"/>
      <c r="QNO86" s="405"/>
      <c r="QNP86" s="405"/>
      <c r="QNQ86" s="405"/>
      <c r="QNR86" s="405"/>
      <c r="QNS86" s="405"/>
      <c r="QNT86" s="405"/>
      <c r="QNU86" s="405"/>
      <c r="QNV86" s="405"/>
      <c r="QNW86" s="405"/>
      <c r="QNX86" s="405"/>
      <c r="QNY86" s="405"/>
      <c r="QNZ86" s="405"/>
      <c r="QOA86" s="405"/>
      <c r="QOB86" s="405"/>
      <c r="QOC86" s="405"/>
      <c r="QOD86" s="405"/>
      <c r="QOE86" s="405"/>
      <c r="QOF86" s="405"/>
      <c r="QOG86" s="405"/>
      <c r="QOH86" s="405"/>
      <c r="QOI86" s="405"/>
      <c r="QOJ86" s="405"/>
      <c r="QOK86" s="405"/>
      <c r="QOL86" s="405"/>
      <c r="QOM86" s="405"/>
      <c r="QON86" s="405"/>
      <c r="QOO86" s="405"/>
      <c r="QOP86" s="405"/>
      <c r="QOQ86" s="405"/>
      <c r="QOR86" s="405"/>
      <c r="QOS86" s="405"/>
      <c r="QOT86" s="405"/>
      <c r="QOU86" s="405"/>
      <c r="QOV86" s="405"/>
      <c r="QOW86" s="405"/>
      <c r="QOX86" s="405"/>
      <c r="QOY86" s="405"/>
      <c r="QOZ86" s="405"/>
      <c r="QPA86" s="405"/>
      <c r="QPB86" s="405"/>
      <c r="QPC86" s="405"/>
      <c r="QPD86" s="405"/>
      <c r="QPE86" s="405"/>
      <c r="QPF86" s="405"/>
      <c r="QPG86" s="405"/>
      <c r="QPH86" s="405"/>
      <c r="QPI86" s="405"/>
      <c r="QPJ86" s="405"/>
      <c r="QPK86" s="405"/>
      <c r="QPL86" s="405"/>
      <c r="QPM86" s="405"/>
      <c r="QPN86" s="405"/>
      <c r="QPO86" s="405"/>
      <c r="QPP86" s="405"/>
      <c r="QPQ86" s="405"/>
      <c r="QPR86" s="405"/>
      <c r="QPS86" s="405"/>
      <c r="QPT86" s="405"/>
      <c r="QPU86" s="405"/>
      <c r="QPV86" s="405"/>
      <c r="QPW86" s="405"/>
      <c r="QPX86" s="405"/>
      <c r="QPY86" s="405"/>
      <c r="QPZ86" s="405"/>
      <c r="QQA86" s="405"/>
      <c r="QQB86" s="405"/>
      <c r="QQC86" s="405"/>
      <c r="QQD86" s="405"/>
      <c r="QQE86" s="405"/>
      <c r="QQF86" s="405"/>
      <c r="QQG86" s="405"/>
      <c r="QQH86" s="405"/>
      <c r="QQI86" s="405"/>
      <c r="QQJ86" s="405"/>
      <c r="QQK86" s="405"/>
      <c r="QQL86" s="405"/>
      <c r="QQM86" s="405"/>
      <c r="QQN86" s="405"/>
      <c r="QQO86" s="405"/>
      <c r="QQP86" s="405"/>
      <c r="QQQ86" s="405"/>
      <c r="QQR86" s="405"/>
      <c r="QQS86" s="405"/>
      <c r="QQT86" s="405"/>
      <c r="QQU86" s="405"/>
      <c r="QQV86" s="405"/>
      <c r="QQW86" s="405"/>
      <c r="QQX86" s="405"/>
      <c r="QQY86" s="405"/>
      <c r="QQZ86" s="405"/>
      <c r="QRA86" s="405"/>
      <c r="QRB86" s="405"/>
      <c r="QRC86" s="405"/>
      <c r="QRD86" s="405"/>
      <c r="QRE86" s="405"/>
      <c r="QRF86" s="405"/>
      <c r="QRG86" s="405"/>
      <c r="QRH86" s="405"/>
      <c r="QRI86" s="405"/>
      <c r="QRJ86" s="405"/>
      <c r="QRK86" s="405"/>
      <c r="QRL86" s="405"/>
      <c r="QRM86" s="405"/>
      <c r="QRN86" s="405"/>
      <c r="QRO86" s="405"/>
      <c r="QRP86" s="405"/>
      <c r="QRQ86" s="405"/>
      <c r="QRR86" s="405"/>
      <c r="QRS86" s="405"/>
      <c r="QRT86" s="405"/>
      <c r="QRU86" s="405"/>
      <c r="QRV86" s="405"/>
      <c r="QRW86" s="405"/>
      <c r="QRX86" s="405"/>
      <c r="QRY86" s="405"/>
      <c r="QRZ86" s="405"/>
      <c r="QSA86" s="405"/>
      <c r="QSB86" s="405"/>
      <c r="QSC86" s="405"/>
      <c r="QSD86" s="405"/>
      <c r="QSE86" s="405"/>
      <c r="QSF86" s="405"/>
      <c r="QSG86" s="405"/>
      <c r="QSH86" s="405"/>
      <c r="QSI86" s="405"/>
      <c r="QSJ86" s="405"/>
      <c r="QSK86" s="405"/>
      <c r="QSL86" s="405"/>
      <c r="QSM86" s="405"/>
      <c r="QSN86" s="405"/>
      <c r="QSO86" s="405"/>
      <c r="QSP86" s="405"/>
      <c r="QSQ86" s="405"/>
      <c r="QSR86" s="405"/>
      <c r="QSS86" s="405"/>
      <c r="QST86" s="405"/>
      <c r="QSU86" s="405"/>
      <c r="QSV86" s="405"/>
      <c r="QSW86" s="405"/>
      <c r="QSX86" s="405"/>
      <c r="QSY86" s="405"/>
      <c r="QSZ86" s="405"/>
      <c r="QTA86" s="405"/>
      <c r="QTB86" s="405"/>
      <c r="QTD86" s="405"/>
      <c r="QTF86" s="405"/>
      <c r="QTH86" s="405"/>
      <c r="QTK86" s="405"/>
      <c r="QTL86" s="405"/>
      <c r="QTM86" s="405"/>
      <c r="QTO86" s="405"/>
      <c r="QTP86" s="405"/>
      <c r="QTQ86" s="405"/>
      <c r="QTR86" s="405"/>
      <c r="QTW86" s="405"/>
      <c r="QTY86" s="405"/>
      <c r="QTZ86" s="405"/>
      <c r="QUA86" s="405"/>
      <c r="QUB86" s="405"/>
      <c r="QUC86" s="405"/>
      <c r="QUD86" s="405"/>
      <c r="QUE86" s="405"/>
      <c r="QUF86" s="405"/>
      <c r="QUG86" s="405"/>
      <c r="QUH86" s="405"/>
      <c r="QUI86" s="405"/>
      <c r="QUJ86" s="405"/>
      <c r="QUK86" s="405"/>
      <c r="QUL86" s="405"/>
      <c r="QUM86" s="405"/>
      <c r="QUN86" s="405"/>
      <c r="QUO86" s="405"/>
      <c r="QUP86" s="405"/>
      <c r="QUQ86" s="405"/>
      <c r="QUR86" s="405"/>
      <c r="QUS86" s="405"/>
      <c r="QUT86" s="405"/>
      <c r="QUU86" s="405"/>
      <c r="QUV86" s="405"/>
      <c r="QUW86" s="405"/>
      <c r="QUX86" s="405"/>
      <c r="QUY86" s="405"/>
      <c r="QUZ86" s="405"/>
      <c r="QVA86" s="405"/>
      <c r="QVB86" s="405"/>
      <c r="QVC86" s="405"/>
      <c r="QVD86" s="405"/>
      <c r="QVE86" s="405"/>
      <c r="QVF86" s="405"/>
      <c r="QVG86" s="405"/>
      <c r="QVH86" s="405"/>
      <c r="QVI86" s="405"/>
      <c r="QVJ86" s="405"/>
      <c r="QVK86" s="405"/>
      <c r="QVL86" s="405"/>
      <c r="QVM86" s="405"/>
      <c r="QVN86" s="405"/>
      <c r="QVO86" s="405"/>
      <c r="QVP86" s="405"/>
      <c r="QVQ86" s="405"/>
      <c r="QVR86" s="405"/>
      <c r="QVS86" s="405"/>
      <c r="QVT86" s="405"/>
      <c r="QVU86" s="405"/>
      <c r="QVV86" s="405"/>
      <c r="QVW86" s="405"/>
      <c r="QVX86" s="405"/>
      <c r="QVY86" s="405"/>
      <c r="QVZ86" s="405"/>
      <c r="QWA86" s="405"/>
      <c r="QWB86" s="405"/>
      <c r="QWC86" s="405"/>
      <c r="QWD86" s="405"/>
      <c r="QWE86" s="405"/>
      <c r="QWF86" s="405"/>
      <c r="QWG86" s="405"/>
      <c r="QWH86" s="405"/>
      <c r="QWI86" s="405"/>
      <c r="QWJ86" s="405"/>
      <c r="QWK86" s="405"/>
      <c r="QWL86" s="405"/>
      <c r="QWM86" s="405"/>
      <c r="QWN86" s="405"/>
      <c r="QWO86" s="405"/>
      <c r="QWP86" s="405"/>
      <c r="QWQ86" s="405"/>
      <c r="QWR86" s="405"/>
      <c r="QWS86" s="405"/>
      <c r="QWT86" s="405"/>
      <c r="QWU86" s="405"/>
      <c r="QWV86" s="405"/>
      <c r="QWW86" s="405"/>
      <c r="QWX86" s="405"/>
      <c r="QWY86" s="405"/>
      <c r="QWZ86" s="405"/>
      <c r="QXA86" s="405"/>
      <c r="QXB86" s="405"/>
      <c r="QXC86" s="405"/>
      <c r="QXD86" s="405"/>
      <c r="QXE86" s="405"/>
      <c r="QXF86" s="405"/>
      <c r="QXG86" s="405"/>
      <c r="QXH86" s="405"/>
      <c r="QXI86" s="405"/>
      <c r="QXJ86" s="405"/>
      <c r="QXK86" s="405"/>
      <c r="QXL86" s="405"/>
      <c r="QXM86" s="405"/>
      <c r="QXN86" s="405"/>
      <c r="QXO86" s="405"/>
      <c r="QXP86" s="405"/>
      <c r="QXQ86" s="405"/>
      <c r="QXR86" s="405"/>
      <c r="QXS86" s="405"/>
      <c r="QXT86" s="405"/>
      <c r="QXU86" s="405"/>
      <c r="QXV86" s="405"/>
      <c r="QXW86" s="405"/>
      <c r="QXX86" s="405"/>
      <c r="QXY86" s="405"/>
      <c r="QXZ86" s="405"/>
      <c r="QYA86" s="405"/>
      <c r="QYB86" s="405"/>
      <c r="QYC86" s="405"/>
      <c r="QYD86" s="405"/>
      <c r="QYE86" s="405"/>
      <c r="QYF86" s="405"/>
      <c r="QYG86" s="405"/>
      <c r="QYH86" s="405"/>
      <c r="QYI86" s="405"/>
      <c r="QYJ86" s="405"/>
      <c r="QYK86" s="405"/>
      <c r="QYL86" s="405"/>
      <c r="QYM86" s="405"/>
      <c r="QYN86" s="405"/>
      <c r="QYO86" s="405"/>
      <c r="QYP86" s="405"/>
      <c r="QYQ86" s="405"/>
      <c r="QYR86" s="405"/>
      <c r="QYS86" s="405"/>
      <c r="QYT86" s="405"/>
      <c r="QYU86" s="405"/>
      <c r="QYV86" s="405"/>
      <c r="QYW86" s="405"/>
      <c r="QYX86" s="405"/>
      <c r="QYY86" s="405"/>
      <c r="QYZ86" s="405"/>
      <c r="QZA86" s="405"/>
      <c r="QZB86" s="405"/>
      <c r="QZC86" s="405"/>
      <c r="QZD86" s="405"/>
      <c r="QZE86" s="405"/>
      <c r="QZF86" s="405"/>
      <c r="QZG86" s="405"/>
      <c r="QZH86" s="405"/>
      <c r="QZI86" s="405"/>
      <c r="QZJ86" s="405"/>
      <c r="QZK86" s="405"/>
      <c r="QZL86" s="405"/>
      <c r="QZM86" s="405"/>
      <c r="QZN86" s="405"/>
      <c r="QZO86" s="405"/>
      <c r="QZP86" s="405"/>
      <c r="QZQ86" s="405"/>
      <c r="QZR86" s="405"/>
      <c r="QZS86" s="405"/>
      <c r="QZT86" s="405"/>
      <c r="QZU86" s="405"/>
      <c r="QZV86" s="405"/>
      <c r="QZW86" s="405"/>
      <c r="QZX86" s="405"/>
      <c r="QZY86" s="405"/>
      <c r="QZZ86" s="405"/>
      <c r="RAA86" s="405"/>
      <c r="RAB86" s="405"/>
      <c r="RAC86" s="405"/>
      <c r="RAD86" s="405"/>
      <c r="RAE86" s="405"/>
      <c r="RAF86" s="405"/>
      <c r="RAG86" s="405"/>
      <c r="RAH86" s="405"/>
      <c r="RAI86" s="405"/>
      <c r="RAJ86" s="405"/>
      <c r="RAK86" s="405"/>
      <c r="RAL86" s="405"/>
      <c r="RAM86" s="405"/>
      <c r="RAN86" s="405"/>
      <c r="RAO86" s="405"/>
      <c r="RAP86" s="405"/>
      <c r="RAQ86" s="405"/>
      <c r="RAR86" s="405"/>
      <c r="RAS86" s="405"/>
      <c r="RAT86" s="405"/>
      <c r="RAU86" s="405"/>
      <c r="RAV86" s="405"/>
      <c r="RAW86" s="405"/>
      <c r="RAX86" s="405"/>
      <c r="RAY86" s="405"/>
      <c r="RAZ86" s="405"/>
      <c r="RBA86" s="405"/>
      <c r="RBB86" s="405"/>
      <c r="RBC86" s="405"/>
      <c r="RBD86" s="405"/>
      <c r="RBE86" s="405"/>
      <c r="RBF86" s="405"/>
      <c r="RBG86" s="405"/>
      <c r="RBH86" s="405"/>
      <c r="RBI86" s="405"/>
      <c r="RBJ86" s="405"/>
      <c r="RBK86" s="405"/>
      <c r="RBL86" s="405"/>
      <c r="RBM86" s="405"/>
      <c r="RBN86" s="405"/>
      <c r="RBO86" s="405"/>
      <c r="RBP86" s="405"/>
      <c r="RBQ86" s="405"/>
      <c r="RBR86" s="405"/>
      <c r="RBS86" s="405"/>
      <c r="RBT86" s="405"/>
      <c r="RBU86" s="405"/>
      <c r="RBV86" s="405"/>
      <c r="RBW86" s="405"/>
      <c r="RBX86" s="405"/>
      <c r="RBY86" s="405"/>
      <c r="RBZ86" s="405"/>
      <c r="RCA86" s="405"/>
      <c r="RCB86" s="405"/>
      <c r="RCC86" s="405"/>
      <c r="RCD86" s="405"/>
      <c r="RCE86" s="405"/>
      <c r="RCF86" s="405"/>
      <c r="RCG86" s="405"/>
      <c r="RCH86" s="405"/>
      <c r="RCI86" s="405"/>
      <c r="RCJ86" s="405"/>
      <c r="RCK86" s="405"/>
      <c r="RCL86" s="405"/>
      <c r="RCM86" s="405"/>
      <c r="RCN86" s="405"/>
      <c r="RCO86" s="405"/>
      <c r="RCP86" s="405"/>
      <c r="RCQ86" s="405"/>
      <c r="RCR86" s="405"/>
      <c r="RCS86" s="405"/>
      <c r="RCT86" s="405"/>
      <c r="RCU86" s="405"/>
      <c r="RCV86" s="405"/>
      <c r="RCW86" s="405"/>
      <c r="RCX86" s="405"/>
      <c r="RCZ86" s="405"/>
      <c r="RDB86" s="405"/>
      <c r="RDD86" s="405"/>
      <c r="RDG86" s="405"/>
      <c r="RDH86" s="405"/>
      <c r="RDI86" s="405"/>
      <c r="RDK86" s="405"/>
      <c r="RDL86" s="405"/>
      <c r="RDM86" s="405"/>
      <c r="RDN86" s="405"/>
      <c r="RDS86" s="405"/>
      <c r="RDU86" s="405"/>
      <c r="RDV86" s="405"/>
      <c r="RDW86" s="405"/>
      <c r="RDX86" s="405"/>
      <c r="RDY86" s="405"/>
      <c r="RDZ86" s="405"/>
      <c r="REA86" s="405"/>
      <c r="REB86" s="405"/>
      <c r="REC86" s="405"/>
      <c r="RED86" s="405"/>
      <c r="REE86" s="405"/>
      <c r="REF86" s="405"/>
      <c r="REG86" s="405"/>
      <c r="REH86" s="405"/>
      <c r="REI86" s="405"/>
      <c r="REJ86" s="405"/>
      <c r="REK86" s="405"/>
      <c r="REL86" s="405"/>
      <c r="REM86" s="405"/>
      <c r="REN86" s="405"/>
      <c r="REO86" s="405"/>
      <c r="REP86" s="405"/>
      <c r="REQ86" s="405"/>
      <c r="RER86" s="405"/>
      <c r="RES86" s="405"/>
      <c r="RET86" s="405"/>
      <c r="REU86" s="405"/>
      <c r="REV86" s="405"/>
      <c r="REW86" s="405"/>
      <c r="REX86" s="405"/>
      <c r="REY86" s="405"/>
      <c r="REZ86" s="405"/>
      <c r="RFA86" s="405"/>
      <c r="RFB86" s="405"/>
      <c r="RFC86" s="405"/>
      <c r="RFD86" s="405"/>
      <c r="RFE86" s="405"/>
      <c r="RFF86" s="405"/>
      <c r="RFG86" s="405"/>
      <c r="RFH86" s="405"/>
      <c r="RFI86" s="405"/>
      <c r="RFJ86" s="405"/>
      <c r="RFK86" s="405"/>
      <c r="RFL86" s="405"/>
      <c r="RFM86" s="405"/>
      <c r="RFN86" s="405"/>
      <c r="RFO86" s="405"/>
      <c r="RFP86" s="405"/>
      <c r="RFQ86" s="405"/>
      <c r="RFR86" s="405"/>
      <c r="RFS86" s="405"/>
      <c r="RFT86" s="405"/>
      <c r="RFU86" s="405"/>
      <c r="RFV86" s="405"/>
      <c r="RFW86" s="405"/>
      <c r="RFX86" s="405"/>
      <c r="RFY86" s="405"/>
      <c r="RFZ86" s="405"/>
      <c r="RGA86" s="405"/>
      <c r="RGB86" s="405"/>
      <c r="RGC86" s="405"/>
      <c r="RGD86" s="405"/>
      <c r="RGE86" s="405"/>
      <c r="RGF86" s="405"/>
      <c r="RGG86" s="405"/>
      <c r="RGH86" s="405"/>
      <c r="RGI86" s="405"/>
      <c r="RGJ86" s="405"/>
      <c r="RGK86" s="405"/>
      <c r="RGL86" s="405"/>
      <c r="RGM86" s="405"/>
      <c r="RGN86" s="405"/>
      <c r="RGO86" s="405"/>
      <c r="RGP86" s="405"/>
      <c r="RGQ86" s="405"/>
      <c r="RGR86" s="405"/>
      <c r="RGS86" s="405"/>
      <c r="RGT86" s="405"/>
      <c r="RGU86" s="405"/>
      <c r="RGV86" s="405"/>
      <c r="RGW86" s="405"/>
      <c r="RGX86" s="405"/>
      <c r="RGY86" s="405"/>
      <c r="RGZ86" s="405"/>
      <c r="RHA86" s="405"/>
      <c r="RHB86" s="405"/>
      <c r="RHC86" s="405"/>
      <c r="RHD86" s="405"/>
      <c r="RHE86" s="405"/>
      <c r="RHF86" s="405"/>
      <c r="RHG86" s="405"/>
      <c r="RHH86" s="405"/>
      <c r="RHI86" s="405"/>
      <c r="RHJ86" s="405"/>
      <c r="RHK86" s="405"/>
      <c r="RHL86" s="405"/>
      <c r="RHM86" s="405"/>
      <c r="RHN86" s="405"/>
      <c r="RHO86" s="405"/>
      <c r="RHP86" s="405"/>
      <c r="RHQ86" s="405"/>
      <c r="RHR86" s="405"/>
      <c r="RHS86" s="405"/>
      <c r="RHT86" s="405"/>
      <c r="RHU86" s="405"/>
      <c r="RHV86" s="405"/>
      <c r="RHW86" s="405"/>
      <c r="RHX86" s="405"/>
      <c r="RHY86" s="405"/>
      <c r="RHZ86" s="405"/>
      <c r="RIA86" s="405"/>
      <c r="RIB86" s="405"/>
      <c r="RIC86" s="405"/>
      <c r="RID86" s="405"/>
      <c r="RIE86" s="405"/>
      <c r="RIF86" s="405"/>
      <c r="RIG86" s="405"/>
      <c r="RIH86" s="405"/>
      <c r="RII86" s="405"/>
      <c r="RIJ86" s="405"/>
      <c r="RIK86" s="405"/>
      <c r="RIL86" s="405"/>
      <c r="RIM86" s="405"/>
      <c r="RIN86" s="405"/>
      <c r="RIO86" s="405"/>
      <c r="RIP86" s="405"/>
      <c r="RIQ86" s="405"/>
      <c r="RIR86" s="405"/>
      <c r="RIS86" s="405"/>
      <c r="RIT86" s="405"/>
      <c r="RIU86" s="405"/>
      <c r="RIV86" s="405"/>
      <c r="RIW86" s="405"/>
      <c r="RIX86" s="405"/>
      <c r="RIY86" s="405"/>
      <c r="RIZ86" s="405"/>
      <c r="RJA86" s="405"/>
      <c r="RJB86" s="405"/>
      <c r="RJC86" s="405"/>
      <c r="RJD86" s="405"/>
      <c r="RJE86" s="405"/>
      <c r="RJF86" s="405"/>
      <c r="RJG86" s="405"/>
      <c r="RJH86" s="405"/>
      <c r="RJI86" s="405"/>
      <c r="RJJ86" s="405"/>
      <c r="RJK86" s="405"/>
      <c r="RJL86" s="405"/>
      <c r="RJM86" s="405"/>
      <c r="RJN86" s="405"/>
      <c r="RJO86" s="405"/>
      <c r="RJP86" s="405"/>
      <c r="RJQ86" s="405"/>
      <c r="RJR86" s="405"/>
      <c r="RJS86" s="405"/>
      <c r="RJT86" s="405"/>
      <c r="RJU86" s="405"/>
      <c r="RJV86" s="405"/>
      <c r="RJW86" s="405"/>
      <c r="RJX86" s="405"/>
      <c r="RJY86" s="405"/>
      <c r="RJZ86" s="405"/>
      <c r="RKA86" s="405"/>
      <c r="RKB86" s="405"/>
      <c r="RKC86" s="405"/>
      <c r="RKD86" s="405"/>
      <c r="RKE86" s="405"/>
      <c r="RKF86" s="405"/>
      <c r="RKG86" s="405"/>
      <c r="RKH86" s="405"/>
      <c r="RKI86" s="405"/>
      <c r="RKJ86" s="405"/>
      <c r="RKK86" s="405"/>
      <c r="RKL86" s="405"/>
      <c r="RKM86" s="405"/>
      <c r="RKN86" s="405"/>
      <c r="RKO86" s="405"/>
      <c r="RKP86" s="405"/>
      <c r="RKQ86" s="405"/>
      <c r="RKR86" s="405"/>
      <c r="RKS86" s="405"/>
      <c r="RKT86" s="405"/>
      <c r="RKU86" s="405"/>
      <c r="RKV86" s="405"/>
      <c r="RKW86" s="405"/>
      <c r="RKX86" s="405"/>
      <c r="RKY86" s="405"/>
      <c r="RKZ86" s="405"/>
      <c r="RLA86" s="405"/>
      <c r="RLB86" s="405"/>
      <c r="RLC86" s="405"/>
      <c r="RLD86" s="405"/>
      <c r="RLE86" s="405"/>
      <c r="RLF86" s="405"/>
      <c r="RLG86" s="405"/>
      <c r="RLH86" s="405"/>
      <c r="RLI86" s="405"/>
      <c r="RLJ86" s="405"/>
      <c r="RLK86" s="405"/>
      <c r="RLL86" s="405"/>
      <c r="RLM86" s="405"/>
      <c r="RLN86" s="405"/>
      <c r="RLO86" s="405"/>
      <c r="RLP86" s="405"/>
      <c r="RLQ86" s="405"/>
      <c r="RLR86" s="405"/>
      <c r="RLS86" s="405"/>
      <c r="RLT86" s="405"/>
      <c r="RLU86" s="405"/>
      <c r="RLV86" s="405"/>
      <c r="RLW86" s="405"/>
      <c r="RLX86" s="405"/>
      <c r="RLY86" s="405"/>
      <c r="RLZ86" s="405"/>
      <c r="RMA86" s="405"/>
      <c r="RMB86" s="405"/>
      <c r="RMC86" s="405"/>
      <c r="RMD86" s="405"/>
      <c r="RME86" s="405"/>
      <c r="RMF86" s="405"/>
      <c r="RMG86" s="405"/>
      <c r="RMH86" s="405"/>
      <c r="RMI86" s="405"/>
      <c r="RMJ86" s="405"/>
      <c r="RMK86" s="405"/>
      <c r="RML86" s="405"/>
      <c r="RMM86" s="405"/>
      <c r="RMN86" s="405"/>
      <c r="RMO86" s="405"/>
      <c r="RMP86" s="405"/>
      <c r="RMQ86" s="405"/>
      <c r="RMR86" s="405"/>
      <c r="RMS86" s="405"/>
      <c r="RMT86" s="405"/>
      <c r="RMV86" s="405"/>
      <c r="RMX86" s="405"/>
      <c r="RMZ86" s="405"/>
      <c r="RNC86" s="405"/>
      <c r="RND86" s="405"/>
      <c r="RNE86" s="405"/>
      <c r="RNG86" s="405"/>
      <c r="RNH86" s="405"/>
      <c r="RNI86" s="405"/>
      <c r="RNJ86" s="405"/>
      <c r="RNO86" s="405"/>
      <c r="RNQ86" s="405"/>
      <c r="RNR86" s="405"/>
      <c r="RNS86" s="405"/>
      <c r="RNT86" s="405"/>
      <c r="RNU86" s="405"/>
      <c r="RNV86" s="405"/>
      <c r="RNW86" s="405"/>
      <c r="RNX86" s="405"/>
      <c r="RNY86" s="405"/>
      <c r="RNZ86" s="405"/>
      <c r="ROA86" s="405"/>
      <c r="ROB86" s="405"/>
      <c r="ROC86" s="405"/>
      <c r="ROD86" s="405"/>
      <c r="ROE86" s="405"/>
      <c r="ROF86" s="405"/>
      <c r="ROG86" s="405"/>
      <c r="ROH86" s="405"/>
      <c r="ROI86" s="405"/>
      <c r="ROJ86" s="405"/>
      <c r="ROK86" s="405"/>
      <c r="ROL86" s="405"/>
      <c r="ROM86" s="405"/>
      <c r="RON86" s="405"/>
      <c r="ROO86" s="405"/>
      <c r="ROP86" s="405"/>
      <c r="ROQ86" s="405"/>
      <c r="ROR86" s="405"/>
      <c r="ROS86" s="405"/>
      <c r="ROT86" s="405"/>
      <c r="ROU86" s="405"/>
      <c r="ROV86" s="405"/>
      <c r="ROW86" s="405"/>
      <c r="ROX86" s="405"/>
      <c r="ROY86" s="405"/>
      <c r="ROZ86" s="405"/>
      <c r="RPA86" s="405"/>
      <c r="RPB86" s="405"/>
      <c r="RPC86" s="405"/>
      <c r="RPD86" s="405"/>
      <c r="RPE86" s="405"/>
      <c r="RPF86" s="405"/>
      <c r="RPG86" s="405"/>
      <c r="RPH86" s="405"/>
      <c r="RPI86" s="405"/>
      <c r="RPJ86" s="405"/>
      <c r="RPK86" s="405"/>
      <c r="RPL86" s="405"/>
      <c r="RPM86" s="405"/>
      <c r="RPN86" s="405"/>
      <c r="RPO86" s="405"/>
      <c r="RPP86" s="405"/>
      <c r="RPQ86" s="405"/>
      <c r="RPR86" s="405"/>
      <c r="RPS86" s="405"/>
      <c r="RPT86" s="405"/>
      <c r="RPU86" s="405"/>
      <c r="RPV86" s="405"/>
      <c r="RPW86" s="405"/>
      <c r="RPX86" s="405"/>
      <c r="RPY86" s="405"/>
      <c r="RPZ86" s="405"/>
      <c r="RQA86" s="405"/>
      <c r="RQB86" s="405"/>
      <c r="RQC86" s="405"/>
      <c r="RQD86" s="405"/>
      <c r="RQE86" s="405"/>
      <c r="RQF86" s="405"/>
      <c r="RQG86" s="405"/>
      <c r="RQH86" s="405"/>
      <c r="RQI86" s="405"/>
      <c r="RQJ86" s="405"/>
      <c r="RQK86" s="405"/>
      <c r="RQL86" s="405"/>
      <c r="RQM86" s="405"/>
      <c r="RQN86" s="405"/>
      <c r="RQO86" s="405"/>
      <c r="RQP86" s="405"/>
      <c r="RQQ86" s="405"/>
      <c r="RQR86" s="405"/>
      <c r="RQS86" s="405"/>
      <c r="RQT86" s="405"/>
      <c r="RQU86" s="405"/>
      <c r="RQV86" s="405"/>
      <c r="RQW86" s="405"/>
      <c r="RQX86" s="405"/>
      <c r="RQY86" s="405"/>
      <c r="RQZ86" s="405"/>
      <c r="RRA86" s="405"/>
      <c r="RRB86" s="405"/>
      <c r="RRC86" s="405"/>
      <c r="RRD86" s="405"/>
      <c r="RRE86" s="405"/>
      <c r="RRF86" s="405"/>
      <c r="RRG86" s="405"/>
      <c r="RRH86" s="405"/>
      <c r="RRI86" s="405"/>
      <c r="RRJ86" s="405"/>
      <c r="RRK86" s="405"/>
      <c r="RRL86" s="405"/>
      <c r="RRM86" s="405"/>
      <c r="RRN86" s="405"/>
      <c r="RRO86" s="405"/>
      <c r="RRP86" s="405"/>
      <c r="RRQ86" s="405"/>
      <c r="RRR86" s="405"/>
      <c r="RRS86" s="405"/>
      <c r="RRT86" s="405"/>
      <c r="RRU86" s="405"/>
      <c r="RRV86" s="405"/>
      <c r="RRW86" s="405"/>
      <c r="RRX86" s="405"/>
      <c r="RRY86" s="405"/>
      <c r="RRZ86" s="405"/>
      <c r="RSA86" s="405"/>
      <c r="RSB86" s="405"/>
      <c r="RSC86" s="405"/>
      <c r="RSD86" s="405"/>
      <c r="RSE86" s="405"/>
      <c r="RSF86" s="405"/>
      <c r="RSG86" s="405"/>
      <c r="RSH86" s="405"/>
      <c r="RSI86" s="405"/>
      <c r="RSJ86" s="405"/>
      <c r="RSK86" s="405"/>
      <c r="RSL86" s="405"/>
      <c r="RSM86" s="405"/>
      <c r="RSN86" s="405"/>
      <c r="RSO86" s="405"/>
      <c r="RSP86" s="405"/>
      <c r="RSQ86" s="405"/>
      <c r="RSR86" s="405"/>
      <c r="RSS86" s="405"/>
      <c r="RST86" s="405"/>
      <c r="RSU86" s="405"/>
      <c r="RSV86" s="405"/>
      <c r="RSW86" s="405"/>
      <c r="RSX86" s="405"/>
      <c r="RSY86" s="405"/>
      <c r="RSZ86" s="405"/>
      <c r="RTA86" s="405"/>
      <c r="RTB86" s="405"/>
      <c r="RTC86" s="405"/>
      <c r="RTD86" s="405"/>
      <c r="RTE86" s="405"/>
      <c r="RTF86" s="405"/>
      <c r="RTG86" s="405"/>
      <c r="RTH86" s="405"/>
      <c r="RTI86" s="405"/>
      <c r="RTJ86" s="405"/>
      <c r="RTK86" s="405"/>
      <c r="RTL86" s="405"/>
      <c r="RTM86" s="405"/>
      <c r="RTN86" s="405"/>
      <c r="RTO86" s="405"/>
      <c r="RTP86" s="405"/>
      <c r="RTQ86" s="405"/>
      <c r="RTR86" s="405"/>
      <c r="RTS86" s="405"/>
      <c r="RTT86" s="405"/>
      <c r="RTU86" s="405"/>
      <c r="RTV86" s="405"/>
      <c r="RTW86" s="405"/>
      <c r="RTX86" s="405"/>
      <c r="RTY86" s="405"/>
      <c r="RTZ86" s="405"/>
      <c r="RUA86" s="405"/>
      <c r="RUB86" s="405"/>
      <c r="RUC86" s="405"/>
      <c r="RUD86" s="405"/>
      <c r="RUE86" s="405"/>
      <c r="RUF86" s="405"/>
      <c r="RUG86" s="405"/>
      <c r="RUH86" s="405"/>
      <c r="RUI86" s="405"/>
      <c r="RUJ86" s="405"/>
      <c r="RUK86" s="405"/>
      <c r="RUL86" s="405"/>
      <c r="RUM86" s="405"/>
      <c r="RUN86" s="405"/>
      <c r="RUO86" s="405"/>
      <c r="RUP86" s="405"/>
      <c r="RUQ86" s="405"/>
      <c r="RUR86" s="405"/>
      <c r="RUS86" s="405"/>
      <c r="RUT86" s="405"/>
      <c r="RUU86" s="405"/>
      <c r="RUV86" s="405"/>
      <c r="RUW86" s="405"/>
      <c r="RUX86" s="405"/>
      <c r="RUY86" s="405"/>
      <c r="RUZ86" s="405"/>
      <c r="RVA86" s="405"/>
      <c r="RVB86" s="405"/>
      <c r="RVC86" s="405"/>
      <c r="RVD86" s="405"/>
      <c r="RVE86" s="405"/>
      <c r="RVF86" s="405"/>
      <c r="RVG86" s="405"/>
      <c r="RVH86" s="405"/>
      <c r="RVI86" s="405"/>
      <c r="RVJ86" s="405"/>
      <c r="RVK86" s="405"/>
      <c r="RVL86" s="405"/>
      <c r="RVM86" s="405"/>
      <c r="RVN86" s="405"/>
      <c r="RVO86" s="405"/>
      <c r="RVP86" s="405"/>
      <c r="RVQ86" s="405"/>
      <c r="RVR86" s="405"/>
      <c r="RVS86" s="405"/>
      <c r="RVT86" s="405"/>
      <c r="RVU86" s="405"/>
      <c r="RVV86" s="405"/>
      <c r="RVW86" s="405"/>
      <c r="RVX86" s="405"/>
      <c r="RVY86" s="405"/>
      <c r="RVZ86" s="405"/>
      <c r="RWA86" s="405"/>
      <c r="RWB86" s="405"/>
      <c r="RWC86" s="405"/>
      <c r="RWD86" s="405"/>
      <c r="RWE86" s="405"/>
      <c r="RWF86" s="405"/>
      <c r="RWG86" s="405"/>
      <c r="RWH86" s="405"/>
      <c r="RWI86" s="405"/>
      <c r="RWJ86" s="405"/>
      <c r="RWK86" s="405"/>
      <c r="RWL86" s="405"/>
      <c r="RWM86" s="405"/>
      <c r="RWN86" s="405"/>
      <c r="RWO86" s="405"/>
      <c r="RWP86" s="405"/>
      <c r="RWR86" s="405"/>
      <c r="RWT86" s="405"/>
      <c r="RWV86" s="405"/>
      <c r="RWY86" s="405"/>
      <c r="RWZ86" s="405"/>
      <c r="RXA86" s="405"/>
      <c r="RXC86" s="405"/>
      <c r="RXD86" s="405"/>
      <c r="RXE86" s="405"/>
      <c r="RXF86" s="405"/>
      <c r="RXK86" s="405"/>
      <c r="RXM86" s="405"/>
      <c r="RXN86" s="405"/>
      <c r="RXO86" s="405"/>
      <c r="RXP86" s="405"/>
      <c r="RXQ86" s="405"/>
      <c r="RXR86" s="405"/>
      <c r="RXS86" s="405"/>
      <c r="RXT86" s="405"/>
      <c r="RXU86" s="405"/>
      <c r="RXV86" s="405"/>
      <c r="RXW86" s="405"/>
      <c r="RXX86" s="405"/>
      <c r="RXY86" s="405"/>
      <c r="RXZ86" s="405"/>
      <c r="RYA86" s="405"/>
      <c r="RYB86" s="405"/>
      <c r="RYC86" s="405"/>
      <c r="RYD86" s="405"/>
      <c r="RYE86" s="405"/>
      <c r="RYF86" s="405"/>
      <c r="RYG86" s="405"/>
      <c r="RYH86" s="405"/>
      <c r="RYI86" s="405"/>
      <c r="RYJ86" s="405"/>
      <c r="RYK86" s="405"/>
      <c r="RYL86" s="405"/>
      <c r="RYM86" s="405"/>
      <c r="RYN86" s="405"/>
      <c r="RYO86" s="405"/>
      <c r="RYP86" s="405"/>
      <c r="RYQ86" s="405"/>
      <c r="RYR86" s="405"/>
      <c r="RYS86" s="405"/>
      <c r="RYT86" s="405"/>
      <c r="RYU86" s="405"/>
      <c r="RYV86" s="405"/>
      <c r="RYW86" s="405"/>
      <c r="RYX86" s="405"/>
      <c r="RYY86" s="405"/>
      <c r="RYZ86" s="405"/>
      <c r="RZA86" s="405"/>
      <c r="RZB86" s="405"/>
      <c r="RZC86" s="405"/>
      <c r="RZD86" s="405"/>
      <c r="RZE86" s="405"/>
      <c r="RZF86" s="405"/>
      <c r="RZG86" s="405"/>
      <c r="RZH86" s="405"/>
      <c r="RZI86" s="405"/>
      <c r="RZJ86" s="405"/>
      <c r="RZK86" s="405"/>
      <c r="RZL86" s="405"/>
      <c r="RZM86" s="405"/>
      <c r="RZN86" s="405"/>
      <c r="RZO86" s="405"/>
      <c r="RZP86" s="405"/>
      <c r="RZQ86" s="405"/>
      <c r="RZR86" s="405"/>
      <c r="RZS86" s="405"/>
      <c r="RZT86" s="405"/>
      <c r="RZU86" s="405"/>
      <c r="RZV86" s="405"/>
      <c r="RZW86" s="405"/>
      <c r="RZX86" s="405"/>
      <c r="RZY86" s="405"/>
      <c r="RZZ86" s="405"/>
      <c r="SAA86" s="405"/>
      <c r="SAB86" s="405"/>
      <c r="SAC86" s="405"/>
      <c r="SAD86" s="405"/>
      <c r="SAE86" s="405"/>
      <c r="SAF86" s="405"/>
      <c r="SAG86" s="405"/>
      <c r="SAH86" s="405"/>
      <c r="SAI86" s="405"/>
      <c r="SAJ86" s="405"/>
      <c r="SAK86" s="405"/>
      <c r="SAL86" s="405"/>
      <c r="SAM86" s="405"/>
      <c r="SAN86" s="405"/>
      <c r="SAO86" s="405"/>
      <c r="SAP86" s="405"/>
      <c r="SAQ86" s="405"/>
      <c r="SAR86" s="405"/>
      <c r="SAS86" s="405"/>
      <c r="SAT86" s="405"/>
      <c r="SAU86" s="405"/>
      <c r="SAV86" s="405"/>
      <c r="SAW86" s="405"/>
      <c r="SAX86" s="405"/>
      <c r="SAY86" s="405"/>
      <c r="SAZ86" s="405"/>
      <c r="SBA86" s="405"/>
      <c r="SBB86" s="405"/>
      <c r="SBC86" s="405"/>
      <c r="SBD86" s="405"/>
      <c r="SBE86" s="405"/>
      <c r="SBF86" s="405"/>
      <c r="SBG86" s="405"/>
      <c r="SBH86" s="405"/>
      <c r="SBI86" s="405"/>
      <c r="SBJ86" s="405"/>
      <c r="SBK86" s="405"/>
      <c r="SBL86" s="405"/>
      <c r="SBM86" s="405"/>
      <c r="SBN86" s="405"/>
      <c r="SBO86" s="405"/>
      <c r="SBP86" s="405"/>
      <c r="SBQ86" s="405"/>
      <c r="SBR86" s="405"/>
      <c r="SBS86" s="405"/>
      <c r="SBT86" s="405"/>
      <c r="SBU86" s="405"/>
      <c r="SBV86" s="405"/>
      <c r="SBW86" s="405"/>
      <c r="SBX86" s="405"/>
      <c r="SBY86" s="405"/>
      <c r="SBZ86" s="405"/>
      <c r="SCA86" s="405"/>
      <c r="SCB86" s="405"/>
      <c r="SCC86" s="405"/>
      <c r="SCD86" s="405"/>
      <c r="SCE86" s="405"/>
      <c r="SCF86" s="405"/>
      <c r="SCG86" s="405"/>
      <c r="SCH86" s="405"/>
      <c r="SCI86" s="405"/>
      <c r="SCJ86" s="405"/>
      <c r="SCK86" s="405"/>
      <c r="SCL86" s="405"/>
      <c r="SCM86" s="405"/>
      <c r="SCN86" s="405"/>
      <c r="SCO86" s="405"/>
      <c r="SCP86" s="405"/>
      <c r="SCQ86" s="405"/>
      <c r="SCR86" s="405"/>
      <c r="SCS86" s="405"/>
      <c r="SCT86" s="405"/>
      <c r="SCU86" s="405"/>
      <c r="SCV86" s="405"/>
      <c r="SCW86" s="405"/>
      <c r="SCX86" s="405"/>
      <c r="SCY86" s="405"/>
      <c r="SCZ86" s="405"/>
      <c r="SDA86" s="405"/>
      <c r="SDB86" s="405"/>
      <c r="SDC86" s="405"/>
      <c r="SDD86" s="405"/>
      <c r="SDE86" s="405"/>
      <c r="SDF86" s="405"/>
      <c r="SDG86" s="405"/>
      <c r="SDH86" s="405"/>
      <c r="SDI86" s="405"/>
      <c r="SDJ86" s="405"/>
      <c r="SDK86" s="405"/>
      <c r="SDL86" s="405"/>
      <c r="SDM86" s="405"/>
      <c r="SDN86" s="405"/>
      <c r="SDO86" s="405"/>
      <c r="SDP86" s="405"/>
      <c r="SDQ86" s="405"/>
      <c r="SDR86" s="405"/>
      <c r="SDS86" s="405"/>
      <c r="SDT86" s="405"/>
      <c r="SDU86" s="405"/>
      <c r="SDV86" s="405"/>
      <c r="SDW86" s="405"/>
      <c r="SDX86" s="405"/>
      <c r="SDY86" s="405"/>
      <c r="SDZ86" s="405"/>
      <c r="SEA86" s="405"/>
      <c r="SEB86" s="405"/>
      <c r="SEC86" s="405"/>
      <c r="SED86" s="405"/>
      <c r="SEE86" s="405"/>
      <c r="SEF86" s="405"/>
      <c r="SEG86" s="405"/>
      <c r="SEH86" s="405"/>
      <c r="SEI86" s="405"/>
      <c r="SEJ86" s="405"/>
      <c r="SEK86" s="405"/>
      <c r="SEL86" s="405"/>
      <c r="SEM86" s="405"/>
      <c r="SEN86" s="405"/>
      <c r="SEO86" s="405"/>
      <c r="SEP86" s="405"/>
      <c r="SEQ86" s="405"/>
      <c r="SER86" s="405"/>
      <c r="SES86" s="405"/>
      <c r="SET86" s="405"/>
      <c r="SEU86" s="405"/>
      <c r="SEV86" s="405"/>
      <c r="SEW86" s="405"/>
      <c r="SEX86" s="405"/>
      <c r="SEY86" s="405"/>
      <c r="SEZ86" s="405"/>
      <c r="SFA86" s="405"/>
      <c r="SFB86" s="405"/>
      <c r="SFC86" s="405"/>
      <c r="SFD86" s="405"/>
      <c r="SFE86" s="405"/>
      <c r="SFF86" s="405"/>
      <c r="SFG86" s="405"/>
      <c r="SFH86" s="405"/>
      <c r="SFI86" s="405"/>
      <c r="SFJ86" s="405"/>
      <c r="SFK86" s="405"/>
      <c r="SFL86" s="405"/>
      <c r="SFM86" s="405"/>
      <c r="SFN86" s="405"/>
      <c r="SFO86" s="405"/>
      <c r="SFP86" s="405"/>
      <c r="SFQ86" s="405"/>
      <c r="SFR86" s="405"/>
      <c r="SFS86" s="405"/>
      <c r="SFT86" s="405"/>
      <c r="SFU86" s="405"/>
      <c r="SFV86" s="405"/>
      <c r="SFW86" s="405"/>
      <c r="SFX86" s="405"/>
      <c r="SFY86" s="405"/>
      <c r="SFZ86" s="405"/>
      <c r="SGA86" s="405"/>
      <c r="SGB86" s="405"/>
      <c r="SGC86" s="405"/>
      <c r="SGD86" s="405"/>
      <c r="SGE86" s="405"/>
      <c r="SGF86" s="405"/>
      <c r="SGG86" s="405"/>
      <c r="SGH86" s="405"/>
      <c r="SGI86" s="405"/>
      <c r="SGJ86" s="405"/>
      <c r="SGK86" s="405"/>
      <c r="SGL86" s="405"/>
      <c r="SGN86" s="405"/>
      <c r="SGP86" s="405"/>
      <c r="SGR86" s="405"/>
      <c r="SGU86" s="405"/>
      <c r="SGV86" s="405"/>
      <c r="SGW86" s="405"/>
      <c r="SGY86" s="405"/>
      <c r="SGZ86" s="405"/>
      <c r="SHA86" s="405"/>
      <c r="SHB86" s="405"/>
      <c r="SHG86" s="405"/>
      <c r="SHI86" s="405"/>
      <c r="SHJ86" s="405"/>
      <c r="SHK86" s="405"/>
      <c r="SHL86" s="405"/>
      <c r="SHM86" s="405"/>
      <c r="SHN86" s="405"/>
      <c r="SHO86" s="405"/>
      <c r="SHP86" s="405"/>
      <c r="SHQ86" s="405"/>
      <c r="SHR86" s="405"/>
      <c r="SHS86" s="405"/>
      <c r="SHT86" s="405"/>
      <c r="SHU86" s="405"/>
      <c r="SHV86" s="405"/>
      <c r="SHW86" s="405"/>
      <c r="SHX86" s="405"/>
      <c r="SHY86" s="405"/>
      <c r="SHZ86" s="405"/>
      <c r="SIA86" s="405"/>
      <c r="SIB86" s="405"/>
      <c r="SIC86" s="405"/>
      <c r="SID86" s="405"/>
      <c r="SIE86" s="405"/>
      <c r="SIF86" s="405"/>
      <c r="SIG86" s="405"/>
      <c r="SIH86" s="405"/>
      <c r="SII86" s="405"/>
      <c r="SIJ86" s="405"/>
      <c r="SIK86" s="405"/>
      <c r="SIL86" s="405"/>
      <c r="SIM86" s="405"/>
      <c r="SIN86" s="405"/>
      <c r="SIO86" s="405"/>
      <c r="SIP86" s="405"/>
      <c r="SIQ86" s="405"/>
      <c r="SIR86" s="405"/>
      <c r="SIS86" s="405"/>
      <c r="SIT86" s="405"/>
      <c r="SIU86" s="405"/>
      <c r="SIV86" s="405"/>
      <c r="SIW86" s="405"/>
      <c r="SIX86" s="405"/>
      <c r="SIY86" s="405"/>
      <c r="SIZ86" s="405"/>
      <c r="SJA86" s="405"/>
      <c r="SJB86" s="405"/>
      <c r="SJC86" s="405"/>
      <c r="SJD86" s="405"/>
      <c r="SJE86" s="405"/>
      <c r="SJF86" s="405"/>
      <c r="SJG86" s="405"/>
      <c r="SJH86" s="405"/>
      <c r="SJI86" s="405"/>
      <c r="SJJ86" s="405"/>
      <c r="SJK86" s="405"/>
      <c r="SJL86" s="405"/>
      <c r="SJM86" s="405"/>
      <c r="SJN86" s="405"/>
      <c r="SJO86" s="405"/>
      <c r="SJP86" s="405"/>
      <c r="SJQ86" s="405"/>
      <c r="SJR86" s="405"/>
      <c r="SJS86" s="405"/>
      <c r="SJT86" s="405"/>
      <c r="SJU86" s="405"/>
      <c r="SJV86" s="405"/>
      <c r="SJW86" s="405"/>
      <c r="SJX86" s="405"/>
      <c r="SJY86" s="405"/>
      <c r="SJZ86" s="405"/>
      <c r="SKA86" s="405"/>
      <c r="SKB86" s="405"/>
      <c r="SKC86" s="405"/>
      <c r="SKD86" s="405"/>
      <c r="SKE86" s="405"/>
      <c r="SKF86" s="405"/>
      <c r="SKG86" s="405"/>
      <c r="SKH86" s="405"/>
      <c r="SKI86" s="405"/>
      <c r="SKJ86" s="405"/>
      <c r="SKK86" s="405"/>
      <c r="SKL86" s="405"/>
      <c r="SKM86" s="405"/>
      <c r="SKN86" s="405"/>
      <c r="SKO86" s="405"/>
      <c r="SKP86" s="405"/>
      <c r="SKQ86" s="405"/>
      <c r="SKR86" s="405"/>
      <c r="SKS86" s="405"/>
      <c r="SKT86" s="405"/>
      <c r="SKU86" s="405"/>
      <c r="SKV86" s="405"/>
      <c r="SKW86" s="405"/>
      <c r="SKX86" s="405"/>
      <c r="SKY86" s="405"/>
      <c r="SKZ86" s="405"/>
      <c r="SLA86" s="405"/>
      <c r="SLB86" s="405"/>
      <c r="SLC86" s="405"/>
      <c r="SLD86" s="405"/>
      <c r="SLE86" s="405"/>
      <c r="SLF86" s="405"/>
      <c r="SLG86" s="405"/>
      <c r="SLH86" s="405"/>
      <c r="SLI86" s="405"/>
      <c r="SLJ86" s="405"/>
      <c r="SLK86" s="405"/>
      <c r="SLL86" s="405"/>
      <c r="SLM86" s="405"/>
      <c r="SLN86" s="405"/>
      <c r="SLO86" s="405"/>
      <c r="SLP86" s="405"/>
      <c r="SLQ86" s="405"/>
      <c r="SLR86" s="405"/>
      <c r="SLS86" s="405"/>
      <c r="SLT86" s="405"/>
      <c r="SLU86" s="405"/>
      <c r="SLV86" s="405"/>
      <c r="SLW86" s="405"/>
      <c r="SLX86" s="405"/>
      <c r="SLY86" s="405"/>
      <c r="SLZ86" s="405"/>
      <c r="SMA86" s="405"/>
      <c r="SMB86" s="405"/>
      <c r="SMC86" s="405"/>
      <c r="SMD86" s="405"/>
      <c r="SME86" s="405"/>
      <c r="SMF86" s="405"/>
      <c r="SMG86" s="405"/>
      <c r="SMH86" s="405"/>
      <c r="SMI86" s="405"/>
      <c r="SMJ86" s="405"/>
      <c r="SMK86" s="405"/>
      <c r="SML86" s="405"/>
      <c r="SMM86" s="405"/>
      <c r="SMN86" s="405"/>
      <c r="SMO86" s="405"/>
      <c r="SMP86" s="405"/>
      <c r="SMQ86" s="405"/>
      <c r="SMR86" s="405"/>
      <c r="SMS86" s="405"/>
      <c r="SMT86" s="405"/>
      <c r="SMU86" s="405"/>
      <c r="SMV86" s="405"/>
      <c r="SMW86" s="405"/>
      <c r="SMX86" s="405"/>
      <c r="SMY86" s="405"/>
      <c r="SMZ86" s="405"/>
      <c r="SNA86" s="405"/>
      <c r="SNB86" s="405"/>
      <c r="SNC86" s="405"/>
      <c r="SND86" s="405"/>
      <c r="SNE86" s="405"/>
      <c r="SNF86" s="405"/>
      <c r="SNG86" s="405"/>
      <c r="SNH86" s="405"/>
      <c r="SNI86" s="405"/>
      <c r="SNJ86" s="405"/>
      <c r="SNK86" s="405"/>
      <c r="SNL86" s="405"/>
      <c r="SNM86" s="405"/>
      <c r="SNN86" s="405"/>
      <c r="SNO86" s="405"/>
      <c r="SNP86" s="405"/>
      <c r="SNQ86" s="405"/>
      <c r="SNR86" s="405"/>
      <c r="SNS86" s="405"/>
      <c r="SNT86" s="405"/>
      <c r="SNU86" s="405"/>
      <c r="SNV86" s="405"/>
      <c r="SNW86" s="405"/>
      <c r="SNX86" s="405"/>
      <c r="SNY86" s="405"/>
      <c r="SNZ86" s="405"/>
      <c r="SOA86" s="405"/>
      <c r="SOB86" s="405"/>
      <c r="SOC86" s="405"/>
      <c r="SOD86" s="405"/>
      <c r="SOE86" s="405"/>
      <c r="SOF86" s="405"/>
      <c r="SOG86" s="405"/>
      <c r="SOH86" s="405"/>
      <c r="SOI86" s="405"/>
      <c r="SOJ86" s="405"/>
      <c r="SOK86" s="405"/>
      <c r="SOL86" s="405"/>
      <c r="SOM86" s="405"/>
      <c r="SON86" s="405"/>
      <c r="SOO86" s="405"/>
      <c r="SOP86" s="405"/>
      <c r="SOQ86" s="405"/>
      <c r="SOR86" s="405"/>
      <c r="SOS86" s="405"/>
      <c r="SOT86" s="405"/>
      <c r="SOU86" s="405"/>
      <c r="SOV86" s="405"/>
      <c r="SOW86" s="405"/>
      <c r="SOX86" s="405"/>
      <c r="SOY86" s="405"/>
      <c r="SOZ86" s="405"/>
      <c r="SPA86" s="405"/>
      <c r="SPB86" s="405"/>
      <c r="SPC86" s="405"/>
      <c r="SPD86" s="405"/>
      <c r="SPE86" s="405"/>
      <c r="SPF86" s="405"/>
      <c r="SPG86" s="405"/>
      <c r="SPH86" s="405"/>
      <c r="SPI86" s="405"/>
      <c r="SPJ86" s="405"/>
      <c r="SPK86" s="405"/>
      <c r="SPL86" s="405"/>
      <c r="SPM86" s="405"/>
      <c r="SPN86" s="405"/>
      <c r="SPO86" s="405"/>
      <c r="SPP86" s="405"/>
      <c r="SPQ86" s="405"/>
      <c r="SPR86" s="405"/>
      <c r="SPS86" s="405"/>
      <c r="SPT86" s="405"/>
      <c r="SPU86" s="405"/>
      <c r="SPV86" s="405"/>
      <c r="SPW86" s="405"/>
      <c r="SPX86" s="405"/>
      <c r="SPY86" s="405"/>
      <c r="SPZ86" s="405"/>
      <c r="SQA86" s="405"/>
      <c r="SQB86" s="405"/>
      <c r="SQC86" s="405"/>
      <c r="SQD86" s="405"/>
      <c r="SQE86" s="405"/>
      <c r="SQF86" s="405"/>
      <c r="SQG86" s="405"/>
      <c r="SQH86" s="405"/>
      <c r="SQJ86" s="405"/>
      <c r="SQL86" s="405"/>
      <c r="SQN86" s="405"/>
      <c r="SQQ86" s="405"/>
      <c r="SQR86" s="405"/>
      <c r="SQS86" s="405"/>
      <c r="SQU86" s="405"/>
      <c r="SQV86" s="405"/>
      <c r="SQW86" s="405"/>
      <c r="SQX86" s="405"/>
      <c r="SRC86" s="405"/>
      <c r="SRE86" s="405"/>
      <c r="SRF86" s="405"/>
      <c r="SRG86" s="405"/>
      <c r="SRH86" s="405"/>
      <c r="SRI86" s="405"/>
      <c r="SRJ86" s="405"/>
      <c r="SRK86" s="405"/>
      <c r="SRL86" s="405"/>
      <c r="SRM86" s="405"/>
      <c r="SRN86" s="405"/>
      <c r="SRO86" s="405"/>
      <c r="SRP86" s="405"/>
      <c r="SRQ86" s="405"/>
      <c r="SRR86" s="405"/>
      <c r="SRS86" s="405"/>
      <c r="SRT86" s="405"/>
      <c r="SRU86" s="405"/>
      <c r="SRV86" s="405"/>
      <c r="SRW86" s="405"/>
      <c r="SRX86" s="405"/>
      <c r="SRY86" s="405"/>
      <c r="SRZ86" s="405"/>
      <c r="SSA86" s="405"/>
      <c r="SSB86" s="405"/>
      <c r="SSC86" s="405"/>
      <c r="SSD86" s="405"/>
      <c r="SSE86" s="405"/>
      <c r="SSF86" s="405"/>
      <c r="SSG86" s="405"/>
      <c r="SSH86" s="405"/>
      <c r="SSI86" s="405"/>
      <c r="SSJ86" s="405"/>
      <c r="SSK86" s="405"/>
      <c r="SSL86" s="405"/>
      <c r="SSM86" s="405"/>
      <c r="SSN86" s="405"/>
      <c r="SSO86" s="405"/>
      <c r="SSP86" s="405"/>
      <c r="SSQ86" s="405"/>
      <c r="SSR86" s="405"/>
      <c r="SSS86" s="405"/>
      <c r="SST86" s="405"/>
      <c r="SSU86" s="405"/>
      <c r="SSV86" s="405"/>
      <c r="SSW86" s="405"/>
      <c r="SSX86" s="405"/>
      <c r="SSY86" s="405"/>
      <c r="SSZ86" s="405"/>
      <c r="STA86" s="405"/>
      <c r="STB86" s="405"/>
      <c r="STC86" s="405"/>
      <c r="STD86" s="405"/>
      <c r="STE86" s="405"/>
      <c r="STF86" s="405"/>
      <c r="STG86" s="405"/>
      <c r="STH86" s="405"/>
      <c r="STI86" s="405"/>
      <c r="STJ86" s="405"/>
      <c r="STK86" s="405"/>
      <c r="STL86" s="405"/>
      <c r="STM86" s="405"/>
      <c r="STN86" s="405"/>
      <c r="STO86" s="405"/>
      <c r="STP86" s="405"/>
      <c r="STQ86" s="405"/>
      <c r="STR86" s="405"/>
      <c r="STS86" s="405"/>
      <c r="STT86" s="405"/>
      <c r="STU86" s="405"/>
      <c r="STV86" s="405"/>
      <c r="STW86" s="405"/>
      <c r="STX86" s="405"/>
      <c r="STY86" s="405"/>
      <c r="STZ86" s="405"/>
      <c r="SUA86" s="405"/>
      <c r="SUB86" s="405"/>
      <c r="SUC86" s="405"/>
      <c r="SUD86" s="405"/>
      <c r="SUE86" s="405"/>
      <c r="SUF86" s="405"/>
      <c r="SUG86" s="405"/>
      <c r="SUH86" s="405"/>
      <c r="SUI86" s="405"/>
      <c r="SUJ86" s="405"/>
      <c r="SUK86" s="405"/>
      <c r="SUL86" s="405"/>
      <c r="SUM86" s="405"/>
      <c r="SUN86" s="405"/>
      <c r="SUO86" s="405"/>
      <c r="SUP86" s="405"/>
      <c r="SUQ86" s="405"/>
      <c r="SUR86" s="405"/>
      <c r="SUS86" s="405"/>
      <c r="SUT86" s="405"/>
      <c r="SUU86" s="405"/>
      <c r="SUV86" s="405"/>
      <c r="SUW86" s="405"/>
      <c r="SUX86" s="405"/>
      <c r="SUY86" s="405"/>
      <c r="SUZ86" s="405"/>
      <c r="SVA86" s="405"/>
      <c r="SVB86" s="405"/>
      <c r="SVC86" s="405"/>
      <c r="SVD86" s="405"/>
      <c r="SVE86" s="405"/>
      <c r="SVF86" s="405"/>
      <c r="SVG86" s="405"/>
      <c r="SVH86" s="405"/>
      <c r="SVI86" s="405"/>
      <c r="SVJ86" s="405"/>
      <c r="SVK86" s="405"/>
      <c r="SVL86" s="405"/>
      <c r="SVM86" s="405"/>
      <c r="SVN86" s="405"/>
      <c r="SVO86" s="405"/>
      <c r="SVP86" s="405"/>
      <c r="SVQ86" s="405"/>
      <c r="SVR86" s="405"/>
      <c r="SVS86" s="405"/>
      <c r="SVT86" s="405"/>
      <c r="SVU86" s="405"/>
      <c r="SVV86" s="405"/>
      <c r="SVW86" s="405"/>
      <c r="SVX86" s="405"/>
      <c r="SVY86" s="405"/>
      <c r="SVZ86" s="405"/>
      <c r="SWA86" s="405"/>
      <c r="SWB86" s="405"/>
      <c r="SWC86" s="405"/>
      <c r="SWD86" s="405"/>
      <c r="SWE86" s="405"/>
      <c r="SWF86" s="405"/>
      <c r="SWG86" s="405"/>
      <c r="SWH86" s="405"/>
      <c r="SWI86" s="405"/>
      <c r="SWJ86" s="405"/>
      <c r="SWK86" s="405"/>
      <c r="SWL86" s="405"/>
      <c r="SWM86" s="405"/>
      <c r="SWN86" s="405"/>
      <c r="SWO86" s="405"/>
      <c r="SWP86" s="405"/>
      <c r="SWQ86" s="405"/>
      <c r="SWR86" s="405"/>
      <c r="SWS86" s="405"/>
      <c r="SWT86" s="405"/>
      <c r="SWU86" s="405"/>
      <c r="SWV86" s="405"/>
      <c r="SWW86" s="405"/>
      <c r="SWX86" s="405"/>
      <c r="SWY86" s="405"/>
      <c r="SWZ86" s="405"/>
      <c r="SXA86" s="405"/>
      <c r="SXB86" s="405"/>
      <c r="SXC86" s="405"/>
      <c r="SXD86" s="405"/>
      <c r="SXE86" s="405"/>
      <c r="SXF86" s="405"/>
      <c r="SXG86" s="405"/>
      <c r="SXH86" s="405"/>
      <c r="SXI86" s="405"/>
      <c r="SXJ86" s="405"/>
      <c r="SXK86" s="405"/>
      <c r="SXL86" s="405"/>
      <c r="SXM86" s="405"/>
      <c r="SXN86" s="405"/>
      <c r="SXO86" s="405"/>
      <c r="SXP86" s="405"/>
      <c r="SXQ86" s="405"/>
      <c r="SXR86" s="405"/>
      <c r="SXS86" s="405"/>
      <c r="SXT86" s="405"/>
      <c r="SXU86" s="405"/>
      <c r="SXV86" s="405"/>
      <c r="SXW86" s="405"/>
      <c r="SXX86" s="405"/>
      <c r="SXY86" s="405"/>
      <c r="SXZ86" s="405"/>
      <c r="SYA86" s="405"/>
      <c r="SYB86" s="405"/>
      <c r="SYC86" s="405"/>
      <c r="SYD86" s="405"/>
      <c r="SYE86" s="405"/>
      <c r="SYF86" s="405"/>
      <c r="SYG86" s="405"/>
      <c r="SYH86" s="405"/>
      <c r="SYI86" s="405"/>
      <c r="SYJ86" s="405"/>
      <c r="SYK86" s="405"/>
      <c r="SYL86" s="405"/>
      <c r="SYM86" s="405"/>
      <c r="SYN86" s="405"/>
      <c r="SYO86" s="405"/>
      <c r="SYP86" s="405"/>
      <c r="SYQ86" s="405"/>
      <c r="SYR86" s="405"/>
      <c r="SYS86" s="405"/>
      <c r="SYT86" s="405"/>
      <c r="SYU86" s="405"/>
      <c r="SYV86" s="405"/>
      <c r="SYW86" s="405"/>
      <c r="SYX86" s="405"/>
      <c r="SYY86" s="405"/>
      <c r="SYZ86" s="405"/>
      <c r="SZA86" s="405"/>
      <c r="SZB86" s="405"/>
      <c r="SZC86" s="405"/>
      <c r="SZD86" s="405"/>
      <c r="SZE86" s="405"/>
      <c r="SZF86" s="405"/>
      <c r="SZG86" s="405"/>
      <c r="SZH86" s="405"/>
      <c r="SZI86" s="405"/>
      <c r="SZJ86" s="405"/>
      <c r="SZK86" s="405"/>
      <c r="SZL86" s="405"/>
      <c r="SZM86" s="405"/>
      <c r="SZN86" s="405"/>
      <c r="SZO86" s="405"/>
      <c r="SZP86" s="405"/>
      <c r="SZQ86" s="405"/>
      <c r="SZR86" s="405"/>
      <c r="SZS86" s="405"/>
      <c r="SZT86" s="405"/>
      <c r="SZU86" s="405"/>
      <c r="SZV86" s="405"/>
      <c r="SZW86" s="405"/>
      <c r="SZX86" s="405"/>
      <c r="SZY86" s="405"/>
      <c r="SZZ86" s="405"/>
      <c r="TAA86" s="405"/>
      <c r="TAB86" s="405"/>
      <c r="TAC86" s="405"/>
      <c r="TAD86" s="405"/>
      <c r="TAF86" s="405"/>
      <c r="TAH86" s="405"/>
      <c r="TAJ86" s="405"/>
      <c r="TAM86" s="405"/>
      <c r="TAN86" s="405"/>
      <c r="TAO86" s="405"/>
      <c r="TAQ86" s="405"/>
      <c r="TAR86" s="405"/>
      <c r="TAS86" s="405"/>
      <c r="TAT86" s="405"/>
      <c r="TAY86" s="405"/>
      <c r="TBA86" s="405"/>
      <c r="TBB86" s="405"/>
      <c r="TBC86" s="405"/>
      <c r="TBD86" s="405"/>
      <c r="TBE86" s="405"/>
      <c r="TBF86" s="405"/>
      <c r="TBG86" s="405"/>
      <c r="TBH86" s="405"/>
      <c r="TBI86" s="405"/>
      <c r="TBJ86" s="405"/>
      <c r="TBK86" s="405"/>
      <c r="TBL86" s="405"/>
      <c r="TBM86" s="405"/>
      <c r="TBN86" s="405"/>
      <c r="TBO86" s="405"/>
      <c r="TBP86" s="405"/>
      <c r="TBQ86" s="405"/>
      <c r="TBR86" s="405"/>
      <c r="TBS86" s="405"/>
      <c r="TBT86" s="405"/>
      <c r="TBU86" s="405"/>
      <c r="TBV86" s="405"/>
      <c r="TBW86" s="405"/>
      <c r="TBX86" s="405"/>
      <c r="TBY86" s="405"/>
      <c r="TBZ86" s="405"/>
      <c r="TCA86" s="405"/>
      <c r="TCB86" s="405"/>
      <c r="TCC86" s="405"/>
      <c r="TCD86" s="405"/>
      <c r="TCE86" s="405"/>
      <c r="TCF86" s="405"/>
      <c r="TCG86" s="405"/>
      <c r="TCH86" s="405"/>
      <c r="TCI86" s="405"/>
      <c r="TCJ86" s="405"/>
      <c r="TCK86" s="405"/>
      <c r="TCL86" s="405"/>
      <c r="TCM86" s="405"/>
      <c r="TCN86" s="405"/>
      <c r="TCO86" s="405"/>
      <c r="TCP86" s="405"/>
      <c r="TCQ86" s="405"/>
      <c r="TCR86" s="405"/>
      <c r="TCS86" s="405"/>
      <c r="TCT86" s="405"/>
      <c r="TCU86" s="405"/>
      <c r="TCV86" s="405"/>
      <c r="TCW86" s="405"/>
      <c r="TCX86" s="405"/>
      <c r="TCY86" s="405"/>
      <c r="TCZ86" s="405"/>
      <c r="TDA86" s="405"/>
      <c r="TDB86" s="405"/>
      <c r="TDC86" s="405"/>
      <c r="TDD86" s="405"/>
      <c r="TDE86" s="405"/>
      <c r="TDF86" s="405"/>
      <c r="TDG86" s="405"/>
      <c r="TDH86" s="405"/>
      <c r="TDI86" s="405"/>
      <c r="TDJ86" s="405"/>
      <c r="TDK86" s="405"/>
      <c r="TDL86" s="405"/>
      <c r="TDM86" s="405"/>
      <c r="TDN86" s="405"/>
      <c r="TDO86" s="405"/>
      <c r="TDP86" s="405"/>
      <c r="TDQ86" s="405"/>
      <c r="TDR86" s="405"/>
      <c r="TDS86" s="405"/>
      <c r="TDT86" s="405"/>
      <c r="TDU86" s="405"/>
      <c r="TDV86" s="405"/>
      <c r="TDW86" s="405"/>
      <c r="TDX86" s="405"/>
      <c r="TDY86" s="405"/>
      <c r="TDZ86" s="405"/>
      <c r="TEA86" s="405"/>
      <c r="TEB86" s="405"/>
      <c r="TEC86" s="405"/>
      <c r="TED86" s="405"/>
      <c r="TEE86" s="405"/>
      <c r="TEF86" s="405"/>
      <c r="TEG86" s="405"/>
      <c r="TEH86" s="405"/>
      <c r="TEI86" s="405"/>
      <c r="TEJ86" s="405"/>
      <c r="TEK86" s="405"/>
      <c r="TEL86" s="405"/>
      <c r="TEM86" s="405"/>
      <c r="TEN86" s="405"/>
      <c r="TEO86" s="405"/>
      <c r="TEP86" s="405"/>
      <c r="TEQ86" s="405"/>
      <c r="TER86" s="405"/>
      <c r="TES86" s="405"/>
      <c r="TET86" s="405"/>
      <c r="TEU86" s="405"/>
      <c r="TEV86" s="405"/>
      <c r="TEW86" s="405"/>
      <c r="TEX86" s="405"/>
      <c r="TEY86" s="405"/>
      <c r="TEZ86" s="405"/>
      <c r="TFA86" s="405"/>
      <c r="TFB86" s="405"/>
      <c r="TFC86" s="405"/>
      <c r="TFD86" s="405"/>
      <c r="TFE86" s="405"/>
      <c r="TFF86" s="405"/>
      <c r="TFG86" s="405"/>
      <c r="TFH86" s="405"/>
      <c r="TFI86" s="405"/>
      <c r="TFJ86" s="405"/>
      <c r="TFK86" s="405"/>
      <c r="TFL86" s="405"/>
      <c r="TFM86" s="405"/>
      <c r="TFN86" s="405"/>
      <c r="TFO86" s="405"/>
      <c r="TFP86" s="405"/>
      <c r="TFQ86" s="405"/>
      <c r="TFR86" s="405"/>
      <c r="TFS86" s="405"/>
      <c r="TFT86" s="405"/>
      <c r="TFU86" s="405"/>
      <c r="TFV86" s="405"/>
      <c r="TFW86" s="405"/>
      <c r="TFX86" s="405"/>
      <c r="TFY86" s="405"/>
      <c r="TFZ86" s="405"/>
      <c r="TGA86" s="405"/>
      <c r="TGB86" s="405"/>
      <c r="TGC86" s="405"/>
      <c r="TGD86" s="405"/>
      <c r="TGE86" s="405"/>
      <c r="TGF86" s="405"/>
      <c r="TGG86" s="405"/>
      <c r="TGH86" s="405"/>
      <c r="TGI86" s="405"/>
      <c r="TGJ86" s="405"/>
      <c r="TGK86" s="405"/>
      <c r="TGL86" s="405"/>
      <c r="TGM86" s="405"/>
      <c r="TGN86" s="405"/>
      <c r="TGO86" s="405"/>
      <c r="TGP86" s="405"/>
      <c r="TGQ86" s="405"/>
      <c r="TGR86" s="405"/>
      <c r="TGS86" s="405"/>
      <c r="TGT86" s="405"/>
      <c r="TGU86" s="405"/>
      <c r="TGV86" s="405"/>
      <c r="TGW86" s="405"/>
      <c r="TGX86" s="405"/>
      <c r="TGY86" s="405"/>
      <c r="TGZ86" s="405"/>
      <c r="THA86" s="405"/>
      <c r="THB86" s="405"/>
      <c r="THC86" s="405"/>
      <c r="THD86" s="405"/>
      <c r="THE86" s="405"/>
      <c r="THF86" s="405"/>
      <c r="THG86" s="405"/>
      <c r="THH86" s="405"/>
      <c r="THI86" s="405"/>
      <c r="THJ86" s="405"/>
      <c r="THK86" s="405"/>
      <c r="THL86" s="405"/>
      <c r="THM86" s="405"/>
      <c r="THN86" s="405"/>
      <c r="THO86" s="405"/>
      <c r="THP86" s="405"/>
      <c r="THQ86" s="405"/>
      <c r="THR86" s="405"/>
      <c r="THS86" s="405"/>
      <c r="THT86" s="405"/>
      <c r="THU86" s="405"/>
      <c r="THV86" s="405"/>
      <c r="THW86" s="405"/>
      <c r="THX86" s="405"/>
      <c r="THY86" s="405"/>
      <c r="THZ86" s="405"/>
      <c r="TIA86" s="405"/>
      <c r="TIB86" s="405"/>
      <c r="TIC86" s="405"/>
      <c r="TID86" s="405"/>
      <c r="TIE86" s="405"/>
      <c r="TIF86" s="405"/>
      <c r="TIG86" s="405"/>
      <c r="TIH86" s="405"/>
      <c r="TII86" s="405"/>
      <c r="TIJ86" s="405"/>
      <c r="TIK86" s="405"/>
      <c r="TIL86" s="405"/>
      <c r="TIM86" s="405"/>
      <c r="TIN86" s="405"/>
      <c r="TIO86" s="405"/>
      <c r="TIP86" s="405"/>
      <c r="TIQ86" s="405"/>
      <c r="TIR86" s="405"/>
      <c r="TIS86" s="405"/>
      <c r="TIT86" s="405"/>
      <c r="TIU86" s="405"/>
      <c r="TIV86" s="405"/>
      <c r="TIW86" s="405"/>
      <c r="TIX86" s="405"/>
      <c r="TIY86" s="405"/>
      <c r="TIZ86" s="405"/>
      <c r="TJA86" s="405"/>
      <c r="TJB86" s="405"/>
      <c r="TJC86" s="405"/>
      <c r="TJD86" s="405"/>
      <c r="TJE86" s="405"/>
      <c r="TJF86" s="405"/>
      <c r="TJG86" s="405"/>
      <c r="TJH86" s="405"/>
      <c r="TJI86" s="405"/>
      <c r="TJJ86" s="405"/>
      <c r="TJK86" s="405"/>
      <c r="TJL86" s="405"/>
      <c r="TJM86" s="405"/>
      <c r="TJN86" s="405"/>
      <c r="TJO86" s="405"/>
      <c r="TJP86" s="405"/>
      <c r="TJQ86" s="405"/>
      <c r="TJR86" s="405"/>
      <c r="TJS86" s="405"/>
      <c r="TJT86" s="405"/>
      <c r="TJU86" s="405"/>
      <c r="TJV86" s="405"/>
      <c r="TJW86" s="405"/>
      <c r="TJX86" s="405"/>
      <c r="TJY86" s="405"/>
      <c r="TJZ86" s="405"/>
      <c r="TKB86" s="405"/>
      <c r="TKD86" s="405"/>
      <c r="TKF86" s="405"/>
      <c r="TKI86" s="405"/>
      <c r="TKJ86" s="405"/>
      <c r="TKK86" s="405"/>
      <c r="TKM86" s="405"/>
      <c r="TKN86" s="405"/>
      <c r="TKO86" s="405"/>
      <c r="TKP86" s="405"/>
      <c r="TKU86" s="405"/>
      <c r="TKW86" s="405"/>
      <c r="TKX86" s="405"/>
      <c r="TKY86" s="405"/>
      <c r="TKZ86" s="405"/>
      <c r="TLA86" s="405"/>
      <c r="TLB86" s="405"/>
      <c r="TLC86" s="405"/>
      <c r="TLD86" s="405"/>
      <c r="TLE86" s="405"/>
      <c r="TLF86" s="405"/>
      <c r="TLG86" s="405"/>
      <c r="TLH86" s="405"/>
      <c r="TLI86" s="405"/>
      <c r="TLJ86" s="405"/>
      <c r="TLK86" s="405"/>
      <c r="TLL86" s="405"/>
      <c r="TLM86" s="405"/>
      <c r="TLN86" s="405"/>
      <c r="TLO86" s="405"/>
      <c r="TLP86" s="405"/>
      <c r="TLQ86" s="405"/>
      <c r="TLR86" s="405"/>
      <c r="TLS86" s="405"/>
      <c r="TLT86" s="405"/>
      <c r="TLU86" s="405"/>
      <c r="TLV86" s="405"/>
      <c r="TLW86" s="405"/>
      <c r="TLX86" s="405"/>
      <c r="TLY86" s="405"/>
      <c r="TLZ86" s="405"/>
      <c r="TMA86" s="405"/>
      <c r="TMB86" s="405"/>
      <c r="TMC86" s="405"/>
      <c r="TMD86" s="405"/>
      <c r="TME86" s="405"/>
      <c r="TMF86" s="405"/>
      <c r="TMG86" s="405"/>
      <c r="TMH86" s="405"/>
      <c r="TMI86" s="405"/>
      <c r="TMJ86" s="405"/>
      <c r="TMK86" s="405"/>
      <c r="TML86" s="405"/>
      <c r="TMM86" s="405"/>
      <c r="TMN86" s="405"/>
      <c r="TMO86" s="405"/>
      <c r="TMP86" s="405"/>
      <c r="TMQ86" s="405"/>
      <c r="TMR86" s="405"/>
      <c r="TMS86" s="405"/>
      <c r="TMT86" s="405"/>
      <c r="TMU86" s="405"/>
      <c r="TMV86" s="405"/>
      <c r="TMW86" s="405"/>
      <c r="TMX86" s="405"/>
      <c r="TMY86" s="405"/>
      <c r="TMZ86" s="405"/>
      <c r="TNA86" s="405"/>
      <c r="TNB86" s="405"/>
      <c r="TNC86" s="405"/>
      <c r="TND86" s="405"/>
      <c r="TNE86" s="405"/>
      <c r="TNF86" s="405"/>
      <c r="TNG86" s="405"/>
      <c r="TNH86" s="405"/>
      <c r="TNI86" s="405"/>
      <c r="TNJ86" s="405"/>
      <c r="TNK86" s="405"/>
      <c r="TNL86" s="405"/>
      <c r="TNM86" s="405"/>
      <c r="TNN86" s="405"/>
      <c r="TNO86" s="405"/>
      <c r="TNP86" s="405"/>
      <c r="TNQ86" s="405"/>
      <c r="TNR86" s="405"/>
      <c r="TNS86" s="405"/>
      <c r="TNT86" s="405"/>
      <c r="TNU86" s="405"/>
      <c r="TNV86" s="405"/>
      <c r="TNW86" s="405"/>
      <c r="TNX86" s="405"/>
      <c r="TNY86" s="405"/>
      <c r="TNZ86" s="405"/>
      <c r="TOA86" s="405"/>
      <c r="TOB86" s="405"/>
      <c r="TOC86" s="405"/>
      <c r="TOD86" s="405"/>
      <c r="TOE86" s="405"/>
      <c r="TOF86" s="405"/>
      <c r="TOG86" s="405"/>
      <c r="TOH86" s="405"/>
      <c r="TOI86" s="405"/>
      <c r="TOJ86" s="405"/>
      <c r="TOK86" s="405"/>
      <c r="TOL86" s="405"/>
      <c r="TOM86" s="405"/>
      <c r="TON86" s="405"/>
      <c r="TOO86" s="405"/>
      <c r="TOP86" s="405"/>
      <c r="TOQ86" s="405"/>
      <c r="TOR86" s="405"/>
      <c r="TOS86" s="405"/>
      <c r="TOT86" s="405"/>
      <c r="TOU86" s="405"/>
      <c r="TOV86" s="405"/>
      <c r="TOW86" s="405"/>
      <c r="TOX86" s="405"/>
      <c r="TOY86" s="405"/>
      <c r="TOZ86" s="405"/>
      <c r="TPA86" s="405"/>
      <c r="TPB86" s="405"/>
      <c r="TPC86" s="405"/>
      <c r="TPD86" s="405"/>
      <c r="TPE86" s="405"/>
      <c r="TPF86" s="405"/>
      <c r="TPG86" s="405"/>
      <c r="TPH86" s="405"/>
      <c r="TPI86" s="405"/>
      <c r="TPJ86" s="405"/>
      <c r="TPK86" s="405"/>
      <c r="TPL86" s="405"/>
      <c r="TPM86" s="405"/>
      <c r="TPN86" s="405"/>
      <c r="TPO86" s="405"/>
      <c r="TPP86" s="405"/>
      <c r="TPQ86" s="405"/>
      <c r="TPR86" s="405"/>
      <c r="TPS86" s="405"/>
      <c r="TPT86" s="405"/>
      <c r="TPU86" s="405"/>
      <c r="TPV86" s="405"/>
      <c r="TPW86" s="405"/>
      <c r="TPX86" s="405"/>
      <c r="TPY86" s="405"/>
      <c r="TPZ86" s="405"/>
      <c r="TQA86" s="405"/>
      <c r="TQB86" s="405"/>
      <c r="TQC86" s="405"/>
      <c r="TQD86" s="405"/>
      <c r="TQE86" s="405"/>
      <c r="TQF86" s="405"/>
      <c r="TQG86" s="405"/>
      <c r="TQH86" s="405"/>
      <c r="TQI86" s="405"/>
      <c r="TQJ86" s="405"/>
      <c r="TQK86" s="405"/>
      <c r="TQL86" s="405"/>
      <c r="TQM86" s="405"/>
      <c r="TQN86" s="405"/>
      <c r="TQO86" s="405"/>
      <c r="TQP86" s="405"/>
      <c r="TQQ86" s="405"/>
      <c r="TQR86" s="405"/>
      <c r="TQS86" s="405"/>
      <c r="TQT86" s="405"/>
      <c r="TQU86" s="405"/>
      <c r="TQV86" s="405"/>
      <c r="TQW86" s="405"/>
      <c r="TQX86" s="405"/>
      <c r="TQY86" s="405"/>
      <c r="TQZ86" s="405"/>
      <c r="TRA86" s="405"/>
      <c r="TRB86" s="405"/>
      <c r="TRC86" s="405"/>
      <c r="TRD86" s="405"/>
      <c r="TRE86" s="405"/>
      <c r="TRF86" s="405"/>
      <c r="TRG86" s="405"/>
      <c r="TRH86" s="405"/>
      <c r="TRI86" s="405"/>
      <c r="TRJ86" s="405"/>
      <c r="TRK86" s="405"/>
      <c r="TRL86" s="405"/>
      <c r="TRM86" s="405"/>
      <c r="TRN86" s="405"/>
      <c r="TRO86" s="405"/>
      <c r="TRP86" s="405"/>
      <c r="TRQ86" s="405"/>
      <c r="TRR86" s="405"/>
      <c r="TRS86" s="405"/>
      <c r="TRT86" s="405"/>
      <c r="TRU86" s="405"/>
      <c r="TRV86" s="405"/>
      <c r="TRW86" s="405"/>
      <c r="TRX86" s="405"/>
      <c r="TRY86" s="405"/>
      <c r="TRZ86" s="405"/>
      <c r="TSA86" s="405"/>
      <c r="TSB86" s="405"/>
      <c r="TSC86" s="405"/>
      <c r="TSD86" s="405"/>
      <c r="TSE86" s="405"/>
      <c r="TSF86" s="405"/>
      <c r="TSG86" s="405"/>
      <c r="TSH86" s="405"/>
      <c r="TSI86" s="405"/>
      <c r="TSJ86" s="405"/>
      <c r="TSK86" s="405"/>
      <c r="TSL86" s="405"/>
      <c r="TSM86" s="405"/>
      <c r="TSN86" s="405"/>
      <c r="TSO86" s="405"/>
      <c r="TSP86" s="405"/>
      <c r="TSQ86" s="405"/>
      <c r="TSR86" s="405"/>
      <c r="TSS86" s="405"/>
      <c r="TST86" s="405"/>
      <c r="TSU86" s="405"/>
      <c r="TSV86" s="405"/>
      <c r="TSW86" s="405"/>
      <c r="TSX86" s="405"/>
      <c r="TSY86" s="405"/>
      <c r="TSZ86" s="405"/>
      <c r="TTA86" s="405"/>
      <c r="TTB86" s="405"/>
      <c r="TTC86" s="405"/>
      <c r="TTD86" s="405"/>
      <c r="TTE86" s="405"/>
      <c r="TTF86" s="405"/>
      <c r="TTG86" s="405"/>
      <c r="TTH86" s="405"/>
      <c r="TTI86" s="405"/>
      <c r="TTJ86" s="405"/>
      <c r="TTK86" s="405"/>
      <c r="TTL86" s="405"/>
      <c r="TTM86" s="405"/>
      <c r="TTN86" s="405"/>
      <c r="TTO86" s="405"/>
      <c r="TTP86" s="405"/>
      <c r="TTQ86" s="405"/>
      <c r="TTR86" s="405"/>
      <c r="TTS86" s="405"/>
      <c r="TTT86" s="405"/>
      <c r="TTU86" s="405"/>
      <c r="TTV86" s="405"/>
      <c r="TTX86" s="405"/>
      <c r="TTZ86" s="405"/>
      <c r="TUB86" s="405"/>
      <c r="TUE86" s="405"/>
      <c r="TUF86" s="405"/>
      <c r="TUG86" s="405"/>
      <c r="TUI86" s="405"/>
      <c r="TUJ86" s="405"/>
      <c r="TUK86" s="405"/>
      <c r="TUL86" s="405"/>
      <c r="TUQ86" s="405"/>
      <c r="TUS86" s="405"/>
      <c r="TUT86" s="405"/>
      <c r="TUU86" s="405"/>
      <c r="TUV86" s="405"/>
      <c r="TUW86" s="405"/>
      <c r="TUX86" s="405"/>
      <c r="TUY86" s="405"/>
      <c r="TUZ86" s="405"/>
      <c r="TVA86" s="405"/>
      <c r="TVB86" s="405"/>
      <c r="TVC86" s="405"/>
      <c r="TVD86" s="405"/>
      <c r="TVE86" s="405"/>
      <c r="TVF86" s="405"/>
      <c r="TVG86" s="405"/>
      <c r="TVH86" s="405"/>
      <c r="TVI86" s="405"/>
      <c r="TVJ86" s="405"/>
      <c r="TVK86" s="405"/>
      <c r="TVL86" s="405"/>
      <c r="TVM86" s="405"/>
      <c r="TVN86" s="405"/>
      <c r="TVO86" s="405"/>
      <c r="TVP86" s="405"/>
      <c r="TVQ86" s="405"/>
      <c r="TVR86" s="405"/>
      <c r="TVS86" s="405"/>
      <c r="TVT86" s="405"/>
      <c r="TVU86" s="405"/>
      <c r="TVV86" s="405"/>
      <c r="TVW86" s="405"/>
      <c r="TVX86" s="405"/>
      <c r="TVY86" s="405"/>
      <c r="TVZ86" s="405"/>
      <c r="TWA86" s="405"/>
      <c r="TWB86" s="405"/>
      <c r="TWC86" s="405"/>
      <c r="TWD86" s="405"/>
      <c r="TWE86" s="405"/>
      <c r="TWF86" s="405"/>
      <c r="TWG86" s="405"/>
      <c r="TWH86" s="405"/>
      <c r="TWI86" s="405"/>
      <c r="TWJ86" s="405"/>
      <c r="TWK86" s="405"/>
      <c r="TWL86" s="405"/>
      <c r="TWM86" s="405"/>
      <c r="TWN86" s="405"/>
      <c r="TWO86" s="405"/>
      <c r="TWP86" s="405"/>
      <c r="TWQ86" s="405"/>
      <c r="TWR86" s="405"/>
      <c r="TWS86" s="405"/>
      <c r="TWT86" s="405"/>
      <c r="TWU86" s="405"/>
      <c r="TWV86" s="405"/>
      <c r="TWW86" s="405"/>
      <c r="TWX86" s="405"/>
      <c r="TWY86" s="405"/>
      <c r="TWZ86" s="405"/>
      <c r="TXA86" s="405"/>
      <c r="TXB86" s="405"/>
      <c r="TXC86" s="405"/>
      <c r="TXD86" s="405"/>
      <c r="TXE86" s="405"/>
      <c r="TXF86" s="405"/>
      <c r="TXG86" s="405"/>
      <c r="TXH86" s="405"/>
      <c r="TXI86" s="405"/>
      <c r="TXJ86" s="405"/>
      <c r="TXK86" s="405"/>
      <c r="TXL86" s="405"/>
      <c r="TXM86" s="405"/>
      <c r="TXN86" s="405"/>
      <c r="TXO86" s="405"/>
      <c r="TXP86" s="405"/>
      <c r="TXQ86" s="405"/>
      <c r="TXR86" s="405"/>
      <c r="TXS86" s="405"/>
      <c r="TXT86" s="405"/>
      <c r="TXU86" s="405"/>
      <c r="TXV86" s="405"/>
      <c r="TXW86" s="405"/>
      <c r="TXX86" s="405"/>
      <c r="TXY86" s="405"/>
      <c r="TXZ86" s="405"/>
      <c r="TYA86" s="405"/>
      <c r="TYB86" s="405"/>
      <c r="TYC86" s="405"/>
      <c r="TYD86" s="405"/>
      <c r="TYE86" s="405"/>
      <c r="TYF86" s="405"/>
      <c r="TYG86" s="405"/>
      <c r="TYH86" s="405"/>
      <c r="TYI86" s="405"/>
      <c r="TYJ86" s="405"/>
      <c r="TYK86" s="405"/>
      <c r="TYL86" s="405"/>
      <c r="TYM86" s="405"/>
      <c r="TYN86" s="405"/>
      <c r="TYO86" s="405"/>
      <c r="TYP86" s="405"/>
      <c r="TYQ86" s="405"/>
      <c r="TYR86" s="405"/>
      <c r="TYS86" s="405"/>
      <c r="TYT86" s="405"/>
      <c r="TYU86" s="405"/>
      <c r="TYV86" s="405"/>
      <c r="TYW86" s="405"/>
      <c r="TYX86" s="405"/>
      <c r="TYY86" s="405"/>
      <c r="TYZ86" s="405"/>
      <c r="TZA86" s="405"/>
      <c r="TZB86" s="405"/>
      <c r="TZC86" s="405"/>
      <c r="TZD86" s="405"/>
      <c r="TZE86" s="405"/>
      <c r="TZF86" s="405"/>
      <c r="TZG86" s="405"/>
      <c r="TZH86" s="405"/>
      <c r="TZI86" s="405"/>
      <c r="TZJ86" s="405"/>
      <c r="TZK86" s="405"/>
      <c r="TZL86" s="405"/>
      <c r="TZM86" s="405"/>
      <c r="TZN86" s="405"/>
      <c r="TZO86" s="405"/>
      <c r="TZP86" s="405"/>
      <c r="TZQ86" s="405"/>
      <c r="TZR86" s="405"/>
      <c r="TZS86" s="405"/>
      <c r="TZT86" s="405"/>
      <c r="TZU86" s="405"/>
      <c r="TZV86" s="405"/>
      <c r="TZW86" s="405"/>
      <c r="TZX86" s="405"/>
      <c r="TZY86" s="405"/>
      <c r="TZZ86" s="405"/>
      <c r="UAA86" s="405"/>
      <c r="UAB86" s="405"/>
      <c r="UAC86" s="405"/>
      <c r="UAD86" s="405"/>
      <c r="UAE86" s="405"/>
      <c r="UAF86" s="405"/>
      <c r="UAG86" s="405"/>
      <c r="UAH86" s="405"/>
      <c r="UAI86" s="405"/>
      <c r="UAJ86" s="405"/>
      <c r="UAK86" s="405"/>
      <c r="UAL86" s="405"/>
      <c r="UAM86" s="405"/>
      <c r="UAN86" s="405"/>
      <c r="UAO86" s="405"/>
      <c r="UAP86" s="405"/>
      <c r="UAQ86" s="405"/>
      <c r="UAR86" s="405"/>
      <c r="UAS86" s="405"/>
      <c r="UAT86" s="405"/>
      <c r="UAU86" s="405"/>
      <c r="UAV86" s="405"/>
      <c r="UAW86" s="405"/>
      <c r="UAX86" s="405"/>
      <c r="UAY86" s="405"/>
      <c r="UAZ86" s="405"/>
      <c r="UBA86" s="405"/>
      <c r="UBB86" s="405"/>
      <c r="UBC86" s="405"/>
      <c r="UBD86" s="405"/>
      <c r="UBE86" s="405"/>
      <c r="UBF86" s="405"/>
      <c r="UBG86" s="405"/>
      <c r="UBH86" s="405"/>
      <c r="UBI86" s="405"/>
      <c r="UBJ86" s="405"/>
      <c r="UBK86" s="405"/>
      <c r="UBL86" s="405"/>
      <c r="UBM86" s="405"/>
      <c r="UBN86" s="405"/>
      <c r="UBO86" s="405"/>
      <c r="UBP86" s="405"/>
      <c r="UBQ86" s="405"/>
      <c r="UBR86" s="405"/>
      <c r="UBS86" s="405"/>
      <c r="UBT86" s="405"/>
      <c r="UBU86" s="405"/>
      <c r="UBV86" s="405"/>
      <c r="UBW86" s="405"/>
      <c r="UBX86" s="405"/>
      <c r="UBY86" s="405"/>
      <c r="UBZ86" s="405"/>
      <c r="UCA86" s="405"/>
      <c r="UCB86" s="405"/>
      <c r="UCC86" s="405"/>
      <c r="UCD86" s="405"/>
      <c r="UCE86" s="405"/>
      <c r="UCF86" s="405"/>
      <c r="UCG86" s="405"/>
      <c r="UCH86" s="405"/>
      <c r="UCI86" s="405"/>
      <c r="UCJ86" s="405"/>
      <c r="UCK86" s="405"/>
      <c r="UCL86" s="405"/>
      <c r="UCM86" s="405"/>
      <c r="UCN86" s="405"/>
      <c r="UCO86" s="405"/>
      <c r="UCP86" s="405"/>
      <c r="UCQ86" s="405"/>
      <c r="UCR86" s="405"/>
      <c r="UCS86" s="405"/>
      <c r="UCT86" s="405"/>
      <c r="UCU86" s="405"/>
      <c r="UCV86" s="405"/>
      <c r="UCW86" s="405"/>
      <c r="UCX86" s="405"/>
      <c r="UCY86" s="405"/>
      <c r="UCZ86" s="405"/>
      <c r="UDA86" s="405"/>
      <c r="UDB86" s="405"/>
      <c r="UDC86" s="405"/>
      <c r="UDD86" s="405"/>
      <c r="UDE86" s="405"/>
      <c r="UDF86" s="405"/>
      <c r="UDG86" s="405"/>
      <c r="UDH86" s="405"/>
      <c r="UDI86" s="405"/>
      <c r="UDJ86" s="405"/>
      <c r="UDK86" s="405"/>
      <c r="UDL86" s="405"/>
      <c r="UDM86" s="405"/>
      <c r="UDN86" s="405"/>
      <c r="UDO86" s="405"/>
      <c r="UDP86" s="405"/>
      <c r="UDQ86" s="405"/>
      <c r="UDR86" s="405"/>
      <c r="UDT86" s="405"/>
      <c r="UDV86" s="405"/>
      <c r="UDX86" s="405"/>
      <c r="UEA86" s="405"/>
      <c r="UEB86" s="405"/>
      <c r="UEC86" s="405"/>
      <c r="UEE86" s="405"/>
      <c r="UEF86" s="405"/>
      <c r="UEG86" s="405"/>
      <c r="UEH86" s="405"/>
      <c r="UEM86" s="405"/>
      <c r="UEO86" s="405"/>
      <c r="UEP86" s="405"/>
      <c r="UEQ86" s="405"/>
      <c r="UER86" s="405"/>
      <c r="UES86" s="405"/>
      <c r="UET86" s="405"/>
      <c r="UEU86" s="405"/>
      <c r="UEV86" s="405"/>
      <c r="UEW86" s="405"/>
      <c r="UEX86" s="405"/>
      <c r="UEY86" s="405"/>
      <c r="UEZ86" s="405"/>
      <c r="UFA86" s="405"/>
      <c r="UFB86" s="405"/>
      <c r="UFC86" s="405"/>
      <c r="UFD86" s="405"/>
      <c r="UFE86" s="405"/>
      <c r="UFF86" s="405"/>
      <c r="UFG86" s="405"/>
      <c r="UFH86" s="405"/>
      <c r="UFI86" s="405"/>
      <c r="UFJ86" s="405"/>
      <c r="UFK86" s="405"/>
      <c r="UFL86" s="405"/>
      <c r="UFM86" s="405"/>
      <c r="UFN86" s="405"/>
      <c r="UFO86" s="405"/>
      <c r="UFP86" s="405"/>
      <c r="UFQ86" s="405"/>
      <c r="UFR86" s="405"/>
      <c r="UFS86" s="405"/>
      <c r="UFT86" s="405"/>
      <c r="UFU86" s="405"/>
      <c r="UFV86" s="405"/>
      <c r="UFW86" s="405"/>
      <c r="UFX86" s="405"/>
      <c r="UFY86" s="405"/>
      <c r="UFZ86" s="405"/>
      <c r="UGA86" s="405"/>
      <c r="UGB86" s="405"/>
      <c r="UGC86" s="405"/>
      <c r="UGD86" s="405"/>
      <c r="UGE86" s="405"/>
      <c r="UGF86" s="405"/>
      <c r="UGG86" s="405"/>
      <c r="UGH86" s="405"/>
      <c r="UGI86" s="405"/>
      <c r="UGJ86" s="405"/>
      <c r="UGK86" s="405"/>
      <c r="UGL86" s="405"/>
      <c r="UGM86" s="405"/>
      <c r="UGN86" s="405"/>
      <c r="UGO86" s="405"/>
      <c r="UGP86" s="405"/>
      <c r="UGQ86" s="405"/>
      <c r="UGR86" s="405"/>
      <c r="UGS86" s="405"/>
      <c r="UGT86" s="405"/>
      <c r="UGU86" s="405"/>
      <c r="UGV86" s="405"/>
      <c r="UGW86" s="405"/>
      <c r="UGX86" s="405"/>
      <c r="UGY86" s="405"/>
      <c r="UGZ86" s="405"/>
      <c r="UHA86" s="405"/>
      <c r="UHB86" s="405"/>
      <c r="UHC86" s="405"/>
      <c r="UHD86" s="405"/>
      <c r="UHE86" s="405"/>
      <c r="UHF86" s="405"/>
      <c r="UHG86" s="405"/>
      <c r="UHH86" s="405"/>
      <c r="UHI86" s="405"/>
      <c r="UHJ86" s="405"/>
      <c r="UHK86" s="405"/>
      <c r="UHL86" s="405"/>
      <c r="UHM86" s="405"/>
      <c r="UHN86" s="405"/>
      <c r="UHO86" s="405"/>
      <c r="UHP86" s="405"/>
      <c r="UHQ86" s="405"/>
      <c r="UHR86" s="405"/>
      <c r="UHS86" s="405"/>
      <c r="UHT86" s="405"/>
      <c r="UHU86" s="405"/>
      <c r="UHV86" s="405"/>
      <c r="UHW86" s="405"/>
      <c r="UHX86" s="405"/>
      <c r="UHY86" s="405"/>
      <c r="UHZ86" s="405"/>
      <c r="UIA86" s="405"/>
      <c r="UIB86" s="405"/>
      <c r="UIC86" s="405"/>
      <c r="UID86" s="405"/>
      <c r="UIE86" s="405"/>
      <c r="UIF86" s="405"/>
      <c r="UIG86" s="405"/>
      <c r="UIH86" s="405"/>
      <c r="UII86" s="405"/>
      <c r="UIJ86" s="405"/>
      <c r="UIK86" s="405"/>
      <c r="UIL86" s="405"/>
      <c r="UIM86" s="405"/>
      <c r="UIN86" s="405"/>
      <c r="UIO86" s="405"/>
      <c r="UIP86" s="405"/>
      <c r="UIQ86" s="405"/>
      <c r="UIR86" s="405"/>
      <c r="UIS86" s="405"/>
      <c r="UIT86" s="405"/>
      <c r="UIU86" s="405"/>
      <c r="UIV86" s="405"/>
      <c r="UIW86" s="405"/>
      <c r="UIX86" s="405"/>
      <c r="UIY86" s="405"/>
      <c r="UIZ86" s="405"/>
      <c r="UJA86" s="405"/>
      <c r="UJB86" s="405"/>
      <c r="UJC86" s="405"/>
      <c r="UJD86" s="405"/>
      <c r="UJE86" s="405"/>
      <c r="UJF86" s="405"/>
      <c r="UJG86" s="405"/>
      <c r="UJH86" s="405"/>
      <c r="UJI86" s="405"/>
      <c r="UJJ86" s="405"/>
      <c r="UJK86" s="405"/>
      <c r="UJL86" s="405"/>
      <c r="UJM86" s="405"/>
      <c r="UJN86" s="405"/>
      <c r="UJO86" s="405"/>
      <c r="UJP86" s="405"/>
      <c r="UJQ86" s="405"/>
      <c r="UJR86" s="405"/>
      <c r="UJS86" s="405"/>
      <c r="UJT86" s="405"/>
      <c r="UJU86" s="405"/>
      <c r="UJV86" s="405"/>
      <c r="UJW86" s="405"/>
      <c r="UJX86" s="405"/>
      <c r="UJY86" s="405"/>
      <c r="UJZ86" s="405"/>
      <c r="UKA86" s="405"/>
      <c r="UKB86" s="405"/>
      <c r="UKC86" s="405"/>
      <c r="UKD86" s="405"/>
      <c r="UKE86" s="405"/>
      <c r="UKF86" s="405"/>
      <c r="UKG86" s="405"/>
      <c r="UKH86" s="405"/>
      <c r="UKI86" s="405"/>
      <c r="UKJ86" s="405"/>
      <c r="UKK86" s="405"/>
      <c r="UKL86" s="405"/>
      <c r="UKM86" s="405"/>
      <c r="UKN86" s="405"/>
      <c r="UKO86" s="405"/>
      <c r="UKP86" s="405"/>
      <c r="UKQ86" s="405"/>
      <c r="UKR86" s="405"/>
      <c r="UKS86" s="405"/>
      <c r="UKT86" s="405"/>
      <c r="UKU86" s="405"/>
      <c r="UKV86" s="405"/>
      <c r="UKW86" s="405"/>
      <c r="UKX86" s="405"/>
      <c r="UKY86" s="405"/>
      <c r="UKZ86" s="405"/>
      <c r="ULA86" s="405"/>
      <c r="ULB86" s="405"/>
      <c r="ULC86" s="405"/>
      <c r="ULD86" s="405"/>
      <c r="ULE86" s="405"/>
      <c r="ULF86" s="405"/>
      <c r="ULG86" s="405"/>
      <c r="ULH86" s="405"/>
      <c r="ULI86" s="405"/>
      <c r="ULJ86" s="405"/>
      <c r="ULK86" s="405"/>
      <c r="ULL86" s="405"/>
      <c r="ULM86" s="405"/>
      <c r="ULN86" s="405"/>
      <c r="ULO86" s="405"/>
      <c r="ULP86" s="405"/>
      <c r="ULQ86" s="405"/>
      <c r="ULR86" s="405"/>
      <c r="ULS86" s="405"/>
      <c r="ULT86" s="405"/>
      <c r="ULU86" s="405"/>
      <c r="ULV86" s="405"/>
      <c r="ULW86" s="405"/>
      <c r="ULX86" s="405"/>
      <c r="ULY86" s="405"/>
      <c r="ULZ86" s="405"/>
      <c r="UMA86" s="405"/>
      <c r="UMB86" s="405"/>
      <c r="UMC86" s="405"/>
      <c r="UMD86" s="405"/>
      <c r="UME86" s="405"/>
      <c r="UMF86" s="405"/>
      <c r="UMG86" s="405"/>
      <c r="UMH86" s="405"/>
      <c r="UMI86" s="405"/>
      <c r="UMJ86" s="405"/>
      <c r="UMK86" s="405"/>
      <c r="UML86" s="405"/>
      <c r="UMM86" s="405"/>
      <c r="UMN86" s="405"/>
      <c r="UMO86" s="405"/>
      <c r="UMP86" s="405"/>
      <c r="UMQ86" s="405"/>
      <c r="UMR86" s="405"/>
      <c r="UMS86" s="405"/>
      <c r="UMT86" s="405"/>
      <c r="UMU86" s="405"/>
      <c r="UMV86" s="405"/>
      <c r="UMW86" s="405"/>
      <c r="UMX86" s="405"/>
      <c r="UMY86" s="405"/>
      <c r="UMZ86" s="405"/>
      <c r="UNA86" s="405"/>
      <c r="UNB86" s="405"/>
      <c r="UNC86" s="405"/>
      <c r="UND86" s="405"/>
      <c r="UNE86" s="405"/>
      <c r="UNF86" s="405"/>
      <c r="UNG86" s="405"/>
      <c r="UNH86" s="405"/>
      <c r="UNI86" s="405"/>
      <c r="UNJ86" s="405"/>
      <c r="UNK86" s="405"/>
      <c r="UNL86" s="405"/>
      <c r="UNM86" s="405"/>
      <c r="UNN86" s="405"/>
      <c r="UNP86" s="405"/>
      <c r="UNR86" s="405"/>
      <c r="UNT86" s="405"/>
      <c r="UNW86" s="405"/>
      <c r="UNX86" s="405"/>
      <c r="UNY86" s="405"/>
      <c r="UOA86" s="405"/>
      <c r="UOB86" s="405"/>
      <c r="UOC86" s="405"/>
      <c r="UOD86" s="405"/>
      <c r="UOI86" s="405"/>
      <c r="UOK86" s="405"/>
      <c r="UOL86" s="405"/>
      <c r="UOM86" s="405"/>
      <c r="UON86" s="405"/>
      <c r="UOO86" s="405"/>
      <c r="UOP86" s="405"/>
      <c r="UOQ86" s="405"/>
      <c r="UOR86" s="405"/>
      <c r="UOS86" s="405"/>
      <c r="UOT86" s="405"/>
      <c r="UOU86" s="405"/>
      <c r="UOV86" s="405"/>
      <c r="UOW86" s="405"/>
      <c r="UOX86" s="405"/>
      <c r="UOY86" s="405"/>
      <c r="UOZ86" s="405"/>
      <c r="UPA86" s="405"/>
      <c r="UPB86" s="405"/>
      <c r="UPC86" s="405"/>
      <c r="UPD86" s="405"/>
      <c r="UPE86" s="405"/>
      <c r="UPF86" s="405"/>
      <c r="UPG86" s="405"/>
      <c r="UPH86" s="405"/>
      <c r="UPI86" s="405"/>
      <c r="UPJ86" s="405"/>
      <c r="UPK86" s="405"/>
      <c r="UPL86" s="405"/>
      <c r="UPM86" s="405"/>
      <c r="UPN86" s="405"/>
      <c r="UPO86" s="405"/>
      <c r="UPP86" s="405"/>
      <c r="UPQ86" s="405"/>
      <c r="UPR86" s="405"/>
      <c r="UPS86" s="405"/>
      <c r="UPT86" s="405"/>
      <c r="UPU86" s="405"/>
      <c r="UPV86" s="405"/>
      <c r="UPW86" s="405"/>
      <c r="UPX86" s="405"/>
      <c r="UPY86" s="405"/>
      <c r="UPZ86" s="405"/>
      <c r="UQA86" s="405"/>
      <c r="UQB86" s="405"/>
      <c r="UQC86" s="405"/>
      <c r="UQD86" s="405"/>
      <c r="UQE86" s="405"/>
      <c r="UQF86" s="405"/>
      <c r="UQG86" s="405"/>
      <c r="UQH86" s="405"/>
      <c r="UQI86" s="405"/>
      <c r="UQJ86" s="405"/>
      <c r="UQK86" s="405"/>
      <c r="UQL86" s="405"/>
      <c r="UQM86" s="405"/>
      <c r="UQN86" s="405"/>
      <c r="UQO86" s="405"/>
      <c r="UQP86" s="405"/>
      <c r="UQQ86" s="405"/>
      <c r="UQR86" s="405"/>
      <c r="UQS86" s="405"/>
      <c r="UQT86" s="405"/>
      <c r="UQU86" s="405"/>
      <c r="UQV86" s="405"/>
      <c r="UQW86" s="405"/>
      <c r="UQX86" s="405"/>
      <c r="UQY86" s="405"/>
      <c r="UQZ86" s="405"/>
      <c r="URA86" s="405"/>
      <c r="URB86" s="405"/>
      <c r="URC86" s="405"/>
      <c r="URD86" s="405"/>
      <c r="URE86" s="405"/>
      <c r="URF86" s="405"/>
      <c r="URG86" s="405"/>
      <c r="URH86" s="405"/>
      <c r="URI86" s="405"/>
      <c r="URJ86" s="405"/>
      <c r="URK86" s="405"/>
      <c r="URL86" s="405"/>
      <c r="URM86" s="405"/>
      <c r="URN86" s="405"/>
      <c r="URO86" s="405"/>
      <c r="URP86" s="405"/>
      <c r="URQ86" s="405"/>
      <c r="URR86" s="405"/>
      <c r="URS86" s="405"/>
      <c r="URT86" s="405"/>
      <c r="URU86" s="405"/>
      <c r="URV86" s="405"/>
      <c r="URW86" s="405"/>
      <c r="URX86" s="405"/>
      <c r="URY86" s="405"/>
      <c r="URZ86" s="405"/>
      <c r="USA86" s="405"/>
      <c r="USB86" s="405"/>
      <c r="USC86" s="405"/>
      <c r="USD86" s="405"/>
      <c r="USE86" s="405"/>
      <c r="USF86" s="405"/>
      <c r="USG86" s="405"/>
      <c r="USH86" s="405"/>
      <c r="USI86" s="405"/>
      <c r="USJ86" s="405"/>
      <c r="USK86" s="405"/>
      <c r="USL86" s="405"/>
      <c r="USM86" s="405"/>
      <c r="USN86" s="405"/>
      <c r="USO86" s="405"/>
      <c r="USP86" s="405"/>
      <c r="USQ86" s="405"/>
      <c r="USR86" s="405"/>
      <c r="USS86" s="405"/>
      <c r="UST86" s="405"/>
      <c r="USU86" s="405"/>
      <c r="USV86" s="405"/>
      <c r="USW86" s="405"/>
      <c r="USX86" s="405"/>
      <c r="USY86" s="405"/>
      <c r="USZ86" s="405"/>
      <c r="UTA86" s="405"/>
      <c r="UTB86" s="405"/>
      <c r="UTC86" s="405"/>
      <c r="UTD86" s="405"/>
      <c r="UTE86" s="405"/>
      <c r="UTF86" s="405"/>
      <c r="UTG86" s="405"/>
      <c r="UTH86" s="405"/>
      <c r="UTI86" s="405"/>
      <c r="UTJ86" s="405"/>
      <c r="UTK86" s="405"/>
      <c r="UTL86" s="405"/>
      <c r="UTM86" s="405"/>
      <c r="UTN86" s="405"/>
      <c r="UTO86" s="405"/>
      <c r="UTP86" s="405"/>
      <c r="UTQ86" s="405"/>
      <c r="UTR86" s="405"/>
      <c r="UTS86" s="405"/>
      <c r="UTT86" s="405"/>
      <c r="UTU86" s="405"/>
      <c r="UTV86" s="405"/>
      <c r="UTW86" s="405"/>
      <c r="UTX86" s="405"/>
      <c r="UTY86" s="405"/>
      <c r="UTZ86" s="405"/>
      <c r="UUA86" s="405"/>
      <c r="UUB86" s="405"/>
      <c r="UUC86" s="405"/>
      <c r="UUD86" s="405"/>
      <c r="UUE86" s="405"/>
      <c r="UUF86" s="405"/>
      <c r="UUG86" s="405"/>
      <c r="UUH86" s="405"/>
      <c r="UUI86" s="405"/>
      <c r="UUJ86" s="405"/>
      <c r="UUK86" s="405"/>
      <c r="UUL86" s="405"/>
      <c r="UUM86" s="405"/>
      <c r="UUN86" s="405"/>
      <c r="UUO86" s="405"/>
      <c r="UUP86" s="405"/>
      <c r="UUQ86" s="405"/>
      <c r="UUR86" s="405"/>
      <c r="UUS86" s="405"/>
      <c r="UUT86" s="405"/>
      <c r="UUU86" s="405"/>
      <c r="UUV86" s="405"/>
      <c r="UUW86" s="405"/>
      <c r="UUX86" s="405"/>
      <c r="UUY86" s="405"/>
      <c r="UUZ86" s="405"/>
      <c r="UVA86" s="405"/>
      <c r="UVB86" s="405"/>
      <c r="UVC86" s="405"/>
      <c r="UVD86" s="405"/>
      <c r="UVE86" s="405"/>
      <c r="UVF86" s="405"/>
      <c r="UVG86" s="405"/>
      <c r="UVH86" s="405"/>
      <c r="UVI86" s="405"/>
      <c r="UVJ86" s="405"/>
      <c r="UVK86" s="405"/>
      <c r="UVL86" s="405"/>
      <c r="UVM86" s="405"/>
      <c r="UVN86" s="405"/>
      <c r="UVO86" s="405"/>
      <c r="UVP86" s="405"/>
      <c r="UVQ86" s="405"/>
      <c r="UVR86" s="405"/>
      <c r="UVS86" s="405"/>
      <c r="UVT86" s="405"/>
      <c r="UVU86" s="405"/>
      <c r="UVV86" s="405"/>
      <c r="UVW86" s="405"/>
      <c r="UVX86" s="405"/>
      <c r="UVY86" s="405"/>
      <c r="UVZ86" s="405"/>
      <c r="UWA86" s="405"/>
      <c r="UWB86" s="405"/>
      <c r="UWC86" s="405"/>
      <c r="UWD86" s="405"/>
      <c r="UWE86" s="405"/>
      <c r="UWF86" s="405"/>
      <c r="UWG86" s="405"/>
      <c r="UWH86" s="405"/>
      <c r="UWI86" s="405"/>
      <c r="UWJ86" s="405"/>
      <c r="UWK86" s="405"/>
      <c r="UWL86" s="405"/>
      <c r="UWM86" s="405"/>
      <c r="UWN86" s="405"/>
      <c r="UWO86" s="405"/>
      <c r="UWP86" s="405"/>
      <c r="UWQ86" s="405"/>
      <c r="UWR86" s="405"/>
      <c r="UWS86" s="405"/>
      <c r="UWT86" s="405"/>
      <c r="UWU86" s="405"/>
      <c r="UWV86" s="405"/>
      <c r="UWW86" s="405"/>
      <c r="UWX86" s="405"/>
      <c r="UWY86" s="405"/>
      <c r="UWZ86" s="405"/>
      <c r="UXA86" s="405"/>
      <c r="UXB86" s="405"/>
      <c r="UXC86" s="405"/>
      <c r="UXD86" s="405"/>
      <c r="UXE86" s="405"/>
      <c r="UXF86" s="405"/>
      <c r="UXG86" s="405"/>
      <c r="UXH86" s="405"/>
      <c r="UXI86" s="405"/>
      <c r="UXJ86" s="405"/>
      <c r="UXL86" s="405"/>
      <c r="UXN86" s="405"/>
      <c r="UXP86" s="405"/>
      <c r="UXS86" s="405"/>
      <c r="UXT86" s="405"/>
      <c r="UXU86" s="405"/>
      <c r="UXW86" s="405"/>
      <c r="UXX86" s="405"/>
      <c r="UXY86" s="405"/>
      <c r="UXZ86" s="405"/>
      <c r="UYE86" s="405"/>
      <c r="UYG86" s="405"/>
      <c r="UYH86" s="405"/>
      <c r="UYI86" s="405"/>
      <c r="UYJ86" s="405"/>
      <c r="UYK86" s="405"/>
      <c r="UYL86" s="405"/>
      <c r="UYM86" s="405"/>
      <c r="UYN86" s="405"/>
      <c r="UYO86" s="405"/>
      <c r="UYP86" s="405"/>
      <c r="UYQ86" s="405"/>
      <c r="UYR86" s="405"/>
      <c r="UYS86" s="405"/>
      <c r="UYT86" s="405"/>
      <c r="UYU86" s="405"/>
      <c r="UYV86" s="405"/>
      <c r="UYW86" s="405"/>
      <c r="UYX86" s="405"/>
      <c r="UYY86" s="405"/>
      <c r="UYZ86" s="405"/>
      <c r="UZA86" s="405"/>
      <c r="UZB86" s="405"/>
      <c r="UZC86" s="405"/>
      <c r="UZD86" s="405"/>
      <c r="UZE86" s="405"/>
      <c r="UZF86" s="405"/>
      <c r="UZG86" s="405"/>
      <c r="UZH86" s="405"/>
      <c r="UZI86" s="405"/>
      <c r="UZJ86" s="405"/>
      <c r="UZK86" s="405"/>
      <c r="UZL86" s="405"/>
      <c r="UZM86" s="405"/>
      <c r="UZN86" s="405"/>
      <c r="UZO86" s="405"/>
      <c r="UZP86" s="405"/>
      <c r="UZQ86" s="405"/>
      <c r="UZR86" s="405"/>
      <c r="UZS86" s="405"/>
      <c r="UZT86" s="405"/>
      <c r="UZU86" s="405"/>
      <c r="UZV86" s="405"/>
      <c r="UZW86" s="405"/>
      <c r="UZX86" s="405"/>
      <c r="UZY86" s="405"/>
      <c r="UZZ86" s="405"/>
      <c r="VAA86" s="405"/>
      <c r="VAB86" s="405"/>
      <c r="VAC86" s="405"/>
      <c r="VAD86" s="405"/>
      <c r="VAE86" s="405"/>
      <c r="VAF86" s="405"/>
      <c r="VAG86" s="405"/>
      <c r="VAH86" s="405"/>
      <c r="VAI86" s="405"/>
      <c r="VAJ86" s="405"/>
      <c r="VAK86" s="405"/>
      <c r="VAL86" s="405"/>
      <c r="VAM86" s="405"/>
      <c r="VAN86" s="405"/>
      <c r="VAO86" s="405"/>
      <c r="VAP86" s="405"/>
      <c r="VAQ86" s="405"/>
      <c r="VAR86" s="405"/>
      <c r="VAS86" s="405"/>
      <c r="VAT86" s="405"/>
      <c r="VAU86" s="405"/>
      <c r="VAV86" s="405"/>
      <c r="VAW86" s="405"/>
      <c r="VAX86" s="405"/>
      <c r="VAY86" s="405"/>
      <c r="VAZ86" s="405"/>
      <c r="VBA86" s="405"/>
      <c r="VBB86" s="405"/>
      <c r="VBC86" s="405"/>
      <c r="VBD86" s="405"/>
      <c r="VBE86" s="405"/>
      <c r="VBF86" s="405"/>
      <c r="VBG86" s="405"/>
      <c r="VBH86" s="405"/>
      <c r="VBI86" s="405"/>
      <c r="VBJ86" s="405"/>
      <c r="VBK86" s="405"/>
      <c r="VBL86" s="405"/>
      <c r="VBM86" s="405"/>
      <c r="VBN86" s="405"/>
      <c r="VBO86" s="405"/>
      <c r="VBP86" s="405"/>
      <c r="VBQ86" s="405"/>
      <c r="VBR86" s="405"/>
      <c r="VBS86" s="405"/>
      <c r="VBT86" s="405"/>
      <c r="VBU86" s="405"/>
      <c r="VBV86" s="405"/>
      <c r="VBW86" s="405"/>
      <c r="VBX86" s="405"/>
      <c r="VBY86" s="405"/>
      <c r="VBZ86" s="405"/>
      <c r="VCA86" s="405"/>
      <c r="VCB86" s="405"/>
      <c r="VCC86" s="405"/>
      <c r="VCD86" s="405"/>
      <c r="VCE86" s="405"/>
      <c r="VCF86" s="405"/>
      <c r="VCG86" s="405"/>
      <c r="VCH86" s="405"/>
      <c r="VCI86" s="405"/>
      <c r="VCJ86" s="405"/>
      <c r="VCK86" s="405"/>
      <c r="VCL86" s="405"/>
      <c r="VCM86" s="405"/>
      <c r="VCN86" s="405"/>
      <c r="VCO86" s="405"/>
      <c r="VCP86" s="405"/>
      <c r="VCQ86" s="405"/>
      <c r="VCR86" s="405"/>
      <c r="VCS86" s="405"/>
      <c r="VCT86" s="405"/>
      <c r="VCU86" s="405"/>
      <c r="VCV86" s="405"/>
      <c r="VCW86" s="405"/>
      <c r="VCX86" s="405"/>
      <c r="VCY86" s="405"/>
      <c r="VCZ86" s="405"/>
      <c r="VDA86" s="405"/>
      <c r="VDB86" s="405"/>
      <c r="VDC86" s="405"/>
      <c r="VDD86" s="405"/>
      <c r="VDE86" s="405"/>
      <c r="VDF86" s="405"/>
      <c r="VDG86" s="405"/>
      <c r="VDH86" s="405"/>
      <c r="VDI86" s="405"/>
      <c r="VDJ86" s="405"/>
      <c r="VDK86" s="405"/>
      <c r="VDL86" s="405"/>
      <c r="VDM86" s="405"/>
      <c r="VDN86" s="405"/>
      <c r="VDO86" s="405"/>
      <c r="VDP86" s="405"/>
      <c r="VDQ86" s="405"/>
      <c r="VDR86" s="405"/>
      <c r="VDS86" s="405"/>
      <c r="VDT86" s="405"/>
      <c r="VDU86" s="405"/>
      <c r="VDV86" s="405"/>
      <c r="VDW86" s="405"/>
      <c r="VDX86" s="405"/>
      <c r="VDY86" s="405"/>
      <c r="VDZ86" s="405"/>
      <c r="VEA86" s="405"/>
      <c r="VEB86" s="405"/>
      <c r="VEC86" s="405"/>
      <c r="VED86" s="405"/>
      <c r="VEE86" s="405"/>
      <c r="VEF86" s="405"/>
      <c r="VEG86" s="405"/>
      <c r="VEH86" s="405"/>
      <c r="VEI86" s="405"/>
      <c r="VEJ86" s="405"/>
      <c r="VEK86" s="405"/>
      <c r="VEL86" s="405"/>
      <c r="VEM86" s="405"/>
      <c r="VEN86" s="405"/>
      <c r="VEO86" s="405"/>
      <c r="VEP86" s="405"/>
      <c r="VEQ86" s="405"/>
      <c r="VER86" s="405"/>
      <c r="VES86" s="405"/>
      <c r="VET86" s="405"/>
      <c r="VEU86" s="405"/>
      <c r="VEV86" s="405"/>
      <c r="VEW86" s="405"/>
      <c r="VEX86" s="405"/>
      <c r="VEY86" s="405"/>
      <c r="VEZ86" s="405"/>
      <c r="VFA86" s="405"/>
      <c r="VFB86" s="405"/>
      <c r="VFC86" s="405"/>
      <c r="VFD86" s="405"/>
      <c r="VFE86" s="405"/>
      <c r="VFF86" s="405"/>
      <c r="VFG86" s="405"/>
      <c r="VFH86" s="405"/>
      <c r="VFI86" s="405"/>
      <c r="VFJ86" s="405"/>
      <c r="VFK86" s="405"/>
      <c r="VFL86" s="405"/>
      <c r="VFM86" s="405"/>
      <c r="VFN86" s="405"/>
      <c r="VFO86" s="405"/>
      <c r="VFP86" s="405"/>
      <c r="VFQ86" s="405"/>
      <c r="VFR86" s="405"/>
      <c r="VFS86" s="405"/>
      <c r="VFT86" s="405"/>
      <c r="VFU86" s="405"/>
      <c r="VFV86" s="405"/>
      <c r="VFW86" s="405"/>
      <c r="VFX86" s="405"/>
      <c r="VFY86" s="405"/>
      <c r="VFZ86" s="405"/>
      <c r="VGA86" s="405"/>
      <c r="VGB86" s="405"/>
      <c r="VGC86" s="405"/>
      <c r="VGD86" s="405"/>
      <c r="VGE86" s="405"/>
      <c r="VGF86" s="405"/>
      <c r="VGG86" s="405"/>
      <c r="VGH86" s="405"/>
      <c r="VGI86" s="405"/>
      <c r="VGJ86" s="405"/>
      <c r="VGK86" s="405"/>
      <c r="VGL86" s="405"/>
      <c r="VGM86" s="405"/>
      <c r="VGN86" s="405"/>
      <c r="VGO86" s="405"/>
      <c r="VGP86" s="405"/>
      <c r="VGQ86" s="405"/>
      <c r="VGR86" s="405"/>
      <c r="VGS86" s="405"/>
      <c r="VGT86" s="405"/>
      <c r="VGU86" s="405"/>
      <c r="VGV86" s="405"/>
      <c r="VGW86" s="405"/>
      <c r="VGX86" s="405"/>
      <c r="VGY86" s="405"/>
      <c r="VGZ86" s="405"/>
      <c r="VHA86" s="405"/>
      <c r="VHB86" s="405"/>
      <c r="VHC86" s="405"/>
      <c r="VHD86" s="405"/>
      <c r="VHE86" s="405"/>
      <c r="VHF86" s="405"/>
      <c r="VHH86" s="405"/>
      <c r="VHJ86" s="405"/>
      <c r="VHL86" s="405"/>
      <c r="VHO86" s="405"/>
      <c r="VHP86" s="405"/>
      <c r="VHQ86" s="405"/>
      <c r="VHS86" s="405"/>
      <c r="VHT86" s="405"/>
      <c r="VHU86" s="405"/>
      <c r="VHV86" s="405"/>
      <c r="VIA86" s="405"/>
      <c r="VIC86" s="405"/>
      <c r="VID86" s="405"/>
      <c r="VIE86" s="405"/>
      <c r="VIF86" s="405"/>
      <c r="VIG86" s="405"/>
      <c r="VIH86" s="405"/>
      <c r="VII86" s="405"/>
      <c r="VIJ86" s="405"/>
      <c r="VIK86" s="405"/>
      <c r="VIL86" s="405"/>
      <c r="VIM86" s="405"/>
      <c r="VIN86" s="405"/>
      <c r="VIO86" s="405"/>
      <c r="VIP86" s="405"/>
      <c r="VIQ86" s="405"/>
      <c r="VIR86" s="405"/>
      <c r="VIS86" s="405"/>
      <c r="VIT86" s="405"/>
      <c r="VIU86" s="405"/>
      <c r="VIV86" s="405"/>
      <c r="VIW86" s="405"/>
      <c r="VIX86" s="405"/>
      <c r="VIY86" s="405"/>
      <c r="VIZ86" s="405"/>
      <c r="VJA86" s="405"/>
      <c r="VJB86" s="405"/>
      <c r="VJC86" s="405"/>
      <c r="VJD86" s="405"/>
      <c r="VJE86" s="405"/>
      <c r="VJF86" s="405"/>
      <c r="VJG86" s="405"/>
      <c r="VJH86" s="405"/>
      <c r="VJI86" s="405"/>
      <c r="VJJ86" s="405"/>
      <c r="VJK86" s="405"/>
      <c r="VJL86" s="405"/>
      <c r="VJM86" s="405"/>
      <c r="VJN86" s="405"/>
      <c r="VJO86" s="405"/>
      <c r="VJP86" s="405"/>
      <c r="VJQ86" s="405"/>
      <c r="VJR86" s="405"/>
      <c r="VJS86" s="405"/>
      <c r="VJT86" s="405"/>
      <c r="VJU86" s="405"/>
      <c r="VJV86" s="405"/>
      <c r="VJW86" s="405"/>
      <c r="VJX86" s="405"/>
      <c r="VJY86" s="405"/>
      <c r="VJZ86" s="405"/>
      <c r="VKA86" s="405"/>
      <c r="VKB86" s="405"/>
      <c r="VKC86" s="405"/>
      <c r="VKD86" s="405"/>
      <c r="VKE86" s="405"/>
      <c r="VKF86" s="405"/>
      <c r="VKG86" s="405"/>
      <c r="VKH86" s="405"/>
      <c r="VKI86" s="405"/>
      <c r="VKJ86" s="405"/>
      <c r="VKK86" s="405"/>
      <c r="VKL86" s="405"/>
      <c r="VKM86" s="405"/>
      <c r="VKN86" s="405"/>
      <c r="VKO86" s="405"/>
      <c r="VKP86" s="405"/>
      <c r="VKQ86" s="405"/>
      <c r="VKR86" s="405"/>
      <c r="VKS86" s="405"/>
      <c r="VKT86" s="405"/>
      <c r="VKU86" s="405"/>
      <c r="VKV86" s="405"/>
      <c r="VKW86" s="405"/>
      <c r="VKX86" s="405"/>
      <c r="VKY86" s="405"/>
      <c r="VKZ86" s="405"/>
      <c r="VLA86" s="405"/>
      <c r="VLB86" s="405"/>
      <c r="VLC86" s="405"/>
      <c r="VLD86" s="405"/>
      <c r="VLE86" s="405"/>
      <c r="VLF86" s="405"/>
      <c r="VLG86" s="405"/>
      <c r="VLH86" s="405"/>
      <c r="VLI86" s="405"/>
      <c r="VLJ86" s="405"/>
      <c r="VLK86" s="405"/>
      <c r="VLL86" s="405"/>
      <c r="VLM86" s="405"/>
      <c r="VLN86" s="405"/>
      <c r="VLO86" s="405"/>
      <c r="VLP86" s="405"/>
      <c r="VLQ86" s="405"/>
      <c r="VLR86" s="405"/>
      <c r="VLS86" s="405"/>
      <c r="VLT86" s="405"/>
      <c r="VLU86" s="405"/>
      <c r="VLV86" s="405"/>
      <c r="VLW86" s="405"/>
      <c r="VLX86" s="405"/>
      <c r="VLY86" s="405"/>
      <c r="VLZ86" s="405"/>
      <c r="VMA86" s="405"/>
      <c r="VMB86" s="405"/>
      <c r="VMC86" s="405"/>
      <c r="VMD86" s="405"/>
      <c r="VME86" s="405"/>
      <c r="VMF86" s="405"/>
      <c r="VMG86" s="405"/>
      <c r="VMH86" s="405"/>
      <c r="VMI86" s="405"/>
      <c r="VMJ86" s="405"/>
      <c r="VMK86" s="405"/>
      <c r="VML86" s="405"/>
      <c r="VMM86" s="405"/>
      <c r="VMN86" s="405"/>
      <c r="VMO86" s="405"/>
      <c r="VMP86" s="405"/>
      <c r="VMQ86" s="405"/>
      <c r="VMR86" s="405"/>
      <c r="VMS86" s="405"/>
      <c r="VMT86" s="405"/>
      <c r="VMU86" s="405"/>
      <c r="VMV86" s="405"/>
      <c r="VMW86" s="405"/>
      <c r="VMX86" s="405"/>
      <c r="VMY86" s="405"/>
      <c r="VMZ86" s="405"/>
      <c r="VNA86" s="405"/>
      <c r="VNB86" s="405"/>
      <c r="VNC86" s="405"/>
      <c r="VND86" s="405"/>
      <c r="VNE86" s="405"/>
      <c r="VNF86" s="405"/>
      <c r="VNG86" s="405"/>
      <c r="VNH86" s="405"/>
      <c r="VNI86" s="405"/>
      <c r="VNJ86" s="405"/>
      <c r="VNK86" s="405"/>
      <c r="VNL86" s="405"/>
      <c r="VNM86" s="405"/>
      <c r="VNN86" s="405"/>
      <c r="VNO86" s="405"/>
      <c r="VNP86" s="405"/>
      <c r="VNQ86" s="405"/>
      <c r="VNR86" s="405"/>
      <c r="VNS86" s="405"/>
      <c r="VNT86" s="405"/>
      <c r="VNU86" s="405"/>
      <c r="VNV86" s="405"/>
      <c r="VNW86" s="405"/>
      <c r="VNX86" s="405"/>
      <c r="VNY86" s="405"/>
      <c r="VNZ86" s="405"/>
      <c r="VOA86" s="405"/>
      <c r="VOB86" s="405"/>
      <c r="VOC86" s="405"/>
      <c r="VOD86" s="405"/>
      <c r="VOE86" s="405"/>
      <c r="VOF86" s="405"/>
      <c r="VOG86" s="405"/>
      <c r="VOH86" s="405"/>
      <c r="VOI86" s="405"/>
      <c r="VOJ86" s="405"/>
      <c r="VOK86" s="405"/>
      <c r="VOL86" s="405"/>
      <c r="VOM86" s="405"/>
      <c r="VON86" s="405"/>
      <c r="VOO86" s="405"/>
      <c r="VOP86" s="405"/>
      <c r="VOQ86" s="405"/>
      <c r="VOR86" s="405"/>
      <c r="VOS86" s="405"/>
      <c r="VOT86" s="405"/>
      <c r="VOU86" s="405"/>
      <c r="VOV86" s="405"/>
      <c r="VOW86" s="405"/>
      <c r="VOX86" s="405"/>
      <c r="VOY86" s="405"/>
      <c r="VOZ86" s="405"/>
      <c r="VPA86" s="405"/>
      <c r="VPB86" s="405"/>
      <c r="VPC86" s="405"/>
      <c r="VPD86" s="405"/>
      <c r="VPE86" s="405"/>
      <c r="VPF86" s="405"/>
      <c r="VPG86" s="405"/>
      <c r="VPH86" s="405"/>
      <c r="VPI86" s="405"/>
      <c r="VPJ86" s="405"/>
      <c r="VPK86" s="405"/>
      <c r="VPL86" s="405"/>
      <c r="VPM86" s="405"/>
      <c r="VPN86" s="405"/>
      <c r="VPO86" s="405"/>
      <c r="VPP86" s="405"/>
      <c r="VPQ86" s="405"/>
      <c r="VPR86" s="405"/>
      <c r="VPS86" s="405"/>
      <c r="VPT86" s="405"/>
      <c r="VPU86" s="405"/>
      <c r="VPV86" s="405"/>
      <c r="VPW86" s="405"/>
      <c r="VPX86" s="405"/>
      <c r="VPY86" s="405"/>
      <c r="VPZ86" s="405"/>
      <c r="VQA86" s="405"/>
      <c r="VQB86" s="405"/>
      <c r="VQC86" s="405"/>
      <c r="VQD86" s="405"/>
      <c r="VQE86" s="405"/>
      <c r="VQF86" s="405"/>
      <c r="VQG86" s="405"/>
      <c r="VQH86" s="405"/>
      <c r="VQI86" s="405"/>
      <c r="VQJ86" s="405"/>
      <c r="VQK86" s="405"/>
      <c r="VQL86" s="405"/>
      <c r="VQM86" s="405"/>
      <c r="VQN86" s="405"/>
      <c r="VQO86" s="405"/>
      <c r="VQP86" s="405"/>
      <c r="VQQ86" s="405"/>
      <c r="VQR86" s="405"/>
      <c r="VQS86" s="405"/>
      <c r="VQT86" s="405"/>
      <c r="VQU86" s="405"/>
      <c r="VQV86" s="405"/>
      <c r="VQW86" s="405"/>
      <c r="VQX86" s="405"/>
      <c r="VQY86" s="405"/>
      <c r="VQZ86" s="405"/>
      <c r="VRA86" s="405"/>
      <c r="VRB86" s="405"/>
      <c r="VRD86" s="405"/>
      <c r="VRF86" s="405"/>
      <c r="VRH86" s="405"/>
      <c r="VRK86" s="405"/>
      <c r="VRL86" s="405"/>
      <c r="VRM86" s="405"/>
      <c r="VRO86" s="405"/>
      <c r="VRP86" s="405"/>
      <c r="VRQ86" s="405"/>
      <c r="VRR86" s="405"/>
      <c r="VRW86" s="405"/>
      <c r="VRY86" s="405"/>
      <c r="VRZ86" s="405"/>
      <c r="VSA86" s="405"/>
      <c r="VSB86" s="405"/>
      <c r="VSC86" s="405"/>
      <c r="VSD86" s="405"/>
      <c r="VSE86" s="405"/>
      <c r="VSF86" s="405"/>
      <c r="VSG86" s="405"/>
      <c r="VSH86" s="405"/>
      <c r="VSI86" s="405"/>
      <c r="VSJ86" s="405"/>
      <c r="VSK86" s="405"/>
      <c r="VSL86" s="405"/>
      <c r="VSM86" s="405"/>
      <c r="VSN86" s="405"/>
      <c r="VSO86" s="405"/>
      <c r="VSP86" s="405"/>
      <c r="VSQ86" s="405"/>
      <c r="VSR86" s="405"/>
      <c r="VSS86" s="405"/>
      <c r="VST86" s="405"/>
      <c r="VSU86" s="405"/>
      <c r="VSV86" s="405"/>
      <c r="VSW86" s="405"/>
      <c r="VSX86" s="405"/>
      <c r="VSY86" s="405"/>
      <c r="VSZ86" s="405"/>
      <c r="VTA86" s="405"/>
      <c r="VTB86" s="405"/>
      <c r="VTC86" s="405"/>
      <c r="VTD86" s="405"/>
      <c r="VTE86" s="405"/>
      <c r="VTF86" s="405"/>
      <c r="VTG86" s="405"/>
      <c r="VTH86" s="405"/>
      <c r="VTI86" s="405"/>
      <c r="VTJ86" s="405"/>
      <c r="VTK86" s="405"/>
      <c r="VTL86" s="405"/>
      <c r="VTM86" s="405"/>
      <c r="VTN86" s="405"/>
      <c r="VTO86" s="405"/>
      <c r="VTP86" s="405"/>
      <c r="VTQ86" s="405"/>
      <c r="VTR86" s="405"/>
      <c r="VTS86" s="405"/>
      <c r="VTT86" s="405"/>
      <c r="VTU86" s="405"/>
      <c r="VTV86" s="405"/>
      <c r="VTW86" s="405"/>
      <c r="VTX86" s="405"/>
      <c r="VTY86" s="405"/>
      <c r="VTZ86" s="405"/>
      <c r="VUA86" s="405"/>
      <c r="VUB86" s="405"/>
      <c r="VUC86" s="405"/>
      <c r="VUD86" s="405"/>
      <c r="VUE86" s="405"/>
      <c r="VUF86" s="405"/>
      <c r="VUG86" s="405"/>
      <c r="VUH86" s="405"/>
      <c r="VUI86" s="405"/>
      <c r="VUJ86" s="405"/>
      <c r="VUK86" s="405"/>
      <c r="VUL86" s="405"/>
      <c r="VUM86" s="405"/>
      <c r="VUN86" s="405"/>
      <c r="VUO86" s="405"/>
      <c r="VUP86" s="405"/>
      <c r="VUQ86" s="405"/>
      <c r="VUR86" s="405"/>
      <c r="VUS86" s="405"/>
      <c r="VUT86" s="405"/>
      <c r="VUU86" s="405"/>
      <c r="VUV86" s="405"/>
      <c r="VUW86" s="405"/>
      <c r="VUX86" s="405"/>
      <c r="VUY86" s="405"/>
      <c r="VUZ86" s="405"/>
      <c r="VVA86" s="405"/>
      <c r="VVB86" s="405"/>
      <c r="VVC86" s="405"/>
      <c r="VVD86" s="405"/>
      <c r="VVE86" s="405"/>
      <c r="VVF86" s="405"/>
      <c r="VVG86" s="405"/>
      <c r="VVH86" s="405"/>
      <c r="VVI86" s="405"/>
      <c r="VVJ86" s="405"/>
      <c r="VVK86" s="405"/>
      <c r="VVL86" s="405"/>
      <c r="VVM86" s="405"/>
      <c r="VVN86" s="405"/>
      <c r="VVO86" s="405"/>
      <c r="VVP86" s="405"/>
      <c r="VVQ86" s="405"/>
      <c r="VVR86" s="405"/>
      <c r="VVS86" s="405"/>
      <c r="VVT86" s="405"/>
      <c r="VVU86" s="405"/>
      <c r="VVV86" s="405"/>
      <c r="VVW86" s="405"/>
      <c r="VVX86" s="405"/>
      <c r="VVY86" s="405"/>
      <c r="VVZ86" s="405"/>
      <c r="VWA86" s="405"/>
      <c r="VWB86" s="405"/>
      <c r="VWC86" s="405"/>
      <c r="VWD86" s="405"/>
      <c r="VWE86" s="405"/>
      <c r="VWF86" s="405"/>
      <c r="VWG86" s="405"/>
      <c r="VWH86" s="405"/>
      <c r="VWI86" s="405"/>
      <c r="VWJ86" s="405"/>
      <c r="VWK86" s="405"/>
      <c r="VWL86" s="405"/>
      <c r="VWM86" s="405"/>
      <c r="VWN86" s="405"/>
      <c r="VWO86" s="405"/>
      <c r="VWP86" s="405"/>
      <c r="VWQ86" s="405"/>
      <c r="VWR86" s="405"/>
      <c r="VWS86" s="405"/>
      <c r="VWT86" s="405"/>
      <c r="VWU86" s="405"/>
      <c r="VWV86" s="405"/>
      <c r="VWW86" s="405"/>
      <c r="VWX86" s="405"/>
      <c r="VWY86" s="405"/>
      <c r="VWZ86" s="405"/>
      <c r="VXA86" s="405"/>
      <c r="VXB86" s="405"/>
      <c r="VXC86" s="405"/>
      <c r="VXD86" s="405"/>
      <c r="VXE86" s="405"/>
      <c r="VXF86" s="405"/>
      <c r="VXG86" s="405"/>
      <c r="VXH86" s="405"/>
      <c r="VXI86" s="405"/>
      <c r="VXJ86" s="405"/>
      <c r="VXK86" s="405"/>
      <c r="VXL86" s="405"/>
      <c r="VXM86" s="405"/>
      <c r="VXN86" s="405"/>
      <c r="VXO86" s="405"/>
      <c r="VXP86" s="405"/>
      <c r="VXQ86" s="405"/>
      <c r="VXR86" s="405"/>
      <c r="VXS86" s="405"/>
      <c r="VXT86" s="405"/>
      <c r="VXU86" s="405"/>
      <c r="VXV86" s="405"/>
      <c r="VXW86" s="405"/>
      <c r="VXX86" s="405"/>
      <c r="VXY86" s="405"/>
      <c r="VXZ86" s="405"/>
      <c r="VYA86" s="405"/>
      <c r="VYB86" s="405"/>
      <c r="VYC86" s="405"/>
      <c r="VYD86" s="405"/>
      <c r="VYE86" s="405"/>
      <c r="VYF86" s="405"/>
      <c r="VYG86" s="405"/>
      <c r="VYH86" s="405"/>
      <c r="VYI86" s="405"/>
      <c r="VYJ86" s="405"/>
      <c r="VYK86" s="405"/>
      <c r="VYL86" s="405"/>
      <c r="VYM86" s="405"/>
      <c r="VYN86" s="405"/>
      <c r="VYO86" s="405"/>
      <c r="VYP86" s="405"/>
      <c r="VYQ86" s="405"/>
      <c r="VYR86" s="405"/>
      <c r="VYS86" s="405"/>
      <c r="VYT86" s="405"/>
      <c r="VYU86" s="405"/>
      <c r="VYV86" s="405"/>
      <c r="VYW86" s="405"/>
      <c r="VYX86" s="405"/>
      <c r="VYY86" s="405"/>
      <c r="VYZ86" s="405"/>
      <c r="VZA86" s="405"/>
      <c r="VZB86" s="405"/>
      <c r="VZC86" s="405"/>
      <c r="VZD86" s="405"/>
      <c r="VZE86" s="405"/>
      <c r="VZF86" s="405"/>
      <c r="VZG86" s="405"/>
      <c r="VZH86" s="405"/>
      <c r="VZI86" s="405"/>
      <c r="VZJ86" s="405"/>
      <c r="VZK86" s="405"/>
      <c r="VZL86" s="405"/>
      <c r="VZM86" s="405"/>
      <c r="VZN86" s="405"/>
      <c r="VZO86" s="405"/>
      <c r="VZP86" s="405"/>
      <c r="VZQ86" s="405"/>
      <c r="VZR86" s="405"/>
      <c r="VZS86" s="405"/>
      <c r="VZT86" s="405"/>
      <c r="VZU86" s="405"/>
      <c r="VZV86" s="405"/>
      <c r="VZW86" s="405"/>
      <c r="VZX86" s="405"/>
      <c r="VZY86" s="405"/>
      <c r="VZZ86" s="405"/>
      <c r="WAA86" s="405"/>
      <c r="WAB86" s="405"/>
      <c r="WAC86" s="405"/>
      <c r="WAD86" s="405"/>
      <c r="WAE86" s="405"/>
      <c r="WAF86" s="405"/>
      <c r="WAG86" s="405"/>
      <c r="WAH86" s="405"/>
      <c r="WAI86" s="405"/>
      <c r="WAJ86" s="405"/>
      <c r="WAK86" s="405"/>
      <c r="WAL86" s="405"/>
      <c r="WAM86" s="405"/>
      <c r="WAN86" s="405"/>
      <c r="WAO86" s="405"/>
      <c r="WAP86" s="405"/>
      <c r="WAQ86" s="405"/>
      <c r="WAR86" s="405"/>
      <c r="WAS86" s="405"/>
      <c r="WAT86" s="405"/>
      <c r="WAU86" s="405"/>
      <c r="WAV86" s="405"/>
      <c r="WAW86" s="405"/>
      <c r="WAX86" s="405"/>
      <c r="WAZ86" s="405"/>
      <c r="WBB86" s="405"/>
      <c r="WBD86" s="405"/>
      <c r="WBG86" s="405"/>
      <c r="WBH86" s="405"/>
      <c r="WBI86" s="405"/>
      <c r="WBK86" s="405"/>
      <c r="WBL86" s="405"/>
      <c r="WBM86" s="405"/>
      <c r="WBN86" s="405"/>
      <c r="WBS86" s="405"/>
      <c r="WBU86" s="405"/>
      <c r="WBV86" s="405"/>
      <c r="WBW86" s="405"/>
      <c r="WBX86" s="405"/>
      <c r="WBY86" s="405"/>
      <c r="WBZ86" s="405"/>
      <c r="WCA86" s="405"/>
      <c r="WCB86" s="405"/>
      <c r="WCC86" s="405"/>
      <c r="WCD86" s="405"/>
      <c r="WCE86" s="405"/>
      <c r="WCF86" s="405"/>
      <c r="WCG86" s="405"/>
      <c r="WCH86" s="405"/>
      <c r="WCI86" s="405"/>
      <c r="WCJ86" s="405"/>
      <c r="WCK86" s="405"/>
      <c r="WCL86" s="405"/>
      <c r="WCM86" s="405"/>
      <c r="WCN86" s="405"/>
      <c r="WCO86" s="405"/>
      <c r="WCP86" s="405"/>
      <c r="WCQ86" s="405"/>
      <c r="WCR86" s="405"/>
      <c r="WCS86" s="405"/>
      <c r="WCT86" s="405"/>
      <c r="WCU86" s="405"/>
      <c r="WCV86" s="405"/>
      <c r="WCW86" s="405"/>
      <c r="WCX86" s="405"/>
      <c r="WCY86" s="405"/>
      <c r="WCZ86" s="405"/>
      <c r="WDA86" s="405"/>
      <c r="WDB86" s="405"/>
      <c r="WDC86" s="405"/>
      <c r="WDD86" s="405"/>
      <c r="WDE86" s="405"/>
      <c r="WDF86" s="405"/>
      <c r="WDG86" s="405"/>
      <c r="WDH86" s="405"/>
      <c r="WDI86" s="405"/>
      <c r="WDJ86" s="405"/>
      <c r="WDK86" s="405"/>
      <c r="WDL86" s="405"/>
      <c r="WDM86" s="405"/>
      <c r="WDN86" s="405"/>
      <c r="WDO86" s="405"/>
      <c r="WDP86" s="405"/>
      <c r="WDQ86" s="405"/>
      <c r="WDR86" s="405"/>
      <c r="WDS86" s="405"/>
      <c r="WDT86" s="405"/>
      <c r="WDU86" s="405"/>
      <c r="WDV86" s="405"/>
      <c r="WDW86" s="405"/>
      <c r="WDX86" s="405"/>
      <c r="WDY86" s="405"/>
      <c r="WDZ86" s="405"/>
      <c r="WEA86" s="405"/>
      <c r="WEB86" s="405"/>
      <c r="WEC86" s="405"/>
      <c r="WED86" s="405"/>
      <c r="WEE86" s="405"/>
      <c r="WEF86" s="405"/>
      <c r="WEG86" s="405"/>
      <c r="WEH86" s="405"/>
      <c r="WEI86" s="405"/>
      <c r="WEJ86" s="405"/>
      <c r="WEK86" s="405"/>
      <c r="WEL86" s="405"/>
      <c r="WEM86" s="405"/>
      <c r="WEN86" s="405"/>
      <c r="WEO86" s="405"/>
      <c r="WEP86" s="405"/>
      <c r="WEQ86" s="405"/>
      <c r="WER86" s="405"/>
      <c r="WES86" s="405"/>
      <c r="WET86" s="405"/>
      <c r="WEU86" s="405"/>
      <c r="WEV86" s="405"/>
      <c r="WEW86" s="405"/>
      <c r="WEX86" s="405"/>
      <c r="WEY86" s="405"/>
      <c r="WEZ86" s="405"/>
      <c r="WFA86" s="405"/>
      <c r="WFB86" s="405"/>
      <c r="WFC86" s="405"/>
      <c r="WFD86" s="405"/>
      <c r="WFE86" s="405"/>
      <c r="WFF86" s="405"/>
      <c r="WFG86" s="405"/>
      <c r="WFH86" s="405"/>
      <c r="WFI86" s="405"/>
      <c r="WFJ86" s="405"/>
      <c r="WFK86" s="405"/>
      <c r="WFL86" s="405"/>
      <c r="WFM86" s="405"/>
      <c r="WFN86" s="405"/>
      <c r="WFO86" s="405"/>
      <c r="WFP86" s="405"/>
      <c r="WFQ86" s="405"/>
      <c r="WFR86" s="405"/>
      <c r="WFS86" s="405"/>
      <c r="WFT86" s="405"/>
      <c r="WFU86" s="405"/>
      <c r="WFV86" s="405"/>
      <c r="WFW86" s="405"/>
      <c r="WFX86" s="405"/>
      <c r="WFY86" s="405"/>
      <c r="WFZ86" s="405"/>
      <c r="WGA86" s="405"/>
      <c r="WGB86" s="405"/>
      <c r="WGC86" s="405"/>
      <c r="WGD86" s="405"/>
      <c r="WGE86" s="405"/>
      <c r="WGF86" s="405"/>
      <c r="WGG86" s="405"/>
      <c r="WGH86" s="405"/>
      <c r="WGI86" s="405"/>
      <c r="WGJ86" s="405"/>
      <c r="WGK86" s="405"/>
      <c r="WGL86" s="405"/>
      <c r="WGM86" s="405"/>
      <c r="WGN86" s="405"/>
      <c r="WGO86" s="405"/>
      <c r="WGP86" s="405"/>
      <c r="WGQ86" s="405"/>
      <c r="WGR86" s="405"/>
      <c r="WGS86" s="405"/>
      <c r="WGT86" s="405"/>
      <c r="WGU86" s="405"/>
      <c r="WGV86" s="405"/>
      <c r="WGW86" s="405"/>
      <c r="WGX86" s="405"/>
      <c r="WGY86" s="405"/>
      <c r="WGZ86" s="405"/>
      <c r="WHA86" s="405"/>
      <c r="WHB86" s="405"/>
      <c r="WHC86" s="405"/>
      <c r="WHD86" s="405"/>
      <c r="WHE86" s="405"/>
      <c r="WHF86" s="405"/>
      <c r="WHG86" s="405"/>
      <c r="WHH86" s="405"/>
      <c r="WHI86" s="405"/>
      <c r="WHJ86" s="405"/>
      <c r="WHK86" s="405"/>
      <c r="WHL86" s="405"/>
      <c r="WHM86" s="405"/>
      <c r="WHN86" s="405"/>
      <c r="WHO86" s="405"/>
      <c r="WHP86" s="405"/>
      <c r="WHQ86" s="405"/>
      <c r="WHR86" s="405"/>
      <c r="WHS86" s="405"/>
      <c r="WHT86" s="405"/>
      <c r="WHU86" s="405"/>
      <c r="WHV86" s="405"/>
      <c r="WHW86" s="405"/>
      <c r="WHX86" s="405"/>
      <c r="WHY86" s="405"/>
      <c r="WHZ86" s="405"/>
      <c r="WIA86" s="405"/>
      <c r="WIB86" s="405"/>
      <c r="WIC86" s="405"/>
      <c r="WID86" s="405"/>
      <c r="WIE86" s="405"/>
      <c r="WIF86" s="405"/>
      <c r="WIG86" s="405"/>
      <c r="WIH86" s="405"/>
      <c r="WII86" s="405"/>
      <c r="WIJ86" s="405"/>
      <c r="WIK86" s="405"/>
      <c r="WIL86" s="405"/>
      <c r="WIM86" s="405"/>
      <c r="WIN86" s="405"/>
      <c r="WIO86" s="405"/>
      <c r="WIP86" s="405"/>
      <c r="WIQ86" s="405"/>
      <c r="WIR86" s="405"/>
      <c r="WIS86" s="405"/>
      <c r="WIT86" s="405"/>
      <c r="WIU86" s="405"/>
      <c r="WIV86" s="405"/>
      <c r="WIW86" s="405"/>
      <c r="WIX86" s="405"/>
      <c r="WIY86" s="405"/>
      <c r="WIZ86" s="405"/>
      <c r="WJA86" s="405"/>
      <c r="WJB86" s="405"/>
      <c r="WJC86" s="405"/>
      <c r="WJD86" s="405"/>
      <c r="WJE86" s="405"/>
      <c r="WJF86" s="405"/>
      <c r="WJG86" s="405"/>
      <c r="WJH86" s="405"/>
      <c r="WJI86" s="405"/>
      <c r="WJJ86" s="405"/>
      <c r="WJK86" s="405"/>
      <c r="WJL86" s="405"/>
      <c r="WJM86" s="405"/>
      <c r="WJN86" s="405"/>
      <c r="WJO86" s="405"/>
      <c r="WJP86" s="405"/>
      <c r="WJQ86" s="405"/>
      <c r="WJR86" s="405"/>
      <c r="WJS86" s="405"/>
      <c r="WJT86" s="405"/>
      <c r="WJU86" s="405"/>
      <c r="WJV86" s="405"/>
      <c r="WJW86" s="405"/>
      <c r="WJX86" s="405"/>
      <c r="WJY86" s="405"/>
      <c r="WJZ86" s="405"/>
      <c r="WKA86" s="405"/>
      <c r="WKB86" s="405"/>
      <c r="WKC86" s="405"/>
      <c r="WKD86" s="405"/>
      <c r="WKE86" s="405"/>
      <c r="WKF86" s="405"/>
      <c r="WKG86" s="405"/>
      <c r="WKH86" s="405"/>
      <c r="WKI86" s="405"/>
      <c r="WKJ86" s="405"/>
      <c r="WKK86" s="405"/>
      <c r="WKL86" s="405"/>
      <c r="WKM86" s="405"/>
      <c r="WKN86" s="405"/>
      <c r="WKO86" s="405"/>
      <c r="WKP86" s="405"/>
      <c r="WKQ86" s="405"/>
      <c r="WKR86" s="405"/>
      <c r="WKS86" s="405"/>
      <c r="WKT86" s="405"/>
      <c r="WKV86" s="405"/>
      <c r="WKX86" s="405"/>
      <c r="WKZ86" s="405"/>
      <c r="WLC86" s="405"/>
      <c r="WLD86" s="405"/>
      <c r="WLE86" s="405"/>
      <c r="WLG86" s="405"/>
      <c r="WLH86" s="405"/>
      <c r="WLI86" s="405"/>
      <c r="WLJ86" s="405"/>
      <c r="WLO86" s="405"/>
      <c r="WLQ86" s="405"/>
      <c r="WLR86" s="405"/>
      <c r="WLS86" s="405"/>
      <c r="WLT86" s="405"/>
      <c r="WLU86" s="405"/>
      <c r="WLV86" s="405"/>
      <c r="WLW86" s="405"/>
      <c r="WLX86" s="405"/>
      <c r="WLY86" s="405"/>
      <c r="WLZ86" s="405"/>
      <c r="WMA86" s="405"/>
      <c r="WMB86" s="405"/>
      <c r="WMC86" s="405"/>
      <c r="WMD86" s="405"/>
      <c r="WME86" s="405"/>
      <c r="WMF86" s="405"/>
      <c r="WMG86" s="405"/>
      <c r="WMH86" s="405"/>
      <c r="WMI86" s="405"/>
      <c r="WMJ86" s="405"/>
      <c r="WMK86" s="405"/>
      <c r="WML86" s="405"/>
      <c r="WMM86" s="405"/>
      <c r="WMN86" s="405"/>
      <c r="WMO86" s="405"/>
      <c r="WMP86" s="405"/>
      <c r="WMQ86" s="405"/>
      <c r="WMR86" s="405"/>
      <c r="WMS86" s="405"/>
      <c r="WMT86" s="405"/>
      <c r="WMU86" s="405"/>
      <c r="WMV86" s="405"/>
      <c r="WMW86" s="405"/>
      <c r="WMX86" s="405"/>
      <c r="WMY86" s="405"/>
      <c r="WMZ86" s="405"/>
      <c r="WNA86" s="405"/>
      <c r="WNB86" s="405"/>
      <c r="WNC86" s="405"/>
      <c r="WND86" s="405"/>
      <c r="WNE86" s="405"/>
      <c r="WNF86" s="405"/>
      <c r="WNG86" s="405"/>
      <c r="WNH86" s="405"/>
      <c r="WNI86" s="405"/>
      <c r="WNJ86" s="405"/>
      <c r="WNK86" s="405"/>
      <c r="WNL86" s="405"/>
      <c r="WNM86" s="405"/>
      <c r="WNN86" s="405"/>
      <c r="WNO86" s="405"/>
      <c r="WNP86" s="405"/>
      <c r="WNQ86" s="405"/>
      <c r="WNR86" s="405"/>
      <c r="WNS86" s="405"/>
      <c r="WNT86" s="405"/>
      <c r="WNU86" s="405"/>
      <c r="WNV86" s="405"/>
      <c r="WNW86" s="405"/>
      <c r="WNX86" s="405"/>
      <c r="WNY86" s="405"/>
      <c r="WNZ86" s="405"/>
      <c r="WOA86" s="405"/>
      <c r="WOB86" s="405"/>
      <c r="WOC86" s="405"/>
      <c r="WOD86" s="405"/>
      <c r="WOE86" s="405"/>
      <c r="WOF86" s="405"/>
      <c r="WOG86" s="405"/>
      <c r="WOH86" s="405"/>
      <c r="WOI86" s="405"/>
      <c r="WOJ86" s="405"/>
      <c r="WOK86" s="405"/>
      <c r="WOL86" s="405"/>
      <c r="WOM86" s="405"/>
      <c r="WON86" s="405"/>
      <c r="WOO86" s="405"/>
      <c r="WOP86" s="405"/>
      <c r="WOQ86" s="405"/>
      <c r="WOR86" s="405"/>
      <c r="WOS86" s="405"/>
      <c r="WOT86" s="405"/>
      <c r="WOU86" s="405"/>
      <c r="WOV86" s="405"/>
      <c r="WOW86" s="405"/>
      <c r="WOX86" s="405"/>
      <c r="WOY86" s="405"/>
      <c r="WOZ86" s="405"/>
      <c r="WPA86" s="405"/>
      <c r="WPB86" s="405"/>
      <c r="WPC86" s="405"/>
      <c r="WPD86" s="405"/>
      <c r="WPE86" s="405"/>
      <c r="WPF86" s="405"/>
      <c r="WPG86" s="405"/>
      <c r="WPH86" s="405"/>
      <c r="WPI86" s="405"/>
      <c r="WPJ86" s="405"/>
      <c r="WPK86" s="405"/>
      <c r="WPL86" s="405"/>
      <c r="WPM86" s="405"/>
      <c r="WPN86" s="405"/>
      <c r="WPO86" s="405"/>
      <c r="WPP86" s="405"/>
      <c r="WPQ86" s="405"/>
      <c r="WPR86" s="405"/>
      <c r="WPS86" s="405"/>
      <c r="WPT86" s="405"/>
      <c r="WPU86" s="405"/>
      <c r="WPV86" s="405"/>
      <c r="WPW86" s="405"/>
      <c r="WPX86" s="405"/>
      <c r="WPY86" s="405"/>
      <c r="WPZ86" s="405"/>
      <c r="WQA86" s="405"/>
      <c r="WQB86" s="405"/>
      <c r="WQC86" s="405"/>
      <c r="WQD86" s="405"/>
      <c r="WQE86" s="405"/>
      <c r="WQF86" s="405"/>
      <c r="WQG86" s="405"/>
      <c r="WQH86" s="405"/>
      <c r="WQI86" s="405"/>
      <c r="WQJ86" s="405"/>
      <c r="WQK86" s="405"/>
      <c r="WQL86" s="405"/>
      <c r="WQM86" s="405"/>
      <c r="WQN86" s="405"/>
      <c r="WQO86" s="405"/>
      <c r="WQP86" s="405"/>
      <c r="WQQ86" s="405"/>
      <c r="WQR86" s="405"/>
      <c r="WQS86" s="405"/>
      <c r="WQT86" s="405"/>
      <c r="WQU86" s="405"/>
      <c r="WQV86" s="405"/>
      <c r="WQW86" s="405"/>
      <c r="WQX86" s="405"/>
      <c r="WQY86" s="405"/>
      <c r="WQZ86" s="405"/>
      <c r="WRA86" s="405"/>
      <c r="WRB86" s="405"/>
      <c r="WRC86" s="405"/>
      <c r="WRD86" s="405"/>
      <c r="WRE86" s="405"/>
      <c r="WRF86" s="405"/>
      <c r="WRG86" s="405"/>
      <c r="WRH86" s="405"/>
      <c r="WRI86" s="405"/>
      <c r="WRJ86" s="405"/>
      <c r="WRK86" s="405"/>
      <c r="WRL86" s="405"/>
      <c r="WRM86" s="405"/>
      <c r="WRN86" s="405"/>
      <c r="WRO86" s="405"/>
      <c r="WRP86" s="405"/>
      <c r="WRQ86" s="405"/>
      <c r="WRR86" s="405"/>
      <c r="WRS86" s="405"/>
      <c r="WRT86" s="405"/>
      <c r="WRU86" s="405"/>
      <c r="WRV86" s="405"/>
      <c r="WRW86" s="405"/>
      <c r="WRX86" s="405"/>
      <c r="WRY86" s="405"/>
      <c r="WRZ86" s="405"/>
      <c r="WSA86" s="405"/>
      <c r="WSB86" s="405"/>
      <c r="WSC86" s="405"/>
      <c r="WSD86" s="405"/>
      <c r="WSE86" s="405"/>
      <c r="WSF86" s="405"/>
      <c r="WSG86" s="405"/>
      <c r="WSH86" s="405"/>
      <c r="WSI86" s="405"/>
      <c r="WSJ86" s="405"/>
      <c r="WSK86" s="405"/>
      <c r="WSL86" s="405"/>
      <c r="WSM86" s="405"/>
      <c r="WSN86" s="405"/>
      <c r="WSO86" s="405"/>
      <c r="WSP86" s="405"/>
      <c r="WSQ86" s="405"/>
      <c r="WSR86" s="405"/>
      <c r="WSS86" s="405"/>
      <c r="WST86" s="405"/>
      <c r="WSU86" s="405"/>
      <c r="WSV86" s="405"/>
      <c r="WSW86" s="405"/>
      <c r="WSX86" s="405"/>
      <c r="WSY86" s="405"/>
      <c r="WSZ86" s="405"/>
      <c r="WTA86" s="405"/>
      <c r="WTB86" s="405"/>
      <c r="WTC86" s="405"/>
      <c r="WTD86" s="405"/>
      <c r="WTE86" s="405"/>
      <c r="WTF86" s="405"/>
      <c r="WTG86" s="405"/>
      <c r="WTH86" s="405"/>
      <c r="WTI86" s="405"/>
      <c r="WTJ86" s="405"/>
      <c r="WTK86" s="405"/>
      <c r="WTL86" s="405"/>
      <c r="WTM86" s="405"/>
      <c r="WTN86" s="405"/>
      <c r="WTO86" s="405"/>
      <c r="WTP86" s="405"/>
      <c r="WTQ86" s="405"/>
      <c r="WTR86" s="405"/>
      <c r="WTS86" s="405"/>
      <c r="WTT86" s="405"/>
      <c r="WTU86" s="405"/>
      <c r="WTV86" s="405"/>
      <c r="WTW86" s="405"/>
      <c r="WTX86" s="405"/>
      <c r="WTY86" s="405"/>
      <c r="WTZ86" s="405"/>
      <c r="WUA86" s="405"/>
      <c r="WUB86" s="405"/>
      <c r="WUC86" s="405"/>
      <c r="WUD86" s="405"/>
      <c r="WUE86" s="405"/>
      <c r="WUF86" s="405"/>
      <c r="WUG86" s="405"/>
      <c r="WUH86" s="405"/>
      <c r="WUI86" s="405"/>
      <c r="WUJ86" s="405"/>
      <c r="WUK86" s="405"/>
      <c r="WUL86" s="405"/>
      <c r="WUM86" s="405"/>
      <c r="WUN86" s="405"/>
      <c r="WUO86" s="405"/>
      <c r="WUP86" s="405"/>
      <c r="WUR86" s="405"/>
      <c r="WUT86" s="405"/>
      <c r="WUV86" s="405"/>
      <c r="WUY86" s="405"/>
      <c r="WUZ86" s="405"/>
      <c r="WVA86" s="405"/>
      <c r="WVC86" s="405"/>
      <c r="WVD86" s="405"/>
      <c r="WVE86" s="405"/>
      <c r="WVF86" s="405"/>
      <c r="WVK86" s="405"/>
      <c r="WVM86" s="405"/>
      <c r="WVN86" s="405"/>
      <c r="WVO86" s="405"/>
      <c r="WVP86" s="405"/>
      <c r="WVQ86" s="405"/>
      <c r="WVR86" s="405"/>
      <c r="WVS86" s="405"/>
      <c r="WVT86" s="405"/>
      <c r="WVU86" s="405"/>
      <c r="WVV86" s="405"/>
      <c r="WVW86" s="405"/>
      <c r="WVX86" s="405"/>
      <c r="WVY86" s="405"/>
      <c r="WVZ86" s="405"/>
      <c r="WWA86" s="405"/>
      <c r="WWB86" s="405"/>
      <c r="WWC86" s="405"/>
      <c r="WWD86" s="405"/>
      <c r="WWE86" s="405"/>
      <c r="WWF86" s="405"/>
      <c r="WWG86" s="405"/>
      <c r="WWH86" s="405"/>
      <c r="WWI86" s="405"/>
      <c r="WWJ86" s="405"/>
      <c r="WWK86" s="405"/>
      <c r="WWL86" s="405"/>
      <c r="WWM86" s="405"/>
      <c r="WWN86" s="405"/>
      <c r="WWO86" s="405"/>
      <c r="WWP86" s="405"/>
      <c r="WWQ86" s="405"/>
      <c r="WWR86" s="405"/>
      <c r="WWS86" s="405"/>
      <c r="WWT86" s="405"/>
      <c r="WWU86" s="405"/>
      <c r="WWV86" s="405"/>
      <c r="WWW86" s="405"/>
      <c r="WWX86" s="405"/>
      <c r="WWY86" s="405"/>
      <c r="WWZ86" s="405"/>
      <c r="WXA86" s="405"/>
      <c r="WXB86" s="405"/>
      <c r="WXC86" s="405"/>
      <c r="WXD86" s="405"/>
      <c r="WXE86" s="405"/>
      <c r="WXF86" s="405"/>
      <c r="WXG86" s="405"/>
      <c r="WXH86" s="405"/>
      <c r="WXI86" s="405"/>
      <c r="WXJ86" s="405"/>
      <c r="WXK86" s="405"/>
      <c r="WXL86" s="405"/>
      <c r="WXM86" s="405"/>
      <c r="WXN86" s="405"/>
      <c r="WXO86" s="405"/>
      <c r="WXP86" s="405"/>
      <c r="WXQ86" s="405"/>
      <c r="WXR86" s="405"/>
      <c r="WXS86" s="405"/>
      <c r="WXT86" s="405"/>
      <c r="WXU86" s="405"/>
      <c r="WXV86" s="405"/>
      <c r="WXW86" s="405"/>
      <c r="WXX86" s="405"/>
      <c r="WXY86" s="405"/>
      <c r="WXZ86" s="405"/>
      <c r="WYA86" s="405"/>
      <c r="WYB86" s="405"/>
      <c r="WYC86" s="405"/>
      <c r="WYD86" s="405"/>
      <c r="WYE86" s="405"/>
      <c r="WYF86" s="405"/>
      <c r="WYG86" s="405"/>
      <c r="WYH86" s="405"/>
      <c r="WYI86" s="405"/>
      <c r="WYJ86" s="405"/>
      <c r="WYK86" s="405"/>
      <c r="WYL86" s="405"/>
      <c r="WYM86" s="405"/>
      <c r="WYN86" s="405"/>
      <c r="WYO86" s="405"/>
      <c r="WYP86" s="405"/>
      <c r="WYQ86" s="405"/>
      <c r="WYR86" s="405"/>
      <c r="WYS86" s="405"/>
      <c r="WYT86" s="405"/>
      <c r="WYU86" s="405"/>
      <c r="WYV86" s="405"/>
      <c r="WYW86" s="405"/>
      <c r="WYX86" s="405"/>
      <c r="WYY86" s="405"/>
      <c r="WYZ86" s="405"/>
      <c r="WZA86" s="405"/>
      <c r="WZB86" s="405"/>
      <c r="WZC86" s="405"/>
      <c r="WZD86" s="405"/>
      <c r="WZE86" s="405"/>
      <c r="WZF86" s="405"/>
      <c r="WZG86" s="405"/>
      <c r="WZH86" s="405"/>
      <c r="WZI86" s="405"/>
      <c r="WZJ86" s="405"/>
      <c r="WZK86" s="405"/>
      <c r="WZL86" s="405"/>
      <c r="WZM86" s="405"/>
      <c r="WZN86" s="405"/>
      <c r="WZO86" s="405"/>
      <c r="WZP86" s="405"/>
      <c r="WZQ86" s="405"/>
      <c r="WZR86" s="405"/>
      <c r="WZS86" s="405"/>
      <c r="WZT86" s="405"/>
      <c r="WZU86" s="405"/>
      <c r="WZV86" s="405"/>
      <c r="WZW86" s="405"/>
      <c r="WZX86" s="405"/>
      <c r="WZY86" s="405"/>
      <c r="WZZ86" s="405"/>
      <c r="XAA86" s="405"/>
      <c r="XAB86" s="405"/>
      <c r="XAC86" s="405"/>
      <c r="XAD86" s="405"/>
      <c r="XAE86" s="405"/>
      <c r="XAF86" s="405"/>
      <c r="XAG86" s="405"/>
      <c r="XAH86" s="405"/>
      <c r="XAI86" s="405"/>
      <c r="XAJ86" s="405"/>
      <c r="XAK86" s="405"/>
      <c r="XAL86" s="405"/>
      <c r="XAM86" s="405"/>
      <c r="XAN86" s="405"/>
      <c r="XAO86" s="405"/>
      <c r="XAP86" s="405"/>
      <c r="XAQ86" s="405"/>
      <c r="XAR86" s="405"/>
      <c r="XAS86" s="405"/>
      <c r="XAT86" s="405"/>
      <c r="XAU86" s="405"/>
      <c r="XAV86" s="405"/>
      <c r="XAW86" s="405"/>
      <c r="XAX86" s="405"/>
      <c r="XAY86" s="405"/>
      <c r="XAZ86" s="405"/>
      <c r="XBA86" s="405"/>
      <c r="XBB86" s="405"/>
      <c r="XBC86" s="405"/>
      <c r="XBD86" s="405"/>
      <c r="XBE86" s="405"/>
      <c r="XBF86" s="405"/>
      <c r="XBG86" s="405"/>
      <c r="XBH86" s="405"/>
      <c r="XBI86" s="405"/>
      <c r="XBJ86" s="405"/>
      <c r="XBK86" s="405"/>
      <c r="XBL86" s="405"/>
      <c r="XBM86" s="405"/>
      <c r="XBN86" s="405"/>
      <c r="XBO86" s="405"/>
      <c r="XBP86" s="405"/>
      <c r="XBQ86" s="405"/>
      <c r="XBR86" s="405"/>
      <c r="XBS86" s="405"/>
      <c r="XBT86" s="405"/>
      <c r="XBU86" s="405"/>
      <c r="XBV86" s="405"/>
      <c r="XBW86" s="405"/>
      <c r="XBX86" s="405"/>
      <c r="XBY86" s="405"/>
      <c r="XBZ86" s="405"/>
      <c r="XCA86" s="405"/>
      <c r="XCB86" s="405"/>
      <c r="XCC86" s="405"/>
      <c r="XCD86" s="405"/>
      <c r="XCE86" s="405"/>
      <c r="XCF86" s="405"/>
      <c r="XCG86" s="405"/>
      <c r="XCH86" s="405"/>
      <c r="XCI86" s="405"/>
      <c r="XCJ86" s="405"/>
      <c r="XCK86" s="405"/>
      <c r="XCL86" s="405"/>
      <c r="XCM86" s="405"/>
      <c r="XCN86" s="405"/>
      <c r="XCO86" s="405"/>
      <c r="XCP86" s="405"/>
      <c r="XCQ86" s="405"/>
      <c r="XCR86" s="405"/>
      <c r="XCS86" s="405"/>
      <c r="XCT86" s="405"/>
      <c r="XCU86" s="405"/>
      <c r="XCV86" s="405"/>
      <c r="XCW86" s="405"/>
      <c r="XCX86" s="405"/>
      <c r="XCY86" s="405"/>
      <c r="XCZ86" s="405"/>
      <c r="XDA86" s="405"/>
      <c r="XDB86" s="405"/>
      <c r="XDC86" s="405"/>
      <c r="XDD86" s="405"/>
      <c r="XDE86" s="405"/>
      <c r="XDF86" s="405"/>
      <c r="XDG86" s="405"/>
      <c r="XDH86" s="405"/>
      <c r="XDI86" s="405"/>
      <c r="XDJ86" s="405"/>
      <c r="XDK86" s="405"/>
      <c r="XDL86" s="405"/>
      <c r="XDM86" s="405"/>
      <c r="XDN86" s="405"/>
      <c r="XDO86" s="405"/>
      <c r="XDP86" s="405"/>
      <c r="XDQ86" s="405"/>
      <c r="XDR86" s="405"/>
      <c r="XDS86" s="405"/>
      <c r="XDT86" s="405"/>
      <c r="XDU86" s="405"/>
      <c r="XDV86" s="405"/>
      <c r="XDW86" s="405"/>
      <c r="XDX86" s="405"/>
      <c r="XDY86" s="405"/>
      <c r="XDZ86" s="405"/>
      <c r="XEA86" s="405"/>
      <c r="XEB86" s="405"/>
      <c r="XEC86" s="405"/>
      <c r="XED86" s="405"/>
      <c r="XEE86" s="405"/>
      <c r="XEF86" s="405"/>
      <c r="XEG86" s="405"/>
      <c r="XEH86" s="405"/>
      <c r="XEI86" s="405"/>
      <c r="XEJ86" s="405"/>
      <c r="XEK86" s="405"/>
      <c r="XEL86" s="405"/>
      <c r="XEM86" s="405"/>
      <c r="XEN86" s="405"/>
      <c r="XEO86" s="405"/>
      <c r="XEP86" s="405"/>
      <c r="XEQ86" s="405"/>
      <c r="XER86" s="405"/>
      <c r="XES86" s="405"/>
      <c r="XET86" s="405"/>
      <c r="XEU86" s="405"/>
      <c r="XEV86" s="405"/>
      <c r="XEW86" s="405"/>
      <c r="XEX86" s="405"/>
      <c r="XEY86" s="405"/>
      <c r="XEZ86" s="405"/>
      <c r="XFA86" s="405"/>
      <c r="XFB86" s="405"/>
      <c r="XFC86" s="405"/>
      <c r="XFD86" s="405"/>
    </row>
    <row r="87" spans="1:1022 1027:2046 2051:3070 3075:4094 4099:5118 5123:6142 6147:7166 7171:8190 8195:9214 9219:10238 10243:11262 11267:12286 12291:13310 13315:14334 14339:15358 15363:16384" s="356" customFormat="1" ht="81.75" hidden="1" customHeight="1" x14ac:dyDescent="0.25">
      <c r="A87" s="388">
        <v>81</v>
      </c>
      <c r="B87" s="389">
        <v>2020</v>
      </c>
      <c r="C87" s="390" t="s">
        <v>513</v>
      </c>
      <c r="D87" s="391">
        <v>100000000</v>
      </c>
      <c r="E87" s="392" t="s">
        <v>480</v>
      </c>
      <c r="F87" s="393">
        <v>44081</v>
      </c>
      <c r="G87" s="393">
        <v>44088</v>
      </c>
      <c r="H87" s="392"/>
      <c r="I87" s="392"/>
      <c r="J87" s="392"/>
      <c r="K87" s="394">
        <v>2020005810126</v>
      </c>
      <c r="L87" s="395" t="s">
        <v>479</v>
      </c>
      <c r="M87" s="396"/>
      <c r="N87" s="396"/>
      <c r="O87" s="396">
        <v>44079</v>
      </c>
      <c r="P87" s="396"/>
      <c r="Q87" s="397" t="s">
        <v>492</v>
      </c>
      <c r="R87" s="358" t="s">
        <v>588</v>
      </c>
      <c r="S87" s="231" t="s">
        <v>314</v>
      </c>
      <c r="T87" s="353"/>
      <c r="U87" s="353"/>
      <c r="V87" s="353"/>
      <c r="W87" s="353"/>
      <c r="X87" s="353"/>
      <c r="Y87" s="353"/>
      <c r="Z87" s="353"/>
      <c r="AA87" s="353"/>
      <c r="AB87" s="353"/>
      <c r="AC87" s="353"/>
      <c r="AD87" s="353"/>
      <c r="AE87" s="353"/>
      <c r="AF87" s="353"/>
      <c r="AG87" s="353"/>
      <c r="AH87" s="353"/>
      <c r="AI87" s="353"/>
      <c r="AJ87" s="353"/>
      <c r="AK87" s="353"/>
      <c r="AL87" s="353"/>
      <c r="AM87" s="353"/>
    </row>
    <row r="88" spans="1:1022 1027:2046 2051:3070 3075:4094 4099:5118 5123:6142 6147:7166 7171:8190 8195:9214 9219:10238 10243:11262 11267:12286 12291:13310 13315:14334 14339:15358 15363:16384" ht="67.5" hidden="1" customHeight="1" x14ac:dyDescent="0.25">
      <c r="A88" s="388">
        <v>82</v>
      </c>
      <c r="B88" s="389">
        <v>2020</v>
      </c>
      <c r="C88" s="390" t="s">
        <v>514</v>
      </c>
      <c r="D88" s="391">
        <f>559462500-D86-D87-D89-D90</f>
        <v>19462500</v>
      </c>
      <c r="E88" s="392" t="s">
        <v>480</v>
      </c>
      <c r="F88" s="393">
        <v>44081</v>
      </c>
      <c r="G88" s="393">
        <v>44088</v>
      </c>
      <c r="H88" s="392"/>
      <c r="I88" s="392"/>
      <c r="J88" s="392"/>
      <c r="K88" s="394">
        <v>2020005810147</v>
      </c>
      <c r="L88" s="395" t="s">
        <v>479</v>
      </c>
      <c r="M88" s="396"/>
      <c r="N88" s="396"/>
      <c r="O88" s="396">
        <v>44081</v>
      </c>
      <c r="P88" s="396"/>
      <c r="Q88" s="397" t="s">
        <v>492</v>
      </c>
      <c r="R88" s="358" t="s">
        <v>590</v>
      </c>
      <c r="S88" s="231" t="s">
        <v>314</v>
      </c>
      <c r="T88" s="353"/>
    </row>
    <row r="89" spans="1:1022 1027:2046 2051:3070 3075:4094 4099:5118 5123:6142 6147:7166 7171:8190 8195:9214 9219:10238 10243:11262 11267:12286 12291:13310 13315:14334 14339:15358 15363:16384" ht="67.5" hidden="1" customHeight="1" x14ac:dyDescent="0.25">
      <c r="A89" s="389">
        <v>83</v>
      </c>
      <c r="B89" s="415">
        <v>2020</v>
      </c>
      <c r="C89" s="408" t="s">
        <v>515</v>
      </c>
      <c r="D89" s="391">
        <v>150000000</v>
      </c>
      <c r="E89" s="392" t="s">
        <v>480</v>
      </c>
      <c r="F89" s="393">
        <v>44081</v>
      </c>
      <c r="G89" s="393">
        <v>44088</v>
      </c>
      <c r="H89" s="392"/>
      <c r="I89" s="392"/>
      <c r="J89" s="392"/>
      <c r="K89" s="394">
        <v>2020005810098</v>
      </c>
      <c r="L89" s="415" t="s">
        <v>479</v>
      </c>
      <c r="M89" s="396"/>
      <c r="N89" s="396"/>
      <c r="O89" s="396">
        <v>44077</v>
      </c>
      <c r="P89" s="396"/>
      <c r="Q89" s="397" t="s">
        <v>492</v>
      </c>
      <c r="R89" s="358" t="s">
        <v>590</v>
      </c>
      <c r="S89" s="231" t="s">
        <v>314</v>
      </c>
      <c r="T89" s="353"/>
    </row>
    <row r="90" spans="1:1022 1027:2046 2051:3070 3075:4094 4099:5118 5123:6142 6147:7166 7171:8190 8195:9214 9219:10238 10243:11262 11267:12286 12291:13310 13315:14334 14339:15358 15363:16384" ht="67.5" hidden="1" customHeight="1" x14ac:dyDescent="0.25">
      <c r="A90" s="388">
        <v>84</v>
      </c>
      <c r="B90" s="392">
        <v>2020</v>
      </c>
      <c r="C90" s="408" t="s">
        <v>566</v>
      </c>
      <c r="D90" s="391">
        <v>110000000</v>
      </c>
      <c r="E90" s="392" t="s">
        <v>480</v>
      </c>
      <c r="F90" s="401">
        <v>44082</v>
      </c>
      <c r="G90" s="393">
        <v>44088</v>
      </c>
      <c r="H90" s="392"/>
      <c r="I90" s="392"/>
      <c r="J90" s="392"/>
      <c r="K90" s="394">
        <v>2020005810172</v>
      </c>
      <c r="L90" s="395" t="s">
        <v>479</v>
      </c>
      <c r="M90" s="396"/>
      <c r="N90" s="396"/>
      <c r="O90" s="396">
        <v>44081</v>
      </c>
      <c r="P90" s="396"/>
      <c r="Q90" s="397" t="s">
        <v>492</v>
      </c>
      <c r="R90" s="416" t="s">
        <v>593</v>
      </c>
      <c r="S90" s="231" t="s">
        <v>314</v>
      </c>
      <c r="T90" s="353"/>
    </row>
    <row r="91" spans="1:1022 1027:2046 2051:3070 3075:4094 4099:5118 5123:6142 6147:7166 7171:8190 8195:9214 9219:10238 10243:11262 11267:12286 12291:13310 13315:14334 14339:15358 15363:16384" ht="92.25" hidden="1" customHeight="1" x14ac:dyDescent="0.25">
      <c r="A91" s="388">
        <v>85</v>
      </c>
      <c r="B91" s="389">
        <v>2020</v>
      </c>
      <c r="C91" s="408" t="s">
        <v>497</v>
      </c>
      <c r="D91" s="391">
        <v>113849771.51000001</v>
      </c>
      <c r="E91" s="392" t="s">
        <v>485</v>
      </c>
      <c r="F91" s="393">
        <v>44081</v>
      </c>
      <c r="G91" s="393">
        <v>44088</v>
      </c>
      <c r="H91" s="392"/>
      <c r="I91" s="392"/>
      <c r="J91" s="392"/>
      <c r="K91" s="394">
        <v>2020005810092</v>
      </c>
      <c r="L91" s="395" t="s">
        <v>479</v>
      </c>
      <c r="M91" s="396"/>
      <c r="N91" s="396"/>
      <c r="O91" s="396">
        <v>44077</v>
      </c>
      <c r="P91" s="396"/>
      <c r="Q91" s="397" t="s">
        <v>492</v>
      </c>
      <c r="R91" s="416" t="s">
        <v>593</v>
      </c>
      <c r="S91" s="231" t="s">
        <v>296</v>
      </c>
      <c r="T91" s="353"/>
    </row>
    <row r="92" spans="1:1022 1027:2046 2051:3070 3075:4094 4099:5118 5123:6142 6147:7166 7171:8190 8195:9214 9219:10238 10243:11262 11267:12286 12291:13310 13315:14334 14339:15358 15363:16384" s="360" customFormat="1" ht="67.5" hidden="1" customHeight="1" x14ac:dyDescent="0.25">
      <c r="A92" s="389">
        <v>86</v>
      </c>
      <c r="B92" s="389">
        <v>2020</v>
      </c>
      <c r="C92" s="408" t="s">
        <v>506</v>
      </c>
      <c r="D92" s="391">
        <v>28000000</v>
      </c>
      <c r="E92" s="392" t="s">
        <v>485</v>
      </c>
      <c r="F92" s="393">
        <v>44081</v>
      </c>
      <c r="G92" s="393">
        <v>44088</v>
      </c>
      <c r="H92" s="392"/>
      <c r="I92" s="392"/>
      <c r="J92" s="392"/>
      <c r="K92" s="394">
        <v>2020005810097</v>
      </c>
      <c r="L92" s="395" t="s">
        <v>479</v>
      </c>
      <c r="M92" s="396"/>
      <c r="N92" s="396"/>
      <c r="O92" s="396">
        <v>44077</v>
      </c>
      <c r="P92" s="396"/>
      <c r="Q92" s="397" t="s">
        <v>492</v>
      </c>
      <c r="R92" s="416" t="s">
        <v>593</v>
      </c>
      <c r="S92" s="231" t="s">
        <v>296</v>
      </c>
      <c r="T92" s="353"/>
      <c r="U92" s="353"/>
      <c r="V92" s="353"/>
      <c r="W92" s="353"/>
      <c r="X92" s="353"/>
      <c r="Y92" s="353"/>
      <c r="Z92" s="353"/>
      <c r="AA92" s="353"/>
      <c r="AB92" s="353"/>
      <c r="AC92" s="353"/>
      <c r="AD92" s="353"/>
      <c r="AE92" s="353"/>
      <c r="AF92" s="353"/>
      <c r="AG92" s="353"/>
      <c r="AH92" s="353"/>
      <c r="AI92" s="353"/>
      <c r="AJ92" s="353"/>
      <c r="AK92" s="353"/>
      <c r="AL92" s="353"/>
      <c r="AM92" s="353"/>
    </row>
    <row r="93" spans="1:1022 1027:2046 2051:3070 3075:4094 4099:5118 5123:6142 6147:7166 7171:8190 8195:9214 9219:10238 10243:11262 11267:12286 12291:13310 13315:14334 14339:15358 15363:16384" ht="67.5" hidden="1" customHeight="1" x14ac:dyDescent="0.25">
      <c r="A93" s="388">
        <v>87</v>
      </c>
      <c r="B93" s="389">
        <v>2020</v>
      </c>
      <c r="C93" s="408" t="s">
        <v>507</v>
      </c>
      <c r="D93" s="391">
        <v>150000000</v>
      </c>
      <c r="E93" s="392" t="s">
        <v>485</v>
      </c>
      <c r="F93" s="393">
        <v>44081</v>
      </c>
      <c r="G93" s="393">
        <v>44088</v>
      </c>
      <c r="H93" s="392"/>
      <c r="I93" s="392"/>
      <c r="J93" s="392"/>
      <c r="K93" s="394">
        <v>2020005810127</v>
      </c>
      <c r="L93" s="395" t="s">
        <v>479</v>
      </c>
      <c r="M93" s="396"/>
      <c r="N93" s="396"/>
      <c r="O93" s="396">
        <v>44079</v>
      </c>
      <c r="P93" s="396"/>
      <c r="Q93" s="397" t="s">
        <v>492</v>
      </c>
      <c r="R93" s="416" t="s">
        <v>593</v>
      </c>
      <c r="S93" s="231" t="s">
        <v>296</v>
      </c>
      <c r="T93" s="353"/>
    </row>
    <row r="94" spans="1:1022 1027:2046 2051:3070 3075:4094 4099:5118 5123:6142 6147:7166 7171:8190 8195:9214 9219:10238 10243:11262 11267:12286 12291:13310 13315:14334 14339:15358 15363:16384" ht="67.5" hidden="1" customHeight="1" x14ac:dyDescent="0.25">
      <c r="A94" s="388">
        <v>88</v>
      </c>
      <c r="B94" s="389">
        <v>2020</v>
      </c>
      <c r="C94" s="408" t="s">
        <v>508</v>
      </c>
      <c r="D94" s="391">
        <v>120000000</v>
      </c>
      <c r="E94" s="392" t="s">
        <v>485</v>
      </c>
      <c r="F94" s="393">
        <v>44081</v>
      </c>
      <c r="G94" s="393">
        <v>44088</v>
      </c>
      <c r="H94" s="392"/>
      <c r="I94" s="392"/>
      <c r="J94" s="392"/>
      <c r="K94" s="394">
        <v>2020005810090</v>
      </c>
      <c r="L94" s="395" t="s">
        <v>479</v>
      </c>
      <c r="M94" s="396"/>
      <c r="N94" s="396"/>
      <c r="O94" s="396">
        <v>44076</v>
      </c>
      <c r="P94" s="396"/>
      <c r="Q94" s="397" t="s">
        <v>492</v>
      </c>
      <c r="R94" s="416" t="s">
        <v>593</v>
      </c>
      <c r="S94" s="231" t="s">
        <v>296</v>
      </c>
      <c r="T94" s="353"/>
      <c r="V94" s="353">
        <v>201</v>
      </c>
    </row>
    <row r="95" spans="1:1022 1027:2046 2051:3070 3075:4094 4099:5118 5123:6142 6147:7166 7171:8190 8195:9214 9219:10238 10243:11262 11267:12286 12291:13310 13315:14334 14339:15358 15363:16384" ht="67.5" hidden="1" customHeight="1" x14ac:dyDescent="0.25">
      <c r="A95" s="389">
        <v>89</v>
      </c>
      <c r="B95" s="389">
        <v>2020</v>
      </c>
      <c r="C95" s="408" t="s">
        <v>509</v>
      </c>
      <c r="D95" s="391">
        <v>1925999602.9100001</v>
      </c>
      <c r="E95" s="392" t="s">
        <v>485</v>
      </c>
      <c r="F95" s="393">
        <v>44081</v>
      </c>
      <c r="G95" s="393">
        <v>44088</v>
      </c>
      <c r="H95" s="392"/>
      <c r="I95" s="392"/>
      <c r="J95" s="392"/>
      <c r="K95" s="394">
        <v>2020005810070</v>
      </c>
      <c r="L95" s="395" t="s">
        <v>479</v>
      </c>
      <c r="M95" s="396"/>
      <c r="N95" s="396"/>
      <c r="O95" s="396">
        <v>44065</v>
      </c>
      <c r="P95" s="396"/>
      <c r="Q95" s="397" t="s">
        <v>492</v>
      </c>
      <c r="R95" s="358" t="s">
        <v>599</v>
      </c>
      <c r="S95" s="231" t="s">
        <v>296</v>
      </c>
      <c r="T95" s="353"/>
    </row>
    <row r="96" spans="1:1022 1027:2046 2051:3070 3075:4094 4099:5118 5123:6142 6147:7166 7171:8190 8195:9214 9219:10238 10243:11262 11267:12286 12291:13310 13315:14334 14339:15358 15363:16384" ht="82.5" hidden="1" customHeight="1" x14ac:dyDescent="0.25">
      <c r="A96" s="388">
        <v>90</v>
      </c>
      <c r="B96" s="389">
        <v>2020</v>
      </c>
      <c r="C96" s="390" t="s">
        <v>510</v>
      </c>
      <c r="D96" s="391">
        <v>854905188.49000001</v>
      </c>
      <c r="E96" s="392" t="s">
        <v>485</v>
      </c>
      <c r="F96" s="393">
        <v>44081</v>
      </c>
      <c r="G96" s="393">
        <v>44088</v>
      </c>
      <c r="H96" s="392"/>
      <c r="I96" s="392"/>
      <c r="J96" s="392"/>
      <c r="K96" s="394">
        <v>2020005810071</v>
      </c>
      <c r="L96" s="395" t="s">
        <v>479</v>
      </c>
      <c r="M96" s="396"/>
      <c r="N96" s="396"/>
      <c r="O96" s="402">
        <v>44089</v>
      </c>
      <c r="P96" s="396"/>
      <c r="Q96" s="397" t="s">
        <v>492</v>
      </c>
      <c r="R96" s="417" t="s">
        <v>601</v>
      </c>
      <c r="S96" s="231" t="s">
        <v>296</v>
      </c>
      <c r="T96" s="353"/>
    </row>
    <row r="97" spans="1:1022 1027:2046 2051:3070 3075:4094 4099:5118 5123:6142 6147:7166 7171:8190 8195:9214 9219:10238 10243:11262 11267:12286 12291:13310 13315:14334 14339:15358 15363:16384" ht="81" hidden="1" customHeight="1" x14ac:dyDescent="0.25">
      <c r="A97" s="388">
        <v>91</v>
      </c>
      <c r="B97" s="392">
        <v>2020</v>
      </c>
      <c r="C97" s="390" t="s">
        <v>577</v>
      </c>
      <c r="D97" s="391">
        <v>150000000</v>
      </c>
      <c r="E97" s="392" t="s">
        <v>485</v>
      </c>
      <c r="F97" s="393">
        <v>44081</v>
      </c>
      <c r="G97" s="393">
        <v>44088</v>
      </c>
      <c r="H97" s="392"/>
      <c r="I97" s="392"/>
      <c r="J97" s="392"/>
      <c r="K97" s="394">
        <v>2020005810086</v>
      </c>
      <c r="L97" s="395" t="s">
        <v>479</v>
      </c>
      <c r="M97" s="396"/>
      <c r="N97" s="396"/>
      <c r="O97" s="396">
        <v>44075</v>
      </c>
      <c r="P97" s="396"/>
      <c r="Q97" s="397" t="s">
        <v>492</v>
      </c>
      <c r="R97" s="358" t="s">
        <v>599</v>
      </c>
      <c r="S97" s="231" t="s">
        <v>296</v>
      </c>
      <c r="T97" s="353"/>
    </row>
    <row r="98" spans="1:1022 1027:2046 2051:3070 3075:4094 4099:5118 5123:6142 6147:7166 7171:8190 8195:9214 9219:10238 10243:11262 11267:12286 12291:13310 13315:14334 14339:15358 15363:16384" ht="67.5" hidden="1" customHeight="1" x14ac:dyDescent="0.25">
      <c r="A98" s="389">
        <v>92</v>
      </c>
      <c r="B98" s="389">
        <v>2020</v>
      </c>
      <c r="C98" s="390" t="s">
        <v>494</v>
      </c>
      <c r="D98" s="391">
        <v>400000000</v>
      </c>
      <c r="E98" s="392" t="s">
        <v>484</v>
      </c>
      <c r="F98" s="401">
        <v>44061</v>
      </c>
      <c r="G98" s="401">
        <v>44064</v>
      </c>
      <c r="H98" s="392"/>
      <c r="I98" s="392"/>
      <c r="J98" s="394" t="s">
        <v>490</v>
      </c>
      <c r="K98" s="394">
        <v>2020005810068</v>
      </c>
      <c r="L98" s="395" t="s">
        <v>479</v>
      </c>
      <c r="M98" s="396"/>
      <c r="N98" s="396"/>
      <c r="O98" s="396">
        <v>44039</v>
      </c>
      <c r="P98" s="418"/>
      <c r="Q98" s="397" t="s">
        <v>492</v>
      </c>
      <c r="R98" s="361" t="s">
        <v>499</v>
      </c>
      <c r="S98" s="231" t="s">
        <v>307</v>
      </c>
      <c r="T98" s="353"/>
    </row>
    <row r="99" spans="1:1022 1027:2046 2051:3070 3075:4094 4099:5118 5123:6142 6147:7166 7171:8190 8195:9214 9219:10238 10243:11262 11267:12286 12291:13310 13315:14334 14339:15358 15363:16384" ht="67.5" hidden="1" customHeight="1" x14ac:dyDescent="0.25">
      <c r="A99" s="388">
        <v>93</v>
      </c>
      <c r="B99" s="392">
        <v>2020</v>
      </c>
      <c r="C99" s="390" t="s">
        <v>540</v>
      </c>
      <c r="D99" s="391">
        <v>63000000</v>
      </c>
      <c r="E99" s="392" t="s">
        <v>484</v>
      </c>
      <c r="F99" s="393">
        <v>44081</v>
      </c>
      <c r="G99" s="393">
        <v>44088</v>
      </c>
      <c r="H99" s="392"/>
      <c r="I99" s="392"/>
      <c r="J99" s="392"/>
      <c r="K99" s="394">
        <v>2020005810165</v>
      </c>
      <c r="L99" s="395" t="s">
        <v>479</v>
      </c>
      <c r="M99" s="396"/>
      <c r="N99" s="396"/>
      <c r="O99" s="396">
        <v>44081</v>
      </c>
      <c r="P99" s="396"/>
      <c r="Q99" s="397" t="s">
        <v>492</v>
      </c>
      <c r="R99" s="358" t="s">
        <v>599</v>
      </c>
      <c r="S99" s="231" t="s">
        <v>310</v>
      </c>
      <c r="T99" s="353"/>
    </row>
    <row r="100" spans="1:1022 1027:2046 2051:3070 3075:4094 4099:5118 5123:6142 6147:7166 7171:8190 8195:9214 9219:10238 10243:11262 11267:12286 12291:13310 13315:14334 14339:15358 15363:16384" ht="86.25" hidden="1" customHeight="1" x14ac:dyDescent="0.25">
      <c r="A100" s="388">
        <v>94</v>
      </c>
      <c r="B100" s="389">
        <v>2020</v>
      </c>
      <c r="C100" s="408" t="s">
        <v>542</v>
      </c>
      <c r="D100" s="391">
        <v>3282807500</v>
      </c>
      <c r="E100" s="392" t="s">
        <v>484</v>
      </c>
      <c r="F100" s="393">
        <v>44081</v>
      </c>
      <c r="G100" s="393">
        <v>44088</v>
      </c>
      <c r="H100" s="392"/>
      <c r="I100" s="392"/>
      <c r="J100" s="392"/>
      <c r="K100" s="394">
        <v>2020005810162</v>
      </c>
      <c r="L100" s="395" t="s">
        <v>479</v>
      </c>
      <c r="M100" s="396"/>
      <c r="N100" s="396"/>
      <c r="O100" s="396">
        <v>44081</v>
      </c>
      <c r="P100" s="396"/>
      <c r="Q100" s="397" t="s">
        <v>492</v>
      </c>
      <c r="R100" s="417" t="s">
        <v>607</v>
      </c>
      <c r="S100" s="231" t="s">
        <v>308</v>
      </c>
      <c r="T100" s="353"/>
    </row>
    <row r="101" spans="1:1022 1027:2046 2051:3070 3075:4094 4099:5118 5123:6142 6147:7166 7171:8190 8195:9214 9219:10238 10243:11262 11267:12286 12291:13310 13315:14334 14339:15358 15363:16384" ht="67.5" hidden="1" customHeight="1" x14ac:dyDescent="0.25">
      <c r="A101" s="389">
        <v>95</v>
      </c>
      <c r="B101" s="389">
        <v>2020</v>
      </c>
      <c r="C101" s="390" t="s">
        <v>543</v>
      </c>
      <c r="D101" s="391">
        <v>1437913836.96</v>
      </c>
      <c r="E101" s="392" t="s">
        <v>484</v>
      </c>
      <c r="F101" s="393">
        <v>44081</v>
      </c>
      <c r="G101" s="393">
        <v>44088</v>
      </c>
      <c r="H101" s="392"/>
      <c r="I101" s="392"/>
      <c r="J101" s="392"/>
      <c r="K101" s="394">
        <v>2020005810142</v>
      </c>
      <c r="L101" s="395" t="s">
        <v>479</v>
      </c>
      <c r="M101" s="396"/>
      <c r="N101" s="396"/>
      <c r="O101" s="396">
        <v>44080</v>
      </c>
      <c r="P101" s="396"/>
      <c r="Q101" s="397" t="s">
        <v>492</v>
      </c>
      <c r="R101" s="358" t="s">
        <v>609</v>
      </c>
      <c r="S101" s="231" t="s">
        <v>307</v>
      </c>
      <c r="T101" s="353"/>
    </row>
    <row r="102" spans="1:1022 1027:2046 2051:3070 3075:4094 4099:5118 5123:6142 6147:7166 7171:8190 8195:9214 9219:10238 10243:11262 11267:12286 12291:13310 13315:14334 14339:15358 15363:16384" ht="88.5" hidden="1" customHeight="1" x14ac:dyDescent="0.25">
      <c r="A102" s="388">
        <v>96</v>
      </c>
      <c r="B102" s="389">
        <v>2020</v>
      </c>
      <c r="C102" s="408" t="s">
        <v>545</v>
      </c>
      <c r="D102" s="391">
        <v>1949661738</v>
      </c>
      <c r="E102" s="392" t="s">
        <v>484</v>
      </c>
      <c r="F102" s="393">
        <v>44081</v>
      </c>
      <c r="G102" s="393">
        <v>44088</v>
      </c>
      <c r="H102" s="392"/>
      <c r="I102" s="392"/>
      <c r="J102" s="392"/>
      <c r="K102" s="394">
        <v>2020005810139</v>
      </c>
      <c r="L102" s="395" t="s">
        <v>479</v>
      </c>
      <c r="M102" s="396"/>
      <c r="N102" s="396"/>
      <c r="O102" s="396">
        <v>44080</v>
      </c>
      <c r="P102" s="396"/>
      <c r="Q102" s="397" t="s">
        <v>492</v>
      </c>
      <c r="R102" s="416" t="s">
        <v>611</v>
      </c>
      <c r="S102" s="231" t="s">
        <v>307</v>
      </c>
      <c r="T102" s="353"/>
    </row>
    <row r="103" spans="1:1022 1027:2046 2051:3070 3075:4094 4099:5118 5123:6142 6147:7166 7171:8190 8195:9214 9219:10238 10243:11262 11267:12286 12291:13310 13315:14334 14339:15358 15363:16384" ht="82.5" hidden="1" customHeight="1" x14ac:dyDescent="0.25">
      <c r="A103" s="388">
        <v>97</v>
      </c>
      <c r="B103" s="392">
        <v>2020</v>
      </c>
      <c r="C103" s="408" t="s">
        <v>546</v>
      </c>
      <c r="D103" s="391">
        <v>200849771</v>
      </c>
      <c r="E103" s="392" t="s">
        <v>484</v>
      </c>
      <c r="F103" s="393">
        <v>44081</v>
      </c>
      <c r="G103" s="393">
        <v>44088</v>
      </c>
      <c r="H103" s="392"/>
      <c r="I103" s="392"/>
      <c r="J103" s="392"/>
      <c r="K103" s="394">
        <v>2020005810145</v>
      </c>
      <c r="L103" s="395" t="s">
        <v>479</v>
      </c>
      <c r="M103" s="396"/>
      <c r="N103" s="396"/>
      <c r="O103" s="396">
        <v>44081</v>
      </c>
      <c r="P103" s="396"/>
      <c r="Q103" s="397" t="s">
        <v>492</v>
      </c>
      <c r="R103" s="416" t="s">
        <v>611</v>
      </c>
      <c r="S103" s="231" t="s">
        <v>310</v>
      </c>
      <c r="T103" s="353"/>
    </row>
    <row r="104" spans="1:1022 1027:2046 2051:3070 3075:4094 4099:5118 5123:6142 6147:7166 7171:8190 8195:9214 9219:10238 10243:11262 11267:12286 12291:13310 13315:14334 14339:15358 15363:16384" ht="89.25" hidden="1" customHeight="1" x14ac:dyDescent="0.25">
      <c r="A104" s="389">
        <v>98</v>
      </c>
      <c r="B104" s="392">
        <v>2020</v>
      </c>
      <c r="C104" s="419" t="s">
        <v>559</v>
      </c>
      <c r="D104" s="391">
        <v>612664400.47000003</v>
      </c>
      <c r="E104" s="392" t="s">
        <v>484</v>
      </c>
      <c r="F104" s="401">
        <v>44082</v>
      </c>
      <c r="G104" s="393">
        <v>44088</v>
      </c>
      <c r="H104" s="392"/>
      <c r="I104" s="392"/>
      <c r="J104" s="392"/>
      <c r="K104" s="394">
        <v>2020005810135</v>
      </c>
      <c r="L104" s="395" t="s">
        <v>479</v>
      </c>
      <c r="M104" s="396"/>
      <c r="N104" s="396"/>
      <c r="O104" s="396">
        <v>44081</v>
      </c>
      <c r="P104" s="396"/>
      <c r="Q104" s="397" t="s">
        <v>492</v>
      </c>
      <c r="R104" s="358" t="s">
        <v>614</v>
      </c>
      <c r="S104" s="231" t="s">
        <v>309</v>
      </c>
      <c r="T104" s="353"/>
    </row>
    <row r="105" spans="1:1022 1027:2046 2051:3070 3075:4094 4099:5118 5123:6142 6147:7166 7171:8190 8195:9214 9219:10238 10243:11262 11267:12286 12291:13310 13315:14334 14339:15358 15363:16384" ht="67.5" hidden="1" customHeight="1" x14ac:dyDescent="0.25">
      <c r="A105" s="388">
        <v>99</v>
      </c>
      <c r="B105" s="392">
        <v>2020</v>
      </c>
      <c r="C105" s="419" t="s">
        <v>560</v>
      </c>
      <c r="D105" s="391">
        <v>1465732527.21</v>
      </c>
      <c r="E105" s="392" t="s">
        <v>484</v>
      </c>
      <c r="F105" s="401">
        <v>44082</v>
      </c>
      <c r="G105" s="393">
        <v>44088</v>
      </c>
      <c r="H105" s="392"/>
      <c r="I105" s="392"/>
      <c r="J105" s="392"/>
      <c r="K105" s="394">
        <v>2020005810129</v>
      </c>
      <c r="L105" s="395" t="s">
        <v>479</v>
      </c>
      <c r="M105" s="396"/>
      <c r="N105" s="396"/>
      <c r="O105" s="396">
        <v>44081</v>
      </c>
      <c r="P105" s="396"/>
      <c r="Q105" s="397" t="s">
        <v>492</v>
      </c>
      <c r="R105" s="359" t="s">
        <v>614</v>
      </c>
      <c r="S105" s="231" t="s">
        <v>309</v>
      </c>
      <c r="T105" s="405"/>
      <c r="U105" s="405"/>
      <c r="V105" s="405"/>
      <c r="W105" s="405"/>
      <c r="X105" s="405"/>
      <c r="Y105" s="405"/>
      <c r="Z105" s="405"/>
      <c r="AA105" s="405"/>
      <c r="AB105" s="405"/>
      <c r="AC105" s="405"/>
      <c r="AD105" s="405"/>
      <c r="AE105" s="405"/>
      <c r="AF105" s="405"/>
      <c r="AG105" s="405"/>
      <c r="AH105" s="405"/>
      <c r="AI105" s="405"/>
      <c r="AJ105" s="405"/>
      <c r="AK105" s="405"/>
      <c r="AL105" s="405"/>
      <c r="AM105" s="405"/>
      <c r="AN105" s="405"/>
      <c r="AO105" s="405"/>
      <c r="AP105" s="405"/>
      <c r="AQ105" s="405"/>
      <c r="AR105" s="405"/>
      <c r="AS105" s="405"/>
      <c r="AT105" s="405"/>
      <c r="AU105" s="405"/>
      <c r="AV105" s="405"/>
      <c r="AW105" s="405"/>
      <c r="AX105" s="405"/>
      <c r="AY105" s="405"/>
      <c r="AZ105" s="405"/>
      <c r="BA105" s="405"/>
      <c r="BB105" s="405"/>
      <c r="BC105" s="405"/>
      <c r="BD105" s="405"/>
      <c r="BE105" s="405"/>
      <c r="BF105" s="405"/>
      <c r="BG105" s="405"/>
      <c r="BH105" s="405"/>
      <c r="BI105" s="405"/>
      <c r="BJ105" s="405"/>
      <c r="BK105" s="405"/>
      <c r="BL105" s="405"/>
      <c r="BM105" s="405"/>
      <c r="BN105" s="405"/>
      <c r="BO105" s="405"/>
      <c r="BP105" s="405"/>
      <c r="BQ105" s="405"/>
      <c r="BR105" s="405"/>
      <c r="BS105" s="405"/>
      <c r="BT105" s="405"/>
      <c r="BU105" s="405"/>
      <c r="BV105" s="405"/>
      <c r="BW105" s="405"/>
      <c r="BX105" s="405"/>
      <c r="BY105" s="405"/>
      <c r="BZ105" s="405"/>
      <c r="CA105" s="405"/>
      <c r="CB105" s="405"/>
      <c r="CC105" s="405"/>
      <c r="CD105" s="405"/>
      <c r="CE105" s="405"/>
      <c r="CF105" s="405"/>
      <c r="CG105" s="405"/>
      <c r="CH105" s="405"/>
      <c r="CI105" s="405"/>
      <c r="CJ105" s="405"/>
      <c r="CK105" s="405"/>
      <c r="CL105" s="405"/>
      <c r="CM105" s="405"/>
      <c r="CN105" s="405"/>
      <c r="CO105" s="405"/>
      <c r="CP105" s="405"/>
      <c r="CQ105" s="405"/>
      <c r="CR105" s="405"/>
      <c r="CS105" s="405"/>
      <c r="CT105" s="405"/>
      <c r="CU105" s="405"/>
      <c r="CV105" s="405"/>
      <c r="CW105" s="405"/>
      <c r="CX105" s="405"/>
      <c r="CY105" s="405"/>
      <c r="CZ105" s="405"/>
      <c r="DA105" s="405"/>
      <c r="DB105" s="405"/>
      <c r="DC105" s="405"/>
      <c r="DD105" s="405"/>
      <c r="DE105" s="405"/>
      <c r="DF105" s="405"/>
      <c r="DG105" s="405"/>
      <c r="DH105" s="405"/>
      <c r="DI105" s="405"/>
      <c r="DJ105" s="405"/>
      <c r="DK105" s="405"/>
      <c r="DL105" s="405"/>
      <c r="DM105" s="405"/>
      <c r="DN105" s="405"/>
      <c r="DO105" s="405"/>
      <c r="DP105" s="405"/>
      <c r="DQ105" s="405"/>
      <c r="DR105" s="405"/>
      <c r="DS105" s="405"/>
      <c r="DT105" s="405"/>
      <c r="DU105" s="405"/>
      <c r="DV105" s="405"/>
      <c r="DW105" s="405"/>
      <c r="DX105" s="405"/>
      <c r="DY105" s="405"/>
      <c r="DZ105" s="405"/>
      <c r="EA105" s="405"/>
      <c r="EB105" s="405"/>
      <c r="EC105" s="405"/>
      <c r="ED105" s="405"/>
      <c r="EE105" s="405"/>
      <c r="EF105" s="405"/>
      <c r="EG105" s="405"/>
      <c r="EH105" s="405"/>
      <c r="EI105" s="405"/>
      <c r="EJ105" s="405"/>
      <c r="EK105" s="405"/>
      <c r="EL105" s="405"/>
      <c r="EM105" s="405"/>
      <c r="EN105" s="405"/>
      <c r="EO105" s="405"/>
      <c r="EP105" s="405"/>
      <c r="EQ105" s="405"/>
      <c r="ER105" s="405"/>
      <c r="ES105" s="405"/>
      <c r="ET105" s="405"/>
      <c r="EU105" s="405"/>
      <c r="EV105" s="405"/>
      <c r="EW105" s="405"/>
      <c r="EX105" s="405"/>
      <c r="EY105" s="405"/>
      <c r="EZ105" s="405"/>
      <c r="FA105" s="405"/>
      <c r="FB105" s="405"/>
      <c r="FC105" s="405"/>
      <c r="FD105" s="405"/>
      <c r="FE105" s="405"/>
      <c r="FF105" s="405"/>
      <c r="FG105" s="405"/>
      <c r="FH105" s="405"/>
      <c r="FI105" s="405"/>
      <c r="FJ105" s="405"/>
      <c r="FK105" s="405"/>
      <c r="FL105" s="405"/>
      <c r="FM105" s="405"/>
      <c r="FN105" s="405"/>
      <c r="FO105" s="405"/>
      <c r="FP105" s="405"/>
      <c r="FQ105" s="405"/>
      <c r="FR105" s="405"/>
      <c r="FS105" s="405"/>
      <c r="FT105" s="405"/>
      <c r="FU105" s="405"/>
      <c r="FV105" s="405"/>
      <c r="FW105" s="405"/>
      <c r="FX105" s="405"/>
      <c r="FY105" s="405"/>
      <c r="FZ105" s="405"/>
      <c r="GA105" s="405"/>
      <c r="GB105" s="405"/>
      <c r="GC105" s="405"/>
      <c r="GD105" s="405"/>
      <c r="GE105" s="405"/>
      <c r="GF105" s="405"/>
      <c r="GG105" s="405"/>
      <c r="GH105" s="405"/>
      <c r="GI105" s="405"/>
      <c r="GJ105" s="405"/>
      <c r="GK105" s="405"/>
      <c r="GL105" s="405"/>
      <c r="GM105" s="405"/>
      <c r="GN105" s="405"/>
      <c r="GO105" s="405"/>
      <c r="GP105" s="405"/>
      <c r="GQ105" s="405"/>
      <c r="GR105" s="405"/>
      <c r="GS105" s="405"/>
      <c r="GT105" s="405"/>
      <c r="GU105" s="405"/>
      <c r="GV105" s="405"/>
      <c r="GW105" s="405"/>
      <c r="GX105" s="405"/>
      <c r="GY105" s="405"/>
      <c r="GZ105" s="405"/>
      <c r="HA105" s="405"/>
      <c r="HB105" s="405"/>
      <c r="HC105" s="405"/>
      <c r="HD105" s="405"/>
      <c r="HE105" s="405"/>
      <c r="HF105" s="405"/>
      <c r="HG105" s="405"/>
      <c r="HH105" s="405"/>
      <c r="HI105" s="405"/>
      <c r="HJ105" s="405"/>
      <c r="HK105" s="405"/>
      <c r="HL105" s="405"/>
      <c r="HM105" s="405"/>
      <c r="HN105" s="405"/>
      <c r="HO105" s="405"/>
      <c r="HP105" s="405"/>
      <c r="HQ105" s="405"/>
      <c r="HR105" s="405"/>
      <c r="HS105" s="405"/>
      <c r="HT105" s="405"/>
      <c r="HU105" s="405"/>
      <c r="HV105" s="405"/>
      <c r="HW105" s="405"/>
      <c r="HX105" s="405"/>
      <c r="HY105" s="405"/>
      <c r="HZ105" s="405"/>
      <c r="IA105" s="405"/>
      <c r="IB105" s="405"/>
      <c r="IC105" s="405"/>
      <c r="ID105" s="405"/>
      <c r="IF105" s="405"/>
      <c r="IH105" s="405"/>
      <c r="IJ105" s="405"/>
      <c r="IM105" s="405"/>
      <c r="IN105" s="405"/>
      <c r="IO105" s="405"/>
      <c r="IQ105" s="405"/>
      <c r="IR105" s="405"/>
      <c r="IS105" s="405"/>
      <c r="IT105" s="405"/>
      <c r="IY105" s="405"/>
      <c r="JA105" s="405"/>
      <c r="JB105" s="405"/>
      <c r="JC105" s="405"/>
      <c r="JD105" s="405"/>
      <c r="JE105" s="405"/>
      <c r="JF105" s="405"/>
      <c r="JG105" s="405"/>
      <c r="JH105" s="405"/>
      <c r="JI105" s="405"/>
      <c r="JJ105" s="405"/>
      <c r="JK105" s="405"/>
      <c r="JL105" s="405"/>
      <c r="JM105" s="405"/>
      <c r="JN105" s="405"/>
      <c r="JO105" s="405"/>
      <c r="JP105" s="405"/>
      <c r="JQ105" s="405"/>
      <c r="JR105" s="405"/>
      <c r="JS105" s="405"/>
      <c r="JT105" s="405"/>
      <c r="JU105" s="405"/>
      <c r="JV105" s="405"/>
      <c r="JW105" s="405"/>
      <c r="JX105" s="405"/>
      <c r="JY105" s="405"/>
      <c r="JZ105" s="405"/>
      <c r="KA105" s="405"/>
      <c r="KB105" s="405"/>
      <c r="KC105" s="405"/>
      <c r="KD105" s="405"/>
      <c r="KE105" s="405"/>
      <c r="KF105" s="405"/>
      <c r="KG105" s="405"/>
      <c r="KH105" s="405"/>
      <c r="KI105" s="405"/>
      <c r="KJ105" s="405"/>
      <c r="KK105" s="405"/>
      <c r="KL105" s="405"/>
      <c r="KM105" s="405"/>
      <c r="KN105" s="405"/>
      <c r="KO105" s="405"/>
      <c r="KP105" s="405"/>
      <c r="KQ105" s="405"/>
      <c r="KR105" s="405"/>
      <c r="KS105" s="405"/>
      <c r="KT105" s="405"/>
      <c r="KU105" s="405"/>
      <c r="KV105" s="405"/>
      <c r="KW105" s="405"/>
      <c r="KX105" s="405"/>
      <c r="KY105" s="405"/>
      <c r="KZ105" s="405"/>
      <c r="LA105" s="405"/>
      <c r="LB105" s="405"/>
      <c r="LC105" s="405"/>
      <c r="LD105" s="405"/>
      <c r="LE105" s="405"/>
      <c r="LF105" s="405"/>
      <c r="LG105" s="405"/>
      <c r="LH105" s="405"/>
      <c r="LI105" s="405"/>
      <c r="LJ105" s="405"/>
      <c r="LK105" s="405"/>
      <c r="LL105" s="405"/>
      <c r="LM105" s="405"/>
      <c r="LN105" s="405"/>
      <c r="LO105" s="405"/>
      <c r="LP105" s="405"/>
      <c r="LQ105" s="405"/>
      <c r="LR105" s="405"/>
      <c r="LS105" s="405"/>
      <c r="LT105" s="405"/>
      <c r="LU105" s="405"/>
      <c r="LV105" s="405"/>
      <c r="LW105" s="405"/>
      <c r="LX105" s="405"/>
      <c r="LY105" s="405"/>
      <c r="LZ105" s="405"/>
      <c r="MA105" s="405"/>
      <c r="MB105" s="405"/>
      <c r="MC105" s="405"/>
      <c r="MD105" s="405"/>
      <c r="ME105" s="405"/>
      <c r="MF105" s="405"/>
      <c r="MG105" s="405"/>
      <c r="MH105" s="405"/>
      <c r="MI105" s="405"/>
      <c r="MJ105" s="405"/>
      <c r="MK105" s="405"/>
      <c r="ML105" s="405"/>
      <c r="MM105" s="405"/>
      <c r="MN105" s="405"/>
      <c r="MO105" s="405"/>
      <c r="MP105" s="405"/>
      <c r="MQ105" s="405"/>
      <c r="MR105" s="405"/>
      <c r="MS105" s="405"/>
      <c r="MT105" s="405"/>
      <c r="MU105" s="405"/>
      <c r="MV105" s="405"/>
      <c r="MW105" s="405"/>
      <c r="MX105" s="405"/>
      <c r="MY105" s="405"/>
      <c r="MZ105" s="405"/>
      <c r="NA105" s="405"/>
      <c r="NB105" s="405"/>
      <c r="NC105" s="405"/>
      <c r="ND105" s="405"/>
      <c r="NE105" s="405"/>
      <c r="NF105" s="405"/>
      <c r="NG105" s="405"/>
      <c r="NH105" s="405"/>
      <c r="NI105" s="405"/>
      <c r="NJ105" s="405"/>
      <c r="NK105" s="405"/>
      <c r="NL105" s="405"/>
      <c r="NM105" s="405"/>
      <c r="NN105" s="405"/>
      <c r="NO105" s="405"/>
      <c r="NP105" s="405"/>
      <c r="NQ105" s="405"/>
      <c r="NR105" s="405"/>
      <c r="NS105" s="405"/>
      <c r="NT105" s="405"/>
      <c r="NU105" s="405"/>
      <c r="NV105" s="405"/>
      <c r="NW105" s="405"/>
      <c r="NX105" s="405"/>
      <c r="NY105" s="405"/>
      <c r="NZ105" s="405"/>
      <c r="OA105" s="405"/>
      <c r="OB105" s="405"/>
      <c r="OC105" s="405"/>
      <c r="OD105" s="405"/>
      <c r="OE105" s="405"/>
      <c r="OF105" s="405"/>
      <c r="OG105" s="405"/>
      <c r="OH105" s="405"/>
      <c r="OI105" s="405"/>
      <c r="OJ105" s="405"/>
      <c r="OK105" s="405"/>
      <c r="OL105" s="405"/>
      <c r="OM105" s="405"/>
      <c r="ON105" s="405"/>
      <c r="OO105" s="405"/>
      <c r="OP105" s="405"/>
      <c r="OQ105" s="405"/>
      <c r="OR105" s="405"/>
      <c r="OS105" s="405"/>
      <c r="OT105" s="405"/>
      <c r="OU105" s="405"/>
      <c r="OV105" s="405"/>
      <c r="OW105" s="405"/>
      <c r="OX105" s="405"/>
      <c r="OY105" s="405"/>
      <c r="OZ105" s="405"/>
      <c r="PA105" s="405"/>
      <c r="PB105" s="405"/>
      <c r="PC105" s="405"/>
      <c r="PD105" s="405"/>
      <c r="PE105" s="405"/>
      <c r="PF105" s="405"/>
      <c r="PG105" s="405"/>
      <c r="PH105" s="405"/>
      <c r="PI105" s="405"/>
      <c r="PJ105" s="405"/>
      <c r="PK105" s="405"/>
      <c r="PL105" s="405"/>
      <c r="PM105" s="405"/>
      <c r="PN105" s="405"/>
      <c r="PO105" s="405"/>
      <c r="PP105" s="405"/>
      <c r="PQ105" s="405"/>
      <c r="PR105" s="405"/>
      <c r="PS105" s="405"/>
      <c r="PT105" s="405"/>
      <c r="PU105" s="405"/>
      <c r="PV105" s="405"/>
      <c r="PW105" s="405"/>
      <c r="PX105" s="405"/>
      <c r="PY105" s="405"/>
      <c r="PZ105" s="405"/>
      <c r="QA105" s="405"/>
      <c r="QB105" s="405"/>
      <c r="QC105" s="405"/>
      <c r="QD105" s="405"/>
      <c r="QE105" s="405"/>
      <c r="QF105" s="405"/>
      <c r="QG105" s="405"/>
      <c r="QH105" s="405"/>
      <c r="QI105" s="405"/>
      <c r="QJ105" s="405"/>
      <c r="QK105" s="405"/>
      <c r="QL105" s="405"/>
      <c r="QM105" s="405"/>
      <c r="QN105" s="405"/>
      <c r="QO105" s="405"/>
      <c r="QP105" s="405"/>
      <c r="QQ105" s="405"/>
      <c r="QR105" s="405"/>
      <c r="QS105" s="405"/>
      <c r="QT105" s="405"/>
      <c r="QU105" s="405"/>
      <c r="QV105" s="405"/>
      <c r="QW105" s="405"/>
      <c r="QX105" s="405"/>
      <c r="QY105" s="405"/>
      <c r="QZ105" s="405"/>
      <c r="RA105" s="405"/>
      <c r="RB105" s="405"/>
      <c r="RC105" s="405"/>
      <c r="RD105" s="405"/>
      <c r="RE105" s="405"/>
      <c r="RF105" s="405"/>
      <c r="RG105" s="405"/>
      <c r="RH105" s="405"/>
      <c r="RI105" s="405"/>
      <c r="RJ105" s="405"/>
      <c r="RK105" s="405"/>
      <c r="RL105" s="405"/>
      <c r="RM105" s="405"/>
      <c r="RN105" s="405"/>
      <c r="RO105" s="405"/>
      <c r="RP105" s="405"/>
      <c r="RQ105" s="405"/>
      <c r="RR105" s="405"/>
      <c r="RS105" s="405"/>
      <c r="RT105" s="405"/>
      <c r="RU105" s="405"/>
      <c r="RV105" s="405"/>
      <c r="RW105" s="405"/>
      <c r="RX105" s="405"/>
      <c r="RY105" s="405"/>
      <c r="RZ105" s="405"/>
      <c r="SB105" s="405"/>
      <c r="SD105" s="405"/>
      <c r="SF105" s="405"/>
      <c r="SI105" s="405"/>
      <c r="SJ105" s="405"/>
      <c r="SK105" s="405"/>
      <c r="SM105" s="405"/>
      <c r="SN105" s="405"/>
      <c r="SO105" s="405"/>
      <c r="SP105" s="405"/>
      <c r="SU105" s="405"/>
      <c r="SW105" s="405"/>
      <c r="SX105" s="405"/>
      <c r="SY105" s="405"/>
      <c r="SZ105" s="405"/>
      <c r="TA105" s="405"/>
      <c r="TB105" s="405"/>
      <c r="TC105" s="405"/>
      <c r="TD105" s="405"/>
      <c r="TE105" s="405"/>
      <c r="TF105" s="405"/>
      <c r="TG105" s="405"/>
      <c r="TH105" s="405"/>
      <c r="TI105" s="405"/>
      <c r="TJ105" s="405"/>
      <c r="TK105" s="405"/>
      <c r="TL105" s="405"/>
      <c r="TM105" s="405"/>
      <c r="TN105" s="405"/>
      <c r="TO105" s="405"/>
      <c r="TP105" s="405"/>
      <c r="TQ105" s="405"/>
      <c r="TR105" s="405"/>
      <c r="TS105" s="405"/>
      <c r="TT105" s="405"/>
      <c r="TU105" s="405"/>
      <c r="TV105" s="405"/>
      <c r="TW105" s="405"/>
      <c r="TX105" s="405"/>
      <c r="TY105" s="405"/>
      <c r="TZ105" s="405"/>
      <c r="UA105" s="405"/>
      <c r="UB105" s="405"/>
      <c r="UC105" s="405"/>
      <c r="UD105" s="405"/>
      <c r="UE105" s="405"/>
      <c r="UF105" s="405"/>
      <c r="UG105" s="405"/>
      <c r="UH105" s="405"/>
      <c r="UI105" s="405"/>
      <c r="UJ105" s="405"/>
      <c r="UK105" s="405"/>
      <c r="UL105" s="405"/>
      <c r="UM105" s="405"/>
      <c r="UN105" s="405"/>
      <c r="UO105" s="405"/>
      <c r="UP105" s="405"/>
      <c r="UQ105" s="405"/>
      <c r="UR105" s="405"/>
      <c r="US105" s="405"/>
      <c r="UT105" s="405"/>
      <c r="UU105" s="405"/>
      <c r="UV105" s="405"/>
      <c r="UW105" s="405"/>
      <c r="UX105" s="405"/>
      <c r="UY105" s="405"/>
      <c r="UZ105" s="405"/>
      <c r="VA105" s="405"/>
      <c r="VB105" s="405"/>
      <c r="VC105" s="405"/>
      <c r="VD105" s="405"/>
      <c r="VE105" s="405"/>
      <c r="VF105" s="405"/>
      <c r="VG105" s="405"/>
      <c r="VH105" s="405"/>
      <c r="VI105" s="405"/>
      <c r="VJ105" s="405"/>
      <c r="VK105" s="405"/>
      <c r="VL105" s="405"/>
      <c r="VM105" s="405"/>
      <c r="VN105" s="405"/>
      <c r="VO105" s="405"/>
      <c r="VP105" s="405"/>
      <c r="VQ105" s="405"/>
      <c r="VR105" s="405"/>
      <c r="VS105" s="405"/>
      <c r="VT105" s="405"/>
      <c r="VU105" s="405"/>
      <c r="VV105" s="405"/>
      <c r="VW105" s="405"/>
      <c r="VX105" s="405"/>
      <c r="VY105" s="405"/>
      <c r="VZ105" s="405"/>
      <c r="WA105" s="405"/>
      <c r="WB105" s="405"/>
      <c r="WC105" s="405"/>
      <c r="WD105" s="405"/>
      <c r="WE105" s="405"/>
      <c r="WF105" s="405"/>
      <c r="WG105" s="405"/>
      <c r="WH105" s="405"/>
      <c r="WI105" s="405"/>
      <c r="WJ105" s="405"/>
      <c r="WK105" s="405"/>
      <c r="WL105" s="405"/>
      <c r="WM105" s="405"/>
      <c r="WN105" s="405"/>
      <c r="WO105" s="405"/>
      <c r="WP105" s="405"/>
      <c r="WQ105" s="405"/>
      <c r="WR105" s="405"/>
      <c r="WS105" s="405"/>
      <c r="WT105" s="405"/>
      <c r="WU105" s="405"/>
      <c r="WV105" s="405"/>
      <c r="WW105" s="405"/>
      <c r="WX105" s="405"/>
      <c r="WY105" s="405"/>
      <c r="WZ105" s="405"/>
      <c r="XA105" s="405"/>
      <c r="XB105" s="405"/>
      <c r="XC105" s="405"/>
      <c r="XD105" s="405"/>
      <c r="XE105" s="405"/>
      <c r="XF105" s="405"/>
      <c r="XG105" s="405"/>
      <c r="XH105" s="405"/>
      <c r="XI105" s="405"/>
      <c r="XJ105" s="405"/>
      <c r="XK105" s="405"/>
      <c r="XL105" s="405"/>
      <c r="XM105" s="405"/>
      <c r="XN105" s="405"/>
      <c r="XO105" s="405"/>
      <c r="XP105" s="405"/>
      <c r="XQ105" s="405"/>
      <c r="XR105" s="405"/>
      <c r="XS105" s="405"/>
      <c r="XT105" s="405"/>
      <c r="XU105" s="405"/>
      <c r="XV105" s="405"/>
      <c r="XW105" s="405"/>
      <c r="XX105" s="405"/>
      <c r="XY105" s="405"/>
      <c r="XZ105" s="405"/>
      <c r="YA105" s="405"/>
      <c r="YB105" s="405"/>
      <c r="YC105" s="405"/>
      <c r="YD105" s="405"/>
      <c r="YE105" s="405"/>
      <c r="YF105" s="405"/>
      <c r="YG105" s="405"/>
      <c r="YH105" s="405"/>
      <c r="YI105" s="405"/>
      <c r="YJ105" s="405"/>
      <c r="YK105" s="405"/>
      <c r="YL105" s="405"/>
      <c r="YM105" s="405"/>
      <c r="YN105" s="405"/>
      <c r="YO105" s="405"/>
      <c r="YP105" s="405"/>
      <c r="YQ105" s="405"/>
      <c r="YR105" s="405"/>
      <c r="YS105" s="405"/>
      <c r="YT105" s="405"/>
      <c r="YU105" s="405"/>
      <c r="YV105" s="405"/>
      <c r="YW105" s="405"/>
      <c r="YX105" s="405"/>
      <c r="YY105" s="405"/>
      <c r="YZ105" s="405"/>
      <c r="ZA105" s="405"/>
      <c r="ZB105" s="405"/>
      <c r="ZC105" s="405"/>
      <c r="ZD105" s="405"/>
      <c r="ZE105" s="405"/>
      <c r="ZF105" s="405"/>
      <c r="ZG105" s="405"/>
      <c r="ZH105" s="405"/>
      <c r="ZI105" s="405"/>
      <c r="ZJ105" s="405"/>
      <c r="ZK105" s="405"/>
      <c r="ZL105" s="405"/>
      <c r="ZM105" s="405"/>
      <c r="ZN105" s="405"/>
      <c r="ZO105" s="405"/>
      <c r="ZP105" s="405"/>
      <c r="ZQ105" s="405"/>
      <c r="ZR105" s="405"/>
      <c r="ZS105" s="405"/>
      <c r="ZT105" s="405"/>
      <c r="ZU105" s="405"/>
      <c r="ZV105" s="405"/>
      <c r="ZW105" s="405"/>
      <c r="ZX105" s="405"/>
      <c r="ZY105" s="405"/>
      <c r="ZZ105" s="405"/>
      <c r="AAA105" s="405"/>
      <c r="AAB105" s="405"/>
      <c r="AAC105" s="405"/>
      <c r="AAD105" s="405"/>
      <c r="AAE105" s="405"/>
      <c r="AAF105" s="405"/>
      <c r="AAG105" s="405"/>
      <c r="AAH105" s="405"/>
      <c r="AAI105" s="405"/>
      <c r="AAJ105" s="405"/>
      <c r="AAK105" s="405"/>
      <c r="AAL105" s="405"/>
      <c r="AAM105" s="405"/>
      <c r="AAN105" s="405"/>
      <c r="AAO105" s="405"/>
      <c r="AAP105" s="405"/>
      <c r="AAQ105" s="405"/>
      <c r="AAR105" s="405"/>
      <c r="AAS105" s="405"/>
      <c r="AAT105" s="405"/>
      <c r="AAU105" s="405"/>
      <c r="AAV105" s="405"/>
      <c r="AAW105" s="405"/>
      <c r="AAX105" s="405"/>
      <c r="AAY105" s="405"/>
      <c r="AAZ105" s="405"/>
      <c r="ABA105" s="405"/>
      <c r="ABB105" s="405"/>
      <c r="ABC105" s="405"/>
      <c r="ABD105" s="405"/>
      <c r="ABE105" s="405"/>
      <c r="ABF105" s="405"/>
      <c r="ABG105" s="405"/>
      <c r="ABH105" s="405"/>
      <c r="ABI105" s="405"/>
      <c r="ABJ105" s="405"/>
      <c r="ABK105" s="405"/>
      <c r="ABL105" s="405"/>
      <c r="ABM105" s="405"/>
      <c r="ABN105" s="405"/>
      <c r="ABO105" s="405"/>
      <c r="ABP105" s="405"/>
      <c r="ABQ105" s="405"/>
      <c r="ABR105" s="405"/>
      <c r="ABS105" s="405"/>
      <c r="ABT105" s="405"/>
      <c r="ABU105" s="405"/>
      <c r="ABV105" s="405"/>
      <c r="ABX105" s="405"/>
      <c r="ABZ105" s="405"/>
      <c r="ACB105" s="405"/>
      <c r="ACE105" s="405"/>
      <c r="ACF105" s="405"/>
      <c r="ACG105" s="405"/>
      <c r="ACI105" s="405"/>
      <c r="ACJ105" s="405"/>
      <c r="ACK105" s="405"/>
      <c r="ACL105" s="405"/>
      <c r="ACQ105" s="405"/>
      <c r="ACS105" s="405"/>
      <c r="ACT105" s="405"/>
      <c r="ACU105" s="405"/>
      <c r="ACV105" s="405"/>
      <c r="ACW105" s="405"/>
      <c r="ACX105" s="405"/>
      <c r="ACY105" s="405"/>
      <c r="ACZ105" s="405"/>
      <c r="ADA105" s="405"/>
      <c r="ADB105" s="405"/>
      <c r="ADC105" s="405"/>
      <c r="ADD105" s="405"/>
      <c r="ADE105" s="405"/>
      <c r="ADF105" s="405"/>
      <c r="ADG105" s="405"/>
      <c r="ADH105" s="405"/>
      <c r="ADI105" s="405"/>
      <c r="ADJ105" s="405"/>
      <c r="ADK105" s="405"/>
      <c r="ADL105" s="405"/>
      <c r="ADM105" s="405"/>
      <c r="ADN105" s="405"/>
      <c r="ADO105" s="405"/>
      <c r="ADP105" s="405"/>
      <c r="ADQ105" s="405"/>
      <c r="ADR105" s="405"/>
      <c r="ADS105" s="405"/>
      <c r="ADT105" s="405"/>
      <c r="ADU105" s="405"/>
      <c r="ADV105" s="405"/>
      <c r="ADW105" s="405"/>
      <c r="ADX105" s="405"/>
      <c r="ADY105" s="405"/>
      <c r="ADZ105" s="405"/>
      <c r="AEA105" s="405"/>
      <c r="AEB105" s="405"/>
      <c r="AEC105" s="405"/>
      <c r="AED105" s="405"/>
      <c r="AEE105" s="405"/>
      <c r="AEF105" s="405"/>
      <c r="AEG105" s="405"/>
      <c r="AEH105" s="405"/>
      <c r="AEI105" s="405"/>
      <c r="AEJ105" s="405"/>
      <c r="AEK105" s="405"/>
      <c r="AEL105" s="405"/>
      <c r="AEM105" s="405"/>
      <c r="AEN105" s="405"/>
      <c r="AEO105" s="405"/>
      <c r="AEP105" s="405"/>
      <c r="AEQ105" s="405"/>
      <c r="AER105" s="405"/>
      <c r="AES105" s="405"/>
      <c r="AET105" s="405"/>
      <c r="AEU105" s="405"/>
      <c r="AEV105" s="405"/>
      <c r="AEW105" s="405"/>
      <c r="AEX105" s="405"/>
      <c r="AEY105" s="405"/>
      <c r="AEZ105" s="405"/>
      <c r="AFA105" s="405"/>
      <c r="AFB105" s="405"/>
      <c r="AFC105" s="405"/>
      <c r="AFD105" s="405"/>
      <c r="AFE105" s="405"/>
      <c r="AFF105" s="405"/>
      <c r="AFG105" s="405"/>
      <c r="AFH105" s="405"/>
      <c r="AFI105" s="405"/>
      <c r="AFJ105" s="405"/>
      <c r="AFK105" s="405"/>
      <c r="AFL105" s="405"/>
      <c r="AFM105" s="405"/>
      <c r="AFN105" s="405"/>
      <c r="AFO105" s="405"/>
      <c r="AFP105" s="405"/>
      <c r="AFQ105" s="405"/>
      <c r="AFR105" s="405"/>
      <c r="AFS105" s="405"/>
      <c r="AFT105" s="405"/>
      <c r="AFU105" s="405"/>
      <c r="AFV105" s="405"/>
      <c r="AFW105" s="405"/>
      <c r="AFX105" s="405"/>
      <c r="AFY105" s="405"/>
      <c r="AFZ105" s="405"/>
      <c r="AGA105" s="405"/>
      <c r="AGB105" s="405"/>
      <c r="AGC105" s="405"/>
      <c r="AGD105" s="405"/>
      <c r="AGE105" s="405"/>
      <c r="AGF105" s="405"/>
      <c r="AGG105" s="405"/>
      <c r="AGH105" s="405"/>
      <c r="AGI105" s="405"/>
      <c r="AGJ105" s="405"/>
      <c r="AGK105" s="405"/>
      <c r="AGL105" s="405"/>
      <c r="AGM105" s="405"/>
      <c r="AGN105" s="405"/>
      <c r="AGO105" s="405"/>
      <c r="AGP105" s="405"/>
      <c r="AGQ105" s="405"/>
      <c r="AGR105" s="405"/>
      <c r="AGS105" s="405"/>
      <c r="AGT105" s="405"/>
      <c r="AGU105" s="405"/>
      <c r="AGV105" s="405"/>
      <c r="AGW105" s="405"/>
      <c r="AGX105" s="405"/>
      <c r="AGY105" s="405"/>
      <c r="AGZ105" s="405"/>
      <c r="AHA105" s="405"/>
      <c r="AHB105" s="405"/>
      <c r="AHC105" s="405"/>
      <c r="AHD105" s="405"/>
      <c r="AHE105" s="405"/>
      <c r="AHF105" s="405"/>
      <c r="AHG105" s="405"/>
      <c r="AHH105" s="405"/>
      <c r="AHI105" s="405"/>
      <c r="AHJ105" s="405"/>
      <c r="AHK105" s="405"/>
      <c r="AHL105" s="405"/>
      <c r="AHM105" s="405"/>
      <c r="AHN105" s="405"/>
      <c r="AHO105" s="405"/>
      <c r="AHP105" s="405"/>
      <c r="AHQ105" s="405"/>
      <c r="AHR105" s="405"/>
      <c r="AHS105" s="405"/>
      <c r="AHT105" s="405"/>
      <c r="AHU105" s="405"/>
      <c r="AHV105" s="405"/>
      <c r="AHW105" s="405"/>
      <c r="AHX105" s="405"/>
      <c r="AHY105" s="405"/>
      <c r="AHZ105" s="405"/>
      <c r="AIA105" s="405"/>
      <c r="AIB105" s="405"/>
      <c r="AIC105" s="405"/>
      <c r="AID105" s="405"/>
      <c r="AIE105" s="405"/>
      <c r="AIF105" s="405"/>
      <c r="AIG105" s="405"/>
      <c r="AIH105" s="405"/>
      <c r="AII105" s="405"/>
      <c r="AIJ105" s="405"/>
      <c r="AIK105" s="405"/>
      <c r="AIL105" s="405"/>
      <c r="AIM105" s="405"/>
      <c r="AIN105" s="405"/>
      <c r="AIO105" s="405"/>
      <c r="AIP105" s="405"/>
      <c r="AIQ105" s="405"/>
      <c r="AIR105" s="405"/>
      <c r="AIS105" s="405"/>
      <c r="AIT105" s="405"/>
      <c r="AIU105" s="405"/>
      <c r="AIV105" s="405"/>
      <c r="AIW105" s="405"/>
      <c r="AIX105" s="405"/>
      <c r="AIY105" s="405"/>
      <c r="AIZ105" s="405"/>
      <c r="AJA105" s="405"/>
      <c r="AJB105" s="405"/>
      <c r="AJC105" s="405"/>
      <c r="AJD105" s="405"/>
      <c r="AJE105" s="405"/>
      <c r="AJF105" s="405"/>
      <c r="AJG105" s="405"/>
      <c r="AJH105" s="405"/>
      <c r="AJI105" s="405"/>
      <c r="AJJ105" s="405"/>
      <c r="AJK105" s="405"/>
      <c r="AJL105" s="405"/>
      <c r="AJM105" s="405"/>
      <c r="AJN105" s="405"/>
      <c r="AJO105" s="405"/>
      <c r="AJP105" s="405"/>
      <c r="AJQ105" s="405"/>
      <c r="AJR105" s="405"/>
      <c r="AJS105" s="405"/>
      <c r="AJT105" s="405"/>
      <c r="AJU105" s="405"/>
      <c r="AJV105" s="405"/>
      <c r="AJW105" s="405"/>
      <c r="AJX105" s="405"/>
      <c r="AJY105" s="405"/>
      <c r="AJZ105" s="405"/>
      <c r="AKA105" s="405"/>
      <c r="AKB105" s="405"/>
      <c r="AKC105" s="405"/>
      <c r="AKD105" s="405"/>
      <c r="AKE105" s="405"/>
      <c r="AKF105" s="405"/>
      <c r="AKG105" s="405"/>
      <c r="AKH105" s="405"/>
      <c r="AKI105" s="405"/>
      <c r="AKJ105" s="405"/>
      <c r="AKK105" s="405"/>
      <c r="AKL105" s="405"/>
      <c r="AKM105" s="405"/>
      <c r="AKN105" s="405"/>
      <c r="AKO105" s="405"/>
      <c r="AKP105" s="405"/>
      <c r="AKQ105" s="405"/>
      <c r="AKR105" s="405"/>
      <c r="AKS105" s="405"/>
      <c r="AKT105" s="405"/>
      <c r="AKU105" s="405"/>
      <c r="AKV105" s="405"/>
      <c r="AKW105" s="405"/>
      <c r="AKX105" s="405"/>
      <c r="AKY105" s="405"/>
      <c r="AKZ105" s="405"/>
      <c r="ALA105" s="405"/>
      <c r="ALB105" s="405"/>
      <c r="ALC105" s="405"/>
      <c r="ALD105" s="405"/>
      <c r="ALE105" s="405"/>
      <c r="ALF105" s="405"/>
      <c r="ALG105" s="405"/>
      <c r="ALH105" s="405"/>
      <c r="ALI105" s="405"/>
      <c r="ALJ105" s="405"/>
      <c r="ALK105" s="405"/>
      <c r="ALL105" s="405"/>
      <c r="ALM105" s="405"/>
      <c r="ALN105" s="405"/>
      <c r="ALO105" s="405"/>
      <c r="ALP105" s="405"/>
      <c r="ALQ105" s="405"/>
      <c r="ALR105" s="405"/>
      <c r="ALT105" s="405"/>
      <c r="ALV105" s="405"/>
      <c r="ALX105" s="405"/>
      <c r="AMA105" s="405"/>
      <c r="AMB105" s="405"/>
      <c r="AMC105" s="405"/>
      <c r="AME105" s="405"/>
      <c r="AMF105" s="405"/>
      <c r="AMG105" s="405"/>
      <c r="AMH105" s="405"/>
      <c r="AMM105" s="405"/>
      <c r="AMO105" s="405"/>
      <c r="AMP105" s="405"/>
      <c r="AMQ105" s="405"/>
      <c r="AMR105" s="405"/>
      <c r="AMS105" s="405"/>
      <c r="AMT105" s="405"/>
      <c r="AMU105" s="405"/>
      <c r="AMV105" s="405"/>
      <c r="AMW105" s="405"/>
      <c r="AMX105" s="405"/>
      <c r="AMY105" s="405"/>
      <c r="AMZ105" s="405"/>
      <c r="ANA105" s="405"/>
      <c r="ANB105" s="405"/>
      <c r="ANC105" s="405"/>
      <c r="AND105" s="405"/>
      <c r="ANE105" s="405"/>
      <c r="ANF105" s="405"/>
      <c r="ANG105" s="405"/>
      <c r="ANH105" s="405"/>
      <c r="ANI105" s="405"/>
      <c r="ANJ105" s="405"/>
      <c r="ANK105" s="405"/>
      <c r="ANL105" s="405"/>
      <c r="ANM105" s="405"/>
      <c r="ANN105" s="405"/>
      <c r="ANO105" s="405"/>
      <c r="ANP105" s="405"/>
      <c r="ANQ105" s="405"/>
      <c r="ANR105" s="405"/>
      <c r="ANS105" s="405"/>
      <c r="ANT105" s="405"/>
      <c r="ANU105" s="405"/>
      <c r="ANV105" s="405"/>
      <c r="ANW105" s="405"/>
      <c r="ANX105" s="405"/>
      <c r="ANY105" s="405"/>
      <c r="ANZ105" s="405"/>
      <c r="AOA105" s="405"/>
      <c r="AOB105" s="405"/>
      <c r="AOC105" s="405"/>
      <c r="AOD105" s="405"/>
      <c r="AOE105" s="405"/>
      <c r="AOF105" s="405"/>
      <c r="AOG105" s="405"/>
      <c r="AOH105" s="405"/>
      <c r="AOI105" s="405"/>
      <c r="AOJ105" s="405"/>
      <c r="AOK105" s="405"/>
      <c r="AOL105" s="405"/>
      <c r="AOM105" s="405"/>
      <c r="AON105" s="405"/>
      <c r="AOO105" s="405"/>
      <c r="AOP105" s="405"/>
      <c r="AOQ105" s="405"/>
      <c r="AOR105" s="405"/>
      <c r="AOS105" s="405"/>
      <c r="AOT105" s="405"/>
      <c r="AOU105" s="405"/>
      <c r="AOV105" s="405"/>
      <c r="AOW105" s="405"/>
      <c r="AOX105" s="405"/>
      <c r="AOY105" s="405"/>
      <c r="AOZ105" s="405"/>
      <c r="APA105" s="405"/>
      <c r="APB105" s="405"/>
      <c r="APC105" s="405"/>
      <c r="APD105" s="405"/>
      <c r="APE105" s="405"/>
      <c r="APF105" s="405"/>
      <c r="APG105" s="405"/>
      <c r="APH105" s="405"/>
      <c r="API105" s="405"/>
      <c r="APJ105" s="405"/>
      <c r="APK105" s="405"/>
      <c r="APL105" s="405"/>
      <c r="APM105" s="405"/>
      <c r="APN105" s="405"/>
      <c r="APO105" s="405"/>
      <c r="APP105" s="405"/>
      <c r="APQ105" s="405"/>
      <c r="APR105" s="405"/>
      <c r="APS105" s="405"/>
      <c r="APT105" s="405"/>
      <c r="APU105" s="405"/>
      <c r="APV105" s="405"/>
      <c r="APW105" s="405"/>
      <c r="APX105" s="405"/>
      <c r="APY105" s="405"/>
      <c r="APZ105" s="405"/>
      <c r="AQA105" s="405"/>
      <c r="AQB105" s="405"/>
      <c r="AQC105" s="405"/>
      <c r="AQD105" s="405"/>
      <c r="AQE105" s="405"/>
      <c r="AQF105" s="405"/>
      <c r="AQG105" s="405"/>
      <c r="AQH105" s="405"/>
      <c r="AQI105" s="405"/>
      <c r="AQJ105" s="405"/>
      <c r="AQK105" s="405"/>
      <c r="AQL105" s="405"/>
      <c r="AQM105" s="405"/>
      <c r="AQN105" s="405"/>
      <c r="AQO105" s="405"/>
      <c r="AQP105" s="405"/>
      <c r="AQQ105" s="405"/>
      <c r="AQR105" s="405"/>
      <c r="AQS105" s="405"/>
      <c r="AQT105" s="405"/>
      <c r="AQU105" s="405"/>
      <c r="AQV105" s="405"/>
      <c r="AQW105" s="405"/>
      <c r="AQX105" s="405"/>
      <c r="AQY105" s="405"/>
      <c r="AQZ105" s="405"/>
      <c r="ARA105" s="405"/>
      <c r="ARB105" s="405"/>
      <c r="ARC105" s="405"/>
      <c r="ARD105" s="405"/>
      <c r="ARE105" s="405"/>
      <c r="ARF105" s="405"/>
      <c r="ARG105" s="405"/>
      <c r="ARH105" s="405"/>
      <c r="ARI105" s="405"/>
      <c r="ARJ105" s="405"/>
      <c r="ARK105" s="405"/>
      <c r="ARL105" s="405"/>
      <c r="ARM105" s="405"/>
      <c r="ARN105" s="405"/>
      <c r="ARO105" s="405"/>
      <c r="ARP105" s="405"/>
      <c r="ARQ105" s="405"/>
      <c r="ARR105" s="405"/>
      <c r="ARS105" s="405"/>
      <c r="ART105" s="405"/>
      <c r="ARU105" s="405"/>
      <c r="ARV105" s="405"/>
      <c r="ARW105" s="405"/>
      <c r="ARX105" s="405"/>
      <c r="ARY105" s="405"/>
      <c r="ARZ105" s="405"/>
      <c r="ASA105" s="405"/>
      <c r="ASB105" s="405"/>
      <c r="ASC105" s="405"/>
      <c r="ASD105" s="405"/>
      <c r="ASE105" s="405"/>
      <c r="ASF105" s="405"/>
      <c r="ASG105" s="405"/>
      <c r="ASH105" s="405"/>
      <c r="ASI105" s="405"/>
      <c r="ASJ105" s="405"/>
      <c r="ASK105" s="405"/>
      <c r="ASL105" s="405"/>
      <c r="ASM105" s="405"/>
      <c r="ASN105" s="405"/>
      <c r="ASO105" s="405"/>
      <c r="ASP105" s="405"/>
      <c r="ASQ105" s="405"/>
      <c r="ASR105" s="405"/>
      <c r="ASS105" s="405"/>
      <c r="AST105" s="405"/>
      <c r="ASU105" s="405"/>
      <c r="ASV105" s="405"/>
      <c r="ASW105" s="405"/>
      <c r="ASX105" s="405"/>
      <c r="ASY105" s="405"/>
      <c r="ASZ105" s="405"/>
      <c r="ATA105" s="405"/>
      <c r="ATB105" s="405"/>
      <c r="ATC105" s="405"/>
      <c r="ATD105" s="405"/>
      <c r="ATE105" s="405"/>
      <c r="ATF105" s="405"/>
      <c r="ATG105" s="405"/>
      <c r="ATH105" s="405"/>
      <c r="ATI105" s="405"/>
      <c r="ATJ105" s="405"/>
      <c r="ATK105" s="405"/>
      <c r="ATL105" s="405"/>
      <c r="ATM105" s="405"/>
      <c r="ATN105" s="405"/>
      <c r="ATO105" s="405"/>
      <c r="ATP105" s="405"/>
      <c r="ATQ105" s="405"/>
      <c r="ATR105" s="405"/>
      <c r="ATS105" s="405"/>
      <c r="ATT105" s="405"/>
      <c r="ATU105" s="405"/>
      <c r="ATV105" s="405"/>
      <c r="ATW105" s="405"/>
      <c r="ATX105" s="405"/>
      <c r="ATY105" s="405"/>
      <c r="ATZ105" s="405"/>
      <c r="AUA105" s="405"/>
      <c r="AUB105" s="405"/>
      <c r="AUC105" s="405"/>
      <c r="AUD105" s="405"/>
      <c r="AUE105" s="405"/>
      <c r="AUF105" s="405"/>
      <c r="AUG105" s="405"/>
      <c r="AUH105" s="405"/>
      <c r="AUI105" s="405"/>
      <c r="AUJ105" s="405"/>
      <c r="AUK105" s="405"/>
      <c r="AUL105" s="405"/>
      <c r="AUM105" s="405"/>
      <c r="AUN105" s="405"/>
      <c r="AUO105" s="405"/>
      <c r="AUP105" s="405"/>
      <c r="AUQ105" s="405"/>
      <c r="AUR105" s="405"/>
      <c r="AUS105" s="405"/>
      <c r="AUT105" s="405"/>
      <c r="AUU105" s="405"/>
      <c r="AUV105" s="405"/>
      <c r="AUW105" s="405"/>
      <c r="AUX105" s="405"/>
      <c r="AUY105" s="405"/>
      <c r="AUZ105" s="405"/>
      <c r="AVA105" s="405"/>
      <c r="AVB105" s="405"/>
      <c r="AVC105" s="405"/>
      <c r="AVD105" s="405"/>
      <c r="AVE105" s="405"/>
      <c r="AVF105" s="405"/>
      <c r="AVG105" s="405"/>
      <c r="AVH105" s="405"/>
      <c r="AVI105" s="405"/>
      <c r="AVJ105" s="405"/>
      <c r="AVK105" s="405"/>
      <c r="AVL105" s="405"/>
      <c r="AVM105" s="405"/>
      <c r="AVN105" s="405"/>
      <c r="AVP105" s="405"/>
      <c r="AVR105" s="405"/>
      <c r="AVT105" s="405"/>
      <c r="AVW105" s="405"/>
      <c r="AVX105" s="405"/>
      <c r="AVY105" s="405"/>
      <c r="AWA105" s="405"/>
      <c r="AWB105" s="405"/>
      <c r="AWC105" s="405"/>
      <c r="AWD105" s="405"/>
      <c r="AWI105" s="405"/>
      <c r="AWK105" s="405"/>
      <c r="AWL105" s="405"/>
      <c r="AWM105" s="405"/>
      <c r="AWN105" s="405"/>
      <c r="AWO105" s="405"/>
      <c r="AWP105" s="405"/>
      <c r="AWQ105" s="405"/>
      <c r="AWR105" s="405"/>
      <c r="AWS105" s="405"/>
      <c r="AWT105" s="405"/>
      <c r="AWU105" s="405"/>
      <c r="AWV105" s="405"/>
      <c r="AWW105" s="405"/>
      <c r="AWX105" s="405"/>
      <c r="AWY105" s="405"/>
      <c r="AWZ105" s="405"/>
      <c r="AXA105" s="405"/>
      <c r="AXB105" s="405"/>
      <c r="AXC105" s="405"/>
      <c r="AXD105" s="405"/>
      <c r="AXE105" s="405"/>
      <c r="AXF105" s="405"/>
      <c r="AXG105" s="405"/>
      <c r="AXH105" s="405"/>
      <c r="AXI105" s="405"/>
      <c r="AXJ105" s="405"/>
      <c r="AXK105" s="405"/>
      <c r="AXL105" s="405"/>
      <c r="AXM105" s="405"/>
      <c r="AXN105" s="405"/>
      <c r="AXO105" s="405"/>
      <c r="AXP105" s="405"/>
      <c r="AXQ105" s="405"/>
      <c r="AXR105" s="405"/>
      <c r="AXS105" s="405"/>
      <c r="AXT105" s="405"/>
      <c r="AXU105" s="405"/>
      <c r="AXV105" s="405"/>
      <c r="AXW105" s="405"/>
      <c r="AXX105" s="405"/>
      <c r="AXY105" s="405"/>
      <c r="AXZ105" s="405"/>
      <c r="AYA105" s="405"/>
      <c r="AYB105" s="405"/>
      <c r="AYC105" s="405"/>
      <c r="AYD105" s="405"/>
      <c r="AYE105" s="405"/>
      <c r="AYF105" s="405"/>
      <c r="AYG105" s="405"/>
      <c r="AYH105" s="405"/>
      <c r="AYI105" s="405"/>
      <c r="AYJ105" s="405"/>
      <c r="AYK105" s="405"/>
      <c r="AYL105" s="405"/>
      <c r="AYM105" s="405"/>
      <c r="AYN105" s="405"/>
      <c r="AYO105" s="405"/>
      <c r="AYP105" s="405"/>
      <c r="AYQ105" s="405"/>
      <c r="AYR105" s="405"/>
      <c r="AYS105" s="405"/>
      <c r="AYT105" s="405"/>
      <c r="AYU105" s="405"/>
      <c r="AYV105" s="405"/>
      <c r="AYW105" s="405"/>
      <c r="AYX105" s="405"/>
      <c r="AYY105" s="405"/>
      <c r="AYZ105" s="405"/>
      <c r="AZA105" s="405"/>
      <c r="AZB105" s="405"/>
      <c r="AZC105" s="405"/>
      <c r="AZD105" s="405"/>
      <c r="AZE105" s="405"/>
      <c r="AZF105" s="405"/>
      <c r="AZG105" s="405"/>
      <c r="AZH105" s="405"/>
      <c r="AZI105" s="405"/>
      <c r="AZJ105" s="405"/>
      <c r="AZK105" s="405"/>
      <c r="AZL105" s="405"/>
      <c r="AZM105" s="405"/>
      <c r="AZN105" s="405"/>
      <c r="AZO105" s="405"/>
      <c r="AZP105" s="405"/>
      <c r="AZQ105" s="405"/>
      <c r="AZR105" s="405"/>
      <c r="AZS105" s="405"/>
      <c r="AZT105" s="405"/>
      <c r="AZU105" s="405"/>
      <c r="AZV105" s="405"/>
      <c r="AZW105" s="405"/>
      <c r="AZX105" s="405"/>
      <c r="AZY105" s="405"/>
      <c r="AZZ105" s="405"/>
      <c r="BAA105" s="405"/>
      <c r="BAB105" s="405"/>
      <c r="BAC105" s="405"/>
      <c r="BAD105" s="405"/>
      <c r="BAE105" s="405"/>
      <c r="BAF105" s="405"/>
      <c r="BAG105" s="405"/>
      <c r="BAH105" s="405"/>
      <c r="BAI105" s="405"/>
      <c r="BAJ105" s="405"/>
      <c r="BAK105" s="405"/>
      <c r="BAL105" s="405"/>
      <c r="BAM105" s="405"/>
      <c r="BAN105" s="405"/>
      <c r="BAO105" s="405"/>
      <c r="BAP105" s="405"/>
      <c r="BAQ105" s="405"/>
      <c r="BAR105" s="405"/>
      <c r="BAS105" s="405"/>
      <c r="BAT105" s="405"/>
      <c r="BAU105" s="405"/>
      <c r="BAV105" s="405"/>
      <c r="BAW105" s="405"/>
      <c r="BAX105" s="405"/>
      <c r="BAY105" s="405"/>
      <c r="BAZ105" s="405"/>
      <c r="BBA105" s="405"/>
      <c r="BBB105" s="405"/>
      <c r="BBC105" s="405"/>
      <c r="BBD105" s="405"/>
      <c r="BBE105" s="405"/>
      <c r="BBF105" s="405"/>
      <c r="BBG105" s="405"/>
      <c r="BBH105" s="405"/>
      <c r="BBI105" s="405"/>
      <c r="BBJ105" s="405"/>
      <c r="BBK105" s="405"/>
      <c r="BBL105" s="405"/>
      <c r="BBM105" s="405"/>
      <c r="BBN105" s="405"/>
      <c r="BBO105" s="405"/>
      <c r="BBP105" s="405"/>
      <c r="BBQ105" s="405"/>
      <c r="BBR105" s="405"/>
      <c r="BBS105" s="405"/>
      <c r="BBT105" s="405"/>
      <c r="BBU105" s="405"/>
      <c r="BBV105" s="405"/>
      <c r="BBW105" s="405"/>
      <c r="BBX105" s="405"/>
      <c r="BBY105" s="405"/>
      <c r="BBZ105" s="405"/>
      <c r="BCA105" s="405"/>
      <c r="BCB105" s="405"/>
      <c r="BCC105" s="405"/>
      <c r="BCD105" s="405"/>
      <c r="BCE105" s="405"/>
      <c r="BCF105" s="405"/>
      <c r="BCG105" s="405"/>
      <c r="BCH105" s="405"/>
      <c r="BCI105" s="405"/>
      <c r="BCJ105" s="405"/>
      <c r="BCK105" s="405"/>
      <c r="BCL105" s="405"/>
      <c r="BCM105" s="405"/>
      <c r="BCN105" s="405"/>
      <c r="BCO105" s="405"/>
      <c r="BCP105" s="405"/>
      <c r="BCQ105" s="405"/>
      <c r="BCR105" s="405"/>
      <c r="BCS105" s="405"/>
      <c r="BCT105" s="405"/>
      <c r="BCU105" s="405"/>
      <c r="BCV105" s="405"/>
      <c r="BCW105" s="405"/>
      <c r="BCX105" s="405"/>
      <c r="BCY105" s="405"/>
      <c r="BCZ105" s="405"/>
      <c r="BDA105" s="405"/>
      <c r="BDB105" s="405"/>
      <c r="BDC105" s="405"/>
      <c r="BDD105" s="405"/>
      <c r="BDE105" s="405"/>
      <c r="BDF105" s="405"/>
      <c r="BDG105" s="405"/>
      <c r="BDH105" s="405"/>
      <c r="BDI105" s="405"/>
      <c r="BDJ105" s="405"/>
      <c r="BDK105" s="405"/>
      <c r="BDL105" s="405"/>
      <c r="BDM105" s="405"/>
      <c r="BDN105" s="405"/>
      <c r="BDO105" s="405"/>
      <c r="BDP105" s="405"/>
      <c r="BDQ105" s="405"/>
      <c r="BDR105" s="405"/>
      <c r="BDS105" s="405"/>
      <c r="BDT105" s="405"/>
      <c r="BDU105" s="405"/>
      <c r="BDV105" s="405"/>
      <c r="BDW105" s="405"/>
      <c r="BDX105" s="405"/>
      <c r="BDY105" s="405"/>
      <c r="BDZ105" s="405"/>
      <c r="BEA105" s="405"/>
      <c r="BEB105" s="405"/>
      <c r="BEC105" s="405"/>
      <c r="BED105" s="405"/>
      <c r="BEE105" s="405"/>
      <c r="BEF105" s="405"/>
      <c r="BEG105" s="405"/>
      <c r="BEH105" s="405"/>
      <c r="BEI105" s="405"/>
      <c r="BEJ105" s="405"/>
      <c r="BEK105" s="405"/>
      <c r="BEL105" s="405"/>
      <c r="BEM105" s="405"/>
      <c r="BEN105" s="405"/>
      <c r="BEO105" s="405"/>
      <c r="BEP105" s="405"/>
      <c r="BEQ105" s="405"/>
      <c r="BER105" s="405"/>
      <c r="BES105" s="405"/>
      <c r="BET105" s="405"/>
      <c r="BEU105" s="405"/>
      <c r="BEV105" s="405"/>
      <c r="BEW105" s="405"/>
      <c r="BEX105" s="405"/>
      <c r="BEY105" s="405"/>
      <c r="BEZ105" s="405"/>
      <c r="BFA105" s="405"/>
      <c r="BFB105" s="405"/>
      <c r="BFC105" s="405"/>
      <c r="BFD105" s="405"/>
      <c r="BFE105" s="405"/>
      <c r="BFF105" s="405"/>
      <c r="BFG105" s="405"/>
      <c r="BFH105" s="405"/>
      <c r="BFI105" s="405"/>
      <c r="BFJ105" s="405"/>
      <c r="BFL105" s="405"/>
      <c r="BFN105" s="405"/>
      <c r="BFP105" s="405"/>
      <c r="BFS105" s="405"/>
      <c r="BFT105" s="405"/>
      <c r="BFU105" s="405"/>
      <c r="BFW105" s="405"/>
      <c r="BFX105" s="405"/>
      <c r="BFY105" s="405"/>
      <c r="BFZ105" s="405"/>
      <c r="BGE105" s="405"/>
      <c r="BGG105" s="405"/>
      <c r="BGH105" s="405"/>
      <c r="BGI105" s="405"/>
      <c r="BGJ105" s="405"/>
      <c r="BGK105" s="405"/>
      <c r="BGL105" s="405"/>
      <c r="BGM105" s="405"/>
      <c r="BGN105" s="405"/>
      <c r="BGO105" s="405"/>
      <c r="BGP105" s="405"/>
      <c r="BGQ105" s="405"/>
      <c r="BGR105" s="405"/>
      <c r="BGS105" s="405"/>
      <c r="BGT105" s="405"/>
      <c r="BGU105" s="405"/>
      <c r="BGV105" s="405"/>
      <c r="BGW105" s="405"/>
      <c r="BGX105" s="405"/>
      <c r="BGY105" s="405"/>
      <c r="BGZ105" s="405"/>
      <c r="BHA105" s="405"/>
      <c r="BHB105" s="405"/>
      <c r="BHC105" s="405"/>
      <c r="BHD105" s="405"/>
      <c r="BHE105" s="405"/>
      <c r="BHF105" s="405"/>
      <c r="BHG105" s="405"/>
      <c r="BHH105" s="405"/>
      <c r="BHI105" s="405"/>
      <c r="BHJ105" s="405"/>
      <c r="BHK105" s="405"/>
      <c r="BHL105" s="405"/>
      <c r="BHM105" s="405"/>
      <c r="BHN105" s="405"/>
      <c r="BHO105" s="405"/>
      <c r="BHP105" s="405"/>
      <c r="BHQ105" s="405"/>
      <c r="BHR105" s="405"/>
      <c r="BHS105" s="405"/>
      <c r="BHT105" s="405"/>
      <c r="BHU105" s="405"/>
      <c r="BHV105" s="405"/>
      <c r="BHW105" s="405"/>
      <c r="BHX105" s="405"/>
      <c r="BHY105" s="405"/>
      <c r="BHZ105" s="405"/>
      <c r="BIA105" s="405"/>
      <c r="BIB105" s="405"/>
      <c r="BIC105" s="405"/>
      <c r="BID105" s="405"/>
      <c r="BIE105" s="405"/>
      <c r="BIF105" s="405"/>
      <c r="BIG105" s="405"/>
      <c r="BIH105" s="405"/>
      <c r="BII105" s="405"/>
      <c r="BIJ105" s="405"/>
      <c r="BIK105" s="405"/>
      <c r="BIL105" s="405"/>
      <c r="BIM105" s="405"/>
      <c r="BIN105" s="405"/>
      <c r="BIO105" s="405"/>
      <c r="BIP105" s="405"/>
      <c r="BIQ105" s="405"/>
      <c r="BIR105" s="405"/>
      <c r="BIS105" s="405"/>
      <c r="BIT105" s="405"/>
      <c r="BIU105" s="405"/>
      <c r="BIV105" s="405"/>
      <c r="BIW105" s="405"/>
      <c r="BIX105" s="405"/>
      <c r="BIY105" s="405"/>
      <c r="BIZ105" s="405"/>
      <c r="BJA105" s="405"/>
      <c r="BJB105" s="405"/>
      <c r="BJC105" s="405"/>
      <c r="BJD105" s="405"/>
      <c r="BJE105" s="405"/>
      <c r="BJF105" s="405"/>
      <c r="BJG105" s="405"/>
      <c r="BJH105" s="405"/>
      <c r="BJI105" s="405"/>
      <c r="BJJ105" s="405"/>
      <c r="BJK105" s="405"/>
      <c r="BJL105" s="405"/>
      <c r="BJM105" s="405"/>
      <c r="BJN105" s="405"/>
      <c r="BJO105" s="405"/>
      <c r="BJP105" s="405"/>
      <c r="BJQ105" s="405"/>
      <c r="BJR105" s="405"/>
      <c r="BJS105" s="405"/>
      <c r="BJT105" s="405"/>
      <c r="BJU105" s="405"/>
      <c r="BJV105" s="405"/>
      <c r="BJW105" s="405"/>
      <c r="BJX105" s="405"/>
      <c r="BJY105" s="405"/>
      <c r="BJZ105" s="405"/>
      <c r="BKA105" s="405"/>
      <c r="BKB105" s="405"/>
      <c r="BKC105" s="405"/>
      <c r="BKD105" s="405"/>
      <c r="BKE105" s="405"/>
      <c r="BKF105" s="405"/>
      <c r="BKG105" s="405"/>
      <c r="BKH105" s="405"/>
      <c r="BKI105" s="405"/>
      <c r="BKJ105" s="405"/>
      <c r="BKK105" s="405"/>
      <c r="BKL105" s="405"/>
      <c r="BKM105" s="405"/>
      <c r="BKN105" s="405"/>
      <c r="BKO105" s="405"/>
      <c r="BKP105" s="405"/>
      <c r="BKQ105" s="405"/>
      <c r="BKR105" s="405"/>
      <c r="BKS105" s="405"/>
      <c r="BKT105" s="405"/>
      <c r="BKU105" s="405"/>
      <c r="BKV105" s="405"/>
      <c r="BKW105" s="405"/>
      <c r="BKX105" s="405"/>
      <c r="BKY105" s="405"/>
      <c r="BKZ105" s="405"/>
      <c r="BLA105" s="405"/>
      <c r="BLB105" s="405"/>
      <c r="BLC105" s="405"/>
      <c r="BLD105" s="405"/>
      <c r="BLE105" s="405"/>
      <c r="BLF105" s="405"/>
      <c r="BLG105" s="405"/>
      <c r="BLH105" s="405"/>
      <c r="BLI105" s="405"/>
      <c r="BLJ105" s="405"/>
      <c r="BLK105" s="405"/>
      <c r="BLL105" s="405"/>
      <c r="BLM105" s="405"/>
      <c r="BLN105" s="405"/>
      <c r="BLO105" s="405"/>
      <c r="BLP105" s="405"/>
      <c r="BLQ105" s="405"/>
      <c r="BLR105" s="405"/>
      <c r="BLS105" s="405"/>
      <c r="BLT105" s="405"/>
      <c r="BLU105" s="405"/>
      <c r="BLV105" s="405"/>
      <c r="BLW105" s="405"/>
      <c r="BLX105" s="405"/>
      <c r="BLY105" s="405"/>
      <c r="BLZ105" s="405"/>
      <c r="BMA105" s="405"/>
      <c r="BMB105" s="405"/>
      <c r="BMC105" s="405"/>
      <c r="BMD105" s="405"/>
      <c r="BME105" s="405"/>
      <c r="BMF105" s="405"/>
      <c r="BMG105" s="405"/>
      <c r="BMH105" s="405"/>
      <c r="BMI105" s="405"/>
      <c r="BMJ105" s="405"/>
      <c r="BMK105" s="405"/>
      <c r="BML105" s="405"/>
      <c r="BMM105" s="405"/>
      <c r="BMN105" s="405"/>
      <c r="BMO105" s="405"/>
      <c r="BMP105" s="405"/>
      <c r="BMQ105" s="405"/>
      <c r="BMR105" s="405"/>
      <c r="BMS105" s="405"/>
      <c r="BMT105" s="405"/>
      <c r="BMU105" s="405"/>
      <c r="BMV105" s="405"/>
      <c r="BMW105" s="405"/>
      <c r="BMX105" s="405"/>
      <c r="BMY105" s="405"/>
      <c r="BMZ105" s="405"/>
      <c r="BNA105" s="405"/>
      <c r="BNB105" s="405"/>
      <c r="BNC105" s="405"/>
      <c r="BND105" s="405"/>
      <c r="BNE105" s="405"/>
      <c r="BNF105" s="405"/>
      <c r="BNG105" s="405"/>
      <c r="BNH105" s="405"/>
      <c r="BNI105" s="405"/>
      <c r="BNJ105" s="405"/>
      <c r="BNK105" s="405"/>
      <c r="BNL105" s="405"/>
      <c r="BNM105" s="405"/>
      <c r="BNN105" s="405"/>
      <c r="BNO105" s="405"/>
      <c r="BNP105" s="405"/>
      <c r="BNQ105" s="405"/>
      <c r="BNR105" s="405"/>
      <c r="BNS105" s="405"/>
      <c r="BNT105" s="405"/>
      <c r="BNU105" s="405"/>
      <c r="BNV105" s="405"/>
      <c r="BNW105" s="405"/>
      <c r="BNX105" s="405"/>
      <c r="BNY105" s="405"/>
      <c r="BNZ105" s="405"/>
      <c r="BOA105" s="405"/>
      <c r="BOB105" s="405"/>
      <c r="BOC105" s="405"/>
      <c r="BOD105" s="405"/>
      <c r="BOE105" s="405"/>
      <c r="BOF105" s="405"/>
      <c r="BOG105" s="405"/>
      <c r="BOH105" s="405"/>
      <c r="BOI105" s="405"/>
      <c r="BOJ105" s="405"/>
      <c r="BOK105" s="405"/>
      <c r="BOL105" s="405"/>
      <c r="BOM105" s="405"/>
      <c r="BON105" s="405"/>
      <c r="BOO105" s="405"/>
      <c r="BOP105" s="405"/>
      <c r="BOQ105" s="405"/>
      <c r="BOR105" s="405"/>
      <c r="BOS105" s="405"/>
      <c r="BOT105" s="405"/>
      <c r="BOU105" s="405"/>
      <c r="BOV105" s="405"/>
      <c r="BOW105" s="405"/>
      <c r="BOX105" s="405"/>
      <c r="BOY105" s="405"/>
      <c r="BOZ105" s="405"/>
      <c r="BPA105" s="405"/>
      <c r="BPB105" s="405"/>
      <c r="BPC105" s="405"/>
      <c r="BPD105" s="405"/>
      <c r="BPE105" s="405"/>
      <c r="BPF105" s="405"/>
      <c r="BPH105" s="405"/>
      <c r="BPJ105" s="405"/>
      <c r="BPL105" s="405"/>
      <c r="BPO105" s="405"/>
      <c r="BPP105" s="405"/>
      <c r="BPQ105" s="405"/>
      <c r="BPS105" s="405"/>
      <c r="BPT105" s="405"/>
      <c r="BPU105" s="405"/>
      <c r="BPV105" s="405"/>
      <c r="BQA105" s="405"/>
      <c r="BQC105" s="405"/>
      <c r="BQD105" s="405"/>
      <c r="BQE105" s="405"/>
      <c r="BQF105" s="405"/>
      <c r="BQG105" s="405"/>
      <c r="BQH105" s="405"/>
      <c r="BQI105" s="405"/>
      <c r="BQJ105" s="405"/>
      <c r="BQK105" s="405"/>
      <c r="BQL105" s="405"/>
      <c r="BQM105" s="405"/>
      <c r="BQN105" s="405"/>
      <c r="BQO105" s="405"/>
      <c r="BQP105" s="405"/>
      <c r="BQQ105" s="405"/>
      <c r="BQR105" s="405"/>
      <c r="BQS105" s="405"/>
      <c r="BQT105" s="405"/>
      <c r="BQU105" s="405"/>
      <c r="BQV105" s="405"/>
      <c r="BQW105" s="405"/>
      <c r="BQX105" s="405"/>
      <c r="BQY105" s="405"/>
      <c r="BQZ105" s="405"/>
      <c r="BRA105" s="405"/>
      <c r="BRB105" s="405"/>
      <c r="BRC105" s="405"/>
      <c r="BRD105" s="405"/>
      <c r="BRE105" s="405"/>
      <c r="BRF105" s="405"/>
      <c r="BRG105" s="405"/>
      <c r="BRH105" s="405"/>
      <c r="BRI105" s="405"/>
      <c r="BRJ105" s="405"/>
      <c r="BRK105" s="405"/>
      <c r="BRL105" s="405"/>
      <c r="BRM105" s="405"/>
      <c r="BRN105" s="405"/>
      <c r="BRO105" s="405"/>
      <c r="BRP105" s="405"/>
      <c r="BRQ105" s="405"/>
      <c r="BRR105" s="405"/>
      <c r="BRS105" s="405"/>
      <c r="BRT105" s="405"/>
      <c r="BRU105" s="405"/>
      <c r="BRV105" s="405"/>
      <c r="BRW105" s="405"/>
      <c r="BRX105" s="405"/>
      <c r="BRY105" s="405"/>
      <c r="BRZ105" s="405"/>
      <c r="BSA105" s="405"/>
      <c r="BSB105" s="405"/>
      <c r="BSC105" s="405"/>
      <c r="BSD105" s="405"/>
      <c r="BSE105" s="405"/>
      <c r="BSF105" s="405"/>
      <c r="BSG105" s="405"/>
      <c r="BSH105" s="405"/>
      <c r="BSI105" s="405"/>
      <c r="BSJ105" s="405"/>
      <c r="BSK105" s="405"/>
      <c r="BSL105" s="405"/>
      <c r="BSM105" s="405"/>
      <c r="BSN105" s="405"/>
      <c r="BSO105" s="405"/>
      <c r="BSP105" s="405"/>
      <c r="BSQ105" s="405"/>
      <c r="BSR105" s="405"/>
      <c r="BSS105" s="405"/>
      <c r="BST105" s="405"/>
      <c r="BSU105" s="405"/>
      <c r="BSV105" s="405"/>
      <c r="BSW105" s="405"/>
      <c r="BSX105" s="405"/>
      <c r="BSY105" s="405"/>
      <c r="BSZ105" s="405"/>
      <c r="BTA105" s="405"/>
      <c r="BTB105" s="405"/>
      <c r="BTC105" s="405"/>
      <c r="BTD105" s="405"/>
      <c r="BTE105" s="405"/>
      <c r="BTF105" s="405"/>
      <c r="BTG105" s="405"/>
      <c r="BTH105" s="405"/>
      <c r="BTI105" s="405"/>
      <c r="BTJ105" s="405"/>
      <c r="BTK105" s="405"/>
      <c r="BTL105" s="405"/>
      <c r="BTM105" s="405"/>
      <c r="BTN105" s="405"/>
      <c r="BTO105" s="405"/>
      <c r="BTP105" s="405"/>
      <c r="BTQ105" s="405"/>
      <c r="BTR105" s="405"/>
      <c r="BTS105" s="405"/>
      <c r="BTT105" s="405"/>
      <c r="BTU105" s="405"/>
      <c r="BTV105" s="405"/>
      <c r="BTW105" s="405"/>
      <c r="BTX105" s="405"/>
      <c r="BTY105" s="405"/>
      <c r="BTZ105" s="405"/>
      <c r="BUA105" s="405"/>
      <c r="BUB105" s="405"/>
      <c r="BUC105" s="405"/>
      <c r="BUD105" s="405"/>
      <c r="BUE105" s="405"/>
      <c r="BUF105" s="405"/>
      <c r="BUG105" s="405"/>
      <c r="BUH105" s="405"/>
      <c r="BUI105" s="405"/>
      <c r="BUJ105" s="405"/>
      <c r="BUK105" s="405"/>
      <c r="BUL105" s="405"/>
      <c r="BUM105" s="405"/>
      <c r="BUN105" s="405"/>
      <c r="BUO105" s="405"/>
      <c r="BUP105" s="405"/>
      <c r="BUQ105" s="405"/>
      <c r="BUR105" s="405"/>
      <c r="BUS105" s="405"/>
      <c r="BUT105" s="405"/>
      <c r="BUU105" s="405"/>
      <c r="BUV105" s="405"/>
      <c r="BUW105" s="405"/>
      <c r="BUX105" s="405"/>
      <c r="BUY105" s="405"/>
      <c r="BUZ105" s="405"/>
      <c r="BVA105" s="405"/>
      <c r="BVB105" s="405"/>
      <c r="BVC105" s="405"/>
      <c r="BVD105" s="405"/>
      <c r="BVE105" s="405"/>
      <c r="BVF105" s="405"/>
      <c r="BVG105" s="405"/>
      <c r="BVH105" s="405"/>
      <c r="BVI105" s="405"/>
      <c r="BVJ105" s="405"/>
      <c r="BVK105" s="405"/>
      <c r="BVL105" s="405"/>
      <c r="BVM105" s="405"/>
      <c r="BVN105" s="405"/>
      <c r="BVO105" s="405"/>
      <c r="BVP105" s="405"/>
      <c r="BVQ105" s="405"/>
      <c r="BVR105" s="405"/>
      <c r="BVS105" s="405"/>
      <c r="BVT105" s="405"/>
      <c r="BVU105" s="405"/>
      <c r="BVV105" s="405"/>
      <c r="BVW105" s="405"/>
      <c r="BVX105" s="405"/>
      <c r="BVY105" s="405"/>
      <c r="BVZ105" s="405"/>
      <c r="BWA105" s="405"/>
      <c r="BWB105" s="405"/>
      <c r="BWC105" s="405"/>
      <c r="BWD105" s="405"/>
      <c r="BWE105" s="405"/>
      <c r="BWF105" s="405"/>
      <c r="BWG105" s="405"/>
      <c r="BWH105" s="405"/>
      <c r="BWI105" s="405"/>
      <c r="BWJ105" s="405"/>
      <c r="BWK105" s="405"/>
      <c r="BWL105" s="405"/>
      <c r="BWM105" s="405"/>
      <c r="BWN105" s="405"/>
      <c r="BWO105" s="405"/>
      <c r="BWP105" s="405"/>
      <c r="BWQ105" s="405"/>
      <c r="BWR105" s="405"/>
      <c r="BWS105" s="405"/>
      <c r="BWT105" s="405"/>
      <c r="BWU105" s="405"/>
      <c r="BWV105" s="405"/>
      <c r="BWW105" s="405"/>
      <c r="BWX105" s="405"/>
      <c r="BWY105" s="405"/>
      <c r="BWZ105" s="405"/>
      <c r="BXA105" s="405"/>
      <c r="BXB105" s="405"/>
      <c r="BXC105" s="405"/>
      <c r="BXD105" s="405"/>
      <c r="BXE105" s="405"/>
      <c r="BXF105" s="405"/>
      <c r="BXG105" s="405"/>
      <c r="BXH105" s="405"/>
      <c r="BXI105" s="405"/>
      <c r="BXJ105" s="405"/>
      <c r="BXK105" s="405"/>
      <c r="BXL105" s="405"/>
      <c r="BXM105" s="405"/>
      <c r="BXN105" s="405"/>
      <c r="BXO105" s="405"/>
      <c r="BXP105" s="405"/>
      <c r="BXQ105" s="405"/>
      <c r="BXR105" s="405"/>
      <c r="BXS105" s="405"/>
      <c r="BXT105" s="405"/>
      <c r="BXU105" s="405"/>
      <c r="BXV105" s="405"/>
      <c r="BXW105" s="405"/>
      <c r="BXX105" s="405"/>
      <c r="BXY105" s="405"/>
      <c r="BXZ105" s="405"/>
      <c r="BYA105" s="405"/>
      <c r="BYB105" s="405"/>
      <c r="BYC105" s="405"/>
      <c r="BYD105" s="405"/>
      <c r="BYE105" s="405"/>
      <c r="BYF105" s="405"/>
      <c r="BYG105" s="405"/>
      <c r="BYH105" s="405"/>
      <c r="BYI105" s="405"/>
      <c r="BYJ105" s="405"/>
      <c r="BYK105" s="405"/>
      <c r="BYL105" s="405"/>
      <c r="BYM105" s="405"/>
      <c r="BYN105" s="405"/>
      <c r="BYO105" s="405"/>
      <c r="BYP105" s="405"/>
      <c r="BYQ105" s="405"/>
      <c r="BYR105" s="405"/>
      <c r="BYS105" s="405"/>
      <c r="BYT105" s="405"/>
      <c r="BYU105" s="405"/>
      <c r="BYV105" s="405"/>
      <c r="BYW105" s="405"/>
      <c r="BYX105" s="405"/>
      <c r="BYY105" s="405"/>
      <c r="BYZ105" s="405"/>
      <c r="BZA105" s="405"/>
      <c r="BZB105" s="405"/>
      <c r="BZD105" s="405"/>
      <c r="BZF105" s="405"/>
      <c r="BZH105" s="405"/>
      <c r="BZK105" s="405"/>
      <c r="BZL105" s="405"/>
      <c r="BZM105" s="405"/>
      <c r="BZO105" s="405"/>
      <c r="BZP105" s="405"/>
      <c r="BZQ105" s="405"/>
      <c r="BZR105" s="405"/>
      <c r="BZW105" s="405"/>
      <c r="BZY105" s="405"/>
      <c r="BZZ105" s="405"/>
      <c r="CAA105" s="405"/>
      <c r="CAB105" s="405"/>
      <c r="CAC105" s="405"/>
      <c r="CAD105" s="405"/>
      <c r="CAE105" s="405"/>
      <c r="CAF105" s="405"/>
      <c r="CAG105" s="405"/>
      <c r="CAH105" s="405"/>
      <c r="CAI105" s="405"/>
      <c r="CAJ105" s="405"/>
      <c r="CAK105" s="405"/>
      <c r="CAL105" s="405"/>
      <c r="CAM105" s="405"/>
      <c r="CAN105" s="405"/>
      <c r="CAO105" s="405"/>
      <c r="CAP105" s="405"/>
      <c r="CAQ105" s="405"/>
      <c r="CAR105" s="405"/>
      <c r="CAS105" s="405"/>
      <c r="CAT105" s="405"/>
      <c r="CAU105" s="405"/>
      <c r="CAV105" s="405"/>
      <c r="CAW105" s="405"/>
      <c r="CAX105" s="405"/>
      <c r="CAY105" s="405"/>
      <c r="CAZ105" s="405"/>
      <c r="CBA105" s="405"/>
      <c r="CBB105" s="405"/>
      <c r="CBC105" s="405"/>
      <c r="CBD105" s="405"/>
      <c r="CBE105" s="405"/>
      <c r="CBF105" s="405"/>
      <c r="CBG105" s="405"/>
      <c r="CBH105" s="405"/>
      <c r="CBI105" s="405"/>
      <c r="CBJ105" s="405"/>
      <c r="CBK105" s="405"/>
      <c r="CBL105" s="405"/>
      <c r="CBM105" s="405"/>
      <c r="CBN105" s="405"/>
      <c r="CBO105" s="405"/>
      <c r="CBP105" s="405"/>
      <c r="CBQ105" s="405"/>
      <c r="CBR105" s="405"/>
      <c r="CBS105" s="405"/>
      <c r="CBT105" s="405"/>
      <c r="CBU105" s="405"/>
      <c r="CBV105" s="405"/>
      <c r="CBW105" s="405"/>
      <c r="CBX105" s="405"/>
      <c r="CBY105" s="405"/>
      <c r="CBZ105" s="405"/>
      <c r="CCA105" s="405"/>
      <c r="CCB105" s="405"/>
      <c r="CCC105" s="405"/>
      <c r="CCD105" s="405"/>
      <c r="CCE105" s="405"/>
      <c r="CCF105" s="405"/>
      <c r="CCG105" s="405"/>
      <c r="CCH105" s="405"/>
      <c r="CCI105" s="405"/>
      <c r="CCJ105" s="405"/>
      <c r="CCK105" s="405"/>
      <c r="CCL105" s="405"/>
      <c r="CCM105" s="405"/>
      <c r="CCN105" s="405"/>
      <c r="CCO105" s="405"/>
      <c r="CCP105" s="405"/>
      <c r="CCQ105" s="405"/>
      <c r="CCR105" s="405"/>
      <c r="CCS105" s="405"/>
      <c r="CCT105" s="405"/>
      <c r="CCU105" s="405"/>
      <c r="CCV105" s="405"/>
      <c r="CCW105" s="405"/>
      <c r="CCX105" s="405"/>
      <c r="CCY105" s="405"/>
      <c r="CCZ105" s="405"/>
      <c r="CDA105" s="405"/>
      <c r="CDB105" s="405"/>
      <c r="CDC105" s="405"/>
      <c r="CDD105" s="405"/>
      <c r="CDE105" s="405"/>
      <c r="CDF105" s="405"/>
      <c r="CDG105" s="405"/>
      <c r="CDH105" s="405"/>
      <c r="CDI105" s="405"/>
      <c r="CDJ105" s="405"/>
      <c r="CDK105" s="405"/>
      <c r="CDL105" s="405"/>
      <c r="CDM105" s="405"/>
      <c r="CDN105" s="405"/>
      <c r="CDO105" s="405"/>
      <c r="CDP105" s="405"/>
      <c r="CDQ105" s="405"/>
      <c r="CDR105" s="405"/>
      <c r="CDS105" s="405"/>
      <c r="CDT105" s="405"/>
      <c r="CDU105" s="405"/>
      <c r="CDV105" s="405"/>
      <c r="CDW105" s="405"/>
      <c r="CDX105" s="405"/>
      <c r="CDY105" s="405"/>
      <c r="CDZ105" s="405"/>
      <c r="CEA105" s="405"/>
      <c r="CEB105" s="405"/>
      <c r="CEC105" s="405"/>
      <c r="CED105" s="405"/>
      <c r="CEE105" s="405"/>
      <c r="CEF105" s="405"/>
      <c r="CEG105" s="405"/>
      <c r="CEH105" s="405"/>
      <c r="CEI105" s="405"/>
      <c r="CEJ105" s="405"/>
      <c r="CEK105" s="405"/>
      <c r="CEL105" s="405"/>
      <c r="CEM105" s="405"/>
      <c r="CEN105" s="405"/>
      <c r="CEO105" s="405"/>
      <c r="CEP105" s="405"/>
      <c r="CEQ105" s="405"/>
      <c r="CER105" s="405"/>
      <c r="CES105" s="405"/>
      <c r="CET105" s="405"/>
      <c r="CEU105" s="405"/>
      <c r="CEV105" s="405"/>
      <c r="CEW105" s="405"/>
      <c r="CEX105" s="405"/>
      <c r="CEY105" s="405"/>
      <c r="CEZ105" s="405"/>
      <c r="CFA105" s="405"/>
      <c r="CFB105" s="405"/>
      <c r="CFC105" s="405"/>
      <c r="CFD105" s="405"/>
      <c r="CFE105" s="405"/>
      <c r="CFF105" s="405"/>
      <c r="CFG105" s="405"/>
      <c r="CFH105" s="405"/>
      <c r="CFI105" s="405"/>
      <c r="CFJ105" s="405"/>
      <c r="CFK105" s="405"/>
      <c r="CFL105" s="405"/>
      <c r="CFM105" s="405"/>
      <c r="CFN105" s="405"/>
      <c r="CFO105" s="405"/>
      <c r="CFP105" s="405"/>
      <c r="CFQ105" s="405"/>
      <c r="CFR105" s="405"/>
      <c r="CFS105" s="405"/>
      <c r="CFT105" s="405"/>
      <c r="CFU105" s="405"/>
      <c r="CFV105" s="405"/>
      <c r="CFW105" s="405"/>
      <c r="CFX105" s="405"/>
      <c r="CFY105" s="405"/>
      <c r="CFZ105" s="405"/>
      <c r="CGA105" s="405"/>
      <c r="CGB105" s="405"/>
      <c r="CGC105" s="405"/>
      <c r="CGD105" s="405"/>
      <c r="CGE105" s="405"/>
      <c r="CGF105" s="405"/>
      <c r="CGG105" s="405"/>
      <c r="CGH105" s="405"/>
      <c r="CGI105" s="405"/>
      <c r="CGJ105" s="405"/>
      <c r="CGK105" s="405"/>
      <c r="CGL105" s="405"/>
      <c r="CGM105" s="405"/>
      <c r="CGN105" s="405"/>
      <c r="CGO105" s="405"/>
      <c r="CGP105" s="405"/>
      <c r="CGQ105" s="405"/>
      <c r="CGR105" s="405"/>
      <c r="CGS105" s="405"/>
      <c r="CGT105" s="405"/>
      <c r="CGU105" s="405"/>
      <c r="CGV105" s="405"/>
      <c r="CGW105" s="405"/>
      <c r="CGX105" s="405"/>
      <c r="CGY105" s="405"/>
      <c r="CGZ105" s="405"/>
      <c r="CHA105" s="405"/>
      <c r="CHB105" s="405"/>
      <c r="CHC105" s="405"/>
      <c r="CHD105" s="405"/>
      <c r="CHE105" s="405"/>
      <c r="CHF105" s="405"/>
      <c r="CHG105" s="405"/>
      <c r="CHH105" s="405"/>
      <c r="CHI105" s="405"/>
      <c r="CHJ105" s="405"/>
      <c r="CHK105" s="405"/>
      <c r="CHL105" s="405"/>
      <c r="CHM105" s="405"/>
      <c r="CHN105" s="405"/>
      <c r="CHO105" s="405"/>
      <c r="CHP105" s="405"/>
      <c r="CHQ105" s="405"/>
      <c r="CHR105" s="405"/>
      <c r="CHS105" s="405"/>
      <c r="CHT105" s="405"/>
      <c r="CHU105" s="405"/>
      <c r="CHV105" s="405"/>
      <c r="CHW105" s="405"/>
      <c r="CHX105" s="405"/>
      <c r="CHY105" s="405"/>
      <c r="CHZ105" s="405"/>
      <c r="CIA105" s="405"/>
      <c r="CIB105" s="405"/>
      <c r="CIC105" s="405"/>
      <c r="CID105" s="405"/>
      <c r="CIE105" s="405"/>
      <c r="CIF105" s="405"/>
      <c r="CIG105" s="405"/>
      <c r="CIH105" s="405"/>
      <c r="CII105" s="405"/>
      <c r="CIJ105" s="405"/>
      <c r="CIK105" s="405"/>
      <c r="CIL105" s="405"/>
      <c r="CIM105" s="405"/>
      <c r="CIN105" s="405"/>
      <c r="CIO105" s="405"/>
      <c r="CIP105" s="405"/>
      <c r="CIQ105" s="405"/>
      <c r="CIR105" s="405"/>
      <c r="CIS105" s="405"/>
      <c r="CIT105" s="405"/>
      <c r="CIU105" s="405"/>
      <c r="CIV105" s="405"/>
      <c r="CIW105" s="405"/>
      <c r="CIX105" s="405"/>
      <c r="CIZ105" s="405"/>
      <c r="CJB105" s="405"/>
      <c r="CJD105" s="405"/>
      <c r="CJG105" s="405"/>
      <c r="CJH105" s="405"/>
      <c r="CJI105" s="405"/>
      <c r="CJK105" s="405"/>
      <c r="CJL105" s="405"/>
      <c r="CJM105" s="405"/>
      <c r="CJN105" s="405"/>
      <c r="CJS105" s="405"/>
      <c r="CJU105" s="405"/>
      <c r="CJV105" s="405"/>
      <c r="CJW105" s="405"/>
      <c r="CJX105" s="405"/>
      <c r="CJY105" s="405"/>
      <c r="CJZ105" s="405"/>
      <c r="CKA105" s="405"/>
      <c r="CKB105" s="405"/>
      <c r="CKC105" s="405"/>
      <c r="CKD105" s="405"/>
      <c r="CKE105" s="405"/>
      <c r="CKF105" s="405"/>
      <c r="CKG105" s="405"/>
      <c r="CKH105" s="405"/>
      <c r="CKI105" s="405"/>
      <c r="CKJ105" s="405"/>
      <c r="CKK105" s="405"/>
      <c r="CKL105" s="405"/>
      <c r="CKM105" s="405"/>
      <c r="CKN105" s="405"/>
      <c r="CKO105" s="405"/>
      <c r="CKP105" s="405"/>
      <c r="CKQ105" s="405"/>
      <c r="CKR105" s="405"/>
      <c r="CKS105" s="405"/>
      <c r="CKT105" s="405"/>
      <c r="CKU105" s="405"/>
      <c r="CKV105" s="405"/>
      <c r="CKW105" s="405"/>
      <c r="CKX105" s="405"/>
      <c r="CKY105" s="405"/>
      <c r="CKZ105" s="405"/>
      <c r="CLA105" s="405"/>
      <c r="CLB105" s="405"/>
      <c r="CLC105" s="405"/>
      <c r="CLD105" s="405"/>
      <c r="CLE105" s="405"/>
      <c r="CLF105" s="405"/>
      <c r="CLG105" s="405"/>
      <c r="CLH105" s="405"/>
      <c r="CLI105" s="405"/>
      <c r="CLJ105" s="405"/>
      <c r="CLK105" s="405"/>
      <c r="CLL105" s="405"/>
      <c r="CLM105" s="405"/>
      <c r="CLN105" s="405"/>
      <c r="CLO105" s="405"/>
      <c r="CLP105" s="405"/>
      <c r="CLQ105" s="405"/>
      <c r="CLR105" s="405"/>
      <c r="CLS105" s="405"/>
      <c r="CLT105" s="405"/>
      <c r="CLU105" s="405"/>
      <c r="CLV105" s="405"/>
      <c r="CLW105" s="405"/>
      <c r="CLX105" s="405"/>
      <c r="CLY105" s="405"/>
      <c r="CLZ105" s="405"/>
      <c r="CMA105" s="405"/>
      <c r="CMB105" s="405"/>
      <c r="CMC105" s="405"/>
      <c r="CMD105" s="405"/>
      <c r="CME105" s="405"/>
      <c r="CMF105" s="405"/>
      <c r="CMG105" s="405"/>
      <c r="CMH105" s="405"/>
      <c r="CMI105" s="405"/>
      <c r="CMJ105" s="405"/>
      <c r="CMK105" s="405"/>
      <c r="CML105" s="405"/>
      <c r="CMM105" s="405"/>
      <c r="CMN105" s="405"/>
      <c r="CMO105" s="405"/>
      <c r="CMP105" s="405"/>
      <c r="CMQ105" s="405"/>
      <c r="CMR105" s="405"/>
      <c r="CMS105" s="405"/>
      <c r="CMT105" s="405"/>
      <c r="CMU105" s="405"/>
      <c r="CMV105" s="405"/>
      <c r="CMW105" s="405"/>
      <c r="CMX105" s="405"/>
      <c r="CMY105" s="405"/>
      <c r="CMZ105" s="405"/>
      <c r="CNA105" s="405"/>
      <c r="CNB105" s="405"/>
      <c r="CNC105" s="405"/>
      <c r="CND105" s="405"/>
      <c r="CNE105" s="405"/>
      <c r="CNF105" s="405"/>
      <c r="CNG105" s="405"/>
      <c r="CNH105" s="405"/>
      <c r="CNI105" s="405"/>
      <c r="CNJ105" s="405"/>
      <c r="CNK105" s="405"/>
      <c r="CNL105" s="405"/>
      <c r="CNM105" s="405"/>
      <c r="CNN105" s="405"/>
      <c r="CNO105" s="405"/>
      <c r="CNP105" s="405"/>
      <c r="CNQ105" s="405"/>
      <c r="CNR105" s="405"/>
      <c r="CNS105" s="405"/>
      <c r="CNT105" s="405"/>
      <c r="CNU105" s="405"/>
      <c r="CNV105" s="405"/>
      <c r="CNW105" s="405"/>
      <c r="CNX105" s="405"/>
      <c r="CNY105" s="405"/>
      <c r="CNZ105" s="405"/>
      <c r="COA105" s="405"/>
      <c r="COB105" s="405"/>
      <c r="COC105" s="405"/>
      <c r="COD105" s="405"/>
      <c r="COE105" s="405"/>
      <c r="COF105" s="405"/>
      <c r="COG105" s="405"/>
      <c r="COH105" s="405"/>
      <c r="COI105" s="405"/>
      <c r="COJ105" s="405"/>
      <c r="COK105" s="405"/>
      <c r="COL105" s="405"/>
      <c r="COM105" s="405"/>
      <c r="CON105" s="405"/>
      <c r="COO105" s="405"/>
      <c r="COP105" s="405"/>
      <c r="COQ105" s="405"/>
      <c r="COR105" s="405"/>
      <c r="COS105" s="405"/>
      <c r="COT105" s="405"/>
      <c r="COU105" s="405"/>
      <c r="COV105" s="405"/>
      <c r="COW105" s="405"/>
      <c r="COX105" s="405"/>
      <c r="COY105" s="405"/>
      <c r="COZ105" s="405"/>
      <c r="CPA105" s="405"/>
      <c r="CPB105" s="405"/>
      <c r="CPC105" s="405"/>
      <c r="CPD105" s="405"/>
      <c r="CPE105" s="405"/>
      <c r="CPF105" s="405"/>
      <c r="CPG105" s="405"/>
      <c r="CPH105" s="405"/>
      <c r="CPI105" s="405"/>
      <c r="CPJ105" s="405"/>
      <c r="CPK105" s="405"/>
      <c r="CPL105" s="405"/>
      <c r="CPM105" s="405"/>
      <c r="CPN105" s="405"/>
      <c r="CPO105" s="405"/>
      <c r="CPP105" s="405"/>
      <c r="CPQ105" s="405"/>
      <c r="CPR105" s="405"/>
      <c r="CPS105" s="405"/>
      <c r="CPT105" s="405"/>
      <c r="CPU105" s="405"/>
      <c r="CPV105" s="405"/>
      <c r="CPW105" s="405"/>
      <c r="CPX105" s="405"/>
      <c r="CPY105" s="405"/>
      <c r="CPZ105" s="405"/>
      <c r="CQA105" s="405"/>
      <c r="CQB105" s="405"/>
      <c r="CQC105" s="405"/>
      <c r="CQD105" s="405"/>
      <c r="CQE105" s="405"/>
      <c r="CQF105" s="405"/>
      <c r="CQG105" s="405"/>
      <c r="CQH105" s="405"/>
      <c r="CQI105" s="405"/>
      <c r="CQJ105" s="405"/>
      <c r="CQK105" s="405"/>
      <c r="CQL105" s="405"/>
      <c r="CQM105" s="405"/>
      <c r="CQN105" s="405"/>
      <c r="CQO105" s="405"/>
      <c r="CQP105" s="405"/>
      <c r="CQQ105" s="405"/>
      <c r="CQR105" s="405"/>
      <c r="CQS105" s="405"/>
      <c r="CQT105" s="405"/>
      <c r="CQU105" s="405"/>
      <c r="CQV105" s="405"/>
      <c r="CQW105" s="405"/>
      <c r="CQX105" s="405"/>
      <c r="CQY105" s="405"/>
      <c r="CQZ105" s="405"/>
      <c r="CRA105" s="405"/>
      <c r="CRB105" s="405"/>
      <c r="CRC105" s="405"/>
      <c r="CRD105" s="405"/>
      <c r="CRE105" s="405"/>
      <c r="CRF105" s="405"/>
      <c r="CRG105" s="405"/>
      <c r="CRH105" s="405"/>
      <c r="CRI105" s="405"/>
      <c r="CRJ105" s="405"/>
      <c r="CRK105" s="405"/>
      <c r="CRL105" s="405"/>
      <c r="CRM105" s="405"/>
      <c r="CRN105" s="405"/>
      <c r="CRO105" s="405"/>
      <c r="CRP105" s="405"/>
      <c r="CRQ105" s="405"/>
      <c r="CRR105" s="405"/>
      <c r="CRS105" s="405"/>
      <c r="CRT105" s="405"/>
      <c r="CRU105" s="405"/>
      <c r="CRV105" s="405"/>
      <c r="CRW105" s="405"/>
      <c r="CRX105" s="405"/>
      <c r="CRY105" s="405"/>
      <c r="CRZ105" s="405"/>
      <c r="CSA105" s="405"/>
      <c r="CSB105" s="405"/>
      <c r="CSC105" s="405"/>
      <c r="CSD105" s="405"/>
      <c r="CSE105" s="405"/>
      <c r="CSF105" s="405"/>
      <c r="CSG105" s="405"/>
      <c r="CSH105" s="405"/>
      <c r="CSI105" s="405"/>
      <c r="CSJ105" s="405"/>
      <c r="CSK105" s="405"/>
      <c r="CSL105" s="405"/>
      <c r="CSM105" s="405"/>
      <c r="CSN105" s="405"/>
      <c r="CSO105" s="405"/>
      <c r="CSP105" s="405"/>
      <c r="CSQ105" s="405"/>
      <c r="CSR105" s="405"/>
      <c r="CSS105" s="405"/>
      <c r="CST105" s="405"/>
      <c r="CSV105" s="405"/>
      <c r="CSX105" s="405"/>
      <c r="CSZ105" s="405"/>
      <c r="CTC105" s="405"/>
      <c r="CTD105" s="405"/>
      <c r="CTE105" s="405"/>
      <c r="CTG105" s="405"/>
      <c r="CTH105" s="405"/>
      <c r="CTI105" s="405"/>
      <c r="CTJ105" s="405"/>
      <c r="CTO105" s="405"/>
      <c r="CTQ105" s="405"/>
      <c r="CTR105" s="405"/>
      <c r="CTS105" s="405"/>
      <c r="CTT105" s="405"/>
      <c r="CTU105" s="405"/>
      <c r="CTV105" s="405"/>
      <c r="CTW105" s="405"/>
      <c r="CTX105" s="405"/>
      <c r="CTY105" s="405"/>
      <c r="CTZ105" s="405"/>
      <c r="CUA105" s="405"/>
      <c r="CUB105" s="405"/>
      <c r="CUC105" s="405"/>
      <c r="CUD105" s="405"/>
      <c r="CUE105" s="405"/>
      <c r="CUF105" s="405"/>
      <c r="CUG105" s="405"/>
      <c r="CUH105" s="405"/>
      <c r="CUI105" s="405"/>
      <c r="CUJ105" s="405"/>
      <c r="CUK105" s="405"/>
      <c r="CUL105" s="405"/>
      <c r="CUM105" s="405"/>
      <c r="CUN105" s="405"/>
      <c r="CUO105" s="405"/>
      <c r="CUP105" s="405"/>
      <c r="CUQ105" s="405"/>
      <c r="CUR105" s="405"/>
      <c r="CUS105" s="405"/>
      <c r="CUT105" s="405"/>
      <c r="CUU105" s="405"/>
      <c r="CUV105" s="405"/>
      <c r="CUW105" s="405"/>
      <c r="CUX105" s="405"/>
      <c r="CUY105" s="405"/>
      <c r="CUZ105" s="405"/>
      <c r="CVA105" s="405"/>
      <c r="CVB105" s="405"/>
      <c r="CVC105" s="405"/>
      <c r="CVD105" s="405"/>
      <c r="CVE105" s="405"/>
      <c r="CVF105" s="405"/>
      <c r="CVG105" s="405"/>
      <c r="CVH105" s="405"/>
      <c r="CVI105" s="405"/>
      <c r="CVJ105" s="405"/>
      <c r="CVK105" s="405"/>
      <c r="CVL105" s="405"/>
      <c r="CVM105" s="405"/>
      <c r="CVN105" s="405"/>
      <c r="CVO105" s="405"/>
      <c r="CVP105" s="405"/>
      <c r="CVQ105" s="405"/>
      <c r="CVR105" s="405"/>
      <c r="CVS105" s="405"/>
      <c r="CVT105" s="405"/>
      <c r="CVU105" s="405"/>
      <c r="CVV105" s="405"/>
      <c r="CVW105" s="405"/>
      <c r="CVX105" s="405"/>
      <c r="CVY105" s="405"/>
      <c r="CVZ105" s="405"/>
      <c r="CWA105" s="405"/>
      <c r="CWB105" s="405"/>
      <c r="CWC105" s="405"/>
      <c r="CWD105" s="405"/>
      <c r="CWE105" s="405"/>
      <c r="CWF105" s="405"/>
      <c r="CWG105" s="405"/>
      <c r="CWH105" s="405"/>
      <c r="CWI105" s="405"/>
      <c r="CWJ105" s="405"/>
      <c r="CWK105" s="405"/>
      <c r="CWL105" s="405"/>
      <c r="CWM105" s="405"/>
      <c r="CWN105" s="405"/>
      <c r="CWO105" s="405"/>
      <c r="CWP105" s="405"/>
      <c r="CWQ105" s="405"/>
      <c r="CWR105" s="405"/>
      <c r="CWS105" s="405"/>
      <c r="CWT105" s="405"/>
      <c r="CWU105" s="405"/>
      <c r="CWV105" s="405"/>
      <c r="CWW105" s="405"/>
      <c r="CWX105" s="405"/>
      <c r="CWY105" s="405"/>
      <c r="CWZ105" s="405"/>
      <c r="CXA105" s="405"/>
      <c r="CXB105" s="405"/>
      <c r="CXC105" s="405"/>
      <c r="CXD105" s="405"/>
      <c r="CXE105" s="405"/>
      <c r="CXF105" s="405"/>
      <c r="CXG105" s="405"/>
      <c r="CXH105" s="405"/>
      <c r="CXI105" s="405"/>
      <c r="CXJ105" s="405"/>
      <c r="CXK105" s="405"/>
      <c r="CXL105" s="405"/>
      <c r="CXM105" s="405"/>
      <c r="CXN105" s="405"/>
      <c r="CXO105" s="405"/>
      <c r="CXP105" s="405"/>
      <c r="CXQ105" s="405"/>
      <c r="CXR105" s="405"/>
      <c r="CXS105" s="405"/>
      <c r="CXT105" s="405"/>
      <c r="CXU105" s="405"/>
      <c r="CXV105" s="405"/>
      <c r="CXW105" s="405"/>
      <c r="CXX105" s="405"/>
      <c r="CXY105" s="405"/>
      <c r="CXZ105" s="405"/>
      <c r="CYA105" s="405"/>
      <c r="CYB105" s="405"/>
      <c r="CYC105" s="405"/>
      <c r="CYD105" s="405"/>
      <c r="CYE105" s="405"/>
      <c r="CYF105" s="405"/>
      <c r="CYG105" s="405"/>
      <c r="CYH105" s="405"/>
      <c r="CYI105" s="405"/>
      <c r="CYJ105" s="405"/>
      <c r="CYK105" s="405"/>
      <c r="CYL105" s="405"/>
      <c r="CYM105" s="405"/>
      <c r="CYN105" s="405"/>
      <c r="CYO105" s="405"/>
      <c r="CYP105" s="405"/>
      <c r="CYQ105" s="405"/>
      <c r="CYR105" s="405"/>
      <c r="CYS105" s="405"/>
      <c r="CYT105" s="405"/>
      <c r="CYU105" s="405"/>
      <c r="CYV105" s="405"/>
      <c r="CYW105" s="405"/>
      <c r="CYX105" s="405"/>
      <c r="CYY105" s="405"/>
      <c r="CYZ105" s="405"/>
      <c r="CZA105" s="405"/>
      <c r="CZB105" s="405"/>
      <c r="CZC105" s="405"/>
      <c r="CZD105" s="405"/>
      <c r="CZE105" s="405"/>
      <c r="CZF105" s="405"/>
      <c r="CZG105" s="405"/>
      <c r="CZH105" s="405"/>
      <c r="CZI105" s="405"/>
      <c r="CZJ105" s="405"/>
      <c r="CZK105" s="405"/>
      <c r="CZL105" s="405"/>
      <c r="CZM105" s="405"/>
      <c r="CZN105" s="405"/>
      <c r="CZO105" s="405"/>
      <c r="CZP105" s="405"/>
      <c r="CZQ105" s="405"/>
      <c r="CZR105" s="405"/>
      <c r="CZS105" s="405"/>
      <c r="CZT105" s="405"/>
      <c r="CZU105" s="405"/>
      <c r="CZV105" s="405"/>
      <c r="CZW105" s="405"/>
      <c r="CZX105" s="405"/>
      <c r="CZY105" s="405"/>
      <c r="CZZ105" s="405"/>
      <c r="DAA105" s="405"/>
      <c r="DAB105" s="405"/>
      <c r="DAC105" s="405"/>
      <c r="DAD105" s="405"/>
      <c r="DAE105" s="405"/>
      <c r="DAF105" s="405"/>
      <c r="DAG105" s="405"/>
      <c r="DAH105" s="405"/>
      <c r="DAI105" s="405"/>
      <c r="DAJ105" s="405"/>
      <c r="DAK105" s="405"/>
      <c r="DAL105" s="405"/>
      <c r="DAM105" s="405"/>
      <c r="DAN105" s="405"/>
      <c r="DAO105" s="405"/>
      <c r="DAP105" s="405"/>
      <c r="DAQ105" s="405"/>
      <c r="DAR105" s="405"/>
      <c r="DAS105" s="405"/>
      <c r="DAT105" s="405"/>
      <c r="DAU105" s="405"/>
      <c r="DAV105" s="405"/>
      <c r="DAW105" s="405"/>
      <c r="DAX105" s="405"/>
      <c r="DAY105" s="405"/>
      <c r="DAZ105" s="405"/>
      <c r="DBA105" s="405"/>
      <c r="DBB105" s="405"/>
      <c r="DBC105" s="405"/>
      <c r="DBD105" s="405"/>
      <c r="DBE105" s="405"/>
      <c r="DBF105" s="405"/>
      <c r="DBG105" s="405"/>
      <c r="DBH105" s="405"/>
      <c r="DBI105" s="405"/>
      <c r="DBJ105" s="405"/>
      <c r="DBK105" s="405"/>
      <c r="DBL105" s="405"/>
      <c r="DBM105" s="405"/>
      <c r="DBN105" s="405"/>
      <c r="DBO105" s="405"/>
      <c r="DBP105" s="405"/>
      <c r="DBQ105" s="405"/>
      <c r="DBR105" s="405"/>
      <c r="DBS105" s="405"/>
      <c r="DBT105" s="405"/>
      <c r="DBU105" s="405"/>
      <c r="DBV105" s="405"/>
      <c r="DBW105" s="405"/>
      <c r="DBX105" s="405"/>
      <c r="DBY105" s="405"/>
      <c r="DBZ105" s="405"/>
      <c r="DCA105" s="405"/>
      <c r="DCB105" s="405"/>
      <c r="DCC105" s="405"/>
      <c r="DCD105" s="405"/>
      <c r="DCE105" s="405"/>
      <c r="DCF105" s="405"/>
      <c r="DCG105" s="405"/>
      <c r="DCH105" s="405"/>
      <c r="DCI105" s="405"/>
      <c r="DCJ105" s="405"/>
      <c r="DCK105" s="405"/>
      <c r="DCL105" s="405"/>
      <c r="DCM105" s="405"/>
      <c r="DCN105" s="405"/>
      <c r="DCO105" s="405"/>
      <c r="DCP105" s="405"/>
      <c r="DCR105" s="405"/>
      <c r="DCT105" s="405"/>
      <c r="DCV105" s="405"/>
      <c r="DCY105" s="405"/>
      <c r="DCZ105" s="405"/>
      <c r="DDA105" s="405"/>
      <c r="DDC105" s="405"/>
      <c r="DDD105" s="405"/>
      <c r="DDE105" s="405"/>
      <c r="DDF105" s="405"/>
      <c r="DDK105" s="405"/>
      <c r="DDM105" s="405"/>
      <c r="DDN105" s="405"/>
      <c r="DDO105" s="405"/>
      <c r="DDP105" s="405"/>
      <c r="DDQ105" s="405"/>
      <c r="DDR105" s="405"/>
      <c r="DDS105" s="405"/>
      <c r="DDT105" s="405"/>
      <c r="DDU105" s="405"/>
      <c r="DDV105" s="405"/>
      <c r="DDW105" s="405"/>
      <c r="DDX105" s="405"/>
      <c r="DDY105" s="405"/>
      <c r="DDZ105" s="405"/>
      <c r="DEA105" s="405"/>
      <c r="DEB105" s="405"/>
      <c r="DEC105" s="405"/>
      <c r="DED105" s="405"/>
      <c r="DEE105" s="405"/>
      <c r="DEF105" s="405"/>
      <c r="DEG105" s="405"/>
      <c r="DEH105" s="405"/>
      <c r="DEI105" s="405"/>
      <c r="DEJ105" s="405"/>
      <c r="DEK105" s="405"/>
      <c r="DEL105" s="405"/>
      <c r="DEM105" s="405"/>
      <c r="DEN105" s="405"/>
      <c r="DEO105" s="405"/>
      <c r="DEP105" s="405"/>
      <c r="DEQ105" s="405"/>
      <c r="DER105" s="405"/>
      <c r="DES105" s="405"/>
      <c r="DET105" s="405"/>
      <c r="DEU105" s="405"/>
      <c r="DEV105" s="405"/>
      <c r="DEW105" s="405"/>
      <c r="DEX105" s="405"/>
      <c r="DEY105" s="405"/>
      <c r="DEZ105" s="405"/>
      <c r="DFA105" s="405"/>
      <c r="DFB105" s="405"/>
      <c r="DFC105" s="405"/>
      <c r="DFD105" s="405"/>
      <c r="DFE105" s="405"/>
      <c r="DFF105" s="405"/>
      <c r="DFG105" s="405"/>
      <c r="DFH105" s="405"/>
      <c r="DFI105" s="405"/>
      <c r="DFJ105" s="405"/>
      <c r="DFK105" s="405"/>
      <c r="DFL105" s="405"/>
      <c r="DFM105" s="405"/>
      <c r="DFN105" s="405"/>
      <c r="DFO105" s="405"/>
      <c r="DFP105" s="405"/>
      <c r="DFQ105" s="405"/>
      <c r="DFR105" s="405"/>
      <c r="DFS105" s="405"/>
      <c r="DFT105" s="405"/>
      <c r="DFU105" s="405"/>
      <c r="DFV105" s="405"/>
      <c r="DFW105" s="405"/>
      <c r="DFX105" s="405"/>
      <c r="DFY105" s="405"/>
      <c r="DFZ105" s="405"/>
      <c r="DGA105" s="405"/>
      <c r="DGB105" s="405"/>
      <c r="DGC105" s="405"/>
      <c r="DGD105" s="405"/>
      <c r="DGE105" s="405"/>
      <c r="DGF105" s="405"/>
      <c r="DGG105" s="405"/>
      <c r="DGH105" s="405"/>
      <c r="DGI105" s="405"/>
      <c r="DGJ105" s="405"/>
      <c r="DGK105" s="405"/>
      <c r="DGL105" s="405"/>
      <c r="DGM105" s="405"/>
      <c r="DGN105" s="405"/>
      <c r="DGO105" s="405"/>
      <c r="DGP105" s="405"/>
      <c r="DGQ105" s="405"/>
      <c r="DGR105" s="405"/>
      <c r="DGS105" s="405"/>
      <c r="DGT105" s="405"/>
      <c r="DGU105" s="405"/>
      <c r="DGV105" s="405"/>
      <c r="DGW105" s="405"/>
      <c r="DGX105" s="405"/>
      <c r="DGY105" s="405"/>
      <c r="DGZ105" s="405"/>
      <c r="DHA105" s="405"/>
      <c r="DHB105" s="405"/>
      <c r="DHC105" s="405"/>
      <c r="DHD105" s="405"/>
      <c r="DHE105" s="405"/>
      <c r="DHF105" s="405"/>
      <c r="DHG105" s="405"/>
      <c r="DHH105" s="405"/>
      <c r="DHI105" s="405"/>
      <c r="DHJ105" s="405"/>
      <c r="DHK105" s="405"/>
      <c r="DHL105" s="405"/>
      <c r="DHM105" s="405"/>
      <c r="DHN105" s="405"/>
      <c r="DHO105" s="405"/>
      <c r="DHP105" s="405"/>
      <c r="DHQ105" s="405"/>
      <c r="DHR105" s="405"/>
      <c r="DHS105" s="405"/>
      <c r="DHT105" s="405"/>
      <c r="DHU105" s="405"/>
      <c r="DHV105" s="405"/>
      <c r="DHW105" s="405"/>
      <c r="DHX105" s="405"/>
      <c r="DHY105" s="405"/>
      <c r="DHZ105" s="405"/>
      <c r="DIA105" s="405"/>
      <c r="DIB105" s="405"/>
      <c r="DIC105" s="405"/>
      <c r="DID105" s="405"/>
      <c r="DIE105" s="405"/>
      <c r="DIF105" s="405"/>
      <c r="DIG105" s="405"/>
      <c r="DIH105" s="405"/>
      <c r="DII105" s="405"/>
      <c r="DIJ105" s="405"/>
      <c r="DIK105" s="405"/>
      <c r="DIL105" s="405"/>
      <c r="DIM105" s="405"/>
      <c r="DIN105" s="405"/>
      <c r="DIO105" s="405"/>
      <c r="DIP105" s="405"/>
      <c r="DIQ105" s="405"/>
      <c r="DIR105" s="405"/>
      <c r="DIS105" s="405"/>
      <c r="DIT105" s="405"/>
      <c r="DIU105" s="405"/>
      <c r="DIV105" s="405"/>
      <c r="DIW105" s="405"/>
      <c r="DIX105" s="405"/>
      <c r="DIY105" s="405"/>
      <c r="DIZ105" s="405"/>
      <c r="DJA105" s="405"/>
      <c r="DJB105" s="405"/>
      <c r="DJC105" s="405"/>
      <c r="DJD105" s="405"/>
      <c r="DJE105" s="405"/>
      <c r="DJF105" s="405"/>
      <c r="DJG105" s="405"/>
      <c r="DJH105" s="405"/>
      <c r="DJI105" s="405"/>
      <c r="DJJ105" s="405"/>
      <c r="DJK105" s="405"/>
      <c r="DJL105" s="405"/>
      <c r="DJM105" s="405"/>
      <c r="DJN105" s="405"/>
      <c r="DJO105" s="405"/>
      <c r="DJP105" s="405"/>
      <c r="DJQ105" s="405"/>
      <c r="DJR105" s="405"/>
      <c r="DJS105" s="405"/>
      <c r="DJT105" s="405"/>
      <c r="DJU105" s="405"/>
      <c r="DJV105" s="405"/>
      <c r="DJW105" s="405"/>
      <c r="DJX105" s="405"/>
      <c r="DJY105" s="405"/>
      <c r="DJZ105" s="405"/>
      <c r="DKA105" s="405"/>
      <c r="DKB105" s="405"/>
      <c r="DKC105" s="405"/>
      <c r="DKD105" s="405"/>
      <c r="DKE105" s="405"/>
      <c r="DKF105" s="405"/>
      <c r="DKG105" s="405"/>
      <c r="DKH105" s="405"/>
      <c r="DKI105" s="405"/>
      <c r="DKJ105" s="405"/>
      <c r="DKK105" s="405"/>
      <c r="DKL105" s="405"/>
      <c r="DKM105" s="405"/>
      <c r="DKN105" s="405"/>
      <c r="DKO105" s="405"/>
      <c r="DKP105" s="405"/>
      <c r="DKQ105" s="405"/>
      <c r="DKR105" s="405"/>
      <c r="DKS105" s="405"/>
      <c r="DKT105" s="405"/>
      <c r="DKU105" s="405"/>
      <c r="DKV105" s="405"/>
      <c r="DKW105" s="405"/>
      <c r="DKX105" s="405"/>
      <c r="DKY105" s="405"/>
      <c r="DKZ105" s="405"/>
      <c r="DLA105" s="405"/>
      <c r="DLB105" s="405"/>
      <c r="DLC105" s="405"/>
      <c r="DLD105" s="405"/>
      <c r="DLE105" s="405"/>
      <c r="DLF105" s="405"/>
      <c r="DLG105" s="405"/>
      <c r="DLH105" s="405"/>
      <c r="DLI105" s="405"/>
      <c r="DLJ105" s="405"/>
      <c r="DLK105" s="405"/>
      <c r="DLL105" s="405"/>
      <c r="DLM105" s="405"/>
      <c r="DLN105" s="405"/>
      <c r="DLO105" s="405"/>
      <c r="DLP105" s="405"/>
      <c r="DLQ105" s="405"/>
      <c r="DLR105" s="405"/>
      <c r="DLS105" s="405"/>
      <c r="DLT105" s="405"/>
      <c r="DLU105" s="405"/>
      <c r="DLV105" s="405"/>
      <c r="DLW105" s="405"/>
      <c r="DLX105" s="405"/>
      <c r="DLY105" s="405"/>
      <c r="DLZ105" s="405"/>
      <c r="DMA105" s="405"/>
      <c r="DMB105" s="405"/>
      <c r="DMC105" s="405"/>
      <c r="DMD105" s="405"/>
      <c r="DME105" s="405"/>
      <c r="DMF105" s="405"/>
      <c r="DMG105" s="405"/>
      <c r="DMH105" s="405"/>
      <c r="DMI105" s="405"/>
      <c r="DMJ105" s="405"/>
      <c r="DMK105" s="405"/>
      <c r="DML105" s="405"/>
      <c r="DMN105" s="405"/>
      <c r="DMP105" s="405"/>
      <c r="DMR105" s="405"/>
      <c r="DMU105" s="405"/>
      <c r="DMV105" s="405"/>
      <c r="DMW105" s="405"/>
      <c r="DMY105" s="405"/>
      <c r="DMZ105" s="405"/>
      <c r="DNA105" s="405"/>
      <c r="DNB105" s="405"/>
      <c r="DNG105" s="405"/>
      <c r="DNI105" s="405"/>
      <c r="DNJ105" s="405"/>
      <c r="DNK105" s="405"/>
      <c r="DNL105" s="405"/>
      <c r="DNM105" s="405"/>
      <c r="DNN105" s="405"/>
      <c r="DNO105" s="405"/>
      <c r="DNP105" s="405"/>
      <c r="DNQ105" s="405"/>
      <c r="DNR105" s="405"/>
      <c r="DNS105" s="405"/>
      <c r="DNT105" s="405"/>
      <c r="DNU105" s="405"/>
      <c r="DNV105" s="405"/>
      <c r="DNW105" s="405"/>
      <c r="DNX105" s="405"/>
      <c r="DNY105" s="405"/>
      <c r="DNZ105" s="405"/>
      <c r="DOA105" s="405"/>
      <c r="DOB105" s="405"/>
      <c r="DOC105" s="405"/>
      <c r="DOD105" s="405"/>
      <c r="DOE105" s="405"/>
      <c r="DOF105" s="405"/>
      <c r="DOG105" s="405"/>
      <c r="DOH105" s="405"/>
      <c r="DOI105" s="405"/>
      <c r="DOJ105" s="405"/>
      <c r="DOK105" s="405"/>
      <c r="DOL105" s="405"/>
      <c r="DOM105" s="405"/>
      <c r="DON105" s="405"/>
      <c r="DOO105" s="405"/>
      <c r="DOP105" s="405"/>
      <c r="DOQ105" s="405"/>
      <c r="DOR105" s="405"/>
      <c r="DOS105" s="405"/>
      <c r="DOT105" s="405"/>
      <c r="DOU105" s="405"/>
      <c r="DOV105" s="405"/>
      <c r="DOW105" s="405"/>
      <c r="DOX105" s="405"/>
      <c r="DOY105" s="405"/>
      <c r="DOZ105" s="405"/>
      <c r="DPA105" s="405"/>
      <c r="DPB105" s="405"/>
      <c r="DPC105" s="405"/>
      <c r="DPD105" s="405"/>
      <c r="DPE105" s="405"/>
      <c r="DPF105" s="405"/>
      <c r="DPG105" s="405"/>
      <c r="DPH105" s="405"/>
      <c r="DPI105" s="405"/>
      <c r="DPJ105" s="405"/>
      <c r="DPK105" s="405"/>
      <c r="DPL105" s="405"/>
      <c r="DPM105" s="405"/>
      <c r="DPN105" s="405"/>
      <c r="DPO105" s="405"/>
      <c r="DPP105" s="405"/>
      <c r="DPQ105" s="405"/>
      <c r="DPR105" s="405"/>
      <c r="DPS105" s="405"/>
      <c r="DPT105" s="405"/>
      <c r="DPU105" s="405"/>
      <c r="DPV105" s="405"/>
      <c r="DPW105" s="405"/>
      <c r="DPX105" s="405"/>
      <c r="DPY105" s="405"/>
      <c r="DPZ105" s="405"/>
      <c r="DQA105" s="405"/>
      <c r="DQB105" s="405"/>
      <c r="DQC105" s="405"/>
      <c r="DQD105" s="405"/>
      <c r="DQE105" s="405"/>
      <c r="DQF105" s="405"/>
      <c r="DQG105" s="405"/>
      <c r="DQH105" s="405"/>
      <c r="DQI105" s="405"/>
      <c r="DQJ105" s="405"/>
      <c r="DQK105" s="405"/>
      <c r="DQL105" s="405"/>
      <c r="DQM105" s="405"/>
      <c r="DQN105" s="405"/>
      <c r="DQO105" s="405"/>
      <c r="DQP105" s="405"/>
      <c r="DQQ105" s="405"/>
      <c r="DQR105" s="405"/>
      <c r="DQS105" s="405"/>
      <c r="DQT105" s="405"/>
      <c r="DQU105" s="405"/>
      <c r="DQV105" s="405"/>
      <c r="DQW105" s="405"/>
      <c r="DQX105" s="405"/>
      <c r="DQY105" s="405"/>
      <c r="DQZ105" s="405"/>
      <c r="DRA105" s="405"/>
      <c r="DRB105" s="405"/>
      <c r="DRC105" s="405"/>
      <c r="DRD105" s="405"/>
      <c r="DRE105" s="405"/>
      <c r="DRF105" s="405"/>
      <c r="DRG105" s="405"/>
      <c r="DRH105" s="405"/>
      <c r="DRI105" s="405"/>
      <c r="DRJ105" s="405"/>
      <c r="DRK105" s="405"/>
      <c r="DRL105" s="405"/>
      <c r="DRM105" s="405"/>
      <c r="DRN105" s="405"/>
      <c r="DRO105" s="405"/>
      <c r="DRP105" s="405"/>
      <c r="DRQ105" s="405"/>
      <c r="DRR105" s="405"/>
      <c r="DRS105" s="405"/>
      <c r="DRT105" s="405"/>
      <c r="DRU105" s="405"/>
      <c r="DRV105" s="405"/>
      <c r="DRW105" s="405"/>
      <c r="DRX105" s="405"/>
      <c r="DRY105" s="405"/>
      <c r="DRZ105" s="405"/>
      <c r="DSA105" s="405"/>
      <c r="DSB105" s="405"/>
      <c r="DSC105" s="405"/>
      <c r="DSD105" s="405"/>
      <c r="DSE105" s="405"/>
      <c r="DSF105" s="405"/>
      <c r="DSG105" s="405"/>
      <c r="DSH105" s="405"/>
      <c r="DSI105" s="405"/>
      <c r="DSJ105" s="405"/>
      <c r="DSK105" s="405"/>
      <c r="DSL105" s="405"/>
      <c r="DSM105" s="405"/>
      <c r="DSN105" s="405"/>
      <c r="DSO105" s="405"/>
      <c r="DSP105" s="405"/>
      <c r="DSQ105" s="405"/>
      <c r="DSR105" s="405"/>
      <c r="DSS105" s="405"/>
      <c r="DST105" s="405"/>
      <c r="DSU105" s="405"/>
      <c r="DSV105" s="405"/>
      <c r="DSW105" s="405"/>
      <c r="DSX105" s="405"/>
      <c r="DSY105" s="405"/>
      <c r="DSZ105" s="405"/>
      <c r="DTA105" s="405"/>
      <c r="DTB105" s="405"/>
      <c r="DTC105" s="405"/>
      <c r="DTD105" s="405"/>
      <c r="DTE105" s="405"/>
      <c r="DTF105" s="405"/>
      <c r="DTG105" s="405"/>
      <c r="DTH105" s="405"/>
      <c r="DTI105" s="405"/>
      <c r="DTJ105" s="405"/>
      <c r="DTK105" s="405"/>
      <c r="DTL105" s="405"/>
      <c r="DTM105" s="405"/>
      <c r="DTN105" s="405"/>
      <c r="DTO105" s="405"/>
      <c r="DTP105" s="405"/>
      <c r="DTQ105" s="405"/>
      <c r="DTR105" s="405"/>
      <c r="DTS105" s="405"/>
      <c r="DTT105" s="405"/>
      <c r="DTU105" s="405"/>
      <c r="DTV105" s="405"/>
      <c r="DTW105" s="405"/>
      <c r="DTX105" s="405"/>
      <c r="DTY105" s="405"/>
      <c r="DTZ105" s="405"/>
      <c r="DUA105" s="405"/>
      <c r="DUB105" s="405"/>
      <c r="DUC105" s="405"/>
      <c r="DUD105" s="405"/>
      <c r="DUE105" s="405"/>
      <c r="DUF105" s="405"/>
      <c r="DUG105" s="405"/>
      <c r="DUH105" s="405"/>
      <c r="DUI105" s="405"/>
      <c r="DUJ105" s="405"/>
      <c r="DUK105" s="405"/>
      <c r="DUL105" s="405"/>
      <c r="DUM105" s="405"/>
      <c r="DUN105" s="405"/>
      <c r="DUO105" s="405"/>
      <c r="DUP105" s="405"/>
      <c r="DUQ105" s="405"/>
      <c r="DUR105" s="405"/>
      <c r="DUS105" s="405"/>
      <c r="DUT105" s="405"/>
      <c r="DUU105" s="405"/>
      <c r="DUV105" s="405"/>
      <c r="DUW105" s="405"/>
      <c r="DUX105" s="405"/>
      <c r="DUY105" s="405"/>
      <c r="DUZ105" s="405"/>
      <c r="DVA105" s="405"/>
      <c r="DVB105" s="405"/>
      <c r="DVC105" s="405"/>
      <c r="DVD105" s="405"/>
      <c r="DVE105" s="405"/>
      <c r="DVF105" s="405"/>
      <c r="DVG105" s="405"/>
      <c r="DVH105" s="405"/>
      <c r="DVI105" s="405"/>
      <c r="DVJ105" s="405"/>
      <c r="DVK105" s="405"/>
      <c r="DVL105" s="405"/>
      <c r="DVM105" s="405"/>
      <c r="DVN105" s="405"/>
      <c r="DVO105" s="405"/>
      <c r="DVP105" s="405"/>
      <c r="DVQ105" s="405"/>
      <c r="DVR105" s="405"/>
      <c r="DVS105" s="405"/>
      <c r="DVT105" s="405"/>
      <c r="DVU105" s="405"/>
      <c r="DVV105" s="405"/>
      <c r="DVW105" s="405"/>
      <c r="DVX105" s="405"/>
      <c r="DVY105" s="405"/>
      <c r="DVZ105" s="405"/>
      <c r="DWA105" s="405"/>
      <c r="DWB105" s="405"/>
      <c r="DWC105" s="405"/>
      <c r="DWD105" s="405"/>
      <c r="DWE105" s="405"/>
      <c r="DWF105" s="405"/>
      <c r="DWG105" s="405"/>
      <c r="DWH105" s="405"/>
      <c r="DWJ105" s="405"/>
      <c r="DWL105" s="405"/>
      <c r="DWN105" s="405"/>
      <c r="DWQ105" s="405"/>
      <c r="DWR105" s="405"/>
      <c r="DWS105" s="405"/>
      <c r="DWU105" s="405"/>
      <c r="DWV105" s="405"/>
      <c r="DWW105" s="405"/>
      <c r="DWX105" s="405"/>
      <c r="DXC105" s="405"/>
      <c r="DXE105" s="405"/>
      <c r="DXF105" s="405"/>
      <c r="DXG105" s="405"/>
      <c r="DXH105" s="405"/>
      <c r="DXI105" s="405"/>
      <c r="DXJ105" s="405"/>
      <c r="DXK105" s="405"/>
      <c r="DXL105" s="405"/>
      <c r="DXM105" s="405"/>
      <c r="DXN105" s="405"/>
      <c r="DXO105" s="405"/>
      <c r="DXP105" s="405"/>
      <c r="DXQ105" s="405"/>
      <c r="DXR105" s="405"/>
      <c r="DXS105" s="405"/>
      <c r="DXT105" s="405"/>
      <c r="DXU105" s="405"/>
      <c r="DXV105" s="405"/>
      <c r="DXW105" s="405"/>
      <c r="DXX105" s="405"/>
      <c r="DXY105" s="405"/>
      <c r="DXZ105" s="405"/>
      <c r="DYA105" s="405"/>
      <c r="DYB105" s="405"/>
      <c r="DYC105" s="405"/>
      <c r="DYD105" s="405"/>
      <c r="DYE105" s="405"/>
      <c r="DYF105" s="405"/>
      <c r="DYG105" s="405"/>
      <c r="DYH105" s="405"/>
      <c r="DYI105" s="405"/>
      <c r="DYJ105" s="405"/>
      <c r="DYK105" s="405"/>
      <c r="DYL105" s="405"/>
      <c r="DYM105" s="405"/>
      <c r="DYN105" s="405"/>
      <c r="DYO105" s="405"/>
      <c r="DYP105" s="405"/>
      <c r="DYQ105" s="405"/>
      <c r="DYR105" s="405"/>
      <c r="DYS105" s="405"/>
      <c r="DYT105" s="405"/>
      <c r="DYU105" s="405"/>
      <c r="DYV105" s="405"/>
      <c r="DYW105" s="405"/>
      <c r="DYX105" s="405"/>
      <c r="DYY105" s="405"/>
      <c r="DYZ105" s="405"/>
      <c r="DZA105" s="405"/>
      <c r="DZB105" s="405"/>
      <c r="DZC105" s="405"/>
      <c r="DZD105" s="405"/>
      <c r="DZE105" s="405"/>
      <c r="DZF105" s="405"/>
      <c r="DZG105" s="405"/>
      <c r="DZH105" s="405"/>
      <c r="DZI105" s="405"/>
      <c r="DZJ105" s="405"/>
      <c r="DZK105" s="405"/>
      <c r="DZL105" s="405"/>
      <c r="DZM105" s="405"/>
      <c r="DZN105" s="405"/>
      <c r="DZO105" s="405"/>
      <c r="DZP105" s="405"/>
      <c r="DZQ105" s="405"/>
      <c r="DZR105" s="405"/>
      <c r="DZS105" s="405"/>
      <c r="DZT105" s="405"/>
      <c r="DZU105" s="405"/>
      <c r="DZV105" s="405"/>
      <c r="DZW105" s="405"/>
      <c r="DZX105" s="405"/>
      <c r="DZY105" s="405"/>
      <c r="DZZ105" s="405"/>
      <c r="EAA105" s="405"/>
      <c r="EAB105" s="405"/>
      <c r="EAC105" s="405"/>
      <c r="EAD105" s="405"/>
      <c r="EAE105" s="405"/>
      <c r="EAF105" s="405"/>
      <c r="EAG105" s="405"/>
      <c r="EAH105" s="405"/>
      <c r="EAI105" s="405"/>
      <c r="EAJ105" s="405"/>
      <c r="EAK105" s="405"/>
      <c r="EAL105" s="405"/>
      <c r="EAM105" s="405"/>
      <c r="EAN105" s="405"/>
      <c r="EAO105" s="405"/>
      <c r="EAP105" s="405"/>
      <c r="EAQ105" s="405"/>
      <c r="EAR105" s="405"/>
      <c r="EAS105" s="405"/>
      <c r="EAT105" s="405"/>
      <c r="EAU105" s="405"/>
      <c r="EAV105" s="405"/>
      <c r="EAW105" s="405"/>
      <c r="EAX105" s="405"/>
      <c r="EAY105" s="405"/>
      <c r="EAZ105" s="405"/>
      <c r="EBA105" s="405"/>
      <c r="EBB105" s="405"/>
      <c r="EBC105" s="405"/>
      <c r="EBD105" s="405"/>
      <c r="EBE105" s="405"/>
      <c r="EBF105" s="405"/>
      <c r="EBG105" s="405"/>
      <c r="EBH105" s="405"/>
      <c r="EBI105" s="405"/>
      <c r="EBJ105" s="405"/>
      <c r="EBK105" s="405"/>
      <c r="EBL105" s="405"/>
      <c r="EBM105" s="405"/>
      <c r="EBN105" s="405"/>
      <c r="EBO105" s="405"/>
      <c r="EBP105" s="405"/>
      <c r="EBQ105" s="405"/>
      <c r="EBR105" s="405"/>
      <c r="EBS105" s="405"/>
      <c r="EBT105" s="405"/>
      <c r="EBU105" s="405"/>
      <c r="EBV105" s="405"/>
      <c r="EBW105" s="405"/>
      <c r="EBX105" s="405"/>
      <c r="EBY105" s="405"/>
      <c r="EBZ105" s="405"/>
      <c r="ECA105" s="405"/>
      <c r="ECB105" s="405"/>
      <c r="ECC105" s="405"/>
      <c r="ECD105" s="405"/>
      <c r="ECE105" s="405"/>
      <c r="ECF105" s="405"/>
      <c r="ECG105" s="405"/>
      <c r="ECH105" s="405"/>
      <c r="ECI105" s="405"/>
      <c r="ECJ105" s="405"/>
      <c r="ECK105" s="405"/>
      <c r="ECL105" s="405"/>
      <c r="ECM105" s="405"/>
      <c r="ECN105" s="405"/>
      <c r="ECO105" s="405"/>
      <c r="ECP105" s="405"/>
      <c r="ECQ105" s="405"/>
      <c r="ECR105" s="405"/>
      <c r="ECS105" s="405"/>
      <c r="ECT105" s="405"/>
      <c r="ECU105" s="405"/>
      <c r="ECV105" s="405"/>
      <c r="ECW105" s="405"/>
      <c r="ECX105" s="405"/>
      <c r="ECY105" s="405"/>
      <c r="ECZ105" s="405"/>
      <c r="EDA105" s="405"/>
      <c r="EDB105" s="405"/>
      <c r="EDC105" s="405"/>
      <c r="EDD105" s="405"/>
      <c r="EDE105" s="405"/>
      <c r="EDF105" s="405"/>
      <c r="EDG105" s="405"/>
      <c r="EDH105" s="405"/>
      <c r="EDI105" s="405"/>
      <c r="EDJ105" s="405"/>
      <c r="EDK105" s="405"/>
      <c r="EDL105" s="405"/>
      <c r="EDM105" s="405"/>
      <c r="EDN105" s="405"/>
      <c r="EDO105" s="405"/>
      <c r="EDP105" s="405"/>
      <c r="EDQ105" s="405"/>
      <c r="EDR105" s="405"/>
      <c r="EDS105" s="405"/>
      <c r="EDT105" s="405"/>
      <c r="EDU105" s="405"/>
      <c r="EDV105" s="405"/>
      <c r="EDW105" s="405"/>
      <c r="EDX105" s="405"/>
      <c r="EDY105" s="405"/>
      <c r="EDZ105" s="405"/>
      <c r="EEA105" s="405"/>
      <c r="EEB105" s="405"/>
      <c r="EEC105" s="405"/>
      <c r="EED105" s="405"/>
      <c r="EEE105" s="405"/>
      <c r="EEF105" s="405"/>
      <c r="EEG105" s="405"/>
      <c r="EEH105" s="405"/>
      <c r="EEI105" s="405"/>
      <c r="EEJ105" s="405"/>
      <c r="EEK105" s="405"/>
      <c r="EEL105" s="405"/>
      <c r="EEM105" s="405"/>
      <c r="EEN105" s="405"/>
      <c r="EEO105" s="405"/>
      <c r="EEP105" s="405"/>
      <c r="EEQ105" s="405"/>
      <c r="EER105" s="405"/>
      <c r="EES105" s="405"/>
      <c r="EET105" s="405"/>
      <c r="EEU105" s="405"/>
      <c r="EEV105" s="405"/>
      <c r="EEW105" s="405"/>
      <c r="EEX105" s="405"/>
      <c r="EEY105" s="405"/>
      <c r="EEZ105" s="405"/>
      <c r="EFA105" s="405"/>
      <c r="EFB105" s="405"/>
      <c r="EFC105" s="405"/>
      <c r="EFD105" s="405"/>
      <c r="EFE105" s="405"/>
      <c r="EFF105" s="405"/>
      <c r="EFG105" s="405"/>
      <c r="EFH105" s="405"/>
      <c r="EFI105" s="405"/>
      <c r="EFJ105" s="405"/>
      <c r="EFK105" s="405"/>
      <c r="EFL105" s="405"/>
      <c r="EFM105" s="405"/>
      <c r="EFN105" s="405"/>
      <c r="EFO105" s="405"/>
      <c r="EFP105" s="405"/>
      <c r="EFQ105" s="405"/>
      <c r="EFR105" s="405"/>
      <c r="EFS105" s="405"/>
      <c r="EFT105" s="405"/>
      <c r="EFU105" s="405"/>
      <c r="EFV105" s="405"/>
      <c r="EFW105" s="405"/>
      <c r="EFX105" s="405"/>
      <c r="EFY105" s="405"/>
      <c r="EFZ105" s="405"/>
      <c r="EGA105" s="405"/>
      <c r="EGB105" s="405"/>
      <c r="EGC105" s="405"/>
      <c r="EGD105" s="405"/>
      <c r="EGF105" s="405"/>
      <c r="EGH105" s="405"/>
      <c r="EGJ105" s="405"/>
      <c r="EGM105" s="405"/>
      <c r="EGN105" s="405"/>
      <c r="EGO105" s="405"/>
      <c r="EGQ105" s="405"/>
      <c r="EGR105" s="405"/>
      <c r="EGS105" s="405"/>
      <c r="EGT105" s="405"/>
      <c r="EGY105" s="405"/>
      <c r="EHA105" s="405"/>
      <c r="EHB105" s="405"/>
      <c r="EHC105" s="405"/>
      <c r="EHD105" s="405"/>
      <c r="EHE105" s="405"/>
      <c r="EHF105" s="405"/>
      <c r="EHG105" s="405"/>
      <c r="EHH105" s="405"/>
      <c r="EHI105" s="405"/>
      <c r="EHJ105" s="405"/>
      <c r="EHK105" s="405"/>
      <c r="EHL105" s="405"/>
      <c r="EHM105" s="405"/>
      <c r="EHN105" s="405"/>
      <c r="EHO105" s="405"/>
      <c r="EHP105" s="405"/>
      <c r="EHQ105" s="405"/>
      <c r="EHR105" s="405"/>
      <c r="EHS105" s="405"/>
      <c r="EHT105" s="405"/>
      <c r="EHU105" s="405"/>
      <c r="EHV105" s="405"/>
      <c r="EHW105" s="405"/>
      <c r="EHX105" s="405"/>
      <c r="EHY105" s="405"/>
      <c r="EHZ105" s="405"/>
      <c r="EIA105" s="405"/>
      <c r="EIB105" s="405"/>
      <c r="EIC105" s="405"/>
      <c r="EID105" s="405"/>
      <c r="EIE105" s="405"/>
      <c r="EIF105" s="405"/>
      <c r="EIG105" s="405"/>
      <c r="EIH105" s="405"/>
      <c r="EII105" s="405"/>
      <c r="EIJ105" s="405"/>
      <c r="EIK105" s="405"/>
      <c r="EIL105" s="405"/>
      <c r="EIM105" s="405"/>
      <c r="EIN105" s="405"/>
      <c r="EIO105" s="405"/>
      <c r="EIP105" s="405"/>
      <c r="EIQ105" s="405"/>
      <c r="EIR105" s="405"/>
      <c r="EIS105" s="405"/>
      <c r="EIT105" s="405"/>
      <c r="EIU105" s="405"/>
      <c r="EIV105" s="405"/>
      <c r="EIW105" s="405"/>
      <c r="EIX105" s="405"/>
      <c r="EIY105" s="405"/>
      <c r="EIZ105" s="405"/>
      <c r="EJA105" s="405"/>
      <c r="EJB105" s="405"/>
      <c r="EJC105" s="405"/>
      <c r="EJD105" s="405"/>
      <c r="EJE105" s="405"/>
      <c r="EJF105" s="405"/>
      <c r="EJG105" s="405"/>
      <c r="EJH105" s="405"/>
      <c r="EJI105" s="405"/>
      <c r="EJJ105" s="405"/>
      <c r="EJK105" s="405"/>
      <c r="EJL105" s="405"/>
      <c r="EJM105" s="405"/>
      <c r="EJN105" s="405"/>
      <c r="EJO105" s="405"/>
      <c r="EJP105" s="405"/>
      <c r="EJQ105" s="405"/>
      <c r="EJR105" s="405"/>
      <c r="EJS105" s="405"/>
      <c r="EJT105" s="405"/>
      <c r="EJU105" s="405"/>
      <c r="EJV105" s="405"/>
      <c r="EJW105" s="405"/>
      <c r="EJX105" s="405"/>
      <c r="EJY105" s="405"/>
      <c r="EJZ105" s="405"/>
      <c r="EKA105" s="405"/>
      <c r="EKB105" s="405"/>
      <c r="EKC105" s="405"/>
      <c r="EKD105" s="405"/>
      <c r="EKE105" s="405"/>
      <c r="EKF105" s="405"/>
      <c r="EKG105" s="405"/>
      <c r="EKH105" s="405"/>
      <c r="EKI105" s="405"/>
      <c r="EKJ105" s="405"/>
      <c r="EKK105" s="405"/>
      <c r="EKL105" s="405"/>
      <c r="EKM105" s="405"/>
      <c r="EKN105" s="405"/>
      <c r="EKO105" s="405"/>
      <c r="EKP105" s="405"/>
      <c r="EKQ105" s="405"/>
      <c r="EKR105" s="405"/>
      <c r="EKS105" s="405"/>
      <c r="EKT105" s="405"/>
      <c r="EKU105" s="405"/>
      <c r="EKV105" s="405"/>
      <c r="EKW105" s="405"/>
      <c r="EKX105" s="405"/>
      <c r="EKY105" s="405"/>
      <c r="EKZ105" s="405"/>
      <c r="ELA105" s="405"/>
      <c r="ELB105" s="405"/>
      <c r="ELC105" s="405"/>
      <c r="ELD105" s="405"/>
      <c r="ELE105" s="405"/>
      <c r="ELF105" s="405"/>
      <c r="ELG105" s="405"/>
      <c r="ELH105" s="405"/>
      <c r="ELI105" s="405"/>
      <c r="ELJ105" s="405"/>
      <c r="ELK105" s="405"/>
      <c r="ELL105" s="405"/>
      <c r="ELM105" s="405"/>
      <c r="ELN105" s="405"/>
      <c r="ELO105" s="405"/>
      <c r="ELP105" s="405"/>
      <c r="ELQ105" s="405"/>
      <c r="ELR105" s="405"/>
      <c r="ELS105" s="405"/>
      <c r="ELT105" s="405"/>
      <c r="ELU105" s="405"/>
      <c r="ELV105" s="405"/>
      <c r="ELW105" s="405"/>
      <c r="ELX105" s="405"/>
      <c r="ELY105" s="405"/>
      <c r="ELZ105" s="405"/>
      <c r="EMA105" s="405"/>
      <c r="EMB105" s="405"/>
      <c r="EMC105" s="405"/>
      <c r="EMD105" s="405"/>
      <c r="EME105" s="405"/>
      <c r="EMF105" s="405"/>
      <c r="EMG105" s="405"/>
      <c r="EMH105" s="405"/>
      <c r="EMI105" s="405"/>
      <c r="EMJ105" s="405"/>
      <c r="EMK105" s="405"/>
      <c r="EML105" s="405"/>
      <c r="EMM105" s="405"/>
      <c r="EMN105" s="405"/>
      <c r="EMO105" s="405"/>
      <c r="EMP105" s="405"/>
      <c r="EMQ105" s="405"/>
      <c r="EMR105" s="405"/>
      <c r="EMS105" s="405"/>
      <c r="EMT105" s="405"/>
      <c r="EMU105" s="405"/>
      <c r="EMV105" s="405"/>
      <c r="EMW105" s="405"/>
      <c r="EMX105" s="405"/>
      <c r="EMY105" s="405"/>
      <c r="EMZ105" s="405"/>
      <c r="ENA105" s="405"/>
      <c r="ENB105" s="405"/>
      <c r="ENC105" s="405"/>
      <c r="END105" s="405"/>
      <c r="ENE105" s="405"/>
      <c r="ENF105" s="405"/>
      <c r="ENG105" s="405"/>
      <c r="ENH105" s="405"/>
      <c r="ENI105" s="405"/>
      <c r="ENJ105" s="405"/>
      <c r="ENK105" s="405"/>
      <c r="ENL105" s="405"/>
      <c r="ENM105" s="405"/>
      <c r="ENN105" s="405"/>
      <c r="ENO105" s="405"/>
      <c r="ENP105" s="405"/>
      <c r="ENQ105" s="405"/>
      <c r="ENR105" s="405"/>
      <c r="ENS105" s="405"/>
      <c r="ENT105" s="405"/>
      <c r="ENU105" s="405"/>
      <c r="ENV105" s="405"/>
      <c r="ENW105" s="405"/>
      <c r="ENX105" s="405"/>
      <c r="ENY105" s="405"/>
      <c r="ENZ105" s="405"/>
      <c r="EOA105" s="405"/>
      <c r="EOB105" s="405"/>
      <c r="EOC105" s="405"/>
      <c r="EOD105" s="405"/>
      <c r="EOE105" s="405"/>
      <c r="EOF105" s="405"/>
      <c r="EOG105" s="405"/>
      <c r="EOH105" s="405"/>
      <c r="EOI105" s="405"/>
      <c r="EOJ105" s="405"/>
      <c r="EOK105" s="405"/>
      <c r="EOL105" s="405"/>
      <c r="EOM105" s="405"/>
      <c r="EON105" s="405"/>
      <c r="EOO105" s="405"/>
      <c r="EOP105" s="405"/>
      <c r="EOQ105" s="405"/>
      <c r="EOR105" s="405"/>
      <c r="EOS105" s="405"/>
      <c r="EOT105" s="405"/>
      <c r="EOU105" s="405"/>
      <c r="EOV105" s="405"/>
      <c r="EOW105" s="405"/>
      <c r="EOX105" s="405"/>
      <c r="EOY105" s="405"/>
      <c r="EOZ105" s="405"/>
      <c r="EPA105" s="405"/>
      <c r="EPB105" s="405"/>
      <c r="EPC105" s="405"/>
      <c r="EPD105" s="405"/>
      <c r="EPE105" s="405"/>
      <c r="EPF105" s="405"/>
      <c r="EPG105" s="405"/>
      <c r="EPH105" s="405"/>
      <c r="EPI105" s="405"/>
      <c r="EPJ105" s="405"/>
      <c r="EPK105" s="405"/>
      <c r="EPL105" s="405"/>
      <c r="EPM105" s="405"/>
      <c r="EPN105" s="405"/>
      <c r="EPO105" s="405"/>
      <c r="EPP105" s="405"/>
      <c r="EPQ105" s="405"/>
      <c r="EPR105" s="405"/>
      <c r="EPS105" s="405"/>
      <c r="EPT105" s="405"/>
      <c r="EPU105" s="405"/>
      <c r="EPV105" s="405"/>
      <c r="EPW105" s="405"/>
      <c r="EPX105" s="405"/>
      <c r="EPY105" s="405"/>
      <c r="EPZ105" s="405"/>
      <c r="EQB105" s="405"/>
      <c r="EQD105" s="405"/>
      <c r="EQF105" s="405"/>
      <c r="EQI105" s="405"/>
      <c r="EQJ105" s="405"/>
      <c r="EQK105" s="405"/>
      <c r="EQM105" s="405"/>
      <c r="EQN105" s="405"/>
      <c r="EQO105" s="405"/>
      <c r="EQP105" s="405"/>
      <c r="EQU105" s="405"/>
      <c r="EQW105" s="405"/>
      <c r="EQX105" s="405"/>
      <c r="EQY105" s="405"/>
      <c r="EQZ105" s="405"/>
      <c r="ERA105" s="405"/>
      <c r="ERB105" s="405"/>
      <c r="ERC105" s="405"/>
      <c r="ERD105" s="405"/>
      <c r="ERE105" s="405"/>
      <c r="ERF105" s="405"/>
      <c r="ERG105" s="405"/>
      <c r="ERH105" s="405"/>
      <c r="ERI105" s="405"/>
      <c r="ERJ105" s="405"/>
      <c r="ERK105" s="405"/>
      <c r="ERL105" s="405"/>
      <c r="ERM105" s="405"/>
      <c r="ERN105" s="405"/>
      <c r="ERO105" s="405"/>
      <c r="ERP105" s="405"/>
      <c r="ERQ105" s="405"/>
      <c r="ERR105" s="405"/>
      <c r="ERS105" s="405"/>
      <c r="ERT105" s="405"/>
      <c r="ERU105" s="405"/>
      <c r="ERV105" s="405"/>
      <c r="ERW105" s="405"/>
      <c r="ERX105" s="405"/>
      <c r="ERY105" s="405"/>
      <c r="ERZ105" s="405"/>
      <c r="ESA105" s="405"/>
      <c r="ESB105" s="405"/>
      <c r="ESC105" s="405"/>
      <c r="ESD105" s="405"/>
      <c r="ESE105" s="405"/>
      <c r="ESF105" s="405"/>
      <c r="ESG105" s="405"/>
      <c r="ESH105" s="405"/>
      <c r="ESI105" s="405"/>
      <c r="ESJ105" s="405"/>
      <c r="ESK105" s="405"/>
      <c r="ESL105" s="405"/>
      <c r="ESM105" s="405"/>
      <c r="ESN105" s="405"/>
      <c r="ESO105" s="405"/>
      <c r="ESP105" s="405"/>
      <c r="ESQ105" s="405"/>
      <c r="ESR105" s="405"/>
      <c r="ESS105" s="405"/>
      <c r="EST105" s="405"/>
      <c r="ESU105" s="405"/>
      <c r="ESV105" s="405"/>
      <c r="ESW105" s="405"/>
      <c r="ESX105" s="405"/>
      <c r="ESY105" s="405"/>
      <c r="ESZ105" s="405"/>
      <c r="ETA105" s="405"/>
      <c r="ETB105" s="405"/>
      <c r="ETC105" s="405"/>
      <c r="ETD105" s="405"/>
      <c r="ETE105" s="405"/>
      <c r="ETF105" s="405"/>
      <c r="ETG105" s="405"/>
      <c r="ETH105" s="405"/>
      <c r="ETI105" s="405"/>
      <c r="ETJ105" s="405"/>
      <c r="ETK105" s="405"/>
      <c r="ETL105" s="405"/>
      <c r="ETM105" s="405"/>
      <c r="ETN105" s="405"/>
      <c r="ETO105" s="405"/>
      <c r="ETP105" s="405"/>
      <c r="ETQ105" s="405"/>
      <c r="ETR105" s="405"/>
      <c r="ETS105" s="405"/>
      <c r="ETT105" s="405"/>
      <c r="ETU105" s="405"/>
      <c r="ETV105" s="405"/>
      <c r="ETW105" s="405"/>
      <c r="ETX105" s="405"/>
      <c r="ETY105" s="405"/>
      <c r="ETZ105" s="405"/>
      <c r="EUA105" s="405"/>
      <c r="EUB105" s="405"/>
      <c r="EUC105" s="405"/>
      <c r="EUD105" s="405"/>
      <c r="EUE105" s="405"/>
      <c r="EUF105" s="405"/>
      <c r="EUG105" s="405"/>
      <c r="EUH105" s="405"/>
      <c r="EUI105" s="405"/>
      <c r="EUJ105" s="405"/>
      <c r="EUK105" s="405"/>
      <c r="EUL105" s="405"/>
      <c r="EUM105" s="405"/>
      <c r="EUN105" s="405"/>
      <c r="EUO105" s="405"/>
      <c r="EUP105" s="405"/>
      <c r="EUQ105" s="405"/>
      <c r="EUR105" s="405"/>
      <c r="EUS105" s="405"/>
      <c r="EUT105" s="405"/>
      <c r="EUU105" s="405"/>
      <c r="EUV105" s="405"/>
      <c r="EUW105" s="405"/>
      <c r="EUX105" s="405"/>
      <c r="EUY105" s="405"/>
      <c r="EUZ105" s="405"/>
      <c r="EVA105" s="405"/>
      <c r="EVB105" s="405"/>
      <c r="EVC105" s="405"/>
      <c r="EVD105" s="405"/>
      <c r="EVE105" s="405"/>
      <c r="EVF105" s="405"/>
      <c r="EVG105" s="405"/>
      <c r="EVH105" s="405"/>
      <c r="EVI105" s="405"/>
      <c r="EVJ105" s="405"/>
      <c r="EVK105" s="405"/>
      <c r="EVL105" s="405"/>
      <c r="EVM105" s="405"/>
      <c r="EVN105" s="405"/>
      <c r="EVO105" s="405"/>
      <c r="EVP105" s="405"/>
      <c r="EVQ105" s="405"/>
      <c r="EVR105" s="405"/>
      <c r="EVS105" s="405"/>
      <c r="EVT105" s="405"/>
      <c r="EVU105" s="405"/>
      <c r="EVV105" s="405"/>
      <c r="EVW105" s="405"/>
      <c r="EVX105" s="405"/>
      <c r="EVY105" s="405"/>
      <c r="EVZ105" s="405"/>
      <c r="EWA105" s="405"/>
      <c r="EWB105" s="405"/>
      <c r="EWC105" s="405"/>
      <c r="EWD105" s="405"/>
      <c r="EWE105" s="405"/>
      <c r="EWF105" s="405"/>
      <c r="EWG105" s="405"/>
      <c r="EWH105" s="405"/>
      <c r="EWI105" s="405"/>
      <c r="EWJ105" s="405"/>
      <c r="EWK105" s="405"/>
      <c r="EWL105" s="405"/>
      <c r="EWM105" s="405"/>
      <c r="EWN105" s="405"/>
      <c r="EWO105" s="405"/>
      <c r="EWP105" s="405"/>
      <c r="EWQ105" s="405"/>
      <c r="EWR105" s="405"/>
      <c r="EWS105" s="405"/>
      <c r="EWT105" s="405"/>
      <c r="EWU105" s="405"/>
      <c r="EWV105" s="405"/>
      <c r="EWW105" s="405"/>
      <c r="EWX105" s="405"/>
      <c r="EWY105" s="405"/>
      <c r="EWZ105" s="405"/>
      <c r="EXA105" s="405"/>
      <c r="EXB105" s="405"/>
      <c r="EXC105" s="405"/>
      <c r="EXD105" s="405"/>
      <c r="EXE105" s="405"/>
      <c r="EXF105" s="405"/>
      <c r="EXG105" s="405"/>
      <c r="EXH105" s="405"/>
      <c r="EXI105" s="405"/>
      <c r="EXJ105" s="405"/>
      <c r="EXK105" s="405"/>
      <c r="EXL105" s="405"/>
      <c r="EXM105" s="405"/>
      <c r="EXN105" s="405"/>
      <c r="EXO105" s="405"/>
      <c r="EXP105" s="405"/>
      <c r="EXQ105" s="405"/>
      <c r="EXR105" s="405"/>
      <c r="EXS105" s="405"/>
      <c r="EXT105" s="405"/>
      <c r="EXU105" s="405"/>
      <c r="EXV105" s="405"/>
      <c r="EXW105" s="405"/>
      <c r="EXX105" s="405"/>
      <c r="EXY105" s="405"/>
      <c r="EXZ105" s="405"/>
      <c r="EYA105" s="405"/>
      <c r="EYB105" s="405"/>
      <c r="EYC105" s="405"/>
      <c r="EYD105" s="405"/>
      <c r="EYE105" s="405"/>
      <c r="EYF105" s="405"/>
      <c r="EYG105" s="405"/>
      <c r="EYH105" s="405"/>
      <c r="EYI105" s="405"/>
      <c r="EYJ105" s="405"/>
      <c r="EYK105" s="405"/>
      <c r="EYL105" s="405"/>
      <c r="EYM105" s="405"/>
      <c r="EYN105" s="405"/>
      <c r="EYO105" s="405"/>
      <c r="EYP105" s="405"/>
      <c r="EYQ105" s="405"/>
      <c r="EYR105" s="405"/>
      <c r="EYS105" s="405"/>
      <c r="EYT105" s="405"/>
      <c r="EYU105" s="405"/>
      <c r="EYV105" s="405"/>
      <c r="EYW105" s="405"/>
      <c r="EYX105" s="405"/>
      <c r="EYY105" s="405"/>
      <c r="EYZ105" s="405"/>
      <c r="EZA105" s="405"/>
      <c r="EZB105" s="405"/>
      <c r="EZC105" s="405"/>
      <c r="EZD105" s="405"/>
      <c r="EZE105" s="405"/>
      <c r="EZF105" s="405"/>
      <c r="EZG105" s="405"/>
      <c r="EZH105" s="405"/>
      <c r="EZI105" s="405"/>
      <c r="EZJ105" s="405"/>
      <c r="EZK105" s="405"/>
      <c r="EZL105" s="405"/>
      <c r="EZM105" s="405"/>
      <c r="EZN105" s="405"/>
      <c r="EZO105" s="405"/>
      <c r="EZP105" s="405"/>
      <c r="EZQ105" s="405"/>
      <c r="EZR105" s="405"/>
      <c r="EZS105" s="405"/>
      <c r="EZT105" s="405"/>
      <c r="EZU105" s="405"/>
      <c r="EZV105" s="405"/>
      <c r="EZX105" s="405"/>
      <c r="EZZ105" s="405"/>
      <c r="FAB105" s="405"/>
      <c r="FAE105" s="405"/>
      <c r="FAF105" s="405"/>
      <c r="FAG105" s="405"/>
      <c r="FAI105" s="405"/>
      <c r="FAJ105" s="405"/>
      <c r="FAK105" s="405"/>
      <c r="FAL105" s="405"/>
      <c r="FAQ105" s="405"/>
      <c r="FAS105" s="405"/>
      <c r="FAT105" s="405"/>
      <c r="FAU105" s="405"/>
      <c r="FAV105" s="405"/>
      <c r="FAW105" s="405"/>
      <c r="FAX105" s="405"/>
      <c r="FAY105" s="405"/>
      <c r="FAZ105" s="405"/>
      <c r="FBA105" s="405"/>
      <c r="FBB105" s="405"/>
      <c r="FBC105" s="405"/>
      <c r="FBD105" s="405"/>
      <c r="FBE105" s="405"/>
      <c r="FBF105" s="405"/>
      <c r="FBG105" s="405"/>
      <c r="FBH105" s="405"/>
      <c r="FBI105" s="405"/>
      <c r="FBJ105" s="405"/>
      <c r="FBK105" s="405"/>
      <c r="FBL105" s="405"/>
      <c r="FBM105" s="405"/>
      <c r="FBN105" s="405"/>
      <c r="FBO105" s="405"/>
      <c r="FBP105" s="405"/>
      <c r="FBQ105" s="405"/>
      <c r="FBR105" s="405"/>
      <c r="FBS105" s="405"/>
      <c r="FBT105" s="405"/>
      <c r="FBU105" s="405"/>
      <c r="FBV105" s="405"/>
      <c r="FBW105" s="405"/>
      <c r="FBX105" s="405"/>
      <c r="FBY105" s="405"/>
      <c r="FBZ105" s="405"/>
      <c r="FCA105" s="405"/>
      <c r="FCB105" s="405"/>
      <c r="FCC105" s="405"/>
      <c r="FCD105" s="405"/>
      <c r="FCE105" s="405"/>
      <c r="FCF105" s="405"/>
      <c r="FCG105" s="405"/>
      <c r="FCH105" s="405"/>
      <c r="FCI105" s="405"/>
      <c r="FCJ105" s="405"/>
      <c r="FCK105" s="405"/>
      <c r="FCL105" s="405"/>
      <c r="FCM105" s="405"/>
      <c r="FCN105" s="405"/>
      <c r="FCO105" s="405"/>
      <c r="FCP105" s="405"/>
      <c r="FCQ105" s="405"/>
      <c r="FCR105" s="405"/>
      <c r="FCS105" s="405"/>
      <c r="FCT105" s="405"/>
      <c r="FCU105" s="405"/>
      <c r="FCV105" s="405"/>
      <c r="FCW105" s="405"/>
      <c r="FCX105" s="405"/>
      <c r="FCY105" s="405"/>
      <c r="FCZ105" s="405"/>
      <c r="FDA105" s="405"/>
      <c r="FDB105" s="405"/>
      <c r="FDC105" s="405"/>
      <c r="FDD105" s="405"/>
      <c r="FDE105" s="405"/>
      <c r="FDF105" s="405"/>
      <c r="FDG105" s="405"/>
      <c r="FDH105" s="405"/>
      <c r="FDI105" s="405"/>
      <c r="FDJ105" s="405"/>
      <c r="FDK105" s="405"/>
      <c r="FDL105" s="405"/>
      <c r="FDM105" s="405"/>
      <c r="FDN105" s="405"/>
      <c r="FDO105" s="405"/>
      <c r="FDP105" s="405"/>
      <c r="FDQ105" s="405"/>
      <c r="FDR105" s="405"/>
      <c r="FDS105" s="405"/>
      <c r="FDT105" s="405"/>
      <c r="FDU105" s="405"/>
      <c r="FDV105" s="405"/>
      <c r="FDW105" s="405"/>
      <c r="FDX105" s="405"/>
      <c r="FDY105" s="405"/>
      <c r="FDZ105" s="405"/>
      <c r="FEA105" s="405"/>
      <c r="FEB105" s="405"/>
      <c r="FEC105" s="405"/>
      <c r="FED105" s="405"/>
      <c r="FEE105" s="405"/>
      <c r="FEF105" s="405"/>
      <c r="FEG105" s="405"/>
      <c r="FEH105" s="405"/>
      <c r="FEI105" s="405"/>
      <c r="FEJ105" s="405"/>
      <c r="FEK105" s="405"/>
      <c r="FEL105" s="405"/>
      <c r="FEM105" s="405"/>
      <c r="FEN105" s="405"/>
      <c r="FEO105" s="405"/>
      <c r="FEP105" s="405"/>
      <c r="FEQ105" s="405"/>
      <c r="FER105" s="405"/>
      <c r="FES105" s="405"/>
      <c r="FET105" s="405"/>
      <c r="FEU105" s="405"/>
      <c r="FEV105" s="405"/>
      <c r="FEW105" s="405"/>
      <c r="FEX105" s="405"/>
      <c r="FEY105" s="405"/>
      <c r="FEZ105" s="405"/>
      <c r="FFA105" s="405"/>
      <c r="FFB105" s="405"/>
      <c r="FFC105" s="405"/>
      <c r="FFD105" s="405"/>
      <c r="FFE105" s="405"/>
      <c r="FFF105" s="405"/>
      <c r="FFG105" s="405"/>
      <c r="FFH105" s="405"/>
      <c r="FFI105" s="405"/>
      <c r="FFJ105" s="405"/>
      <c r="FFK105" s="405"/>
      <c r="FFL105" s="405"/>
      <c r="FFM105" s="405"/>
      <c r="FFN105" s="405"/>
      <c r="FFO105" s="405"/>
      <c r="FFP105" s="405"/>
      <c r="FFQ105" s="405"/>
      <c r="FFR105" s="405"/>
      <c r="FFS105" s="405"/>
      <c r="FFT105" s="405"/>
      <c r="FFU105" s="405"/>
      <c r="FFV105" s="405"/>
      <c r="FFW105" s="405"/>
      <c r="FFX105" s="405"/>
      <c r="FFY105" s="405"/>
      <c r="FFZ105" s="405"/>
      <c r="FGA105" s="405"/>
      <c r="FGB105" s="405"/>
      <c r="FGC105" s="405"/>
      <c r="FGD105" s="405"/>
      <c r="FGE105" s="405"/>
      <c r="FGF105" s="405"/>
      <c r="FGG105" s="405"/>
      <c r="FGH105" s="405"/>
      <c r="FGI105" s="405"/>
      <c r="FGJ105" s="405"/>
      <c r="FGK105" s="405"/>
      <c r="FGL105" s="405"/>
      <c r="FGM105" s="405"/>
      <c r="FGN105" s="405"/>
      <c r="FGO105" s="405"/>
      <c r="FGP105" s="405"/>
      <c r="FGQ105" s="405"/>
      <c r="FGR105" s="405"/>
      <c r="FGS105" s="405"/>
      <c r="FGT105" s="405"/>
      <c r="FGU105" s="405"/>
      <c r="FGV105" s="405"/>
      <c r="FGW105" s="405"/>
      <c r="FGX105" s="405"/>
      <c r="FGY105" s="405"/>
      <c r="FGZ105" s="405"/>
      <c r="FHA105" s="405"/>
      <c r="FHB105" s="405"/>
      <c r="FHC105" s="405"/>
      <c r="FHD105" s="405"/>
      <c r="FHE105" s="405"/>
      <c r="FHF105" s="405"/>
      <c r="FHG105" s="405"/>
      <c r="FHH105" s="405"/>
      <c r="FHI105" s="405"/>
      <c r="FHJ105" s="405"/>
      <c r="FHK105" s="405"/>
      <c r="FHL105" s="405"/>
      <c r="FHM105" s="405"/>
      <c r="FHN105" s="405"/>
      <c r="FHO105" s="405"/>
      <c r="FHP105" s="405"/>
      <c r="FHQ105" s="405"/>
      <c r="FHR105" s="405"/>
      <c r="FHS105" s="405"/>
      <c r="FHT105" s="405"/>
      <c r="FHU105" s="405"/>
      <c r="FHV105" s="405"/>
      <c r="FHW105" s="405"/>
      <c r="FHX105" s="405"/>
      <c r="FHY105" s="405"/>
      <c r="FHZ105" s="405"/>
      <c r="FIA105" s="405"/>
      <c r="FIB105" s="405"/>
      <c r="FIC105" s="405"/>
      <c r="FID105" s="405"/>
      <c r="FIE105" s="405"/>
      <c r="FIF105" s="405"/>
      <c r="FIG105" s="405"/>
      <c r="FIH105" s="405"/>
      <c r="FII105" s="405"/>
      <c r="FIJ105" s="405"/>
      <c r="FIK105" s="405"/>
      <c r="FIL105" s="405"/>
      <c r="FIM105" s="405"/>
      <c r="FIN105" s="405"/>
      <c r="FIO105" s="405"/>
      <c r="FIP105" s="405"/>
      <c r="FIQ105" s="405"/>
      <c r="FIR105" s="405"/>
      <c r="FIS105" s="405"/>
      <c r="FIT105" s="405"/>
      <c r="FIU105" s="405"/>
      <c r="FIV105" s="405"/>
      <c r="FIW105" s="405"/>
      <c r="FIX105" s="405"/>
      <c r="FIY105" s="405"/>
      <c r="FIZ105" s="405"/>
      <c r="FJA105" s="405"/>
      <c r="FJB105" s="405"/>
      <c r="FJC105" s="405"/>
      <c r="FJD105" s="405"/>
      <c r="FJE105" s="405"/>
      <c r="FJF105" s="405"/>
      <c r="FJG105" s="405"/>
      <c r="FJH105" s="405"/>
      <c r="FJI105" s="405"/>
      <c r="FJJ105" s="405"/>
      <c r="FJK105" s="405"/>
      <c r="FJL105" s="405"/>
      <c r="FJM105" s="405"/>
      <c r="FJN105" s="405"/>
      <c r="FJO105" s="405"/>
      <c r="FJP105" s="405"/>
      <c r="FJQ105" s="405"/>
      <c r="FJR105" s="405"/>
      <c r="FJT105" s="405"/>
      <c r="FJV105" s="405"/>
      <c r="FJX105" s="405"/>
      <c r="FKA105" s="405"/>
      <c r="FKB105" s="405"/>
      <c r="FKC105" s="405"/>
      <c r="FKE105" s="405"/>
      <c r="FKF105" s="405"/>
      <c r="FKG105" s="405"/>
      <c r="FKH105" s="405"/>
      <c r="FKM105" s="405"/>
      <c r="FKO105" s="405"/>
      <c r="FKP105" s="405"/>
      <c r="FKQ105" s="405"/>
      <c r="FKR105" s="405"/>
      <c r="FKS105" s="405"/>
      <c r="FKT105" s="405"/>
      <c r="FKU105" s="405"/>
      <c r="FKV105" s="405"/>
      <c r="FKW105" s="405"/>
      <c r="FKX105" s="405"/>
      <c r="FKY105" s="405"/>
      <c r="FKZ105" s="405"/>
      <c r="FLA105" s="405"/>
      <c r="FLB105" s="405"/>
      <c r="FLC105" s="405"/>
      <c r="FLD105" s="405"/>
      <c r="FLE105" s="405"/>
      <c r="FLF105" s="405"/>
      <c r="FLG105" s="405"/>
      <c r="FLH105" s="405"/>
      <c r="FLI105" s="405"/>
      <c r="FLJ105" s="405"/>
      <c r="FLK105" s="405"/>
      <c r="FLL105" s="405"/>
      <c r="FLM105" s="405"/>
      <c r="FLN105" s="405"/>
      <c r="FLO105" s="405"/>
      <c r="FLP105" s="405"/>
      <c r="FLQ105" s="405"/>
      <c r="FLR105" s="405"/>
      <c r="FLS105" s="405"/>
      <c r="FLT105" s="405"/>
      <c r="FLU105" s="405"/>
      <c r="FLV105" s="405"/>
      <c r="FLW105" s="405"/>
      <c r="FLX105" s="405"/>
      <c r="FLY105" s="405"/>
      <c r="FLZ105" s="405"/>
      <c r="FMA105" s="405"/>
      <c r="FMB105" s="405"/>
      <c r="FMC105" s="405"/>
      <c r="FMD105" s="405"/>
      <c r="FME105" s="405"/>
      <c r="FMF105" s="405"/>
      <c r="FMG105" s="405"/>
      <c r="FMH105" s="405"/>
      <c r="FMI105" s="405"/>
      <c r="FMJ105" s="405"/>
      <c r="FMK105" s="405"/>
      <c r="FML105" s="405"/>
      <c r="FMM105" s="405"/>
      <c r="FMN105" s="405"/>
      <c r="FMO105" s="405"/>
      <c r="FMP105" s="405"/>
      <c r="FMQ105" s="405"/>
      <c r="FMR105" s="405"/>
      <c r="FMS105" s="405"/>
      <c r="FMT105" s="405"/>
      <c r="FMU105" s="405"/>
      <c r="FMV105" s="405"/>
      <c r="FMW105" s="405"/>
      <c r="FMX105" s="405"/>
      <c r="FMY105" s="405"/>
      <c r="FMZ105" s="405"/>
      <c r="FNA105" s="405"/>
      <c r="FNB105" s="405"/>
      <c r="FNC105" s="405"/>
      <c r="FND105" s="405"/>
      <c r="FNE105" s="405"/>
      <c r="FNF105" s="405"/>
      <c r="FNG105" s="405"/>
      <c r="FNH105" s="405"/>
      <c r="FNI105" s="405"/>
      <c r="FNJ105" s="405"/>
      <c r="FNK105" s="405"/>
      <c r="FNL105" s="405"/>
      <c r="FNM105" s="405"/>
      <c r="FNN105" s="405"/>
      <c r="FNO105" s="405"/>
      <c r="FNP105" s="405"/>
      <c r="FNQ105" s="405"/>
      <c r="FNR105" s="405"/>
      <c r="FNS105" s="405"/>
      <c r="FNT105" s="405"/>
      <c r="FNU105" s="405"/>
      <c r="FNV105" s="405"/>
      <c r="FNW105" s="405"/>
      <c r="FNX105" s="405"/>
      <c r="FNY105" s="405"/>
      <c r="FNZ105" s="405"/>
      <c r="FOA105" s="405"/>
      <c r="FOB105" s="405"/>
      <c r="FOC105" s="405"/>
      <c r="FOD105" s="405"/>
      <c r="FOE105" s="405"/>
      <c r="FOF105" s="405"/>
      <c r="FOG105" s="405"/>
      <c r="FOH105" s="405"/>
      <c r="FOI105" s="405"/>
      <c r="FOJ105" s="405"/>
      <c r="FOK105" s="405"/>
      <c r="FOL105" s="405"/>
      <c r="FOM105" s="405"/>
      <c r="FON105" s="405"/>
      <c r="FOO105" s="405"/>
      <c r="FOP105" s="405"/>
      <c r="FOQ105" s="405"/>
      <c r="FOR105" s="405"/>
      <c r="FOS105" s="405"/>
      <c r="FOT105" s="405"/>
      <c r="FOU105" s="405"/>
      <c r="FOV105" s="405"/>
      <c r="FOW105" s="405"/>
      <c r="FOX105" s="405"/>
      <c r="FOY105" s="405"/>
      <c r="FOZ105" s="405"/>
      <c r="FPA105" s="405"/>
      <c r="FPB105" s="405"/>
      <c r="FPC105" s="405"/>
      <c r="FPD105" s="405"/>
      <c r="FPE105" s="405"/>
      <c r="FPF105" s="405"/>
      <c r="FPG105" s="405"/>
      <c r="FPH105" s="405"/>
      <c r="FPI105" s="405"/>
      <c r="FPJ105" s="405"/>
      <c r="FPK105" s="405"/>
      <c r="FPL105" s="405"/>
      <c r="FPM105" s="405"/>
      <c r="FPN105" s="405"/>
      <c r="FPO105" s="405"/>
      <c r="FPP105" s="405"/>
      <c r="FPQ105" s="405"/>
      <c r="FPR105" s="405"/>
      <c r="FPS105" s="405"/>
      <c r="FPT105" s="405"/>
      <c r="FPU105" s="405"/>
      <c r="FPV105" s="405"/>
      <c r="FPW105" s="405"/>
      <c r="FPX105" s="405"/>
      <c r="FPY105" s="405"/>
      <c r="FPZ105" s="405"/>
      <c r="FQA105" s="405"/>
      <c r="FQB105" s="405"/>
      <c r="FQC105" s="405"/>
      <c r="FQD105" s="405"/>
      <c r="FQE105" s="405"/>
      <c r="FQF105" s="405"/>
      <c r="FQG105" s="405"/>
      <c r="FQH105" s="405"/>
      <c r="FQI105" s="405"/>
      <c r="FQJ105" s="405"/>
      <c r="FQK105" s="405"/>
      <c r="FQL105" s="405"/>
      <c r="FQM105" s="405"/>
      <c r="FQN105" s="405"/>
      <c r="FQO105" s="405"/>
      <c r="FQP105" s="405"/>
      <c r="FQQ105" s="405"/>
      <c r="FQR105" s="405"/>
      <c r="FQS105" s="405"/>
      <c r="FQT105" s="405"/>
      <c r="FQU105" s="405"/>
      <c r="FQV105" s="405"/>
      <c r="FQW105" s="405"/>
      <c r="FQX105" s="405"/>
      <c r="FQY105" s="405"/>
      <c r="FQZ105" s="405"/>
      <c r="FRA105" s="405"/>
      <c r="FRB105" s="405"/>
      <c r="FRC105" s="405"/>
      <c r="FRD105" s="405"/>
      <c r="FRE105" s="405"/>
      <c r="FRF105" s="405"/>
      <c r="FRG105" s="405"/>
      <c r="FRH105" s="405"/>
      <c r="FRI105" s="405"/>
      <c r="FRJ105" s="405"/>
      <c r="FRK105" s="405"/>
      <c r="FRL105" s="405"/>
      <c r="FRM105" s="405"/>
      <c r="FRN105" s="405"/>
      <c r="FRO105" s="405"/>
      <c r="FRP105" s="405"/>
      <c r="FRQ105" s="405"/>
      <c r="FRR105" s="405"/>
      <c r="FRS105" s="405"/>
      <c r="FRT105" s="405"/>
      <c r="FRU105" s="405"/>
      <c r="FRV105" s="405"/>
      <c r="FRW105" s="405"/>
      <c r="FRX105" s="405"/>
      <c r="FRY105" s="405"/>
      <c r="FRZ105" s="405"/>
      <c r="FSA105" s="405"/>
      <c r="FSB105" s="405"/>
      <c r="FSC105" s="405"/>
      <c r="FSD105" s="405"/>
      <c r="FSE105" s="405"/>
      <c r="FSF105" s="405"/>
      <c r="FSG105" s="405"/>
      <c r="FSH105" s="405"/>
      <c r="FSI105" s="405"/>
      <c r="FSJ105" s="405"/>
      <c r="FSK105" s="405"/>
      <c r="FSL105" s="405"/>
      <c r="FSM105" s="405"/>
      <c r="FSN105" s="405"/>
      <c r="FSO105" s="405"/>
      <c r="FSP105" s="405"/>
      <c r="FSQ105" s="405"/>
      <c r="FSR105" s="405"/>
      <c r="FSS105" s="405"/>
      <c r="FST105" s="405"/>
      <c r="FSU105" s="405"/>
      <c r="FSV105" s="405"/>
      <c r="FSW105" s="405"/>
      <c r="FSX105" s="405"/>
      <c r="FSY105" s="405"/>
      <c r="FSZ105" s="405"/>
      <c r="FTA105" s="405"/>
      <c r="FTB105" s="405"/>
      <c r="FTC105" s="405"/>
      <c r="FTD105" s="405"/>
      <c r="FTE105" s="405"/>
      <c r="FTF105" s="405"/>
      <c r="FTG105" s="405"/>
      <c r="FTH105" s="405"/>
      <c r="FTI105" s="405"/>
      <c r="FTJ105" s="405"/>
      <c r="FTK105" s="405"/>
      <c r="FTL105" s="405"/>
      <c r="FTM105" s="405"/>
      <c r="FTN105" s="405"/>
      <c r="FTP105" s="405"/>
      <c r="FTR105" s="405"/>
      <c r="FTT105" s="405"/>
      <c r="FTW105" s="405"/>
      <c r="FTX105" s="405"/>
      <c r="FTY105" s="405"/>
      <c r="FUA105" s="405"/>
      <c r="FUB105" s="405"/>
      <c r="FUC105" s="405"/>
      <c r="FUD105" s="405"/>
      <c r="FUI105" s="405"/>
      <c r="FUK105" s="405"/>
      <c r="FUL105" s="405"/>
      <c r="FUM105" s="405"/>
      <c r="FUN105" s="405"/>
      <c r="FUO105" s="405"/>
      <c r="FUP105" s="405"/>
      <c r="FUQ105" s="405"/>
      <c r="FUR105" s="405"/>
      <c r="FUS105" s="405"/>
      <c r="FUT105" s="405"/>
      <c r="FUU105" s="405"/>
      <c r="FUV105" s="405"/>
      <c r="FUW105" s="405"/>
      <c r="FUX105" s="405"/>
      <c r="FUY105" s="405"/>
      <c r="FUZ105" s="405"/>
      <c r="FVA105" s="405"/>
      <c r="FVB105" s="405"/>
      <c r="FVC105" s="405"/>
      <c r="FVD105" s="405"/>
      <c r="FVE105" s="405"/>
      <c r="FVF105" s="405"/>
      <c r="FVG105" s="405"/>
      <c r="FVH105" s="405"/>
      <c r="FVI105" s="405"/>
      <c r="FVJ105" s="405"/>
      <c r="FVK105" s="405"/>
      <c r="FVL105" s="405"/>
      <c r="FVM105" s="405"/>
      <c r="FVN105" s="405"/>
      <c r="FVO105" s="405"/>
      <c r="FVP105" s="405"/>
      <c r="FVQ105" s="405"/>
      <c r="FVR105" s="405"/>
      <c r="FVS105" s="405"/>
      <c r="FVT105" s="405"/>
      <c r="FVU105" s="405"/>
      <c r="FVV105" s="405"/>
      <c r="FVW105" s="405"/>
      <c r="FVX105" s="405"/>
      <c r="FVY105" s="405"/>
      <c r="FVZ105" s="405"/>
      <c r="FWA105" s="405"/>
      <c r="FWB105" s="405"/>
      <c r="FWC105" s="405"/>
      <c r="FWD105" s="405"/>
      <c r="FWE105" s="405"/>
      <c r="FWF105" s="405"/>
      <c r="FWG105" s="405"/>
      <c r="FWH105" s="405"/>
      <c r="FWI105" s="405"/>
      <c r="FWJ105" s="405"/>
      <c r="FWK105" s="405"/>
      <c r="FWL105" s="405"/>
      <c r="FWM105" s="405"/>
      <c r="FWN105" s="405"/>
      <c r="FWO105" s="405"/>
      <c r="FWP105" s="405"/>
      <c r="FWQ105" s="405"/>
      <c r="FWR105" s="405"/>
      <c r="FWS105" s="405"/>
      <c r="FWT105" s="405"/>
      <c r="FWU105" s="405"/>
      <c r="FWV105" s="405"/>
      <c r="FWW105" s="405"/>
      <c r="FWX105" s="405"/>
      <c r="FWY105" s="405"/>
      <c r="FWZ105" s="405"/>
      <c r="FXA105" s="405"/>
      <c r="FXB105" s="405"/>
      <c r="FXC105" s="405"/>
      <c r="FXD105" s="405"/>
      <c r="FXE105" s="405"/>
      <c r="FXF105" s="405"/>
      <c r="FXG105" s="405"/>
      <c r="FXH105" s="405"/>
      <c r="FXI105" s="405"/>
      <c r="FXJ105" s="405"/>
      <c r="FXK105" s="405"/>
      <c r="FXL105" s="405"/>
      <c r="FXM105" s="405"/>
      <c r="FXN105" s="405"/>
      <c r="FXO105" s="405"/>
      <c r="FXP105" s="405"/>
      <c r="FXQ105" s="405"/>
      <c r="FXR105" s="405"/>
      <c r="FXS105" s="405"/>
      <c r="FXT105" s="405"/>
      <c r="FXU105" s="405"/>
      <c r="FXV105" s="405"/>
      <c r="FXW105" s="405"/>
      <c r="FXX105" s="405"/>
      <c r="FXY105" s="405"/>
      <c r="FXZ105" s="405"/>
      <c r="FYA105" s="405"/>
      <c r="FYB105" s="405"/>
      <c r="FYC105" s="405"/>
      <c r="FYD105" s="405"/>
      <c r="FYE105" s="405"/>
      <c r="FYF105" s="405"/>
      <c r="FYG105" s="405"/>
      <c r="FYH105" s="405"/>
      <c r="FYI105" s="405"/>
      <c r="FYJ105" s="405"/>
      <c r="FYK105" s="405"/>
      <c r="FYL105" s="405"/>
      <c r="FYM105" s="405"/>
      <c r="FYN105" s="405"/>
      <c r="FYO105" s="405"/>
      <c r="FYP105" s="405"/>
      <c r="FYQ105" s="405"/>
      <c r="FYR105" s="405"/>
      <c r="FYS105" s="405"/>
      <c r="FYT105" s="405"/>
      <c r="FYU105" s="405"/>
      <c r="FYV105" s="405"/>
      <c r="FYW105" s="405"/>
      <c r="FYX105" s="405"/>
      <c r="FYY105" s="405"/>
      <c r="FYZ105" s="405"/>
      <c r="FZA105" s="405"/>
      <c r="FZB105" s="405"/>
      <c r="FZC105" s="405"/>
      <c r="FZD105" s="405"/>
      <c r="FZE105" s="405"/>
      <c r="FZF105" s="405"/>
      <c r="FZG105" s="405"/>
      <c r="FZH105" s="405"/>
      <c r="FZI105" s="405"/>
      <c r="FZJ105" s="405"/>
      <c r="FZK105" s="405"/>
      <c r="FZL105" s="405"/>
      <c r="FZM105" s="405"/>
      <c r="FZN105" s="405"/>
      <c r="FZO105" s="405"/>
      <c r="FZP105" s="405"/>
      <c r="FZQ105" s="405"/>
      <c r="FZR105" s="405"/>
      <c r="FZS105" s="405"/>
      <c r="FZT105" s="405"/>
      <c r="FZU105" s="405"/>
      <c r="FZV105" s="405"/>
      <c r="FZW105" s="405"/>
      <c r="FZX105" s="405"/>
      <c r="FZY105" s="405"/>
      <c r="FZZ105" s="405"/>
      <c r="GAA105" s="405"/>
      <c r="GAB105" s="405"/>
      <c r="GAC105" s="405"/>
      <c r="GAD105" s="405"/>
      <c r="GAE105" s="405"/>
      <c r="GAF105" s="405"/>
      <c r="GAG105" s="405"/>
      <c r="GAH105" s="405"/>
      <c r="GAI105" s="405"/>
      <c r="GAJ105" s="405"/>
      <c r="GAK105" s="405"/>
      <c r="GAL105" s="405"/>
      <c r="GAM105" s="405"/>
      <c r="GAN105" s="405"/>
      <c r="GAO105" s="405"/>
      <c r="GAP105" s="405"/>
      <c r="GAQ105" s="405"/>
      <c r="GAR105" s="405"/>
      <c r="GAS105" s="405"/>
      <c r="GAT105" s="405"/>
      <c r="GAU105" s="405"/>
      <c r="GAV105" s="405"/>
      <c r="GAW105" s="405"/>
      <c r="GAX105" s="405"/>
      <c r="GAY105" s="405"/>
      <c r="GAZ105" s="405"/>
      <c r="GBA105" s="405"/>
      <c r="GBB105" s="405"/>
      <c r="GBC105" s="405"/>
      <c r="GBD105" s="405"/>
      <c r="GBE105" s="405"/>
      <c r="GBF105" s="405"/>
      <c r="GBG105" s="405"/>
      <c r="GBH105" s="405"/>
      <c r="GBI105" s="405"/>
      <c r="GBJ105" s="405"/>
      <c r="GBK105" s="405"/>
      <c r="GBL105" s="405"/>
      <c r="GBM105" s="405"/>
      <c r="GBN105" s="405"/>
      <c r="GBO105" s="405"/>
      <c r="GBP105" s="405"/>
      <c r="GBQ105" s="405"/>
      <c r="GBR105" s="405"/>
      <c r="GBS105" s="405"/>
      <c r="GBT105" s="405"/>
      <c r="GBU105" s="405"/>
      <c r="GBV105" s="405"/>
      <c r="GBW105" s="405"/>
      <c r="GBX105" s="405"/>
      <c r="GBY105" s="405"/>
      <c r="GBZ105" s="405"/>
      <c r="GCA105" s="405"/>
      <c r="GCB105" s="405"/>
      <c r="GCC105" s="405"/>
      <c r="GCD105" s="405"/>
      <c r="GCE105" s="405"/>
      <c r="GCF105" s="405"/>
      <c r="GCG105" s="405"/>
      <c r="GCH105" s="405"/>
      <c r="GCI105" s="405"/>
      <c r="GCJ105" s="405"/>
      <c r="GCK105" s="405"/>
      <c r="GCL105" s="405"/>
      <c r="GCM105" s="405"/>
      <c r="GCN105" s="405"/>
      <c r="GCO105" s="405"/>
      <c r="GCP105" s="405"/>
      <c r="GCQ105" s="405"/>
      <c r="GCR105" s="405"/>
      <c r="GCS105" s="405"/>
      <c r="GCT105" s="405"/>
      <c r="GCU105" s="405"/>
      <c r="GCV105" s="405"/>
      <c r="GCW105" s="405"/>
      <c r="GCX105" s="405"/>
      <c r="GCY105" s="405"/>
      <c r="GCZ105" s="405"/>
      <c r="GDA105" s="405"/>
      <c r="GDB105" s="405"/>
      <c r="GDC105" s="405"/>
      <c r="GDD105" s="405"/>
      <c r="GDE105" s="405"/>
      <c r="GDF105" s="405"/>
      <c r="GDG105" s="405"/>
      <c r="GDH105" s="405"/>
      <c r="GDI105" s="405"/>
      <c r="GDJ105" s="405"/>
      <c r="GDL105" s="405"/>
      <c r="GDN105" s="405"/>
      <c r="GDP105" s="405"/>
      <c r="GDS105" s="405"/>
      <c r="GDT105" s="405"/>
      <c r="GDU105" s="405"/>
      <c r="GDW105" s="405"/>
      <c r="GDX105" s="405"/>
      <c r="GDY105" s="405"/>
      <c r="GDZ105" s="405"/>
      <c r="GEE105" s="405"/>
      <c r="GEG105" s="405"/>
      <c r="GEH105" s="405"/>
      <c r="GEI105" s="405"/>
      <c r="GEJ105" s="405"/>
      <c r="GEK105" s="405"/>
      <c r="GEL105" s="405"/>
      <c r="GEM105" s="405"/>
      <c r="GEN105" s="405"/>
      <c r="GEO105" s="405"/>
      <c r="GEP105" s="405"/>
      <c r="GEQ105" s="405"/>
      <c r="GER105" s="405"/>
      <c r="GES105" s="405"/>
      <c r="GET105" s="405"/>
      <c r="GEU105" s="405"/>
      <c r="GEV105" s="405"/>
      <c r="GEW105" s="405"/>
      <c r="GEX105" s="405"/>
      <c r="GEY105" s="405"/>
      <c r="GEZ105" s="405"/>
      <c r="GFA105" s="405"/>
      <c r="GFB105" s="405"/>
      <c r="GFC105" s="405"/>
      <c r="GFD105" s="405"/>
      <c r="GFE105" s="405"/>
      <c r="GFF105" s="405"/>
      <c r="GFG105" s="405"/>
      <c r="GFH105" s="405"/>
      <c r="GFI105" s="405"/>
      <c r="GFJ105" s="405"/>
      <c r="GFK105" s="405"/>
      <c r="GFL105" s="405"/>
      <c r="GFM105" s="405"/>
      <c r="GFN105" s="405"/>
      <c r="GFO105" s="405"/>
      <c r="GFP105" s="405"/>
      <c r="GFQ105" s="405"/>
      <c r="GFR105" s="405"/>
      <c r="GFS105" s="405"/>
      <c r="GFT105" s="405"/>
      <c r="GFU105" s="405"/>
      <c r="GFV105" s="405"/>
      <c r="GFW105" s="405"/>
      <c r="GFX105" s="405"/>
      <c r="GFY105" s="405"/>
      <c r="GFZ105" s="405"/>
      <c r="GGA105" s="405"/>
      <c r="GGB105" s="405"/>
      <c r="GGC105" s="405"/>
      <c r="GGD105" s="405"/>
      <c r="GGE105" s="405"/>
      <c r="GGF105" s="405"/>
      <c r="GGG105" s="405"/>
      <c r="GGH105" s="405"/>
      <c r="GGI105" s="405"/>
      <c r="GGJ105" s="405"/>
      <c r="GGK105" s="405"/>
      <c r="GGL105" s="405"/>
      <c r="GGM105" s="405"/>
      <c r="GGN105" s="405"/>
      <c r="GGO105" s="405"/>
      <c r="GGP105" s="405"/>
      <c r="GGQ105" s="405"/>
      <c r="GGR105" s="405"/>
      <c r="GGS105" s="405"/>
      <c r="GGT105" s="405"/>
      <c r="GGU105" s="405"/>
      <c r="GGV105" s="405"/>
      <c r="GGW105" s="405"/>
      <c r="GGX105" s="405"/>
      <c r="GGY105" s="405"/>
      <c r="GGZ105" s="405"/>
      <c r="GHA105" s="405"/>
      <c r="GHB105" s="405"/>
      <c r="GHC105" s="405"/>
      <c r="GHD105" s="405"/>
      <c r="GHE105" s="405"/>
      <c r="GHF105" s="405"/>
      <c r="GHG105" s="405"/>
      <c r="GHH105" s="405"/>
      <c r="GHI105" s="405"/>
      <c r="GHJ105" s="405"/>
      <c r="GHK105" s="405"/>
      <c r="GHL105" s="405"/>
      <c r="GHM105" s="405"/>
      <c r="GHN105" s="405"/>
      <c r="GHO105" s="405"/>
      <c r="GHP105" s="405"/>
      <c r="GHQ105" s="405"/>
      <c r="GHR105" s="405"/>
      <c r="GHS105" s="405"/>
      <c r="GHT105" s="405"/>
      <c r="GHU105" s="405"/>
      <c r="GHV105" s="405"/>
      <c r="GHW105" s="405"/>
      <c r="GHX105" s="405"/>
      <c r="GHY105" s="405"/>
      <c r="GHZ105" s="405"/>
      <c r="GIA105" s="405"/>
      <c r="GIB105" s="405"/>
      <c r="GIC105" s="405"/>
      <c r="GID105" s="405"/>
      <c r="GIE105" s="405"/>
      <c r="GIF105" s="405"/>
      <c r="GIG105" s="405"/>
      <c r="GIH105" s="405"/>
      <c r="GII105" s="405"/>
      <c r="GIJ105" s="405"/>
      <c r="GIK105" s="405"/>
      <c r="GIL105" s="405"/>
      <c r="GIM105" s="405"/>
      <c r="GIN105" s="405"/>
      <c r="GIO105" s="405"/>
      <c r="GIP105" s="405"/>
      <c r="GIQ105" s="405"/>
      <c r="GIR105" s="405"/>
      <c r="GIS105" s="405"/>
      <c r="GIT105" s="405"/>
      <c r="GIU105" s="405"/>
      <c r="GIV105" s="405"/>
      <c r="GIW105" s="405"/>
      <c r="GIX105" s="405"/>
      <c r="GIY105" s="405"/>
      <c r="GIZ105" s="405"/>
      <c r="GJA105" s="405"/>
      <c r="GJB105" s="405"/>
      <c r="GJC105" s="405"/>
      <c r="GJD105" s="405"/>
      <c r="GJE105" s="405"/>
      <c r="GJF105" s="405"/>
      <c r="GJG105" s="405"/>
      <c r="GJH105" s="405"/>
      <c r="GJI105" s="405"/>
      <c r="GJJ105" s="405"/>
      <c r="GJK105" s="405"/>
      <c r="GJL105" s="405"/>
      <c r="GJM105" s="405"/>
      <c r="GJN105" s="405"/>
      <c r="GJO105" s="405"/>
      <c r="GJP105" s="405"/>
      <c r="GJQ105" s="405"/>
      <c r="GJR105" s="405"/>
      <c r="GJS105" s="405"/>
      <c r="GJT105" s="405"/>
      <c r="GJU105" s="405"/>
      <c r="GJV105" s="405"/>
      <c r="GJW105" s="405"/>
      <c r="GJX105" s="405"/>
      <c r="GJY105" s="405"/>
      <c r="GJZ105" s="405"/>
      <c r="GKA105" s="405"/>
      <c r="GKB105" s="405"/>
      <c r="GKC105" s="405"/>
      <c r="GKD105" s="405"/>
      <c r="GKE105" s="405"/>
      <c r="GKF105" s="405"/>
      <c r="GKG105" s="405"/>
      <c r="GKH105" s="405"/>
      <c r="GKI105" s="405"/>
      <c r="GKJ105" s="405"/>
      <c r="GKK105" s="405"/>
      <c r="GKL105" s="405"/>
      <c r="GKM105" s="405"/>
      <c r="GKN105" s="405"/>
      <c r="GKO105" s="405"/>
      <c r="GKP105" s="405"/>
      <c r="GKQ105" s="405"/>
      <c r="GKR105" s="405"/>
      <c r="GKS105" s="405"/>
      <c r="GKT105" s="405"/>
      <c r="GKU105" s="405"/>
      <c r="GKV105" s="405"/>
      <c r="GKW105" s="405"/>
      <c r="GKX105" s="405"/>
      <c r="GKY105" s="405"/>
      <c r="GKZ105" s="405"/>
      <c r="GLA105" s="405"/>
      <c r="GLB105" s="405"/>
      <c r="GLC105" s="405"/>
      <c r="GLD105" s="405"/>
      <c r="GLE105" s="405"/>
      <c r="GLF105" s="405"/>
      <c r="GLG105" s="405"/>
      <c r="GLH105" s="405"/>
      <c r="GLI105" s="405"/>
      <c r="GLJ105" s="405"/>
      <c r="GLK105" s="405"/>
      <c r="GLL105" s="405"/>
      <c r="GLM105" s="405"/>
      <c r="GLN105" s="405"/>
      <c r="GLO105" s="405"/>
      <c r="GLP105" s="405"/>
      <c r="GLQ105" s="405"/>
      <c r="GLR105" s="405"/>
      <c r="GLS105" s="405"/>
      <c r="GLT105" s="405"/>
      <c r="GLU105" s="405"/>
      <c r="GLV105" s="405"/>
      <c r="GLW105" s="405"/>
      <c r="GLX105" s="405"/>
      <c r="GLY105" s="405"/>
      <c r="GLZ105" s="405"/>
      <c r="GMA105" s="405"/>
      <c r="GMB105" s="405"/>
      <c r="GMC105" s="405"/>
      <c r="GMD105" s="405"/>
      <c r="GME105" s="405"/>
      <c r="GMF105" s="405"/>
      <c r="GMG105" s="405"/>
      <c r="GMH105" s="405"/>
      <c r="GMI105" s="405"/>
      <c r="GMJ105" s="405"/>
      <c r="GMK105" s="405"/>
      <c r="GML105" s="405"/>
      <c r="GMM105" s="405"/>
      <c r="GMN105" s="405"/>
      <c r="GMO105" s="405"/>
      <c r="GMP105" s="405"/>
      <c r="GMQ105" s="405"/>
      <c r="GMR105" s="405"/>
      <c r="GMS105" s="405"/>
      <c r="GMT105" s="405"/>
      <c r="GMU105" s="405"/>
      <c r="GMV105" s="405"/>
      <c r="GMW105" s="405"/>
      <c r="GMX105" s="405"/>
      <c r="GMY105" s="405"/>
      <c r="GMZ105" s="405"/>
      <c r="GNA105" s="405"/>
      <c r="GNB105" s="405"/>
      <c r="GNC105" s="405"/>
      <c r="GND105" s="405"/>
      <c r="GNE105" s="405"/>
      <c r="GNF105" s="405"/>
      <c r="GNH105" s="405"/>
      <c r="GNJ105" s="405"/>
      <c r="GNL105" s="405"/>
      <c r="GNO105" s="405"/>
      <c r="GNP105" s="405"/>
      <c r="GNQ105" s="405"/>
      <c r="GNS105" s="405"/>
      <c r="GNT105" s="405"/>
      <c r="GNU105" s="405"/>
      <c r="GNV105" s="405"/>
      <c r="GOA105" s="405"/>
      <c r="GOC105" s="405"/>
      <c r="GOD105" s="405"/>
      <c r="GOE105" s="405"/>
      <c r="GOF105" s="405"/>
      <c r="GOG105" s="405"/>
      <c r="GOH105" s="405"/>
      <c r="GOI105" s="405"/>
      <c r="GOJ105" s="405"/>
      <c r="GOK105" s="405"/>
      <c r="GOL105" s="405"/>
      <c r="GOM105" s="405"/>
      <c r="GON105" s="405"/>
      <c r="GOO105" s="405"/>
      <c r="GOP105" s="405"/>
      <c r="GOQ105" s="405"/>
      <c r="GOR105" s="405"/>
      <c r="GOS105" s="405"/>
      <c r="GOT105" s="405"/>
      <c r="GOU105" s="405"/>
      <c r="GOV105" s="405"/>
      <c r="GOW105" s="405"/>
      <c r="GOX105" s="405"/>
      <c r="GOY105" s="405"/>
      <c r="GOZ105" s="405"/>
      <c r="GPA105" s="405"/>
      <c r="GPB105" s="405"/>
      <c r="GPC105" s="405"/>
      <c r="GPD105" s="405"/>
      <c r="GPE105" s="405"/>
      <c r="GPF105" s="405"/>
      <c r="GPG105" s="405"/>
      <c r="GPH105" s="405"/>
      <c r="GPI105" s="405"/>
      <c r="GPJ105" s="405"/>
      <c r="GPK105" s="405"/>
      <c r="GPL105" s="405"/>
      <c r="GPM105" s="405"/>
      <c r="GPN105" s="405"/>
      <c r="GPO105" s="405"/>
      <c r="GPP105" s="405"/>
      <c r="GPQ105" s="405"/>
      <c r="GPR105" s="405"/>
      <c r="GPS105" s="405"/>
      <c r="GPT105" s="405"/>
      <c r="GPU105" s="405"/>
      <c r="GPV105" s="405"/>
      <c r="GPW105" s="405"/>
      <c r="GPX105" s="405"/>
      <c r="GPY105" s="405"/>
      <c r="GPZ105" s="405"/>
      <c r="GQA105" s="405"/>
      <c r="GQB105" s="405"/>
      <c r="GQC105" s="405"/>
      <c r="GQD105" s="405"/>
      <c r="GQE105" s="405"/>
      <c r="GQF105" s="405"/>
      <c r="GQG105" s="405"/>
      <c r="GQH105" s="405"/>
      <c r="GQI105" s="405"/>
      <c r="GQJ105" s="405"/>
      <c r="GQK105" s="405"/>
      <c r="GQL105" s="405"/>
      <c r="GQM105" s="405"/>
      <c r="GQN105" s="405"/>
      <c r="GQO105" s="405"/>
      <c r="GQP105" s="405"/>
      <c r="GQQ105" s="405"/>
      <c r="GQR105" s="405"/>
      <c r="GQS105" s="405"/>
      <c r="GQT105" s="405"/>
      <c r="GQU105" s="405"/>
      <c r="GQV105" s="405"/>
      <c r="GQW105" s="405"/>
      <c r="GQX105" s="405"/>
      <c r="GQY105" s="405"/>
      <c r="GQZ105" s="405"/>
      <c r="GRA105" s="405"/>
      <c r="GRB105" s="405"/>
      <c r="GRC105" s="405"/>
      <c r="GRD105" s="405"/>
      <c r="GRE105" s="405"/>
      <c r="GRF105" s="405"/>
      <c r="GRG105" s="405"/>
      <c r="GRH105" s="405"/>
      <c r="GRI105" s="405"/>
      <c r="GRJ105" s="405"/>
      <c r="GRK105" s="405"/>
      <c r="GRL105" s="405"/>
      <c r="GRM105" s="405"/>
      <c r="GRN105" s="405"/>
      <c r="GRO105" s="405"/>
      <c r="GRP105" s="405"/>
      <c r="GRQ105" s="405"/>
      <c r="GRR105" s="405"/>
      <c r="GRS105" s="405"/>
      <c r="GRT105" s="405"/>
      <c r="GRU105" s="405"/>
      <c r="GRV105" s="405"/>
      <c r="GRW105" s="405"/>
      <c r="GRX105" s="405"/>
      <c r="GRY105" s="405"/>
      <c r="GRZ105" s="405"/>
      <c r="GSA105" s="405"/>
      <c r="GSB105" s="405"/>
      <c r="GSC105" s="405"/>
      <c r="GSD105" s="405"/>
      <c r="GSE105" s="405"/>
      <c r="GSF105" s="405"/>
      <c r="GSG105" s="405"/>
      <c r="GSH105" s="405"/>
      <c r="GSI105" s="405"/>
      <c r="GSJ105" s="405"/>
      <c r="GSK105" s="405"/>
      <c r="GSL105" s="405"/>
      <c r="GSM105" s="405"/>
      <c r="GSN105" s="405"/>
      <c r="GSO105" s="405"/>
      <c r="GSP105" s="405"/>
      <c r="GSQ105" s="405"/>
      <c r="GSR105" s="405"/>
      <c r="GSS105" s="405"/>
      <c r="GST105" s="405"/>
      <c r="GSU105" s="405"/>
      <c r="GSV105" s="405"/>
      <c r="GSW105" s="405"/>
      <c r="GSX105" s="405"/>
      <c r="GSY105" s="405"/>
      <c r="GSZ105" s="405"/>
      <c r="GTA105" s="405"/>
      <c r="GTB105" s="405"/>
      <c r="GTC105" s="405"/>
      <c r="GTD105" s="405"/>
      <c r="GTE105" s="405"/>
      <c r="GTF105" s="405"/>
      <c r="GTG105" s="405"/>
      <c r="GTH105" s="405"/>
      <c r="GTI105" s="405"/>
      <c r="GTJ105" s="405"/>
      <c r="GTK105" s="405"/>
      <c r="GTL105" s="405"/>
      <c r="GTM105" s="405"/>
      <c r="GTN105" s="405"/>
      <c r="GTO105" s="405"/>
      <c r="GTP105" s="405"/>
      <c r="GTQ105" s="405"/>
      <c r="GTR105" s="405"/>
      <c r="GTS105" s="405"/>
      <c r="GTT105" s="405"/>
      <c r="GTU105" s="405"/>
      <c r="GTV105" s="405"/>
      <c r="GTW105" s="405"/>
      <c r="GTX105" s="405"/>
      <c r="GTY105" s="405"/>
      <c r="GTZ105" s="405"/>
      <c r="GUA105" s="405"/>
      <c r="GUB105" s="405"/>
      <c r="GUC105" s="405"/>
      <c r="GUD105" s="405"/>
      <c r="GUE105" s="405"/>
      <c r="GUF105" s="405"/>
      <c r="GUG105" s="405"/>
      <c r="GUH105" s="405"/>
      <c r="GUI105" s="405"/>
      <c r="GUJ105" s="405"/>
      <c r="GUK105" s="405"/>
      <c r="GUL105" s="405"/>
      <c r="GUM105" s="405"/>
      <c r="GUN105" s="405"/>
      <c r="GUO105" s="405"/>
      <c r="GUP105" s="405"/>
      <c r="GUQ105" s="405"/>
      <c r="GUR105" s="405"/>
      <c r="GUS105" s="405"/>
      <c r="GUT105" s="405"/>
      <c r="GUU105" s="405"/>
      <c r="GUV105" s="405"/>
      <c r="GUW105" s="405"/>
      <c r="GUX105" s="405"/>
      <c r="GUY105" s="405"/>
      <c r="GUZ105" s="405"/>
      <c r="GVA105" s="405"/>
      <c r="GVB105" s="405"/>
      <c r="GVC105" s="405"/>
      <c r="GVD105" s="405"/>
      <c r="GVE105" s="405"/>
      <c r="GVF105" s="405"/>
      <c r="GVG105" s="405"/>
      <c r="GVH105" s="405"/>
      <c r="GVI105" s="405"/>
      <c r="GVJ105" s="405"/>
      <c r="GVK105" s="405"/>
      <c r="GVL105" s="405"/>
      <c r="GVM105" s="405"/>
      <c r="GVN105" s="405"/>
      <c r="GVO105" s="405"/>
      <c r="GVP105" s="405"/>
      <c r="GVQ105" s="405"/>
      <c r="GVR105" s="405"/>
      <c r="GVS105" s="405"/>
      <c r="GVT105" s="405"/>
      <c r="GVU105" s="405"/>
      <c r="GVV105" s="405"/>
      <c r="GVW105" s="405"/>
      <c r="GVX105" s="405"/>
      <c r="GVY105" s="405"/>
      <c r="GVZ105" s="405"/>
      <c r="GWA105" s="405"/>
      <c r="GWB105" s="405"/>
      <c r="GWC105" s="405"/>
      <c r="GWD105" s="405"/>
      <c r="GWE105" s="405"/>
      <c r="GWF105" s="405"/>
      <c r="GWG105" s="405"/>
      <c r="GWH105" s="405"/>
      <c r="GWI105" s="405"/>
      <c r="GWJ105" s="405"/>
      <c r="GWK105" s="405"/>
      <c r="GWL105" s="405"/>
      <c r="GWM105" s="405"/>
      <c r="GWN105" s="405"/>
      <c r="GWO105" s="405"/>
      <c r="GWP105" s="405"/>
      <c r="GWQ105" s="405"/>
      <c r="GWR105" s="405"/>
      <c r="GWS105" s="405"/>
      <c r="GWT105" s="405"/>
      <c r="GWU105" s="405"/>
      <c r="GWV105" s="405"/>
      <c r="GWW105" s="405"/>
      <c r="GWX105" s="405"/>
      <c r="GWY105" s="405"/>
      <c r="GWZ105" s="405"/>
      <c r="GXA105" s="405"/>
      <c r="GXB105" s="405"/>
      <c r="GXD105" s="405"/>
      <c r="GXF105" s="405"/>
      <c r="GXH105" s="405"/>
      <c r="GXK105" s="405"/>
      <c r="GXL105" s="405"/>
      <c r="GXM105" s="405"/>
      <c r="GXO105" s="405"/>
      <c r="GXP105" s="405"/>
      <c r="GXQ105" s="405"/>
      <c r="GXR105" s="405"/>
      <c r="GXW105" s="405"/>
      <c r="GXY105" s="405"/>
      <c r="GXZ105" s="405"/>
      <c r="GYA105" s="405"/>
      <c r="GYB105" s="405"/>
      <c r="GYC105" s="405"/>
      <c r="GYD105" s="405"/>
      <c r="GYE105" s="405"/>
      <c r="GYF105" s="405"/>
      <c r="GYG105" s="405"/>
      <c r="GYH105" s="405"/>
      <c r="GYI105" s="405"/>
      <c r="GYJ105" s="405"/>
      <c r="GYK105" s="405"/>
      <c r="GYL105" s="405"/>
      <c r="GYM105" s="405"/>
      <c r="GYN105" s="405"/>
      <c r="GYO105" s="405"/>
      <c r="GYP105" s="405"/>
      <c r="GYQ105" s="405"/>
      <c r="GYR105" s="405"/>
      <c r="GYS105" s="405"/>
      <c r="GYT105" s="405"/>
      <c r="GYU105" s="405"/>
      <c r="GYV105" s="405"/>
      <c r="GYW105" s="405"/>
      <c r="GYX105" s="405"/>
      <c r="GYY105" s="405"/>
      <c r="GYZ105" s="405"/>
      <c r="GZA105" s="405"/>
      <c r="GZB105" s="405"/>
      <c r="GZC105" s="405"/>
      <c r="GZD105" s="405"/>
      <c r="GZE105" s="405"/>
      <c r="GZF105" s="405"/>
      <c r="GZG105" s="405"/>
      <c r="GZH105" s="405"/>
      <c r="GZI105" s="405"/>
      <c r="GZJ105" s="405"/>
      <c r="GZK105" s="405"/>
      <c r="GZL105" s="405"/>
      <c r="GZM105" s="405"/>
      <c r="GZN105" s="405"/>
      <c r="GZO105" s="405"/>
      <c r="GZP105" s="405"/>
      <c r="GZQ105" s="405"/>
      <c r="GZR105" s="405"/>
      <c r="GZS105" s="405"/>
      <c r="GZT105" s="405"/>
      <c r="GZU105" s="405"/>
      <c r="GZV105" s="405"/>
      <c r="GZW105" s="405"/>
      <c r="GZX105" s="405"/>
      <c r="GZY105" s="405"/>
      <c r="GZZ105" s="405"/>
      <c r="HAA105" s="405"/>
      <c r="HAB105" s="405"/>
      <c r="HAC105" s="405"/>
      <c r="HAD105" s="405"/>
      <c r="HAE105" s="405"/>
      <c r="HAF105" s="405"/>
      <c r="HAG105" s="405"/>
      <c r="HAH105" s="405"/>
      <c r="HAI105" s="405"/>
      <c r="HAJ105" s="405"/>
      <c r="HAK105" s="405"/>
      <c r="HAL105" s="405"/>
      <c r="HAM105" s="405"/>
      <c r="HAN105" s="405"/>
      <c r="HAO105" s="405"/>
      <c r="HAP105" s="405"/>
      <c r="HAQ105" s="405"/>
      <c r="HAR105" s="405"/>
      <c r="HAS105" s="405"/>
      <c r="HAT105" s="405"/>
      <c r="HAU105" s="405"/>
      <c r="HAV105" s="405"/>
      <c r="HAW105" s="405"/>
      <c r="HAX105" s="405"/>
      <c r="HAY105" s="405"/>
      <c r="HAZ105" s="405"/>
      <c r="HBA105" s="405"/>
      <c r="HBB105" s="405"/>
      <c r="HBC105" s="405"/>
      <c r="HBD105" s="405"/>
      <c r="HBE105" s="405"/>
      <c r="HBF105" s="405"/>
      <c r="HBG105" s="405"/>
      <c r="HBH105" s="405"/>
      <c r="HBI105" s="405"/>
      <c r="HBJ105" s="405"/>
      <c r="HBK105" s="405"/>
      <c r="HBL105" s="405"/>
      <c r="HBM105" s="405"/>
      <c r="HBN105" s="405"/>
      <c r="HBO105" s="405"/>
      <c r="HBP105" s="405"/>
      <c r="HBQ105" s="405"/>
      <c r="HBR105" s="405"/>
      <c r="HBS105" s="405"/>
      <c r="HBT105" s="405"/>
      <c r="HBU105" s="405"/>
      <c r="HBV105" s="405"/>
      <c r="HBW105" s="405"/>
      <c r="HBX105" s="405"/>
      <c r="HBY105" s="405"/>
      <c r="HBZ105" s="405"/>
      <c r="HCA105" s="405"/>
      <c r="HCB105" s="405"/>
      <c r="HCC105" s="405"/>
      <c r="HCD105" s="405"/>
      <c r="HCE105" s="405"/>
      <c r="HCF105" s="405"/>
      <c r="HCG105" s="405"/>
      <c r="HCH105" s="405"/>
      <c r="HCI105" s="405"/>
      <c r="HCJ105" s="405"/>
      <c r="HCK105" s="405"/>
      <c r="HCL105" s="405"/>
      <c r="HCM105" s="405"/>
      <c r="HCN105" s="405"/>
      <c r="HCO105" s="405"/>
      <c r="HCP105" s="405"/>
      <c r="HCQ105" s="405"/>
      <c r="HCR105" s="405"/>
      <c r="HCS105" s="405"/>
      <c r="HCT105" s="405"/>
      <c r="HCU105" s="405"/>
      <c r="HCV105" s="405"/>
      <c r="HCW105" s="405"/>
      <c r="HCX105" s="405"/>
      <c r="HCY105" s="405"/>
      <c r="HCZ105" s="405"/>
      <c r="HDA105" s="405"/>
      <c r="HDB105" s="405"/>
      <c r="HDC105" s="405"/>
      <c r="HDD105" s="405"/>
      <c r="HDE105" s="405"/>
      <c r="HDF105" s="405"/>
      <c r="HDG105" s="405"/>
      <c r="HDH105" s="405"/>
      <c r="HDI105" s="405"/>
      <c r="HDJ105" s="405"/>
      <c r="HDK105" s="405"/>
      <c r="HDL105" s="405"/>
      <c r="HDM105" s="405"/>
      <c r="HDN105" s="405"/>
      <c r="HDO105" s="405"/>
      <c r="HDP105" s="405"/>
      <c r="HDQ105" s="405"/>
      <c r="HDR105" s="405"/>
      <c r="HDS105" s="405"/>
      <c r="HDT105" s="405"/>
      <c r="HDU105" s="405"/>
      <c r="HDV105" s="405"/>
      <c r="HDW105" s="405"/>
      <c r="HDX105" s="405"/>
      <c r="HDY105" s="405"/>
      <c r="HDZ105" s="405"/>
      <c r="HEA105" s="405"/>
      <c r="HEB105" s="405"/>
      <c r="HEC105" s="405"/>
      <c r="HED105" s="405"/>
      <c r="HEE105" s="405"/>
      <c r="HEF105" s="405"/>
      <c r="HEG105" s="405"/>
      <c r="HEH105" s="405"/>
      <c r="HEI105" s="405"/>
      <c r="HEJ105" s="405"/>
      <c r="HEK105" s="405"/>
      <c r="HEL105" s="405"/>
      <c r="HEM105" s="405"/>
      <c r="HEN105" s="405"/>
      <c r="HEO105" s="405"/>
      <c r="HEP105" s="405"/>
      <c r="HEQ105" s="405"/>
      <c r="HER105" s="405"/>
      <c r="HES105" s="405"/>
      <c r="HET105" s="405"/>
      <c r="HEU105" s="405"/>
      <c r="HEV105" s="405"/>
      <c r="HEW105" s="405"/>
      <c r="HEX105" s="405"/>
      <c r="HEY105" s="405"/>
      <c r="HEZ105" s="405"/>
      <c r="HFA105" s="405"/>
      <c r="HFB105" s="405"/>
      <c r="HFC105" s="405"/>
      <c r="HFD105" s="405"/>
      <c r="HFE105" s="405"/>
      <c r="HFF105" s="405"/>
      <c r="HFG105" s="405"/>
      <c r="HFH105" s="405"/>
      <c r="HFI105" s="405"/>
      <c r="HFJ105" s="405"/>
      <c r="HFK105" s="405"/>
      <c r="HFL105" s="405"/>
      <c r="HFM105" s="405"/>
      <c r="HFN105" s="405"/>
      <c r="HFO105" s="405"/>
      <c r="HFP105" s="405"/>
      <c r="HFQ105" s="405"/>
      <c r="HFR105" s="405"/>
      <c r="HFS105" s="405"/>
      <c r="HFT105" s="405"/>
      <c r="HFU105" s="405"/>
      <c r="HFV105" s="405"/>
      <c r="HFW105" s="405"/>
      <c r="HFX105" s="405"/>
      <c r="HFY105" s="405"/>
      <c r="HFZ105" s="405"/>
      <c r="HGA105" s="405"/>
      <c r="HGB105" s="405"/>
      <c r="HGC105" s="405"/>
      <c r="HGD105" s="405"/>
      <c r="HGE105" s="405"/>
      <c r="HGF105" s="405"/>
      <c r="HGG105" s="405"/>
      <c r="HGH105" s="405"/>
      <c r="HGI105" s="405"/>
      <c r="HGJ105" s="405"/>
      <c r="HGK105" s="405"/>
      <c r="HGL105" s="405"/>
      <c r="HGM105" s="405"/>
      <c r="HGN105" s="405"/>
      <c r="HGO105" s="405"/>
      <c r="HGP105" s="405"/>
      <c r="HGQ105" s="405"/>
      <c r="HGR105" s="405"/>
      <c r="HGS105" s="405"/>
      <c r="HGT105" s="405"/>
      <c r="HGU105" s="405"/>
      <c r="HGV105" s="405"/>
      <c r="HGW105" s="405"/>
      <c r="HGX105" s="405"/>
      <c r="HGZ105" s="405"/>
      <c r="HHB105" s="405"/>
      <c r="HHD105" s="405"/>
      <c r="HHG105" s="405"/>
      <c r="HHH105" s="405"/>
      <c r="HHI105" s="405"/>
      <c r="HHK105" s="405"/>
      <c r="HHL105" s="405"/>
      <c r="HHM105" s="405"/>
      <c r="HHN105" s="405"/>
      <c r="HHS105" s="405"/>
      <c r="HHU105" s="405"/>
      <c r="HHV105" s="405"/>
      <c r="HHW105" s="405"/>
      <c r="HHX105" s="405"/>
      <c r="HHY105" s="405"/>
      <c r="HHZ105" s="405"/>
      <c r="HIA105" s="405"/>
      <c r="HIB105" s="405"/>
      <c r="HIC105" s="405"/>
      <c r="HID105" s="405"/>
      <c r="HIE105" s="405"/>
      <c r="HIF105" s="405"/>
      <c r="HIG105" s="405"/>
      <c r="HIH105" s="405"/>
      <c r="HII105" s="405"/>
      <c r="HIJ105" s="405"/>
      <c r="HIK105" s="405"/>
      <c r="HIL105" s="405"/>
      <c r="HIM105" s="405"/>
      <c r="HIN105" s="405"/>
      <c r="HIO105" s="405"/>
      <c r="HIP105" s="405"/>
      <c r="HIQ105" s="405"/>
      <c r="HIR105" s="405"/>
      <c r="HIS105" s="405"/>
      <c r="HIT105" s="405"/>
      <c r="HIU105" s="405"/>
      <c r="HIV105" s="405"/>
      <c r="HIW105" s="405"/>
      <c r="HIX105" s="405"/>
      <c r="HIY105" s="405"/>
      <c r="HIZ105" s="405"/>
      <c r="HJA105" s="405"/>
      <c r="HJB105" s="405"/>
      <c r="HJC105" s="405"/>
      <c r="HJD105" s="405"/>
      <c r="HJE105" s="405"/>
      <c r="HJF105" s="405"/>
      <c r="HJG105" s="405"/>
      <c r="HJH105" s="405"/>
      <c r="HJI105" s="405"/>
      <c r="HJJ105" s="405"/>
      <c r="HJK105" s="405"/>
      <c r="HJL105" s="405"/>
      <c r="HJM105" s="405"/>
      <c r="HJN105" s="405"/>
      <c r="HJO105" s="405"/>
      <c r="HJP105" s="405"/>
      <c r="HJQ105" s="405"/>
      <c r="HJR105" s="405"/>
      <c r="HJS105" s="405"/>
      <c r="HJT105" s="405"/>
      <c r="HJU105" s="405"/>
      <c r="HJV105" s="405"/>
      <c r="HJW105" s="405"/>
      <c r="HJX105" s="405"/>
      <c r="HJY105" s="405"/>
      <c r="HJZ105" s="405"/>
      <c r="HKA105" s="405"/>
      <c r="HKB105" s="405"/>
      <c r="HKC105" s="405"/>
      <c r="HKD105" s="405"/>
      <c r="HKE105" s="405"/>
      <c r="HKF105" s="405"/>
      <c r="HKG105" s="405"/>
      <c r="HKH105" s="405"/>
      <c r="HKI105" s="405"/>
      <c r="HKJ105" s="405"/>
      <c r="HKK105" s="405"/>
      <c r="HKL105" s="405"/>
      <c r="HKM105" s="405"/>
      <c r="HKN105" s="405"/>
      <c r="HKO105" s="405"/>
      <c r="HKP105" s="405"/>
      <c r="HKQ105" s="405"/>
      <c r="HKR105" s="405"/>
      <c r="HKS105" s="405"/>
      <c r="HKT105" s="405"/>
      <c r="HKU105" s="405"/>
      <c r="HKV105" s="405"/>
      <c r="HKW105" s="405"/>
      <c r="HKX105" s="405"/>
      <c r="HKY105" s="405"/>
      <c r="HKZ105" s="405"/>
      <c r="HLA105" s="405"/>
      <c r="HLB105" s="405"/>
      <c r="HLC105" s="405"/>
      <c r="HLD105" s="405"/>
      <c r="HLE105" s="405"/>
      <c r="HLF105" s="405"/>
      <c r="HLG105" s="405"/>
      <c r="HLH105" s="405"/>
      <c r="HLI105" s="405"/>
      <c r="HLJ105" s="405"/>
      <c r="HLK105" s="405"/>
      <c r="HLL105" s="405"/>
      <c r="HLM105" s="405"/>
      <c r="HLN105" s="405"/>
      <c r="HLO105" s="405"/>
      <c r="HLP105" s="405"/>
      <c r="HLQ105" s="405"/>
      <c r="HLR105" s="405"/>
      <c r="HLS105" s="405"/>
      <c r="HLT105" s="405"/>
      <c r="HLU105" s="405"/>
      <c r="HLV105" s="405"/>
      <c r="HLW105" s="405"/>
      <c r="HLX105" s="405"/>
      <c r="HLY105" s="405"/>
      <c r="HLZ105" s="405"/>
      <c r="HMA105" s="405"/>
      <c r="HMB105" s="405"/>
      <c r="HMC105" s="405"/>
      <c r="HMD105" s="405"/>
      <c r="HME105" s="405"/>
      <c r="HMF105" s="405"/>
      <c r="HMG105" s="405"/>
      <c r="HMH105" s="405"/>
      <c r="HMI105" s="405"/>
      <c r="HMJ105" s="405"/>
      <c r="HMK105" s="405"/>
      <c r="HML105" s="405"/>
      <c r="HMM105" s="405"/>
      <c r="HMN105" s="405"/>
      <c r="HMO105" s="405"/>
      <c r="HMP105" s="405"/>
      <c r="HMQ105" s="405"/>
      <c r="HMR105" s="405"/>
      <c r="HMS105" s="405"/>
      <c r="HMT105" s="405"/>
      <c r="HMU105" s="405"/>
      <c r="HMV105" s="405"/>
      <c r="HMW105" s="405"/>
      <c r="HMX105" s="405"/>
      <c r="HMY105" s="405"/>
      <c r="HMZ105" s="405"/>
      <c r="HNA105" s="405"/>
      <c r="HNB105" s="405"/>
      <c r="HNC105" s="405"/>
      <c r="HND105" s="405"/>
      <c r="HNE105" s="405"/>
      <c r="HNF105" s="405"/>
      <c r="HNG105" s="405"/>
      <c r="HNH105" s="405"/>
      <c r="HNI105" s="405"/>
      <c r="HNJ105" s="405"/>
      <c r="HNK105" s="405"/>
      <c r="HNL105" s="405"/>
      <c r="HNM105" s="405"/>
      <c r="HNN105" s="405"/>
      <c r="HNO105" s="405"/>
      <c r="HNP105" s="405"/>
      <c r="HNQ105" s="405"/>
      <c r="HNR105" s="405"/>
      <c r="HNS105" s="405"/>
      <c r="HNT105" s="405"/>
      <c r="HNU105" s="405"/>
      <c r="HNV105" s="405"/>
      <c r="HNW105" s="405"/>
      <c r="HNX105" s="405"/>
      <c r="HNY105" s="405"/>
      <c r="HNZ105" s="405"/>
      <c r="HOA105" s="405"/>
      <c r="HOB105" s="405"/>
      <c r="HOC105" s="405"/>
      <c r="HOD105" s="405"/>
      <c r="HOE105" s="405"/>
      <c r="HOF105" s="405"/>
      <c r="HOG105" s="405"/>
      <c r="HOH105" s="405"/>
      <c r="HOI105" s="405"/>
      <c r="HOJ105" s="405"/>
      <c r="HOK105" s="405"/>
      <c r="HOL105" s="405"/>
      <c r="HOM105" s="405"/>
      <c r="HON105" s="405"/>
      <c r="HOO105" s="405"/>
      <c r="HOP105" s="405"/>
      <c r="HOQ105" s="405"/>
      <c r="HOR105" s="405"/>
      <c r="HOS105" s="405"/>
      <c r="HOT105" s="405"/>
      <c r="HOU105" s="405"/>
      <c r="HOV105" s="405"/>
      <c r="HOW105" s="405"/>
      <c r="HOX105" s="405"/>
      <c r="HOY105" s="405"/>
      <c r="HOZ105" s="405"/>
      <c r="HPA105" s="405"/>
      <c r="HPB105" s="405"/>
      <c r="HPC105" s="405"/>
      <c r="HPD105" s="405"/>
      <c r="HPE105" s="405"/>
      <c r="HPF105" s="405"/>
      <c r="HPG105" s="405"/>
      <c r="HPH105" s="405"/>
      <c r="HPI105" s="405"/>
      <c r="HPJ105" s="405"/>
      <c r="HPK105" s="405"/>
      <c r="HPL105" s="405"/>
      <c r="HPM105" s="405"/>
      <c r="HPN105" s="405"/>
      <c r="HPO105" s="405"/>
      <c r="HPP105" s="405"/>
      <c r="HPQ105" s="405"/>
      <c r="HPR105" s="405"/>
      <c r="HPS105" s="405"/>
      <c r="HPT105" s="405"/>
      <c r="HPU105" s="405"/>
      <c r="HPV105" s="405"/>
      <c r="HPW105" s="405"/>
      <c r="HPX105" s="405"/>
      <c r="HPY105" s="405"/>
      <c r="HPZ105" s="405"/>
      <c r="HQA105" s="405"/>
      <c r="HQB105" s="405"/>
      <c r="HQC105" s="405"/>
      <c r="HQD105" s="405"/>
      <c r="HQE105" s="405"/>
      <c r="HQF105" s="405"/>
      <c r="HQG105" s="405"/>
      <c r="HQH105" s="405"/>
      <c r="HQI105" s="405"/>
      <c r="HQJ105" s="405"/>
      <c r="HQK105" s="405"/>
      <c r="HQL105" s="405"/>
      <c r="HQM105" s="405"/>
      <c r="HQN105" s="405"/>
      <c r="HQO105" s="405"/>
      <c r="HQP105" s="405"/>
      <c r="HQQ105" s="405"/>
      <c r="HQR105" s="405"/>
      <c r="HQS105" s="405"/>
      <c r="HQT105" s="405"/>
      <c r="HQV105" s="405"/>
      <c r="HQX105" s="405"/>
      <c r="HQZ105" s="405"/>
      <c r="HRC105" s="405"/>
      <c r="HRD105" s="405"/>
      <c r="HRE105" s="405"/>
      <c r="HRG105" s="405"/>
      <c r="HRH105" s="405"/>
      <c r="HRI105" s="405"/>
      <c r="HRJ105" s="405"/>
      <c r="HRO105" s="405"/>
      <c r="HRQ105" s="405"/>
      <c r="HRR105" s="405"/>
      <c r="HRS105" s="405"/>
      <c r="HRT105" s="405"/>
      <c r="HRU105" s="405"/>
      <c r="HRV105" s="405"/>
      <c r="HRW105" s="405"/>
      <c r="HRX105" s="405"/>
      <c r="HRY105" s="405"/>
      <c r="HRZ105" s="405"/>
      <c r="HSA105" s="405"/>
      <c r="HSB105" s="405"/>
      <c r="HSC105" s="405"/>
      <c r="HSD105" s="405"/>
      <c r="HSE105" s="405"/>
      <c r="HSF105" s="405"/>
      <c r="HSG105" s="405"/>
      <c r="HSH105" s="405"/>
      <c r="HSI105" s="405"/>
      <c r="HSJ105" s="405"/>
      <c r="HSK105" s="405"/>
      <c r="HSL105" s="405"/>
      <c r="HSM105" s="405"/>
      <c r="HSN105" s="405"/>
      <c r="HSO105" s="405"/>
      <c r="HSP105" s="405"/>
      <c r="HSQ105" s="405"/>
      <c r="HSR105" s="405"/>
      <c r="HSS105" s="405"/>
      <c r="HST105" s="405"/>
      <c r="HSU105" s="405"/>
      <c r="HSV105" s="405"/>
      <c r="HSW105" s="405"/>
      <c r="HSX105" s="405"/>
      <c r="HSY105" s="405"/>
      <c r="HSZ105" s="405"/>
      <c r="HTA105" s="405"/>
      <c r="HTB105" s="405"/>
      <c r="HTC105" s="405"/>
      <c r="HTD105" s="405"/>
      <c r="HTE105" s="405"/>
      <c r="HTF105" s="405"/>
      <c r="HTG105" s="405"/>
      <c r="HTH105" s="405"/>
      <c r="HTI105" s="405"/>
      <c r="HTJ105" s="405"/>
      <c r="HTK105" s="405"/>
      <c r="HTL105" s="405"/>
      <c r="HTM105" s="405"/>
      <c r="HTN105" s="405"/>
      <c r="HTO105" s="405"/>
      <c r="HTP105" s="405"/>
      <c r="HTQ105" s="405"/>
      <c r="HTR105" s="405"/>
      <c r="HTS105" s="405"/>
      <c r="HTT105" s="405"/>
      <c r="HTU105" s="405"/>
      <c r="HTV105" s="405"/>
      <c r="HTW105" s="405"/>
      <c r="HTX105" s="405"/>
      <c r="HTY105" s="405"/>
      <c r="HTZ105" s="405"/>
      <c r="HUA105" s="405"/>
      <c r="HUB105" s="405"/>
      <c r="HUC105" s="405"/>
      <c r="HUD105" s="405"/>
      <c r="HUE105" s="405"/>
      <c r="HUF105" s="405"/>
      <c r="HUG105" s="405"/>
      <c r="HUH105" s="405"/>
      <c r="HUI105" s="405"/>
      <c r="HUJ105" s="405"/>
      <c r="HUK105" s="405"/>
      <c r="HUL105" s="405"/>
      <c r="HUM105" s="405"/>
      <c r="HUN105" s="405"/>
      <c r="HUO105" s="405"/>
      <c r="HUP105" s="405"/>
      <c r="HUQ105" s="405"/>
      <c r="HUR105" s="405"/>
      <c r="HUS105" s="405"/>
      <c r="HUT105" s="405"/>
      <c r="HUU105" s="405"/>
      <c r="HUV105" s="405"/>
      <c r="HUW105" s="405"/>
      <c r="HUX105" s="405"/>
      <c r="HUY105" s="405"/>
      <c r="HUZ105" s="405"/>
      <c r="HVA105" s="405"/>
      <c r="HVB105" s="405"/>
      <c r="HVC105" s="405"/>
      <c r="HVD105" s="405"/>
      <c r="HVE105" s="405"/>
      <c r="HVF105" s="405"/>
      <c r="HVG105" s="405"/>
      <c r="HVH105" s="405"/>
      <c r="HVI105" s="405"/>
      <c r="HVJ105" s="405"/>
      <c r="HVK105" s="405"/>
      <c r="HVL105" s="405"/>
      <c r="HVM105" s="405"/>
      <c r="HVN105" s="405"/>
      <c r="HVO105" s="405"/>
      <c r="HVP105" s="405"/>
      <c r="HVQ105" s="405"/>
      <c r="HVR105" s="405"/>
      <c r="HVS105" s="405"/>
      <c r="HVT105" s="405"/>
      <c r="HVU105" s="405"/>
      <c r="HVV105" s="405"/>
      <c r="HVW105" s="405"/>
      <c r="HVX105" s="405"/>
      <c r="HVY105" s="405"/>
      <c r="HVZ105" s="405"/>
      <c r="HWA105" s="405"/>
      <c r="HWB105" s="405"/>
      <c r="HWC105" s="405"/>
      <c r="HWD105" s="405"/>
      <c r="HWE105" s="405"/>
      <c r="HWF105" s="405"/>
      <c r="HWG105" s="405"/>
      <c r="HWH105" s="405"/>
      <c r="HWI105" s="405"/>
      <c r="HWJ105" s="405"/>
      <c r="HWK105" s="405"/>
      <c r="HWL105" s="405"/>
      <c r="HWM105" s="405"/>
      <c r="HWN105" s="405"/>
      <c r="HWO105" s="405"/>
      <c r="HWP105" s="405"/>
      <c r="HWQ105" s="405"/>
      <c r="HWR105" s="405"/>
      <c r="HWS105" s="405"/>
      <c r="HWT105" s="405"/>
      <c r="HWU105" s="405"/>
      <c r="HWV105" s="405"/>
      <c r="HWW105" s="405"/>
      <c r="HWX105" s="405"/>
      <c r="HWY105" s="405"/>
      <c r="HWZ105" s="405"/>
      <c r="HXA105" s="405"/>
      <c r="HXB105" s="405"/>
      <c r="HXC105" s="405"/>
      <c r="HXD105" s="405"/>
      <c r="HXE105" s="405"/>
      <c r="HXF105" s="405"/>
      <c r="HXG105" s="405"/>
      <c r="HXH105" s="405"/>
      <c r="HXI105" s="405"/>
      <c r="HXJ105" s="405"/>
      <c r="HXK105" s="405"/>
      <c r="HXL105" s="405"/>
      <c r="HXM105" s="405"/>
      <c r="HXN105" s="405"/>
      <c r="HXO105" s="405"/>
      <c r="HXP105" s="405"/>
      <c r="HXQ105" s="405"/>
      <c r="HXR105" s="405"/>
      <c r="HXS105" s="405"/>
      <c r="HXT105" s="405"/>
      <c r="HXU105" s="405"/>
      <c r="HXV105" s="405"/>
      <c r="HXW105" s="405"/>
      <c r="HXX105" s="405"/>
      <c r="HXY105" s="405"/>
      <c r="HXZ105" s="405"/>
      <c r="HYA105" s="405"/>
      <c r="HYB105" s="405"/>
      <c r="HYC105" s="405"/>
      <c r="HYD105" s="405"/>
      <c r="HYE105" s="405"/>
      <c r="HYF105" s="405"/>
      <c r="HYG105" s="405"/>
      <c r="HYH105" s="405"/>
      <c r="HYI105" s="405"/>
      <c r="HYJ105" s="405"/>
      <c r="HYK105" s="405"/>
      <c r="HYL105" s="405"/>
      <c r="HYM105" s="405"/>
      <c r="HYN105" s="405"/>
      <c r="HYO105" s="405"/>
      <c r="HYP105" s="405"/>
      <c r="HYQ105" s="405"/>
      <c r="HYR105" s="405"/>
      <c r="HYS105" s="405"/>
      <c r="HYT105" s="405"/>
      <c r="HYU105" s="405"/>
      <c r="HYV105" s="405"/>
      <c r="HYW105" s="405"/>
      <c r="HYX105" s="405"/>
      <c r="HYY105" s="405"/>
      <c r="HYZ105" s="405"/>
      <c r="HZA105" s="405"/>
      <c r="HZB105" s="405"/>
      <c r="HZC105" s="405"/>
      <c r="HZD105" s="405"/>
      <c r="HZE105" s="405"/>
      <c r="HZF105" s="405"/>
      <c r="HZG105" s="405"/>
      <c r="HZH105" s="405"/>
      <c r="HZI105" s="405"/>
      <c r="HZJ105" s="405"/>
      <c r="HZK105" s="405"/>
      <c r="HZL105" s="405"/>
      <c r="HZM105" s="405"/>
      <c r="HZN105" s="405"/>
      <c r="HZO105" s="405"/>
      <c r="HZP105" s="405"/>
      <c r="HZQ105" s="405"/>
      <c r="HZR105" s="405"/>
      <c r="HZS105" s="405"/>
      <c r="HZT105" s="405"/>
      <c r="HZU105" s="405"/>
      <c r="HZV105" s="405"/>
      <c r="HZW105" s="405"/>
      <c r="HZX105" s="405"/>
      <c r="HZY105" s="405"/>
      <c r="HZZ105" s="405"/>
      <c r="IAA105" s="405"/>
      <c r="IAB105" s="405"/>
      <c r="IAC105" s="405"/>
      <c r="IAD105" s="405"/>
      <c r="IAE105" s="405"/>
      <c r="IAF105" s="405"/>
      <c r="IAG105" s="405"/>
      <c r="IAH105" s="405"/>
      <c r="IAI105" s="405"/>
      <c r="IAJ105" s="405"/>
      <c r="IAK105" s="405"/>
      <c r="IAL105" s="405"/>
      <c r="IAM105" s="405"/>
      <c r="IAN105" s="405"/>
      <c r="IAO105" s="405"/>
      <c r="IAP105" s="405"/>
      <c r="IAR105" s="405"/>
      <c r="IAT105" s="405"/>
      <c r="IAV105" s="405"/>
      <c r="IAY105" s="405"/>
      <c r="IAZ105" s="405"/>
      <c r="IBA105" s="405"/>
      <c r="IBC105" s="405"/>
      <c r="IBD105" s="405"/>
      <c r="IBE105" s="405"/>
      <c r="IBF105" s="405"/>
      <c r="IBK105" s="405"/>
      <c r="IBM105" s="405"/>
      <c r="IBN105" s="405"/>
      <c r="IBO105" s="405"/>
      <c r="IBP105" s="405"/>
      <c r="IBQ105" s="405"/>
      <c r="IBR105" s="405"/>
      <c r="IBS105" s="405"/>
      <c r="IBT105" s="405"/>
      <c r="IBU105" s="405"/>
      <c r="IBV105" s="405"/>
      <c r="IBW105" s="405"/>
      <c r="IBX105" s="405"/>
      <c r="IBY105" s="405"/>
      <c r="IBZ105" s="405"/>
      <c r="ICA105" s="405"/>
      <c r="ICB105" s="405"/>
      <c r="ICC105" s="405"/>
      <c r="ICD105" s="405"/>
      <c r="ICE105" s="405"/>
      <c r="ICF105" s="405"/>
      <c r="ICG105" s="405"/>
      <c r="ICH105" s="405"/>
      <c r="ICI105" s="405"/>
      <c r="ICJ105" s="405"/>
      <c r="ICK105" s="405"/>
      <c r="ICL105" s="405"/>
      <c r="ICM105" s="405"/>
      <c r="ICN105" s="405"/>
      <c r="ICO105" s="405"/>
      <c r="ICP105" s="405"/>
      <c r="ICQ105" s="405"/>
      <c r="ICR105" s="405"/>
      <c r="ICS105" s="405"/>
      <c r="ICT105" s="405"/>
      <c r="ICU105" s="405"/>
      <c r="ICV105" s="405"/>
      <c r="ICW105" s="405"/>
      <c r="ICX105" s="405"/>
      <c r="ICY105" s="405"/>
      <c r="ICZ105" s="405"/>
      <c r="IDA105" s="405"/>
      <c r="IDB105" s="405"/>
      <c r="IDC105" s="405"/>
      <c r="IDD105" s="405"/>
      <c r="IDE105" s="405"/>
      <c r="IDF105" s="405"/>
      <c r="IDG105" s="405"/>
      <c r="IDH105" s="405"/>
      <c r="IDI105" s="405"/>
      <c r="IDJ105" s="405"/>
      <c r="IDK105" s="405"/>
      <c r="IDL105" s="405"/>
      <c r="IDM105" s="405"/>
      <c r="IDN105" s="405"/>
      <c r="IDO105" s="405"/>
      <c r="IDP105" s="405"/>
      <c r="IDQ105" s="405"/>
      <c r="IDR105" s="405"/>
      <c r="IDS105" s="405"/>
      <c r="IDT105" s="405"/>
      <c r="IDU105" s="405"/>
      <c r="IDV105" s="405"/>
      <c r="IDW105" s="405"/>
      <c r="IDX105" s="405"/>
      <c r="IDY105" s="405"/>
      <c r="IDZ105" s="405"/>
      <c r="IEA105" s="405"/>
      <c r="IEB105" s="405"/>
      <c r="IEC105" s="405"/>
      <c r="IED105" s="405"/>
      <c r="IEE105" s="405"/>
      <c r="IEF105" s="405"/>
      <c r="IEG105" s="405"/>
      <c r="IEH105" s="405"/>
      <c r="IEI105" s="405"/>
      <c r="IEJ105" s="405"/>
      <c r="IEK105" s="405"/>
      <c r="IEL105" s="405"/>
      <c r="IEM105" s="405"/>
      <c r="IEN105" s="405"/>
      <c r="IEO105" s="405"/>
      <c r="IEP105" s="405"/>
      <c r="IEQ105" s="405"/>
      <c r="IER105" s="405"/>
      <c r="IES105" s="405"/>
      <c r="IET105" s="405"/>
      <c r="IEU105" s="405"/>
      <c r="IEV105" s="405"/>
      <c r="IEW105" s="405"/>
      <c r="IEX105" s="405"/>
      <c r="IEY105" s="405"/>
      <c r="IEZ105" s="405"/>
      <c r="IFA105" s="405"/>
      <c r="IFB105" s="405"/>
      <c r="IFC105" s="405"/>
      <c r="IFD105" s="405"/>
      <c r="IFE105" s="405"/>
      <c r="IFF105" s="405"/>
      <c r="IFG105" s="405"/>
      <c r="IFH105" s="405"/>
      <c r="IFI105" s="405"/>
      <c r="IFJ105" s="405"/>
      <c r="IFK105" s="405"/>
      <c r="IFL105" s="405"/>
      <c r="IFM105" s="405"/>
      <c r="IFN105" s="405"/>
      <c r="IFO105" s="405"/>
      <c r="IFP105" s="405"/>
      <c r="IFQ105" s="405"/>
      <c r="IFR105" s="405"/>
      <c r="IFS105" s="405"/>
      <c r="IFT105" s="405"/>
      <c r="IFU105" s="405"/>
      <c r="IFV105" s="405"/>
      <c r="IFW105" s="405"/>
      <c r="IFX105" s="405"/>
      <c r="IFY105" s="405"/>
      <c r="IFZ105" s="405"/>
      <c r="IGA105" s="405"/>
      <c r="IGB105" s="405"/>
      <c r="IGC105" s="405"/>
      <c r="IGD105" s="405"/>
      <c r="IGE105" s="405"/>
      <c r="IGF105" s="405"/>
      <c r="IGG105" s="405"/>
      <c r="IGH105" s="405"/>
      <c r="IGI105" s="405"/>
      <c r="IGJ105" s="405"/>
      <c r="IGK105" s="405"/>
      <c r="IGL105" s="405"/>
      <c r="IGM105" s="405"/>
      <c r="IGN105" s="405"/>
      <c r="IGO105" s="405"/>
      <c r="IGP105" s="405"/>
      <c r="IGQ105" s="405"/>
      <c r="IGR105" s="405"/>
      <c r="IGS105" s="405"/>
      <c r="IGT105" s="405"/>
      <c r="IGU105" s="405"/>
      <c r="IGV105" s="405"/>
      <c r="IGW105" s="405"/>
      <c r="IGX105" s="405"/>
      <c r="IGY105" s="405"/>
      <c r="IGZ105" s="405"/>
      <c r="IHA105" s="405"/>
      <c r="IHB105" s="405"/>
      <c r="IHC105" s="405"/>
      <c r="IHD105" s="405"/>
      <c r="IHE105" s="405"/>
      <c r="IHF105" s="405"/>
      <c r="IHG105" s="405"/>
      <c r="IHH105" s="405"/>
      <c r="IHI105" s="405"/>
      <c r="IHJ105" s="405"/>
      <c r="IHK105" s="405"/>
      <c r="IHL105" s="405"/>
      <c r="IHM105" s="405"/>
      <c r="IHN105" s="405"/>
      <c r="IHO105" s="405"/>
      <c r="IHP105" s="405"/>
      <c r="IHQ105" s="405"/>
      <c r="IHR105" s="405"/>
      <c r="IHS105" s="405"/>
      <c r="IHT105" s="405"/>
      <c r="IHU105" s="405"/>
      <c r="IHV105" s="405"/>
      <c r="IHW105" s="405"/>
      <c r="IHX105" s="405"/>
      <c r="IHY105" s="405"/>
      <c r="IHZ105" s="405"/>
      <c r="IIA105" s="405"/>
      <c r="IIB105" s="405"/>
      <c r="IIC105" s="405"/>
      <c r="IID105" s="405"/>
      <c r="IIE105" s="405"/>
      <c r="IIF105" s="405"/>
      <c r="IIG105" s="405"/>
      <c r="IIH105" s="405"/>
      <c r="III105" s="405"/>
      <c r="IIJ105" s="405"/>
      <c r="IIK105" s="405"/>
      <c r="IIL105" s="405"/>
      <c r="IIM105" s="405"/>
      <c r="IIN105" s="405"/>
      <c r="IIO105" s="405"/>
      <c r="IIP105" s="405"/>
      <c r="IIQ105" s="405"/>
      <c r="IIR105" s="405"/>
      <c r="IIS105" s="405"/>
      <c r="IIT105" s="405"/>
      <c r="IIU105" s="405"/>
      <c r="IIV105" s="405"/>
      <c r="IIW105" s="405"/>
      <c r="IIX105" s="405"/>
      <c r="IIY105" s="405"/>
      <c r="IIZ105" s="405"/>
      <c r="IJA105" s="405"/>
      <c r="IJB105" s="405"/>
      <c r="IJC105" s="405"/>
      <c r="IJD105" s="405"/>
      <c r="IJE105" s="405"/>
      <c r="IJF105" s="405"/>
      <c r="IJG105" s="405"/>
      <c r="IJH105" s="405"/>
      <c r="IJI105" s="405"/>
      <c r="IJJ105" s="405"/>
      <c r="IJK105" s="405"/>
      <c r="IJL105" s="405"/>
      <c r="IJM105" s="405"/>
      <c r="IJN105" s="405"/>
      <c r="IJO105" s="405"/>
      <c r="IJP105" s="405"/>
      <c r="IJQ105" s="405"/>
      <c r="IJR105" s="405"/>
      <c r="IJS105" s="405"/>
      <c r="IJT105" s="405"/>
      <c r="IJU105" s="405"/>
      <c r="IJV105" s="405"/>
      <c r="IJW105" s="405"/>
      <c r="IJX105" s="405"/>
      <c r="IJY105" s="405"/>
      <c r="IJZ105" s="405"/>
      <c r="IKA105" s="405"/>
      <c r="IKB105" s="405"/>
      <c r="IKC105" s="405"/>
      <c r="IKD105" s="405"/>
      <c r="IKE105" s="405"/>
      <c r="IKF105" s="405"/>
      <c r="IKG105" s="405"/>
      <c r="IKH105" s="405"/>
      <c r="IKI105" s="405"/>
      <c r="IKJ105" s="405"/>
      <c r="IKK105" s="405"/>
      <c r="IKL105" s="405"/>
      <c r="IKN105" s="405"/>
      <c r="IKP105" s="405"/>
      <c r="IKR105" s="405"/>
      <c r="IKU105" s="405"/>
      <c r="IKV105" s="405"/>
      <c r="IKW105" s="405"/>
      <c r="IKY105" s="405"/>
      <c r="IKZ105" s="405"/>
      <c r="ILA105" s="405"/>
      <c r="ILB105" s="405"/>
      <c r="ILG105" s="405"/>
      <c r="ILI105" s="405"/>
      <c r="ILJ105" s="405"/>
      <c r="ILK105" s="405"/>
      <c r="ILL105" s="405"/>
      <c r="ILM105" s="405"/>
      <c r="ILN105" s="405"/>
      <c r="ILO105" s="405"/>
      <c r="ILP105" s="405"/>
      <c r="ILQ105" s="405"/>
      <c r="ILR105" s="405"/>
      <c r="ILS105" s="405"/>
      <c r="ILT105" s="405"/>
      <c r="ILU105" s="405"/>
      <c r="ILV105" s="405"/>
      <c r="ILW105" s="405"/>
      <c r="ILX105" s="405"/>
      <c r="ILY105" s="405"/>
      <c r="ILZ105" s="405"/>
      <c r="IMA105" s="405"/>
      <c r="IMB105" s="405"/>
      <c r="IMC105" s="405"/>
      <c r="IMD105" s="405"/>
      <c r="IME105" s="405"/>
      <c r="IMF105" s="405"/>
      <c r="IMG105" s="405"/>
      <c r="IMH105" s="405"/>
      <c r="IMI105" s="405"/>
      <c r="IMJ105" s="405"/>
      <c r="IMK105" s="405"/>
      <c r="IML105" s="405"/>
      <c r="IMM105" s="405"/>
      <c r="IMN105" s="405"/>
      <c r="IMO105" s="405"/>
      <c r="IMP105" s="405"/>
      <c r="IMQ105" s="405"/>
      <c r="IMR105" s="405"/>
      <c r="IMS105" s="405"/>
      <c r="IMT105" s="405"/>
      <c r="IMU105" s="405"/>
      <c r="IMV105" s="405"/>
      <c r="IMW105" s="405"/>
      <c r="IMX105" s="405"/>
      <c r="IMY105" s="405"/>
      <c r="IMZ105" s="405"/>
      <c r="INA105" s="405"/>
      <c r="INB105" s="405"/>
      <c r="INC105" s="405"/>
      <c r="IND105" s="405"/>
      <c r="INE105" s="405"/>
      <c r="INF105" s="405"/>
      <c r="ING105" s="405"/>
      <c r="INH105" s="405"/>
      <c r="INI105" s="405"/>
      <c r="INJ105" s="405"/>
      <c r="INK105" s="405"/>
      <c r="INL105" s="405"/>
      <c r="INM105" s="405"/>
      <c r="INN105" s="405"/>
      <c r="INO105" s="405"/>
      <c r="INP105" s="405"/>
      <c r="INQ105" s="405"/>
      <c r="INR105" s="405"/>
      <c r="INS105" s="405"/>
      <c r="INT105" s="405"/>
      <c r="INU105" s="405"/>
      <c r="INV105" s="405"/>
      <c r="INW105" s="405"/>
      <c r="INX105" s="405"/>
      <c r="INY105" s="405"/>
      <c r="INZ105" s="405"/>
      <c r="IOA105" s="405"/>
      <c r="IOB105" s="405"/>
      <c r="IOC105" s="405"/>
      <c r="IOD105" s="405"/>
      <c r="IOE105" s="405"/>
      <c r="IOF105" s="405"/>
      <c r="IOG105" s="405"/>
      <c r="IOH105" s="405"/>
      <c r="IOI105" s="405"/>
      <c r="IOJ105" s="405"/>
      <c r="IOK105" s="405"/>
      <c r="IOL105" s="405"/>
      <c r="IOM105" s="405"/>
      <c r="ION105" s="405"/>
      <c r="IOO105" s="405"/>
      <c r="IOP105" s="405"/>
      <c r="IOQ105" s="405"/>
      <c r="IOR105" s="405"/>
      <c r="IOS105" s="405"/>
      <c r="IOT105" s="405"/>
      <c r="IOU105" s="405"/>
      <c r="IOV105" s="405"/>
      <c r="IOW105" s="405"/>
      <c r="IOX105" s="405"/>
      <c r="IOY105" s="405"/>
      <c r="IOZ105" s="405"/>
      <c r="IPA105" s="405"/>
      <c r="IPB105" s="405"/>
      <c r="IPC105" s="405"/>
      <c r="IPD105" s="405"/>
      <c r="IPE105" s="405"/>
      <c r="IPF105" s="405"/>
      <c r="IPG105" s="405"/>
      <c r="IPH105" s="405"/>
      <c r="IPI105" s="405"/>
      <c r="IPJ105" s="405"/>
      <c r="IPK105" s="405"/>
      <c r="IPL105" s="405"/>
      <c r="IPM105" s="405"/>
      <c r="IPN105" s="405"/>
      <c r="IPO105" s="405"/>
      <c r="IPP105" s="405"/>
      <c r="IPQ105" s="405"/>
      <c r="IPR105" s="405"/>
      <c r="IPS105" s="405"/>
      <c r="IPT105" s="405"/>
      <c r="IPU105" s="405"/>
      <c r="IPV105" s="405"/>
      <c r="IPW105" s="405"/>
      <c r="IPX105" s="405"/>
      <c r="IPY105" s="405"/>
      <c r="IPZ105" s="405"/>
      <c r="IQA105" s="405"/>
      <c r="IQB105" s="405"/>
      <c r="IQC105" s="405"/>
      <c r="IQD105" s="405"/>
      <c r="IQE105" s="405"/>
      <c r="IQF105" s="405"/>
      <c r="IQG105" s="405"/>
      <c r="IQH105" s="405"/>
      <c r="IQI105" s="405"/>
      <c r="IQJ105" s="405"/>
      <c r="IQK105" s="405"/>
      <c r="IQL105" s="405"/>
      <c r="IQM105" s="405"/>
      <c r="IQN105" s="405"/>
      <c r="IQO105" s="405"/>
      <c r="IQP105" s="405"/>
      <c r="IQQ105" s="405"/>
      <c r="IQR105" s="405"/>
      <c r="IQS105" s="405"/>
      <c r="IQT105" s="405"/>
      <c r="IQU105" s="405"/>
      <c r="IQV105" s="405"/>
      <c r="IQW105" s="405"/>
      <c r="IQX105" s="405"/>
      <c r="IQY105" s="405"/>
      <c r="IQZ105" s="405"/>
      <c r="IRA105" s="405"/>
      <c r="IRB105" s="405"/>
      <c r="IRC105" s="405"/>
      <c r="IRD105" s="405"/>
      <c r="IRE105" s="405"/>
      <c r="IRF105" s="405"/>
      <c r="IRG105" s="405"/>
      <c r="IRH105" s="405"/>
      <c r="IRI105" s="405"/>
      <c r="IRJ105" s="405"/>
      <c r="IRK105" s="405"/>
      <c r="IRL105" s="405"/>
      <c r="IRM105" s="405"/>
      <c r="IRN105" s="405"/>
      <c r="IRO105" s="405"/>
      <c r="IRP105" s="405"/>
      <c r="IRQ105" s="405"/>
      <c r="IRR105" s="405"/>
      <c r="IRS105" s="405"/>
      <c r="IRT105" s="405"/>
      <c r="IRU105" s="405"/>
      <c r="IRV105" s="405"/>
      <c r="IRW105" s="405"/>
      <c r="IRX105" s="405"/>
      <c r="IRY105" s="405"/>
      <c r="IRZ105" s="405"/>
      <c r="ISA105" s="405"/>
      <c r="ISB105" s="405"/>
      <c r="ISC105" s="405"/>
      <c r="ISD105" s="405"/>
      <c r="ISE105" s="405"/>
      <c r="ISF105" s="405"/>
      <c r="ISG105" s="405"/>
      <c r="ISH105" s="405"/>
      <c r="ISI105" s="405"/>
      <c r="ISJ105" s="405"/>
      <c r="ISK105" s="405"/>
      <c r="ISL105" s="405"/>
      <c r="ISM105" s="405"/>
      <c r="ISN105" s="405"/>
      <c r="ISO105" s="405"/>
      <c r="ISP105" s="405"/>
      <c r="ISQ105" s="405"/>
      <c r="ISR105" s="405"/>
      <c r="ISS105" s="405"/>
      <c r="IST105" s="405"/>
      <c r="ISU105" s="405"/>
      <c r="ISV105" s="405"/>
      <c r="ISW105" s="405"/>
      <c r="ISX105" s="405"/>
      <c r="ISY105" s="405"/>
      <c r="ISZ105" s="405"/>
      <c r="ITA105" s="405"/>
      <c r="ITB105" s="405"/>
      <c r="ITC105" s="405"/>
      <c r="ITD105" s="405"/>
      <c r="ITE105" s="405"/>
      <c r="ITF105" s="405"/>
      <c r="ITG105" s="405"/>
      <c r="ITH105" s="405"/>
      <c r="ITI105" s="405"/>
      <c r="ITJ105" s="405"/>
      <c r="ITK105" s="405"/>
      <c r="ITL105" s="405"/>
      <c r="ITM105" s="405"/>
      <c r="ITN105" s="405"/>
      <c r="ITO105" s="405"/>
      <c r="ITP105" s="405"/>
      <c r="ITQ105" s="405"/>
      <c r="ITR105" s="405"/>
      <c r="ITS105" s="405"/>
      <c r="ITT105" s="405"/>
      <c r="ITU105" s="405"/>
      <c r="ITV105" s="405"/>
      <c r="ITW105" s="405"/>
      <c r="ITX105" s="405"/>
      <c r="ITY105" s="405"/>
      <c r="ITZ105" s="405"/>
      <c r="IUA105" s="405"/>
      <c r="IUB105" s="405"/>
      <c r="IUC105" s="405"/>
      <c r="IUD105" s="405"/>
      <c r="IUE105" s="405"/>
      <c r="IUF105" s="405"/>
      <c r="IUG105" s="405"/>
      <c r="IUH105" s="405"/>
      <c r="IUJ105" s="405"/>
      <c r="IUL105" s="405"/>
      <c r="IUN105" s="405"/>
      <c r="IUQ105" s="405"/>
      <c r="IUR105" s="405"/>
      <c r="IUS105" s="405"/>
      <c r="IUU105" s="405"/>
      <c r="IUV105" s="405"/>
      <c r="IUW105" s="405"/>
      <c r="IUX105" s="405"/>
      <c r="IVC105" s="405"/>
      <c r="IVE105" s="405"/>
      <c r="IVF105" s="405"/>
      <c r="IVG105" s="405"/>
      <c r="IVH105" s="405"/>
      <c r="IVI105" s="405"/>
      <c r="IVJ105" s="405"/>
      <c r="IVK105" s="405"/>
      <c r="IVL105" s="405"/>
      <c r="IVM105" s="405"/>
      <c r="IVN105" s="405"/>
      <c r="IVO105" s="405"/>
      <c r="IVP105" s="405"/>
      <c r="IVQ105" s="405"/>
      <c r="IVR105" s="405"/>
      <c r="IVS105" s="405"/>
      <c r="IVT105" s="405"/>
      <c r="IVU105" s="405"/>
      <c r="IVV105" s="405"/>
      <c r="IVW105" s="405"/>
      <c r="IVX105" s="405"/>
      <c r="IVY105" s="405"/>
      <c r="IVZ105" s="405"/>
      <c r="IWA105" s="405"/>
      <c r="IWB105" s="405"/>
      <c r="IWC105" s="405"/>
      <c r="IWD105" s="405"/>
      <c r="IWE105" s="405"/>
      <c r="IWF105" s="405"/>
      <c r="IWG105" s="405"/>
      <c r="IWH105" s="405"/>
      <c r="IWI105" s="405"/>
      <c r="IWJ105" s="405"/>
      <c r="IWK105" s="405"/>
      <c r="IWL105" s="405"/>
      <c r="IWM105" s="405"/>
      <c r="IWN105" s="405"/>
      <c r="IWO105" s="405"/>
      <c r="IWP105" s="405"/>
      <c r="IWQ105" s="405"/>
      <c r="IWR105" s="405"/>
      <c r="IWS105" s="405"/>
      <c r="IWT105" s="405"/>
      <c r="IWU105" s="405"/>
      <c r="IWV105" s="405"/>
      <c r="IWW105" s="405"/>
      <c r="IWX105" s="405"/>
      <c r="IWY105" s="405"/>
      <c r="IWZ105" s="405"/>
      <c r="IXA105" s="405"/>
      <c r="IXB105" s="405"/>
      <c r="IXC105" s="405"/>
      <c r="IXD105" s="405"/>
      <c r="IXE105" s="405"/>
      <c r="IXF105" s="405"/>
      <c r="IXG105" s="405"/>
      <c r="IXH105" s="405"/>
      <c r="IXI105" s="405"/>
      <c r="IXJ105" s="405"/>
      <c r="IXK105" s="405"/>
      <c r="IXL105" s="405"/>
      <c r="IXM105" s="405"/>
      <c r="IXN105" s="405"/>
      <c r="IXO105" s="405"/>
      <c r="IXP105" s="405"/>
      <c r="IXQ105" s="405"/>
      <c r="IXR105" s="405"/>
      <c r="IXS105" s="405"/>
      <c r="IXT105" s="405"/>
      <c r="IXU105" s="405"/>
      <c r="IXV105" s="405"/>
      <c r="IXW105" s="405"/>
      <c r="IXX105" s="405"/>
      <c r="IXY105" s="405"/>
      <c r="IXZ105" s="405"/>
      <c r="IYA105" s="405"/>
      <c r="IYB105" s="405"/>
      <c r="IYC105" s="405"/>
      <c r="IYD105" s="405"/>
      <c r="IYE105" s="405"/>
      <c r="IYF105" s="405"/>
      <c r="IYG105" s="405"/>
      <c r="IYH105" s="405"/>
      <c r="IYI105" s="405"/>
      <c r="IYJ105" s="405"/>
      <c r="IYK105" s="405"/>
      <c r="IYL105" s="405"/>
      <c r="IYM105" s="405"/>
      <c r="IYN105" s="405"/>
      <c r="IYO105" s="405"/>
      <c r="IYP105" s="405"/>
      <c r="IYQ105" s="405"/>
      <c r="IYR105" s="405"/>
      <c r="IYS105" s="405"/>
      <c r="IYT105" s="405"/>
      <c r="IYU105" s="405"/>
      <c r="IYV105" s="405"/>
      <c r="IYW105" s="405"/>
      <c r="IYX105" s="405"/>
      <c r="IYY105" s="405"/>
      <c r="IYZ105" s="405"/>
      <c r="IZA105" s="405"/>
      <c r="IZB105" s="405"/>
      <c r="IZC105" s="405"/>
      <c r="IZD105" s="405"/>
      <c r="IZE105" s="405"/>
      <c r="IZF105" s="405"/>
      <c r="IZG105" s="405"/>
      <c r="IZH105" s="405"/>
      <c r="IZI105" s="405"/>
      <c r="IZJ105" s="405"/>
      <c r="IZK105" s="405"/>
      <c r="IZL105" s="405"/>
      <c r="IZM105" s="405"/>
      <c r="IZN105" s="405"/>
      <c r="IZO105" s="405"/>
      <c r="IZP105" s="405"/>
      <c r="IZQ105" s="405"/>
      <c r="IZR105" s="405"/>
      <c r="IZS105" s="405"/>
      <c r="IZT105" s="405"/>
      <c r="IZU105" s="405"/>
      <c r="IZV105" s="405"/>
      <c r="IZW105" s="405"/>
      <c r="IZX105" s="405"/>
      <c r="IZY105" s="405"/>
      <c r="IZZ105" s="405"/>
      <c r="JAA105" s="405"/>
      <c r="JAB105" s="405"/>
      <c r="JAC105" s="405"/>
      <c r="JAD105" s="405"/>
      <c r="JAE105" s="405"/>
      <c r="JAF105" s="405"/>
      <c r="JAG105" s="405"/>
      <c r="JAH105" s="405"/>
      <c r="JAI105" s="405"/>
      <c r="JAJ105" s="405"/>
      <c r="JAK105" s="405"/>
      <c r="JAL105" s="405"/>
      <c r="JAM105" s="405"/>
      <c r="JAN105" s="405"/>
      <c r="JAO105" s="405"/>
      <c r="JAP105" s="405"/>
      <c r="JAQ105" s="405"/>
      <c r="JAR105" s="405"/>
      <c r="JAS105" s="405"/>
      <c r="JAT105" s="405"/>
      <c r="JAU105" s="405"/>
      <c r="JAV105" s="405"/>
      <c r="JAW105" s="405"/>
      <c r="JAX105" s="405"/>
      <c r="JAY105" s="405"/>
      <c r="JAZ105" s="405"/>
      <c r="JBA105" s="405"/>
      <c r="JBB105" s="405"/>
      <c r="JBC105" s="405"/>
      <c r="JBD105" s="405"/>
      <c r="JBE105" s="405"/>
      <c r="JBF105" s="405"/>
      <c r="JBG105" s="405"/>
      <c r="JBH105" s="405"/>
      <c r="JBI105" s="405"/>
      <c r="JBJ105" s="405"/>
      <c r="JBK105" s="405"/>
      <c r="JBL105" s="405"/>
      <c r="JBM105" s="405"/>
      <c r="JBN105" s="405"/>
      <c r="JBO105" s="405"/>
      <c r="JBP105" s="405"/>
      <c r="JBQ105" s="405"/>
      <c r="JBR105" s="405"/>
      <c r="JBS105" s="405"/>
      <c r="JBT105" s="405"/>
      <c r="JBU105" s="405"/>
      <c r="JBV105" s="405"/>
      <c r="JBW105" s="405"/>
      <c r="JBX105" s="405"/>
      <c r="JBY105" s="405"/>
      <c r="JBZ105" s="405"/>
      <c r="JCA105" s="405"/>
      <c r="JCB105" s="405"/>
      <c r="JCC105" s="405"/>
      <c r="JCD105" s="405"/>
      <c r="JCE105" s="405"/>
      <c r="JCF105" s="405"/>
      <c r="JCG105" s="405"/>
      <c r="JCH105" s="405"/>
      <c r="JCI105" s="405"/>
      <c r="JCJ105" s="405"/>
      <c r="JCK105" s="405"/>
      <c r="JCL105" s="405"/>
      <c r="JCM105" s="405"/>
      <c r="JCN105" s="405"/>
      <c r="JCO105" s="405"/>
      <c r="JCP105" s="405"/>
      <c r="JCQ105" s="405"/>
      <c r="JCR105" s="405"/>
      <c r="JCS105" s="405"/>
      <c r="JCT105" s="405"/>
      <c r="JCU105" s="405"/>
      <c r="JCV105" s="405"/>
      <c r="JCW105" s="405"/>
      <c r="JCX105" s="405"/>
      <c r="JCY105" s="405"/>
      <c r="JCZ105" s="405"/>
      <c r="JDA105" s="405"/>
      <c r="JDB105" s="405"/>
      <c r="JDC105" s="405"/>
      <c r="JDD105" s="405"/>
      <c r="JDE105" s="405"/>
      <c r="JDF105" s="405"/>
      <c r="JDG105" s="405"/>
      <c r="JDH105" s="405"/>
      <c r="JDI105" s="405"/>
      <c r="JDJ105" s="405"/>
      <c r="JDK105" s="405"/>
      <c r="JDL105" s="405"/>
      <c r="JDM105" s="405"/>
      <c r="JDN105" s="405"/>
      <c r="JDO105" s="405"/>
      <c r="JDP105" s="405"/>
      <c r="JDQ105" s="405"/>
      <c r="JDR105" s="405"/>
      <c r="JDS105" s="405"/>
      <c r="JDT105" s="405"/>
      <c r="JDU105" s="405"/>
      <c r="JDV105" s="405"/>
      <c r="JDW105" s="405"/>
      <c r="JDX105" s="405"/>
      <c r="JDY105" s="405"/>
      <c r="JDZ105" s="405"/>
      <c r="JEA105" s="405"/>
      <c r="JEB105" s="405"/>
      <c r="JEC105" s="405"/>
      <c r="JED105" s="405"/>
      <c r="JEF105" s="405"/>
      <c r="JEH105" s="405"/>
      <c r="JEJ105" s="405"/>
      <c r="JEM105" s="405"/>
      <c r="JEN105" s="405"/>
      <c r="JEO105" s="405"/>
      <c r="JEQ105" s="405"/>
      <c r="JER105" s="405"/>
      <c r="JES105" s="405"/>
      <c r="JET105" s="405"/>
      <c r="JEY105" s="405"/>
      <c r="JFA105" s="405"/>
      <c r="JFB105" s="405"/>
      <c r="JFC105" s="405"/>
      <c r="JFD105" s="405"/>
      <c r="JFE105" s="405"/>
      <c r="JFF105" s="405"/>
      <c r="JFG105" s="405"/>
      <c r="JFH105" s="405"/>
      <c r="JFI105" s="405"/>
      <c r="JFJ105" s="405"/>
      <c r="JFK105" s="405"/>
      <c r="JFL105" s="405"/>
      <c r="JFM105" s="405"/>
      <c r="JFN105" s="405"/>
      <c r="JFO105" s="405"/>
      <c r="JFP105" s="405"/>
      <c r="JFQ105" s="405"/>
      <c r="JFR105" s="405"/>
      <c r="JFS105" s="405"/>
      <c r="JFT105" s="405"/>
      <c r="JFU105" s="405"/>
      <c r="JFV105" s="405"/>
      <c r="JFW105" s="405"/>
      <c r="JFX105" s="405"/>
      <c r="JFY105" s="405"/>
      <c r="JFZ105" s="405"/>
      <c r="JGA105" s="405"/>
      <c r="JGB105" s="405"/>
      <c r="JGC105" s="405"/>
      <c r="JGD105" s="405"/>
      <c r="JGE105" s="405"/>
      <c r="JGF105" s="405"/>
      <c r="JGG105" s="405"/>
      <c r="JGH105" s="405"/>
      <c r="JGI105" s="405"/>
      <c r="JGJ105" s="405"/>
      <c r="JGK105" s="405"/>
      <c r="JGL105" s="405"/>
      <c r="JGM105" s="405"/>
      <c r="JGN105" s="405"/>
      <c r="JGO105" s="405"/>
      <c r="JGP105" s="405"/>
      <c r="JGQ105" s="405"/>
      <c r="JGR105" s="405"/>
      <c r="JGS105" s="405"/>
      <c r="JGT105" s="405"/>
      <c r="JGU105" s="405"/>
      <c r="JGV105" s="405"/>
      <c r="JGW105" s="405"/>
      <c r="JGX105" s="405"/>
      <c r="JGY105" s="405"/>
      <c r="JGZ105" s="405"/>
      <c r="JHA105" s="405"/>
      <c r="JHB105" s="405"/>
      <c r="JHC105" s="405"/>
      <c r="JHD105" s="405"/>
      <c r="JHE105" s="405"/>
      <c r="JHF105" s="405"/>
      <c r="JHG105" s="405"/>
      <c r="JHH105" s="405"/>
      <c r="JHI105" s="405"/>
      <c r="JHJ105" s="405"/>
      <c r="JHK105" s="405"/>
      <c r="JHL105" s="405"/>
      <c r="JHM105" s="405"/>
      <c r="JHN105" s="405"/>
      <c r="JHO105" s="405"/>
      <c r="JHP105" s="405"/>
      <c r="JHQ105" s="405"/>
      <c r="JHR105" s="405"/>
      <c r="JHS105" s="405"/>
      <c r="JHT105" s="405"/>
      <c r="JHU105" s="405"/>
      <c r="JHV105" s="405"/>
      <c r="JHW105" s="405"/>
      <c r="JHX105" s="405"/>
      <c r="JHY105" s="405"/>
      <c r="JHZ105" s="405"/>
      <c r="JIA105" s="405"/>
      <c r="JIB105" s="405"/>
      <c r="JIC105" s="405"/>
      <c r="JID105" s="405"/>
      <c r="JIE105" s="405"/>
      <c r="JIF105" s="405"/>
      <c r="JIG105" s="405"/>
      <c r="JIH105" s="405"/>
      <c r="JII105" s="405"/>
      <c r="JIJ105" s="405"/>
      <c r="JIK105" s="405"/>
      <c r="JIL105" s="405"/>
      <c r="JIM105" s="405"/>
      <c r="JIN105" s="405"/>
      <c r="JIO105" s="405"/>
      <c r="JIP105" s="405"/>
      <c r="JIQ105" s="405"/>
      <c r="JIR105" s="405"/>
      <c r="JIS105" s="405"/>
      <c r="JIT105" s="405"/>
      <c r="JIU105" s="405"/>
      <c r="JIV105" s="405"/>
      <c r="JIW105" s="405"/>
      <c r="JIX105" s="405"/>
      <c r="JIY105" s="405"/>
      <c r="JIZ105" s="405"/>
      <c r="JJA105" s="405"/>
      <c r="JJB105" s="405"/>
      <c r="JJC105" s="405"/>
      <c r="JJD105" s="405"/>
      <c r="JJE105" s="405"/>
      <c r="JJF105" s="405"/>
      <c r="JJG105" s="405"/>
      <c r="JJH105" s="405"/>
      <c r="JJI105" s="405"/>
      <c r="JJJ105" s="405"/>
      <c r="JJK105" s="405"/>
      <c r="JJL105" s="405"/>
      <c r="JJM105" s="405"/>
      <c r="JJN105" s="405"/>
      <c r="JJO105" s="405"/>
      <c r="JJP105" s="405"/>
      <c r="JJQ105" s="405"/>
      <c r="JJR105" s="405"/>
      <c r="JJS105" s="405"/>
      <c r="JJT105" s="405"/>
      <c r="JJU105" s="405"/>
      <c r="JJV105" s="405"/>
      <c r="JJW105" s="405"/>
      <c r="JJX105" s="405"/>
      <c r="JJY105" s="405"/>
      <c r="JJZ105" s="405"/>
      <c r="JKA105" s="405"/>
      <c r="JKB105" s="405"/>
      <c r="JKC105" s="405"/>
      <c r="JKD105" s="405"/>
      <c r="JKE105" s="405"/>
      <c r="JKF105" s="405"/>
      <c r="JKG105" s="405"/>
      <c r="JKH105" s="405"/>
      <c r="JKI105" s="405"/>
      <c r="JKJ105" s="405"/>
      <c r="JKK105" s="405"/>
      <c r="JKL105" s="405"/>
      <c r="JKM105" s="405"/>
      <c r="JKN105" s="405"/>
      <c r="JKO105" s="405"/>
      <c r="JKP105" s="405"/>
      <c r="JKQ105" s="405"/>
      <c r="JKR105" s="405"/>
      <c r="JKS105" s="405"/>
      <c r="JKT105" s="405"/>
      <c r="JKU105" s="405"/>
      <c r="JKV105" s="405"/>
      <c r="JKW105" s="405"/>
      <c r="JKX105" s="405"/>
      <c r="JKY105" s="405"/>
      <c r="JKZ105" s="405"/>
      <c r="JLA105" s="405"/>
      <c r="JLB105" s="405"/>
      <c r="JLC105" s="405"/>
      <c r="JLD105" s="405"/>
      <c r="JLE105" s="405"/>
      <c r="JLF105" s="405"/>
      <c r="JLG105" s="405"/>
      <c r="JLH105" s="405"/>
      <c r="JLI105" s="405"/>
      <c r="JLJ105" s="405"/>
      <c r="JLK105" s="405"/>
      <c r="JLL105" s="405"/>
      <c r="JLM105" s="405"/>
      <c r="JLN105" s="405"/>
      <c r="JLO105" s="405"/>
      <c r="JLP105" s="405"/>
      <c r="JLQ105" s="405"/>
      <c r="JLR105" s="405"/>
      <c r="JLS105" s="405"/>
      <c r="JLT105" s="405"/>
      <c r="JLU105" s="405"/>
      <c r="JLV105" s="405"/>
      <c r="JLW105" s="405"/>
      <c r="JLX105" s="405"/>
      <c r="JLY105" s="405"/>
      <c r="JLZ105" s="405"/>
      <c r="JMA105" s="405"/>
      <c r="JMB105" s="405"/>
      <c r="JMC105" s="405"/>
      <c r="JMD105" s="405"/>
      <c r="JME105" s="405"/>
      <c r="JMF105" s="405"/>
      <c r="JMG105" s="405"/>
      <c r="JMH105" s="405"/>
      <c r="JMI105" s="405"/>
      <c r="JMJ105" s="405"/>
      <c r="JMK105" s="405"/>
      <c r="JML105" s="405"/>
      <c r="JMM105" s="405"/>
      <c r="JMN105" s="405"/>
      <c r="JMO105" s="405"/>
      <c r="JMP105" s="405"/>
      <c r="JMQ105" s="405"/>
      <c r="JMR105" s="405"/>
      <c r="JMS105" s="405"/>
      <c r="JMT105" s="405"/>
      <c r="JMU105" s="405"/>
      <c r="JMV105" s="405"/>
      <c r="JMW105" s="405"/>
      <c r="JMX105" s="405"/>
      <c r="JMY105" s="405"/>
      <c r="JMZ105" s="405"/>
      <c r="JNA105" s="405"/>
      <c r="JNB105" s="405"/>
      <c r="JNC105" s="405"/>
      <c r="JND105" s="405"/>
      <c r="JNE105" s="405"/>
      <c r="JNF105" s="405"/>
      <c r="JNG105" s="405"/>
      <c r="JNH105" s="405"/>
      <c r="JNI105" s="405"/>
      <c r="JNJ105" s="405"/>
      <c r="JNK105" s="405"/>
      <c r="JNL105" s="405"/>
      <c r="JNM105" s="405"/>
      <c r="JNN105" s="405"/>
      <c r="JNO105" s="405"/>
      <c r="JNP105" s="405"/>
      <c r="JNQ105" s="405"/>
      <c r="JNR105" s="405"/>
      <c r="JNS105" s="405"/>
      <c r="JNT105" s="405"/>
      <c r="JNU105" s="405"/>
      <c r="JNV105" s="405"/>
      <c r="JNW105" s="405"/>
      <c r="JNX105" s="405"/>
      <c r="JNY105" s="405"/>
      <c r="JNZ105" s="405"/>
      <c r="JOB105" s="405"/>
      <c r="JOD105" s="405"/>
      <c r="JOF105" s="405"/>
      <c r="JOI105" s="405"/>
      <c r="JOJ105" s="405"/>
      <c r="JOK105" s="405"/>
      <c r="JOM105" s="405"/>
      <c r="JON105" s="405"/>
      <c r="JOO105" s="405"/>
      <c r="JOP105" s="405"/>
      <c r="JOU105" s="405"/>
      <c r="JOW105" s="405"/>
      <c r="JOX105" s="405"/>
      <c r="JOY105" s="405"/>
      <c r="JOZ105" s="405"/>
      <c r="JPA105" s="405"/>
      <c r="JPB105" s="405"/>
      <c r="JPC105" s="405"/>
      <c r="JPD105" s="405"/>
      <c r="JPE105" s="405"/>
      <c r="JPF105" s="405"/>
      <c r="JPG105" s="405"/>
      <c r="JPH105" s="405"/>
      <c r="JPI105" s="405"/>
      <c r="JPJ105" s="405"/>
      <c r="JPK105" s="405"/>
      <c r="JPL105" s="405"/>
      <c r="JPM105" s="405"/>
      <c r="JPN105" s="405"/>
      <c r="JPO105" s="405"/>
      <c r="JPP105" s="405"/>
      <c r="JPQ105" s="405"/>
      <c r="JPR105" s="405"/>
      <c r="JPS105" s="405"/>
      <c r="JPT105" s="405"/>
      <c r="JPU105" s="405"/>
      <c r="JPV105" s="405"/>
      <c r="JPW105" s="405"/>
      <c r="JPX105" s="405"/>
      <c r="JPY105" s="405"/>
      <c r="JPZ105" s="405"/>
      <c r="JQA105" s="405"/>
      <c r="JQB105" s="405"/>
      <c r="JQC105" s="405"/>
      <c r="JQD105" s="405"/>
      <c r="JQE105" s="405"/>
      <c r="JQF105" s="405"/>
      <c r="JQG105" s="405"/>
      <c r="JQH105" s="405"/>
      <c r="JQI105" s="405"/>
      <c r="JQJ105" s="405"/>
      <c r="JQK105" s="405"/>
      <c r="JQL105" s="405"/>
      <c r="JQM105" s="405"/>
      <c r="JQN105" s="405"/>
      <c r="JQO105" s="405"/>
      <c r="JQP105" s="405"/>
      <c r="JQQ105" s="405"/>
      <c r="JQR105" s="405"/>
      <c r="JQS105" s="405"/>
      <c r="JQT105" s="405"/>
      <c r="JQU105" s="405"/>
      <c r="JQV105" s="405"/>
      <c r="JQW105" s="405"/>
      <c r="JQX105" s="405"/>
      <c r="JQY105" s="405"/>
      <c r="JQZ105" s="405"/>
      <c r="JRA105" s="405"/>
      <c r="JRB105" s="405"/>
      <c r="JRC105" s="405"/>
      <c r="JRD105" s="405"/>
      <c r="JRE105" s="405"/>
      <c r="JRF105" s="405"/>
      <c r="JRG105" s="405"/>
      <c r="JRH105" s="405"/>
      <c r="JRI105" s="405"/>
      <c r="JRJ105" s="405"/>
      <c r="JRK105" s="405"/>
      <c r="JRL105" s="405"/>
      <c r="JRM105" s="405"/>
      <c r="JRN105" s="405"/>
      <c r="JRO105" s="405"/>
      <c r="JRP105" s="405"/>
      <c r="JRQ105" s="405"/>
      <c r="JRR105" s="405"/>
      <c r="JRS105" s="405"/>
      <c r="JRT105" s="405"/>
      <c r="JRU105" s="405"/>
      <c r="JRV105" s="405"/>
      <c r="JRW105" s="405"/>
      <c r="JRX105" s="405"/>
      <c r="JRY105" s="405"/>
      <c r="JRZ105" s="405"/>
      <c r="JSA105" s="405"/>
      <c r="JSB105" s="405"/>
      <c r="JSC105" s="405"/>
      <c r="JSD105" s="405"/>
      <c r="JSE105" s="405"/>
      <c r="JSF105" s="405"/>
      <c r="JSG105" s="405"/>
      <c r="JSH105" s="405"/>
      <c r="JSI105" s="405"/>
      <c r="JSJ105" s="405"/>
      <c r="JSK105" s="405"/>
      <c r="JSL105" s="405"/>
      <c r="JSM105" s="405"/>
      <c r="JSN105" s="405"/>
      <c r="JSO105" s="405"/>
      <c r="JSP105" s="405"/>
      <c r="JSQ105" s="405"/>
      <c r="JSR105" s="405"/>
      <c r="JSS105" s="405"/>
      <c r="JST105" s="405"/>
      <c r="JSU105" s="405"/>
      <c r="JSV105" s="405"/>
      <c r="JSW105" s="405"/>
      <c r="JSX105" s="405"/>
      <c r="JSY105" s="405"/>
      <c r="JSZ105" s="405"/>
      <c r="JTA105" s="405"/>
      <c r="JTB105" s="405"/>
      <c r="JTC105" s="405"/>
      <c r="JTD105" s="405"/>
      <c r="JTE105" s="405"/>
      <c r="JTF105" s="405"/>
      <c r="JTG105" s="405"/>
      <c r="JTH105" s="405"/>
      <c r="JTI105" s="405"/>
      <c r="JTJ105" s="405"/>
      <c r="JTK105" s="405"/>
      <c r="JTL105" s="405"/>
      <c r="JTM105" s="405"/>
      <c r="JTN105" s="405"/>
      <c r="JTO105" s="405"/>
      <c r="JTP105" s="405"/>
      <c r="JTQ105" s="405"/>
      <c r="JTR105" s="405"/>
      <c r="JTS105" s="405"/>
      <c r="JTT105" s="405"/>
      <c r="JTU105" s="405"/>
      <c r="JTV105" s="405"/>
      <c r="JTW105" s="405"/>
      <c r="JTX105" s="405"/>
      <c r="JTY105" s="405"/>
      <c r="JTZ105" s="405"/>
      <c r="JUA105" s="405"/>
      <c r="JUB105" s="405"/>
      <c r="JUC105" s="405"/>
      <c r="JUD105" s="405"/>
      <c r="JUE105" s="405"/>
      <c r="JUF105" s="405"/>
      <c r="JUG105" s="405"/>
      <c r="JUH105" s="405"/>
      <c r="JUI105" s="405"/>
      <c r="JUJ105" s="405"/>
      <c r="JUK105" s="405"/>
      <c r="JUL105" s="405"/>
      <c r="JUM105" s="405"/>
      <c r="JUN105" s="405"/>
      <c r="JUO105" s="405"/>
      <c r="JUP105" s="405"/>
      <c r="JUQ105" s="405"/>
      <c r="JUR105" s="405"/>
      <c r="JUS105" s="405"/>
      <c r="JUT105" s="405"/>
      <c r="JUU105" s="405"/>
      <c r="JUV105" s="405"/>
      <c r="JUW105" s="405"/>
      <c r="JUX105" s="405"/>
      <c r="JUY105" s="405"/>
      <c r="JUZ105" s="405"/>
      <c r="JVA105" s="405"/>
      <c r="JVB105" s="405"/>
      <c r="JVC105" s="405"/>
      <c r="JVD105" s="405"/>
      <c r="JVE105" s="405"/>
      <c r="JVF105" s="405"/>
      <c r="JVG105" s="405"/>
      <c r="JVH105" s="405"/>
      <c r="JVI105" s="405"/>
      <c r="JVJ105" s="405"/>
      <c r="JVK105" s="405"/>
      <c r="JVL105" s="405"/>
      <c r="JVM105" s="405"/>
      <c r="JVN105" s="405"/>
      <c r="JVO105" s="405"/>
      <c r="JVP105" s="405"/>
      <c r="JVQ105" s="405"/>
      <c r="JVR105" s="405"/>
      <c r="JVS105" s="405"/>
      <c r="JVT105" s="405"/>
      <c r="JVU105" s="405"/>
      <c r="JVV105" s="405"/>
      <c r="JVW105" s="405"/>
      <c r="JVX105" s="405"/>
      <c r="JVY105" s="405"/>
      <c r="JVZ105" s="405"/>
      <c r="JWA105" s="405"/>
      <c r="JWB105" s="405"/>
      <c r="JWC105" s="405"/>
      <c r="JWD105" s="405"/>
      <c r="JWE105" s="405"/>
      <c r="JWF105" s="405"/>
      <c r="JWG105" s="405"/>
      <c r="JWH105" s="405"/>
      <c r="JWI105" s="405"/>
      <c r="JWJ105" s="405"/>
      <c r="JWK105" s="405"/>
      <c r="JWL105" s="405"/>
      <c r="JWM105" s="405"/>
      <c r="JWN105" s="405"/>
      <c r="JWO105" s="405"/>
      <c r="JWP105" s="405"/>
      <c r="JWQ105" s="405"/>
      <c r="JWR105" s="405"/>
      <c r="JWS105" s="405"/>
      <c r="JWT105" s="405"/>
      <c r="JWU105" s="405"/>
      <c r="JWV105" s="405"/>
      <c r="JWW105" s="405"/>
      <c r="JWX105" s="405"/>
      <c r="JWY105" s="405"/>
      <c r="JWZ105" s="405"/>
      <c r="JXA105" s="405"/>
      <c r="JXB105" s="405"/>
      <c r="JXC105" s="405"/>
      <c r="JXD105" s="405"/>
      <c r="JXE105" s="405"/>
      <c r="JXF105" s="405"/>
      <c r="JXG105" s="405"/>
      <c r="JXH105" s="405"/>
      <c r="JXI105" s="405"/>
      <c r="JXJ105" s="405"/>
      <c r="JXK105" s="405"/>
      <c r="JXL105" s="405"/>
      <c r="JXM105" s="405"/>
      <c r="JXN105" s="405"/>
      <c r="JXO105" s="405"/>
      <c r="JXP105" s="405"/>
      <c r="JXQ105" s="405"/>
      <c r="JXR105" s="405"/>
      <c r="JXS105" s="405"/>
      <c r="JXT105" s="405"/>
      <c r="JXU105" s="405"/>
      <c r="JXV105" s="405"/>
      <c r="JXX105" s="405"/>
      <c r="JXZ105" s="405"/>
      <c r="JYB105" s="405"/>
      <c r="JYE105" s="405"/>
      <c r="JYF105" s="405"/>
      <c r="JYG105" s="405"/>
      <c r="JYI105" s="405"/>
      <c r="JYJ105" s="405"/>
      <c r="JYK105" s="405"/>
      <c r="JYL105" s="405"/>
      <c r="JYQ105" s="405"/>
      <c r="JYS105" s="405"/>
      <c r="JYT105" s="405"/>
      <c r="JYU105" s="405"/>
      <c r="JYV105" s="405"/>
      <c r="JYW105" s="405"/>
      <c r="JYX105" s="405"/>
      <c r="JYY105" s="405"/>
      <c r="JYZ105" s="405"/>
      <c r="JZA105" s="405"/>
      <c r="JZB105" s="405"/>
      <c r="JZC105" s="405"/>
      <c r="JZD105" s="405"/>
      <c r="JZE105" s="405"/>
      <c r="JZF105" s="405"/>
      <c r="JZG105" s="405"/>
      <c r="JZH105" s="405"/>
      <c r="JZI105" s="405"/>
      <c r="JZJ105" s="405"/>
      <c r="JZK105" s="405"/>
      <c r="JZL105" s="405"/>
      <c r="JZM105" s="405"/>
      <c r="JZN105" s="405"/>
      <c r="JZO105" s="405"/>
      <c r="JZP105" s="405"/>
      <c r="JZQ105" s="405"/>
      <c r="JZR105" s="405"/>
      <c r="JZS105" s="405"/>
      <c r="JZT105" s="405"/>
      <c r="JZU105" s="405"/>
      <c r="JZV105" s="405"/>
      <c r="JZW105" s="405"/>
      <c r="JZX105" s="405"/>
      <c r="JZY105" s="405"/>
      <c r="JZZ105" s="405"/>
      <c r="KAA105" s="405"/>
      <c r="KAB105" s="405"/>
      <c r="KAC105" s="405"/>
      <c r="KAD105" s="405"/>
      <c r="KAE105" s="405"/>
      <c r="KAF105" s="405"/>
      <c r="KAG105" s="405"/>
      <c r="KAH105" s="405"/>
      <c r="KAI105" s="405"/>
      <c r="KAJ105" s="405"/>
      <c r="KAK105" s="405"/>
      <c r="KAL105" s="405"/>
      <c r="KAM105" s="405"/>
      <c r="KAN105" s="405"/>
      <c r="KAO105" s="405"/>
      <c r="KAP105" s="405"/>
      <c r="KAQ105" s="405"/>
      <c r="KAR105" s="405"/>
      <c r="KAS105" s="405"/>
      <c r="KAT105" s="405"/>
      <c r="KAU105" s="405"/>
      <c r="KAV105" s="405"/>
      <c r="KAW105" s="405"/>
      <c r="KAX105" s="405"/>
      <c r="KAY105" s="405"/>
      <c r="KAZ105" s="405"/>
      <c r="KBA105" s="405"/>
      <c r="KBB105" s="405"/>
      <c r="KBC105" s="405"/>
      <c r="KBD105" s="405"/>
      <c r="KBE105" s="405"/>
      <c r="KBF105" s="405"/>
      <c r="KBG105" s="405"/>
      <c r="KBH105" s="405"/>
      <c r="KBI105" s="405"/>
      <c r="KBJ105" s="405"/>
      <c r="KBK105" s="405"/>
      <c r="KBL105" s="405"/>
      <c r="KBM105" s="405"/>
      <c r="KBN105" s="405"/>
      <c r="KBO105" s="405"/>
      <c r="KBP105" s="405"/>
      <c r="KBQ105" s="405"/>
      <c r="KBR105" s="405"/>
      <c r="KBS105" s="405"/>
      <c r="KBT105" s="405"/>
      <c r="KBU105" s="405"/>
      <c r="KBV105" s="405"/>
      <c r="KBW105" s="405"/>
      <c r="KBX105" s="405"/>
      <c r="KBY105" s="405"/>
      <c r="KBZ105" s="405"/>
      <c r="KCA105" s="405"/>
      <c r="KCB105" s="405"/>
      <c r="KCC105" s="405"/>
      <c r="KCD105" s="405"/>
      <c r="KCE105" s="405"/>
      <c r="KCF105" s="405"/>
      <c r="KCG105" s="405"/>
      <c r="KCH105" s="405"/>
      <c r="KCI105" s="405"/>
      <c r="KCJ105" s="405"/>
      <c r="KCK105" s="405"/>
      <c r="KCL105" s="405"/>
      <c r="KCM105" s="405"/>
      <c r="KCN105" s="405"/>
      <c r="KCO105" s="405"/>
      <c r="KCP105" s="405"/>
      <c r="KCQ105" s="405"/>
      <c r="KCR105" s="405"/>
      <c r="KCS105" s="405"/>
      <c r="KCT105" s="405"/>
      <c r="KCU105" s="405"/>
      <c r="KCV105" s="405"/>
      <c r="KCW105" s="405"/>
      <c r="KCX105" s="405"/>
      <c r="KCY105" s="405"/>
      <c r="KCZ105" s="405"/>
      <c r="KDA105" s="405"/>
      <c r="KDB105" s="405"/>
      <c r="KDC105" s="405"/>
      <c r="KDD105" s="405"/>
      <c r="KDE105" s="405"/>
      <c r="KDF105" s="405"/>
      <c r="KDG105" s="405"/>
      <c r="KDH105" s="405"/>
      <c r="KDI105" s="405"/>
      <c r="KDJ105" s="405"/>
      <c r="KDK105" s="405"/>
      <c r="KDL105" s="405"/>
      <c r="KDM105" s="405"/>
      <c r="KDN105" s="405"/>
      <c r="KDO105" s="405"/>
      <c r="KDP105" s="405"/>
      <c r="KDQ105" s="405"/>
      <c r="KDR105" s="405"/>
      <c r="KDS105" s="405"/>
      <c r="KDT105" s="405"/>
      <c r="KDU105" s="405"/>
      <c r="KDV105" s="405"/>
      <c r="KDW105" s="405"/>
      <c r="KDX105" s="405"/>
      <c r="KDY105" s="405"/>
      <c r="KDZ105" s="405"/>
      <c r="KEA105" s="405"/>
      <c r="KEB105" s="405"/>
      <c r="KEC105" s="405"/>
      <c r="KED105" s="405"/>
      <c r="KEE105" s="405"/>
      <c r="KEF105" s="405"/>
      <c r="KEG105" s="405"/>
      <c r="KEH105" s="405"/>
      <c r="KEI105" s="405"/>
      <c r="KEJ105" s="405"/>
      <c r="KEK105" s="405"/>
      <c r="KEL105" s="405"/>
      <c r="KEM105" s="405"/>
      <c r="KEN105" s="405"/>
      <c r="KEO105" s="405"/>
      <c r="KEP105" s="405"/>
      <c r="KEQ105" s="405"/>
      <c r="KER105" s="405"/>
      <c r="KES105" s="405"/>
      <c r="KET105" s="405"/>
      <c r="KEU105" s="405"/>
      <c r="KEV105" s="405"/>
      <c r="KEW105" s="405"/>
      <c r="KEX105" s="405"/>
      <c r="KEY105" s="405"/>
      <c r="KEZ105" s="405"/>
      <c r="KFA105" s="405"/>
      <c r="KFB105" s="405"/>
      <c r="KFC105" s="405"/>
      <c r="KFD105" s="405"/>
      <c r="KFE105" s="405"/>
      <c r="KFF105" s="405"/>
      <c r="KFG105" s="405"/>
      <c r="KFH105" s="405"/>
      <c r="KFI105" s="405"/>
      <c r="KFJ105" s="405"/>
      <c r="KFK105" s="405"/>
      <c r="KFL105" s="405"/>
      <c r="KFM105" s="405"/>
      <c r="KFN105" s="405"/>
      <c r="KFO105" s="405"/>
      <c r="KFP105" s="405"/>
      <c r="KFQ105" s="405"/>
      <c r="KFR105" s="405"/>
      <c r="KFS105" s="405"/>
      <c r="KFT105" s="405"/>
      <c r="KFU105" s="405"/>
      <c r="KFV105" s="405"/>
      <c r="KFW105" s="405"/>
      <c r="KFX105" s="405"/>
      <c r="KFY105" s="405"/>
      <c r="KFZ105" s="405"/>
      <c r="KGA105" s="405"/>
      <c r="KGB105" s="405"/>
      <c r="KGC105" s="405"/>
      <c r="KGD105" s="405"/>
      <c r="KGE105" s="405"/>
      <c r="KGF105" s="405"/>
      <c r="KGG105" s="405"/>
      <c r="KGH105" s="405"/>
      <c r="KGI105" s="405"/>
      <c r="KGJ105" s="405"/>
      <c r="KGK105" s="405"/>
      <c r="KGL105" s="405"/>
      <c r="KGM105" s="405"/>
      <c r="KGN105" s="405"/>
      <c r="KGO105" s="405"/>
      <c r="KGP105" s="405"/>
      <c r="KGQ105" s="405"/>
      <c r="KGR105" s="405"/>
      <c r="KGS105" s="405"/>
      <c r="KGT105" s="405"/>
      <c r="KGU105" s="405"/>
      <c r="KGV105" s="405"/>
      <c r="KGW105" s="405"/>
      <c r="KGX105" s="405"/>
      <c r="KGY105" s="405"/>
      <c r="KGZ105" s="405"/>
      <c r="KHA105" s="405"/>
      <c r="KHB105" s="405"/>
      <c r="KHC105" s="405"/>
      <c r="KHD105" s="405"/>
      <c r="KHE105" s="405"/>
      <c r="KHF105" s="405"/>
      <c r="KHG105" s="405"/>
      <c r="KHH105" s="405"/>
      <c r="KHI105" s="405"/>
      <c r="KHJ105" s="405"/>
      <c r="KHK105" s="405"/>
      <c r="KHL105" s="405"/>
      <c r="KHM105" s="405"/>
      <c r="KHN105" s="405"/>
      <c r="KHO105" s="405"/>
      <c r="KHP105" s="405"/>
      <c r="KHQ105" s="405"/>
      <c r="KHR105" s="405"/>
      <c r="KHT105" s="405"/>
      <c r="KHV105" s="405"/>
      <c r="KHX105" s="405"/>
      <c r="KIA105" s="405"/>
      <c r="KIB105" s="405"/>
      <c r="KIC105" s="405"/>
      <c r="KIE105" s="405"/>
      <c r="KIF105" s="405"/>
      <c r="KIG105" s="405"/>
      <c r="KIH105" s="405"/>
      <c r="KIM105" s="405"/>
      <c r="KIO105" s="405"/>
      <c r="KIP105" s="405"/>
      <c r="KIQ105" s="405"/>
      <c r="KIR105" s="405"/>
      <c r="KIS105" s="405"/>
      <c r="KIT105" s="405"/>
      <c r="KIU105" s="405"/>
      <c r="KIV105" s="405"/>
      <c r="KIW105" s="405"/>
      <c r="KIX105" s="405"/>
      <c r="KIY105" s="405"/>
      <c r="KIZ105" s="405"/>
      <c r="KJA105" s="405"/>
      <c r="KJB105" s="405"/>
      <c r="KJC105" s="405"/>
      <c r="KJD105" s="405"/>
      <c r="KJE105" s="405"/>
      <c r="KJF105" s="405"/>
      <c r="KJG105" s="405"/>
      <c r="KJH105" s="405"/>
      <c r="KJI105" s="405"/>
      <c r="KJJ105" s="405"/>
      <c r="KJK105" s="405"/>
      <c r="KJL105" s="405"/>
      <c r="KJM105" s="405"/>
      <c r="KJN105" s="405"/>
      <c r="KJO105" s="405"/>
      <c r="KJP105" s="405"/>
      <c r="KJQ105" s="405"/>
      <c r="KJR105" s="405"/>
      <c r="KJS105" s="405"/>
      <c r="KJT105" s="405"/>
      <c r="KJU105" s="405"/>
      <c r="KJV105" s="405"/>
      <c r="KJW105" s="405"/>
      <c r="KJX105" s="405"/>
      <c r="KJY105" s="405"/>
      <c r="KJZ105" s="405"/>
      <c r="KKA105" s="405"/>
      <c r="KKB105" s="405"/>
      <c r="KKC105" s="405"/>
      <c r="KKD105" s="405"/>
      <c r="KKE105" s="405"/>
      <c r="KKF105" s="405"/>
      <c r="KKG105" s="405"/>
      <c r="KKH105" s="405"/>
      <c r="KKI105" s="405"/>
      <c r="KKJ105" s="405"/>
      <c r="KKK105" s="405"/>
      <c r="KKL105" s="405"/>
      <c r="KKM105" s="405"/>
      <c r="KKN105" s="405"/>
      <c r="KKO105" s="405"/>
      <c r="KKP105" s="405"/>
      <c r="KKQ105" s="405"/>
      <c r="KKR105" s="405"/>
      <c r="KKS105" s="405"/>
      <c r="KKT105" s="405"/>
      <c r="KKU105" s="405"/>
      <c r="KKV105" s="405"/>
      <c r="KKW105" s="405"/>
      <c r="KKX105" s="405"/>
      <c r="KKY105" s="405"/>
      <c r="KKZ105" s="405"/>
      <c r="KLA105" s="405"/>
      <c r="KLB105" s="405"/>
      <c r="KLC105" s="405"/>
      <c r="KLD105" s="405"/>
      <c r="KLE105" s="405"/>
      <c r="KLF105" s="405"/>
      <c r="KLG105" s="405"/>
      <c r="KLH105" s="405"/>
      <c r="KLI105" s="405"/>
      <c r="KLJ105" s="405"/>
      <c r="KLK105" s="405"/>
      <c r="KLL105" s="405"/>
      <c r="KLM105" s="405"/>
      <c r="KLN105" s="405"/>
      <c r="KLO105" s="405"/>
      <c r="KLP105" s="405"/>
      <c r="KLQ105" s="405"/>
      <c r="KLR105" s="405"/>
      <c r="KLS105" s="405"/>
      <c r="KLT105" s="405"/>
      <c r="KLU105" s="405"/>
      <c r="KLV105" s="405"/>
      <c r="KLW105" s="405"/>
      <c r="KLX105" s="405"/>
      <c r="KLY105" s="405"/>
      <c r="KLZ105" s="405"/>
      <c r="KMA105" s="405"/>
      <c r="KMB105" s="405"/>
      <c r="KMC105" s="405"/>
      <c r="KMD105" s="405"/>
      <c r="KME105" s="405"/>
      <c r="KMF105" s="405"/>
      <c r="KMG105" s="405"/>
      <c r="KMH105" s="405"/>
      <c r="KMI105" s="405"/>
      <c r="KMJ105" s="405"/>
      <c r="KMK105" s="405"/>
      <c r="KML105" s="405"/>
      <c r="KMM105" s="405"/>
      <c r="KMN105" s="405"/>
      <c r="KMO105" s="405"/>
      <c r="KMP105" s="405"/>
      <c r="KMQ105" s="405"/>
      <c r="KMR105" s="405"/>
      <c r="KMS105" s="405"/>
      <c r="KMT105" s="405"/>
      <c r="KMU105" s="405"/>
      <c r="KMV105" s="405"/>
      <c r="KMW105" s="405"/>
      <c r="KMX105" s="405"/>
      <c r="KMY105" s="405"/>
      <c r="KMZ105" s="405"/>
      <c r="KNA105" s="405"/>
      <c r="KNB105" s="405"/>
      <c r="KNC105" s="405"/>
      <c r="KND105" s="405"/>
      <c r="KNE105" s="405"/>
      <c r="KNF105" s="405"/>
      <c r="KNG105" s="405"/>
      <c r="KNH105" s="405"/>
      <c r="KNI105" s="405"/>
      <c r="KNJ105" s="405"/>
      <c r="KNK105" s="405"/>
      <c r="KNL105" s="405"/>
      <c r="KNM105" s="405"/>
      <c r="KNN105" s="405"/>
      <c r="KNO105" s="405"/>
      <c r="KNP105" s="405"/>
      <c r="KNQ105" s="405"/>
      <c r="KNR105" s="405"/>
      <c r="KNS105" s="405"/>
      <c r="KNT105" s="405"/>
      <c r="KNU105" s="405"/>
      <c r="KNV105" s="405"/>
      <c r="KNW105" s="405"/>
      <c r="KNX105" s="405"/>
      <c r="KNY105" s="405"/>
      <c r="KNZ105" s="405"/>
      <c r="KOA105" s="405"/>
      <c r="KOB105" s="405"/>
      <c r="KOC105" s="405"/>
      <c r="KOD105" s="405"/>
      <c r="KOE105" s="405"/>
      <c r="KOF105" s="405"/>
      <c r="KOG105" s="405"/>
      <c r="KOH105" s="405"/>
      <c r="KOI105" s="405"/>
      <c r="KOJ105" s="405"/>
      <c r="KOK105" s="405"/>
      <c r="KOL105" s="405"/>
      <c r="KOM105" s="405"/>
      <c r="KON105" s="405"/>
      <c r="KOO105" s="405"/>
      <c r="KOP105" s="405"/>
      <c r="KOQ105" s="405"/>
      <c r="KOR105" s="405"/>
      <c r="KOS105" s="405"/>
      <c r="KOT105" s="405"/>
      <c r="KOU105" s="405"/>
      <c r="KOV105" s="405"/>
      <c r="KOW105" s="405"/>
      <c r="KOX105" s="405"/>
      <c r="KOY105" s="405"/>
      <c r="KOZ105" s="405"/>
      <c r="KPA105" s="405"/>
      <c r="KPB105" s="405"/>
      <c r="KPC105" s="405"/>
      <c r="KPD105" s="405"/>
      <c r="KPE105" s="405"/>
      <c r="KPF105" s="405"/>
      <c r="KPG105" s="405"/>
      <c r="KPH105" s="405"/>
      <c r="KPI105" s="405"/>
      <c r="KPJ105" s="405"/>
      <c r="KPK105" s="405"/>
      <c r="KPL105" s="405"/>
      <c r="KPM105" s="405"/>
      <c r="KPN105" s="405"/>
      <c r="KPO105" s="405"/>
      <c r="KPP105" s="405"/>
      <c r="KPQ105" s="405"/>
      <c r="KPR105" s="405"/>
      <c r="KPS105" s="405"/>
      <c r="KPT105" s="405"/>
      <c r="KPU105" s="405"/>
      <c r="KPV105" s="405"/>
      <c r="KPW105" s="405"/>
      <c r="KPX105" s="405"/>
      <c r="KPY105" s="405"/>
      <c r="KPZ105" s="405"/>
      <c r="KQA105" s="405"/>
      <c r="KQB105" s="405"/>
      <c r="KQC105" s="405"/>
      <c r="KQD105" s="405"/>
      <c r="KQE105" s="405"/>
      <c r="KQF105" s="405"/>
      <c r="KQG105" s="405"/>
      <c r="KQH105" s="405"/>
      <c r="KQI105" s="405"/>
      <c r="KQJ105" s="405"/>
      <c r="KQK105" s="405"/>
      <c r="KQL105" s="405"/>
      <c r="KQM105" s="405"/>
      <c r="KQN105" s="405"/>
      <c r="KQO105" s="405"/>
      <c r="KQP105" s="405"/>
      <c r="KQQ105" s="405"/>
      <c r="KQR105" s="405"/>
      <c r="KQS105" s="405"/>
      <c r="KQT105" s="405"/>
      <c r="KQU105" s="405"/>
      <c r="KQV105" s="405"/>
      <c r="KQW105" s="405"/>
      <c r="KQX105" s="405"/>
      <c r="KQY105" s="405"/>
      <c r="KQZ105" s="405"/>
      <c r="KRA105" s="405"/>
      <c r="KRB105" s="405"/>
      <c r="KRC105" s="405"/>
      <c r="KRD105" s="405"/>
      <c r="KRE105" s="405"/>
      <c r="KRF105" s="405"/>
      <c r="KRG105" s="405"/>
      <c r="KRH105" s="405"/>
      <c r="KRI105" s="405"/>
      <c r="KRJ105" s="405"/>
      <c r="KRK105" s="405"/>
      <c r="KRL105" s="405"/>
      <c r="KRM105" s="405"/>
      <c r="KRN105" s="405"/>
      <c r="KRP105" s="405"/>
      <c r="KRR105" s="405"/>
      <c r="KRT105" s="405"/>
      <c r="KRW105" s="405"/>
      <c r="KRX105" s="405"/>
      <c r="KRY105" s="405"/>
      <c r="KSA105" s="405"/>
      <c r="KSB105" s="405"/>
      <c r="KSC105" s="405"/>
      <c r="KSD105" s="405"/>
      <c r="KSI105" s="405"/>
      <c r="KSK105" s="405"/>
      <c r="KSL105" s="405"/>
      <c r="KSM105" s="405"/>
      <c r="KSN105" s="405"/>
      <c r="KSO105" s="405"/>
      <c r="KSP105" s="405"/>
      <c r="KSQ105" s="405"/>
      <c r="KSR105" s="405"/>
      <c r="KSS105" s="405"/>
      <c r="KST105" s="405"/>
      <c r="KSU105" s="405"/>
      <c r="KSV105" s="405"/>
      <c r="KSW105" s="405"/>
      <c r="KSX105" s="405"/>
      <c r="KSY105" s="405"/>
      <c r="KSZ105" s="405"/>
      <c r="KTA105" s="405"/>
      <c r="KTB105" s="405"/>
      <c r="KTC105" s="405"/>
      <c r="KTD105" s="405"/>
      <c r="KTE105" s="405"/>
      <c r="KTF105" s="405"/>
      <c r="KTG105" s="405"/>
      <c r="KTH105" s="405"/>
      <c r="KTI105" s="405"/>
      <c r="KTJ105" s="405"/>
      <c r="KTK105" s="405"/>
      <c r="KTL105" s="405"/>
      <c r="KTM105" s="405"/>
      <c r="KTN105" s="405"/>
      <c r="KTO105" s="405"/>
      <c r="KTP105" s="405"/>
      <c r="KTQ105" s="405"/>
      <c r="KTR105" s="405"/>
      <c r="KTS105" s="405"/>
      <c r="KTT105" s="405"/>
      <c r="KTU105" s="405"/>
      <c r="KTV105" s="405"/>
      <c r="KTW105" s="405"/>
      <c r="KTX105" s="405"/>
      <c r="KTY105" s="405"/>
      <c r="KTZ105" s="405"/>
      <c r="KUA105" s="405"/>
      <c r="KUB105" s="405"/>
      <c r="KUC105" s="405"/>
      <c r="KUD105" s="405"/>
      <c r="KUE105" s="405"/>
      <c r="KUF105" s="405"/>
      <c r="KUG105" s="405"/>
      <c r="KUH105" s="405"/>
      <c r="KUI105" s="405"/>
      <c r="KUJ105" s="405"/>
      <c r="KUK105" s="405"/>
      <c r="KUL105" s="405"/>
      <c r="KUM105" s="405"/>
      <c r="KUN105" s="405"/>
      <c r="KUO105" s="405"/>
      <c r="KUP105" s="405"/>
      <c r="KUQ105" s="405"/>
      <c r="KUR105" s="405"/>
      <c r="KUS105" s="405"/>
      <c r="KUT105" s="405"/>
      <c r="KUU105" s="405"/>
      <c r="KUV105" s="405"/>
      <c r="KUW105" s="405"/>
      <c r="KUX105" s="405"/>
      <c r="KUY105" s="405"/>
      <c r="KUZ105" s="405"/>
      <c r="KVA105" s="405"/>
      <c r="KVB105" s="405"/>
      <c r="KVC105" s="405"/>
      <c r="KVD105" s="405"/>
      <c r="KVE105" s="405"/>
      <c r="KVF105" s="405"/>
      <c r="KVG105" s="405"/>
      <c r="KVH105" s="405"/>
      <c r="KVI105" s="405"/>
      <c r="KVJ105" s="405"/>
      <c r="KVK105" s="405"/>
      <c r="KVL105" s="405"/>
      <c r="KVM105" s="405"/>
      <c r="KVN105" s="405"/>
      <c r="KVO105" s="405"/>
      <c r="KVP105" s="405"/>
      <c r="KVQ105" s="405"/>
      <c r="KVR105" s="405"/>
      <c r="KVS105" s="405"/>
      <c r="KVT105" s="405"/>
      <c r="KVU105" s="405"/>
      <c r="KVV105" s="405"/>
      <c r="KVW105" s="405"/>
      <c r="KVX105" s="405"/>
      <c r="KVY105" s="405"/>
      <c r="KVZ105" s="405"/>
      <c r="KWA105" s="405"/>
      <c r="KWB105" s="405"/>
      <c r="KWC105" s="405"/>
      <c r="KWD105" s="405"/>
      <c r="KWE105" s="405"/>
      <c r="KWF105" s="405"/>
      <c r="KWG105" s="405"/>
      <c r="KWH105" s="405"/>
      <c r="KWI105" s="405"/>
      <c r="KWJ105" s="405"/>
      <c r="KWK105" s="405"/>
      <c r="KWL105" s="405"/>
      <c r="KWM105" s="405"/>
      <c r="KWN105" s="405"/>
      <c r="KWO105" s="405"/>
      <c r="KWP105" s="405"/>
      <c r="KWQ105" s="405"/>
      <c r="KWR105" s="405"/>
      <c r="KWS105" s="405"/>
      <c r="KWT105" s="405"/>
      <c r="KWU105" s="405"/>
      <c r="KWV105" s="405"/>
      <c r="KWW105" s="405"/>
      <c r="KWX105" s="405"/>
      <c r="KWY105" s="405"/>
      <c r="KWZ105" s="405"/>
      <c r="KXA105" s="405"/>
      <c r="KXB105" s="405"/>
      <c r="KXC105" s="405"/>
      <c r="KXD105" s="405"/>
      <c r="KXE105" s="405"/>
      <c r="KXF105" s="405"/>
      <c r="KXG105" s="405"/>
      <c r="KXH105" s="405"/>
      <c r="KXI105" s="405"/>
      <c r="KXJ105" s="405"/>
      <c r="KXK105" s="405"/>
      <c r="KXL105" s="405"/>
      <c r="KXM105" s="405"/>
      <c r="KXN105" s="405"/>
      <c r="KXO105" s="405"/>
      <c r="KXP105" s="405"/>
      <c r="KXQ105" s="405"/>
      <c r="KXR105" s="405"/>
      <c r="KXS105" s="405"/>
      <c r="KXT105" s="405"/>
      <c r="KXU105" s="405"/>
      <c r="KXV105" s="405"/>
      <c r="KXW105" s="405"/>
      <c r="KXX105" s="405"/>
      <c r="KXY105" s="405"/>
      <c r="KXZ105" s="405"/>
      <c r="KYA105" s="405"/>
      <c r="KYB105" s="405"/>
      <c r="KYC105" s="405"/>
      <c r="KYD105" s="405"/>
      <c r="KYE105" s="405"/>
      <c r="KYF105" s="405"/>
      <c r="KYG105" s="405"/>
      <c r="KYH105" s="405"/>
      <c r="KYI105" s="405"/>
      <c r="KYJ105" s="405"/>
      <c r="KYK105" s="405"/>
      <c r="KYL105" s="405"/>
      <c r="KYM105" s="405"/>
      <c r="KYN105" s="405"/>
      <c r="KYO105" s="405"/>
      <c r="KYP105" s="405"/>
      <c r="KYQ105" s="405"/>
      <c r="KYR105" s="405"/>
      <c r="KYS105" s="405"/>
      <c r="KYT105" s="405"/>
      <c r="KYU105" s="405"/>
      <c r="KYV105" s="405"/>
      <c r="KYW105" s="405"/>
      <c r="KYX105" s="405"/>
      <c r="KYY105" s="405"/>
      <c r="KYZ105" s="405"/>
      <c r="KZA105" s="405"/>
      <c r="KZB105" s="405"/>
      <c r="KZC105" s="405"/>
      <c r="KZD105" s="405"/>
      <c r="KZE105" s="405"/>
      <c r="KZF105" s="405"/>
      <c r="KZG105" s="405"/>
      <c r="KZH105" s="405"/>
      <c r="KZI105" s="405"/>
      <c r="KZJ105" s="405"/>
      <c r="KZK105" s="405"/>
      <c r="KZL105" s="405"/>
      <c r="KZM105" s="405"/>
      <c r="KZN105" s="405"/>
      <c r="KZO105" s="405"/>
      <c r="KZP105" s="405"/>
      <c r="KZQ105" s="405"/>
      <c r="KZR105" s="405"/>
      <c r="KZS105" s="405"/>
      <c r="KZT105" s="405"/>
      <c r="KZU105" s="405"/>
      <c r="KZV105" s="405"/>
      <c r="KZW105" s="405"/>
      <c r="KZX105" s="405"/>
      <c r="KZY105" s="405"/>
      <c r="KZZ105" s="405"/>
      <c r="LAA105" s="405"/>
      <c r="LAB105" s="405"/>
      <c r="LAC105" s="405"/>
      <c r="LAD105" s="405"/>
      <c r="LAE105" s="405"/>
      <c r="LAF105" s="405"/>
      <c r="LAG105" s="405"/>
      <c r="LAH105" s="405"/>
      <c r="LAI105" s="405"/>
      <c r="LAJ105" s="405"/>
      <c r="LAK105" s="405"/>
      <c r="LAL105" s="405"/>
      <c r="LAM105" s="405"/>
      <c r="LAN105" s="405"/>
      <c r="LAO105" s="405"/>
      <c r="LAP105" s="405"/>
      <c r="LAQ105" s="405"/>
      <c r="LAR105" s="405"/>
      <c r="LAS105" s="405"/>
      <c r="LAT105" s="405"/>
      <c r="LAU105" s="405"/>
      <c r="LAV105" s="405"/>
      <c r="LAW105" s="405"/>
      <c r="LAX105" s="405"/>
      <c r="LAY105" s="405"/>
      <c r="LAZ105" s="405"/>
      <c r="LBA105" s="405"/>
      <c r="LBB105" s="405"/>
      <c r="LBC105" s="405"/>
      <c r="LBD105" s="405"/>
      <c r="LBE105" s="405"/>
      <c r="LBF105" s="405"/>
      <c r="LBG105" s="405"/>
      <c r="LBH105" s="405"/>
      <c r="LBI105" s="405"/>
      <c r="LBJ105" s="405"/>
      <c r="LBL105" s="405"/>
      <c r="LBN105" s="405"/>
      <c r="LBP105" s="405"/>
      <c r="LBS105" s="405"/>
      <c r="LBT105" s="405"/>
      <c r="LBU105" s="405"/>
      <c r="LBW105" s="405"/>
      <c r="LBX105" s="405"/>
      <c r="LBY105" s="405"/>
      <c r="LBZ105" s="405"/>
      <c r="LCE105" s="405"/>
      <c r="LCG105" s="405"/>
      <c r="LCH105" s="405"/>
      <c r="LCI105" s="405"/>
      <c r="LCJ105" s="405"/>
      <c r="LCK105" s="405"/>
      <c r="LCL105" s="405"/>
      <c r="LCM105" s="405"/>
      <c r="LCN105" s="405"/>
      <c r="LCO105" s="405"/>
      <c r="LCP105" s="405"/>
      <c r="LCQ105" s="405"/>
      <c r="LCR105" s="405"/>
      <c r="LCS105" s="405"/>
      <c r="LCT105" s="405"/>
      <c r="LCU105" s="405"/>
      <c r="LCV105" s="405"/>
      <c r="LCW105" s="405"/>
      <c r="LCX105" s="405"/>
      <c r="LCY105" s="405"/>
      <c r="LCZ105" s="405"/>
      <c r="LDA105" s="405"/>
      <c r="LDB105" s="405"/>
      <c r="LDC105" s="405"/>
      <c r="LDD105" s="405"/>
      <c r="LDE105" s="405"/>
      <c r="LDF105" s="405"/>
      <c r="LDG105" s="405"/>
      <c r="LDH105" s="405"/>
      <c r="LDI105" s="405"/>
      <c r="LDJ105" s="405"/>
      <c r="LDK105" s="405"/>
      <c r="LDL105" s="405"/>
      <c r="LDM105" s="405"/>
      <c r="LDN105" s="405"/>
      <c r="LDO105" s="405"/>
      <c r="LDP105" s="405"/>
      <c r="LDQ105" s="405"/>
      <c r="LDR105" s="405"/>
      <c r="LDS105" s="405"/>
      <c r="LDT105" s="405"/>
      <c r="LDU105" s="405"/>
      <c r="LDV105" s="405"/>
      <c r="LDW105" s="405"/>
      <c r="LDX105" s="405"/>
      <c r="LDY105" s="405"/>
      <c r="LDZ105" s="405"/>
      <c r="LEA105" s="405"/>
      <c r="LEB105" s="405"/>
      <c r="LEC105" s="405"/>
      <c r="LED105" s="405"/>
      <c r="LEE105" s="405"/>
      <c r="LEF105" s="405"/>
      <c r="LEG105" s="405"/>
      <c r="LEH105" s="405"/>
      <c r="LEI105" s="405"/>
      <c r="LEJ105" s="405"/>
      <c r="LEK105" s="405"/>
      <c r="LEL105" s="405"/>
      <c r="LEM105" s="405"/>
      <c r="LEN105" s="405"/>
      <c r="LEO105" s="405"/>
      <c r="LEP105" s="405"/>
      <c r="LEQ105" s="405"/>
      <c r="LER105" s="405"/>
      <c r="LES105" s="405"/>
      <c r="LET105" s="405"/>
      <c r="LEU105" s="405"/>
      <c r="LEV105" s="405"/>
      <c r="LEW105" s="405"/>
      <c r="LEX105" s="405"/>
      <c r="LEY105" s="405"/>
      <c r="LEZ105" s="405"/>
      <c r="LFA105" s="405"/>
      <c r="LFB105" s="405"/>
      <c r="LFC105" s="405"/>
      <c r="LFD105" s="405"/>
      <c r="LFE105" s="405"/>
      <c r="LFF105" s="405"/>
      <c r="LFG105" s="405"/>
      <c r="LFH105" s="405"/>
      <c r="LFI105" s="405"/>
      <c r="LFJ105" s="405"/>
      <c r="LFK105" s="405"/>
      <c r="LFL105" s="405"/>
      <c r="LFM105" s="405"/>
      <c r="LFN105" s="405"/>
      <c r="LFO105" s="405"/>
      <c r="LFP105" s="405"/>
      <c r="LFQ105" s="405"/>
      <c r="LFR105" s="405"/>
      <c r="LFS105" s="405"/>
      <c r="LFT105" s="405"/>
      <c r="LFU105" s="405"/>
      <c r="LFV105" s="405"/>
      <c r="LFW105" s="405"/>
      <c r="LFX105" s="405"/>
      <c r="LFY105" s="405"/>
      <c r="LFZ105" s="405"/>
      <c r="LGA105" s="405"/>
      <c r="LGB105" s="405"/>
      <c r="LGC105" s="405"/>
      <c r="LGD105" s="405"/>
      <c r="LGE105" s="405"/>
      <c r="LGF105" s="405"/>
      <c r="LGG105" s="405"/>
      <c r="LGH105" s="405"/>
      <c r="LGI105" s="405"/>
      <c r="LGJ105" s="405"/>
      <c r="LGK105" s="405"/>
      <c r="LGL105" s="405"/>
      <c r="LGM105" s="405"/>
      <c r="LGN105" s="405"/>
      <c r="LGO105" s="405"/>
      <c r="LGP105" s="405"/>
      <c r="LGQ105" s="405"/>
      <c r="LGR105" s="405"/>
      <c r="LGS105" s="405"/>
      <c r="LGT105" s="405"/>
      <c r="LGU105" s="405"/>
      <c r="LGV105" s="405"/>
      <c r="LGW105" s="405"/>
      <c r="LGX105" s="405"/>
      <c r="LGY105" s="405"/>
      <c r="LGZ105" s="405"/>
      <c r="LHA105" s="405"/>
      <c r="LHB105" s="405"/>
      <c r="LHC105" s="405"/>
      <c r="LHD105" s="405"/>
      <c r="LHE105" s="405"/>
      <c r="LHF105" s="405"/>
      <c r="LHG105" s="405"/>
      <c r="LHH105" s="405"/>
      <c r="LHI105" s="405"/>
      <c r="LHJ105" s="405"/>
      <c r="LHK105" s="405"/>
      <c r="LHL105" s="405"/>
      <c r="LHM105" s="405"/>
      <c r="LHN105" s="405"/>
      <c r="LHO105" s="405"/>
      <c r="LHP105" s="405"/>
      <c r="LHQ105" s="405"/>
      <c r="LHR105" s="405"/>
      <c r="LHS105" s="405"/>
      <c r="LHT105" s="405"/>
      <c r="LHU105" s="405"/>
      <c r="LHV105" s="405"/>
      <c r="LHW105" s="405"/>
      <c r="LHX105" s="405"/>
      <c r="LHY105" s="405"/>
      <c r="LHZ105" s="405"/>
      <c r="LIA105" s="405"/>
      <c r="LIB105" s="405"/>
      <c r="LIC105" s="405"/>
      <c r="LID105" s="405"/>
      <c r="LIE105" s="405"/>
      <c r="LIF105" s="405"/>
      <c r="LIG105" s="405"/>
      <c r="LIH105" s="405"/>
      <c r="LII105" s="405"/>
      <c r="LIJ105" s="405"/>
      <c r="LIK105" s="405"/>
      <c r="LIL105" s="405"/>
      <c r="LIM105" s="405"/>
      <c r="LIN105" s="405"/>
      <c r="LIO105" s="405"/>
      <c r="LIP105" s="405"/>
      <c r="LIQ105" s="405"/>
      <c r="LIR105" s="405"/>
      <c r="LIS105" s="405"/>
      <c r="LIT105" s="405"/>
      <c r="LIU105" s="405"/>
      <c r="LIV105" s="405"/>
      <c r="LIW105" s="405"/>
      <c r="LIX105" s="405"/>
      <c r="LIY105" s="405"/>
      <c r="LIZ105" s="405"/>
      <c r="LJA105" s="405"/>
      <c r="LJB105" s="405"/>
      <c r="LJC105" s="405"/>
      <c r="LJD105" s="405"/>
      <c r="LJE105" s="405"/>
      <c r="LJF105" s="405"/>
      <c r="LJG105" s="405"/>
      <c r="LJH105" s="405"/>
      <c r="LJI105" s="405"/>
      <c r="LJJ105" s="405"/>
      <c r="LJK105" s="405"/>
      <c r="LJL105" s="405"/>
      <c r="LJM105" s="405"/>
      <c r="LJN105" s="405"/>
      <c r="LJO105" s="405"/>
      <c r="LJP105" s="405"/>
      <c r="LJQ105" s="405"/>
      <c r="LJR105" s="405"/>
      <c r="LJS105" s="405"/>
      <c r="LJT105" s="405"/>
      <c r="LJU105" s="405"/>
      <c r="LJV105" s="405"/>
      <c r="LJW105" s="405"/>
      <c r="LJX105" s="405"/>
      <c r="LJY105" s="405"/>
      <c r="LJZ105" s="405"/>
      <c r="LKA105" s="405"/>
      <c r="LKB105" s="405"/>
      <c r="LKC105" s="405"/>
      <c r="LKD105" s="405"/>
      <c r="LKE105" s="405"/>
      <c r="LKF105" s="405"/>
      <c r="LKG105" s="405"/>
      <c r="LKH105" s="405"/>
      <c r="LKI105" s="405"/>
      <c r="LKJ105" s="405"/>
      <c r="LKK105" s="405"/>
      <c r="LKL105" s="405"/>
      <c r="LKM105" s="405"/>
      <c r="LKN105" s="405"/>
      <c r="LKO105" s="405"/>
      <c r="LKP105" s="405"/>
      <c r="LKQ105" s="405"/>
      <c r="LKR105" s="405"/>
      <c r="LKS105" s="405"/>
      <c r="LKT105" s="405"/>
      <c r="LKU105" s="405"/>
      <c r="LKV105" s="405"/>
      <c r="LKW105" s="405"/>
      <c r="LKX105" s="405"/>
      <c r="LKY105" s="405"/>
      <c r="LKZ105" s="405"/>
      <c r="LLA105" s="405"/>
      <c r="LLB105" s="405"/>
      <c r="LLC105" s="405"/>
      <c r="LLD105" s="405"/>
      <c r="LLE105" s="405"/>
      <c r="LLF105" s="405"/>
      <c r="LLH105" s="405"/>
      <c r="LLJ105" s="405"/>
      <c r="LLL105" s="405"/>
      <c r="LLO105" s="405"/>
      <c r="LLP105" s="405"/>
      <c r="LLQ105" s="405"/>
      <c r="LLS105" s="405"/>
      <c r="LLT105" s="405"/>
      <c r="LLU105" s="405"/>
      <c r="LLV105" s="405"/>
      <c r="LMA105" s="405"/>
      <c r="LMC105" s="405"/>
      <c r="LMD105" s="405"/>
      <c r="LME105" s="405"/>
      <c r="LMF105" s="405"/>
      <c r="LMG105" s="405"/>
      <c r="LMH105" s="405"/>
      <c r="LMI105" s="405"/>
      <c r="LMJ105" s="405"/>
      <c r="LMK105" s="405"/>
      <c r="LML105" s="405"/>
      <c r="LMM105" s="405"/>
      <c r="LMN105" s="405"/>
      <c r="LMO105" s="405"/>
      <c r="LMP105" s="405"/>
      <c r="LMQ105" s="405"/>
      <c r="LMR105" s="405"/>
      <c r="LMS105" s="405"/>
      <c r="LMT105" s="405"/>
      <c r="LMU105" s="405"/>
      <c r="LMV105" s="405"/>
      <c r="LMW105" s="405"/>
      <c r="LMX105" s="405"/>
      <c r="LMY105" s="405"/>
      <c r="LMZ105" s="405"/>
      <c r="LNA105" s="405"/>
      <c r="LNB105" s="405"/>
      <c r="LNC105" s="405"/>
      <c r="LND105" s="405"/>
      <c r="LNE105" s="405"/>
      <c r="LNF105" s="405"/>
      <c r="LNG105" s="405"/>
      <c r="LNH105" s="405"/>
      <c r="LNI105" s="405"/>
      <c r="LNJ105" s="405"/>
      <c r="LNK105" s="405"/>
      <c r="LNL105" s="405"/>
      <c r="LNM105" s="405"/>
      <c r="LNN105" s="405"/>
      <c r="LNO105" s="405"/>
      <c r="LNP105" s="405"/>
      <c r="LNQ105" s="405"/>
      <c r="LNR105" s="405"/>
      <c r="LNS105" s="405"/>
      <c r="LNT105" s="405"/>
      <c r="LNU105" s="405"/>
      <c r="LNV105" s="405"/>
      <c r="LNW105" s="405"/>
      <c r="LNX105" s="405"/>
      <c r="LNY105" s="405"/>
      <c r="LNZ105" s="405"/>
      <c r="LOA105" s="405"/>
      <c r="LOB105" s="405"/>
      <c r="LOC105" s="405"/>
      <c r="LOD105" s="405"/>
      <c r="LOE105" s="405"/>
      <c r="LOF105" s="405"/>
      <c r="LOG105" s="405"/>
      <c r="LOH105" s="405"/>
      <c r="LOI105" s="405"/>
      <c r="LOJ105" s="405"/>
      <c r="LOK105" s="405"/>
      <c r="LOL105" s="405"/>
      <c r="LOM105" s="405"/>
      <c r="LON105" s="405"/>
      <c r="LOO105" s="405"/>
      <c r="LOP105" s="405"/>
      <c r="LOQ105" s="405"/>
      <c r="LOR105" s="405"/>
      <c r="LOS105" s="405"/>
      <c r="LOT105" s="405"/>
      <c r="LOU105" s="405"/>
      <c r="LOV105" s="405"/>
      <c r="LOW105" s="405"/>
      <c r="LOX105" s="405"/>
      <c r="LOY105" s="405"/>
      <c r="LOZ105" s="405"/>
      <c r="LPA105" s="405"/>
      <c r="LPB105" s="405"/>
      <c r="LPC105" s="405"/>
      <c r="LPD105" s="405"/>
      <c r="LPE105" s="405"/>
      <c r="LPF105" s="405"/>
      <c r="LPG105" s="405"/>
      <c r="LPH105" s="405"/>
      <c r="LPI105" s="405"/>
      <c r="LPJ105" s="405"/>
      <c r="LPK105" s="405"/>
      <c r="LPL105" s="405"/>
      <c r="LPM105" s="405"/>
      <c r="LPN105" s="405"/>
      <c r="LPO105" s="405"/>
      <c r="LPP105" s="405"/>
      <c r="LPQ105" s="405"/>
      <c r="LPR105" s="405"/>
      <c r="LPS105" s="405"/>
      <c r="LPT105" s="405"/>
      <c r="LPU105" s="405"/>
      <c r="LPV105" s="405"/>
      <c r="LPW105" s="405"/>
      <c r="LPX105" s="405"/>
      <c r="LPY105" s="405"/>
      <c r="LPZ105" s="405"/>
      <c r="LQA105" s="405"/>
      <c r="LQB105" s="405"/>
      <c r="LQC105" s="405"/>
      <c r="LQD105" s="405"/>
      <c r="LQE105" s="405"/>
      <c r="LQF105" s="405"/>
      <c r="LQG105" s="405"/>
      <c r="LQH105" s="405"/>
      <c r="LQI105" s="405"/>
      <c r="LQJ105" s="405"/>
      <c r="LQK105" s="405"/>
      <c r="LQL105" s="405"/>
      <c r="LQM105" s="405"/>
      <c r="LQN105" s="405"/>
      <c r="LQO105" s="405"/>
      <c r="LQP105" s="405"/>
      <c r="LQQ105" s="405"/>
      <c r="LQR105" s="405"/>
      <c r="LQS105" s="405"/>
      <c r="LQT105" s="405"/>
      <c r="LQU105" s="405"/>
      <c r="LQV105" s="405"/>
      <c r="LQW105" s="405"/>
      <c r="LQX105" s="405"/>
      <c r="LQY105" s="405"/>
      <c r="LQZ105" s="405"/>
      <c r="LRA105" s="405"/>
      <c r="LRB105" s="405"/>
      <c r="LRC105" s="405"/>
      <c r="LRD105" s="405"/>
      <c r="LRE105" s="405"/>
      <c r="LRF105" s="405"/>
      <c r="LRG105" s="405"/>
      <c r="LRH105" s="405"/>
      <c r="LRI105" s="405"/>
      <c r="LRJ105" s="405"/>
      <c r="LRK105" s="405"/>
      <c r="LRL105" s="405"/>
      <c r="LRM105" s="405"/>
      <c r="LRN105" s="405"/>
      <c r="LRO105" s="405"/>
      <c r="LRP105" s="405"/>
      <c r="LRQ105" s="405"/>
      <c r="LRR105" s="405"/>
      <c r="LRS105" s="405"/>
      <c r="LRT105" s="405"/>
      <c r="LRU105" s="405"/>
      <c r="LRV105" s="405"/>
      <c r="LRW105" s="405"/>
      <c r="LRX105" s="405"/>
      <c r="LRY105" s="405"/>
      <c r="LRZ105" s="405"/>
      <c r="LSA105" s="405"/>
      <c r="LSB105" s="405"/>
      <c r="LSC105" s="405"/>
      <c r="LSD105" s="405"/>
      <c r="LSE105" s="405"/>
      <c r="LSF105" s="405"/>
      <c r="LSG105" s="405"/>
      <c r="LSH105" s="405"/>
      <c r="LSI105" s="405"/>
      <c r="LSJ105" s="405"/>
      <c r="LSK105" s="405"/>
      <c r="LSL105" s="405"/>
      <c r="LSM105" s="405"/>
      <c r="LSN105" s="405"/>
      <c r="LSO105" s="405"/>
      <c r="LSP105" s="405"/>
      <c r="LSQ105" s="405"/>
      <c r="LSR105" s="405"/>
      <c r="LSS105" s="405"/>
      <c r="LST105" s="405"/>
      <c r="LSU105" s="405"/>
      <c r="LSV105" s="405"/>
      <c r="LSW105" s="405"/>
      <c r="LSX105" s="405"/>
      <c r="LSY105" s="405"/>
      <c r="LSZ105" s="405"/>
      <c r="LTA105" s="405"/>
      <c r="LTB105" s="405"/>
      <c r="LTC105" s="405"/>
      <c r="LTD105" s="405"/>
      <c r="LTE105" s="405"/>
      <c r="LTF105" s="405"/>
      <c r="LTG105" s="405"/>
      <c r="LTH105" s="405"/>
      <c r="LTI105" s="405"/>
      <c r="LTJ105" s="405"/>
      <c r="LTK105" s="405"/>
      <c r="LTL105" s="405"/>
      <c r="LTM105" s="405"/>
      <c r="LTN105" s="405"/>
      <c r="LTO105" s="405"/>
      <c r="LTP105" s="405"/>
      <c r="LTQ105" s="405"/>
      <c r="LTR105" s="405"/>
      <c r="LTS105" s="405"/>
      <c r="LTT105" s="405"/>
      <c r="LTU105" s="405"/>
      <c r="LTV105" s="405"/>
      <c r="LTW105" s="405"/>
      <c r="LTX105" s="405"/>
      <c r="LTY105" s="405"/>
      <c r="LTZ105" s="405"/>
      <c r="LUA105" s="405"/>
      <c r="LUB105" s="405"/>
      <c r="LUC105" s="405"/>
      <c r="LUD105" s="405"/>
      <c r="LUE105" s="405"/>
      <c r="LUF105" s="405"/>
      <c r="LUG105" s="405"/>
      <c r="LUH105" s="405"/>
      <c r="LUI105" s="405"/>
      <c r="LUJ105" s="405"/>
      <c r="LUK105" s="405"/>
      <c r="LUL105" s="405"/>
      <c r="LUM105" s="405"/>
      <c r="LUN105" s="405"/>
      <c r="LUO105" s="405"/>
      <c r="LUP105" s="405"/>
      <c r="LUQ105" s="405"/>
      <c r="LUR105" s="405"/>
      <c r="LUS105" s="405"/>
      <c r="LUT105" s="405"/>
      <c r="LUU105" s="405"/>
      <c r="LUV105" s="405"/>
      <c r="LUW105" s="405"/>
      <c r="LUX105" s="405"/>
      <c r="LUY105" s="405"/>
      <c r="LUZ105" s="405"/>
      <c r="LVA105" s="405"/>
      <c r="LVB105" s="405"/>
      <c r="LVD105" s="405"/>
      <c r="LVF105" s="405"/>
      <c r="LVH105" s="405"/>
      <c r="LVK105" s="405"/>
      <c r="LVL105" s="405"/>
      <c r="LVM105" s="405"/>
      <c r="LVO105" s="405"/>
      <c r="LVP105" s="405"/>
      <c r="LVQ105" s="405"/>
      <c r="LVR105" s="405"/>
      <c r="LVW105" s="405"/>
      <c r="LVY105" s="405"/>
      <c r="LVZ105" s="405"/>
      <c r="LWA105" s="405"/>
      <c r="LWB105" s="405"/>
      <c r="LWC105" s="405"/>
      <c r="LWD105" s="405"/>
      <c r="LWE105" s="405"/>
      <c r="LWF105" s="405"/>
      <c r="LWG105" s="405"/>
      <c r="LWH105" s="405"/>
      <c r="LWI105" s="405"/>
      <c r="LWJ105" s="405"/>
      <c r="LWK105" s="405"/>
      <c r="LWL105" s="405"/>
      <c r="LWM105" s="405"/>
      <c r="LWN105" s="405"/>
      <c r="LWO105" s="405"/>
      <c r="LWP105" s="405"/>
      <c r="LWQ105" s="405"/>
      <c r="LWR105" s="405"/>
      <c r="LWS105" s="405"/>
      <c r="LWT105" s="405"/>
      <c r="LWU105" s="405"/>
      <c r="LWV105" s="405"/>
      <c r="LWW105" s="405"/>
      <c r="LWX105" s="405"/>
      <c r="LWY105" s="405"/>
      <c r="LWZ105" s="405"/>
      <c r="LXA105" s="405"/>
      <c r="LXB105" s="405"/>
      <c r="LXC105" s="405"/>
      <c r="LXD105" s="405"/>
      <c r="LXE105" s="405"/>
      <c r="LXF105" s="405"/>
      <c r="LXG105" s="405"/>
      <c r="LXH105" s="405"/>
      <c r="LXI105" s="405"/>
      <c r="LXJ105" s="405"/>
      <c r="LXK105" s="405"/>
      <c r="LXL105" s="405"/>
      <c r="LXM105" s="405"/>
      <c r="LXN105" s="405"/>
      <c r="LXO105" s="405"/>
      <c r="LXP105" s="405"/>
      <c r="LXQ105" s="405"/>
      <c r="LXR105" s="405"/>
      <c r="LXS105" s="405"/>
      <c r="LXT105" s="405"/>
      <c r="LXU105" s="405"/>
      <c r="LXV105" s="405"/>
      <c r="LXW105" s="405"/>
      <c r="LXX105" s="405"/>
      <c r="LXY105" s="405"/>
      <c r="LXZ105" s="405"/>
      <c r="LYA105" s="405"/>
      <c r="LYB105" s="405"/>
      <c r="LYC105" s="405"/>
      <c r="LYD105" s="405"/>
      <c r="LYE105" s="405"/>
      <c r="LYF105" s="405"/>
      <c r="LYG105" s="405"/>
      <c r="LYH105" s="405"/>
      <c r="LYI105" s="405"/>
      <c r="LYJ105" s="405"/>
      <c r="LYK105" s="405"/>
      <c r="LYL105" s="405"/>
      <c r="LYM105" s="405"/>
      <c r="LYN105" s="405"/>
      <c r="LYO105" s="405"/>
      <c r="LYP105" s="405"/>
      <c r="LYQ105" s="405"/>
      <c r="LYR105" s="405"/>
      <c r="LYS105" s="405"/>
      <c r="LYT105" s="405"/>
      <c r="LYU105" s="405"/>
      <c r="LYV105" s="405"/>
      <c r="LYW105" s="405"/>
      <c r="LYX105" s="405"/>
      <c r="LYY105" s="405"/>
      <c r="LYZ105" s="405"/>
      <c r="LZA105" s="405"/>
      <c r="LZB105" s="405"/>
      <c r="LZC105" s="405"/>
      <c r="LZD105" s="405"/>
      <c r="LZE105" s="405"/>
      <c r="LZF105" s="405"/>
      <c r="LZG105" s="405"/>
      <c r="LZH105" s="405"/>
      <c r="LZI105" s="405"/>
      <c r="LZJ105" s="405"/>
      <c r="LZK105" s="405"/>
      <c r="LZL105" s="405"/>
      <c r="LZM105" s="405"/>
      <c r="LZN105" s="405"/>
      <c r="LZO105" s="405"/>
      <c r="LZP105" s="405"/>
      <c r="LZQ105" s="405"/>
      <c r="LZR105" s="405"/>
      <c r="LZS105" s="405"/>
      <c r="LZT105" s="405"/>
      <c r="LZU105" s="405"/>
      <c r="LZV105" s="405"/>
      <c r="LZW105" s="405"/>
      <c r="LZX105" s="405"/>
      <c r="LZY105" s="405"/>
      <c r="LZZ105" s="405"/>
      <c r="MAA105" s="405"/>
      <c r="MAB105" s="405"/>
      <c r="MAC105" s="405"/>
      <c r="MAD105" s="405"/>
      <c r="MAE105" s="405"/>
      <c r="MAF105" s="405"/>
      <c r="MAG105" s="405"/>
      <c r="MAH105" s="405"/>
      <c r="MAI105" s="405"/>
      <c r="MAJ105" s="405"/>
      <c r="MAK105" s="405"/>
      <c r="MAL105" s="405"/>
      <c r="MAM105" s="405"/>
      <c r="MAN105" s="405"/>
      <c r="MAO105" s="405"/>
      <c r="MAP105" s="405"/>
      <c r="MAQ105" s="405"/>
      <c r="MAR105" s="405"/>
      <c r="MAS105" s="405"/>
      <c r="MAT105" s="405"/>
      <c r="MAU105" s="405"/>
      <c r="MAV105" s="405"/>
      <c r="MAW105" s="405"/>
      <c r="MAX105" s="405"/>
      <c r="MAY105" s="405"/>
      <c r="MAZ105" s="405"/>
      <c r="MBA105" s="405"/>
      <c r="MBB105" s="405"/>
      <c r="MBC105" s="405"/>
      <c r="MBD105" s="405"/>
      <c r="MBE105" s="405"/>
      <c r="MBF105" s="405"/>
      <c r="MBG105" s="405"/>
      <c r="MBH105" s="405"/>
      <c r="MBI105" s="405"/>
      <c r="MBJ105" s="405"/>
      <c r="MBK105" s="405"/>
      <c r="MBL105" s="405"/>
      <c r="MBM105" s="405"/>
      <c r="MBN105" s="405"/>
      <c r="MBO105" s="405"/>
      <c r="MBP105" s="405"/>
      <c r="MBQ105" s="405"/>
      <c r="MBR105" s="405"/>
      <c r="MBS105" s="405"/>
      <c r="MBT105" s="405"/>
      <c r="MBU105" s="405"/>
      <c r="MBV105" s="405"/>
      <c r="MBW105" s="405"/>
      <c r="MBX105" s="405"/>
      <c r="MBY105" s="405"/>
      <c r="MBZ105" s="405"/>
      <c r="MCA105" s="405"/>
      <c r="MCB105" s="405"/>
      <c r="MCC105" s="405"/>
      <c r="MCD105" s="405"/>
      <c r="MCE105" s="405"/>
      <c r="MCF105" s="405"/>
      <c r="MCG105" s="405"/>
      <c r="MCH105" s="405"/>
      <c r="MCI105" s="405"/>
      <c r="MCJ105" s="405"/>
      <c r="MCK105" s="405"/>
      <c r="MCL105" s="405"/>
      <c r="MCM105" s="405"/>
      <c r="MCN105" s="405"/>
      <c r="MCO105" s="405"/>
      <c r="MCP105" s="405"/>
      <c r="MCQ105" s="405"/>
      <c r="MCR105" s="405"/>
      <c r="MCS105" s="405"/>
      <c r="MCT105" s="405"/>
      <c r="MCU105" s="405"/>
      <c r="MCV105" s="405"/>
      <c r="MCW105" s="405"/>
      <c r="MCX105" s="405"/>
      <c r="MCY105" s="405"/>
      <c r="MCZ105" s="405"/>
      <c r="MDA105" s="405"/>
      <c r="MDB105" s="405"/>
      <c r="MDC105" s="405"/>
      <c r="MDD105" s="405"/>
      <c r="MDE105" s="405"/>
      <c r="MDF105" s="405"/>
      <c r="MDG105" s="405"/>
      <c r="MDH105" s="405"/>
      <c r="MDI105" s="405"/>
      <c r="MDJ105" s="405"/>
      <c r="MDK105" s="405"/>
      <c r="MDL105" s="405"/>
      <c r="MDM105" s="405"/>
      <c r="MDN105" s="405"/>
      <c r="MDO105" s="405"/>
      <c r="MDP105" s="405"/>
      <c r="MDQ105" s="405"/>
      <c r="MDR105" s="405"/>
      <c r="MDS105" s="405"/>
      <c r="MDT105" s="405"/>
      <c r="MDU105" s="405"/>
      <c r="MDV105" s="405"/>
      <c r="MDW105" s="405"/>
      <c r="MDX105" s="405"/>
      <c r="MDY105" s="405"/>
      <c r="MDZ105" s="405"/>
      <c r="MEA105" s="405"/>
      <c r="MEB105" s="405"/>
      <c r="MEC105" s="405"/>
      <c r="MED105" s="405"/>
      <c r="MEE105" s="405"/>
      <c r="MEF105" s="405"/>
      <c r="MEG105" s="405"/>
      <c r="MEH105" s="405"/>
      <c r="MEI105" s="405"/>
      <c r="MEJ105" s="405"/>
      <c r="MEK105" s="405"/>
      <c r="MEL105" s="405"/>
      <c r="MEM105" s="405"/>
      <c r="MEN105" s="405"/>
      <c r="MEO105" s="405"/>
      <c r="MEP105" s="405"/>
      <c r="MEQ105" s="405"/>
      <c r="MER105" s="405"/>
      <c r="MES105" s="405"/>
      <c r="MET105" s="405"/>
      <c r="MEU105" s="405"/>
      <c r="MEV105" s="405"/>
      <c r="MEW105" s="405"/>
      <c r="MEX105" s="405"/>
      <c r="MEZ105" s="405"/>
      <c r="MFB105" s="405"/>
      <c r="MFD105" s="405"/>
      <c r="MFG105" s="405"/>
      <c r="MFH105" s="405"/>
      <c r="MFI105" s="405"/>
      <c r="MFK105" s="405"/>
      <c r="MFL105" s="405"/>
      <c r="MFM105" s="405"/>
      <c r="MFN105" s="405"/>
      <c r="MFS105" s="405"/>
      <c r="MFU105" s="405"/>
      <c r="MFV105" s="405"/>
      <c r="MFW105" s="405"/>
      <c r="MFX105" s="405"/>
      <c r="MFY105" s="405"/>
      <c r="MFZ105" s="405"/>
      <c r="MGA105" s="405"/>
      <c r="MGB105" s="405"/>
      <c r="MGC105" s="405"/>
      <c r="MGD105" s="405"/>
      <c r="MGE105" s="405"/>
      <c r="MGF105" s="405"/>
      <c r="MGG105" s="405"/>
      <c r="MGH105" s="405"/>
      <c r="MGI105" s="405"/>
      <c r="MGJ105" s="405"/>
      <c r="MGK105" s="405"/>
      <c r="MGL105" s="405"/>
      <c r="MGM105" s="405"/>
      <c r="MGN105" s="405"/>
      <c r="MGO105" s="405"/>
      <c r="MGP105" s="405"/>
      <c r="MGQ105" s="405"/>
      <c r="MGR105" s="405"/>
      <c r="MGS105" s="405"/>
      <c r="MGT105" s="405"/>
      <c r="MGU105" s="405"/>
      <c r="MGV105" s="405"/>
      <c r="MGW105" s="405"/>
      <c r="MGX105" s="405"/>
      <c r="MGY105" s="405"/>
      <c r="MGZ105" s="405"/>
      <c r="MHA105" s="405"/>
      <c r="MHB105" s="405"/>
      <c r="MHC105" s="405"/>
      <c r="MHD105" s="405"/>
      <c r="MHE105" s="405"/>
      <c r="MHF105" s="405"/>
      <c r="MHG105" s="405"/>
      <c r="MHH105" s="405"/>
      <c r="MHI105" s="405"/>
      <c r="MHJ105" s="405"/>
      <c r="MHK105" s="405"/>
      <c r="MHL105" s="405"/>
      <c r="MHM105" s="405"/>
      <c r="MHN105" s="405"/>
      <c r="MHO105" s="405"/>
      <c r="MHP105" s="405"/>
      <c r="MHQ105" s="405"/>
      <c r="MHR105" s="405"/>
      <c r="MHS105" s="405"/>
      <c r="MHT105" s="405"/>
      <c r="MHU105" s="405"/>
      <c r="MHV105" s="405"/>
      <c r="MHW105" s="405"/>
      <c r="MHX105" s="405"/>
      <c r="MHY105" s="405"/>
      <c r="MHZ105" s="405"/>
      <c r="MIA105" s="405"/>
      <c r="MIB105" s="405"/>
      <c r="MIC105" s="405"/>
      <c r="MID105" s="405"/>
      <c r="MIE105" s="405"/>
      <c r="MIF105" s="405"/>
      <c r="MIG105" s="405"/>
      <c r="MIH105" s="405"/>
      <c r="MII105" s="405"/>
      <c r="MIJ105" s="405"/>
      <c r="MIK105" s="405"/>
      <c r="MIL105" s="405"/>
      <c r="MIM105" s="405"/>
      <c r="MIN105" s="405"/>
      <c r="MIO105" s="405"/>
      <c r="MIP105" s="405"/>
      <c r="MIQ105" s="405"/>
      <c r="MIR105" s="405"/>
      <c r="MIS105" s="405"/>
      <c r="MIT105" s="405"/>
      <c r="MIU105" s="405"/>
      <c r="MIV105" s="405"/>
      <c r="MIW105" s="405"/>
      <c r="MIX105" s="405"/>
      <c r="MIY105" s="405"/>
      <c r="MIZ105" s="405"/>
      <c r="MJA105" s="405"/>
      <c r="MJB105" s="405"/>
      <c r="MJC105" s="405"/>
      <c r="MJD105" s="405"/>
      <c r="MJE105" s="405"/>
      <c r="MJF105" s="405"/>
      <c r="MJG105" s="405"/>
      <c r="MJH105" s="405"/>
      <c r="MJI105" s="405"/>
      <c r="MJJ105" s="405"/>
      <c r="MJK105" s="405"/>
      <c r="MJL105" s="405"/>
      <c r="MJM105" s="405"/>
      <c r="MJN105" s="405"/>
      <c r="MJO105" s="405"/>
      <c r="MJP105" s="405"/>
      <c r="MJQ105" s="405"/>
      <c r="MJR105" s="405"/>
      <c r="MJS105" s="405"/>
      <c r="MJT105" s="405"/>
      <c r="MJU105" s="405"/>
      <c r="MJV105" s="405"/>
      <c r="MJW105" s="405"/>
      <c r="MJX105" s="405"/>
      <c r="MJY105" s="405"/>
      <c r="MJZ105" s="405"/>
      <c r="MKA105" s="405"/>
      <c r="MKB105" s="405"/>
      <c r="MKC105" s="405"/>
      <c r="MKD105" s="405"/>
      <c r="MKE105" s="405"/>
      <c r="MKF105" s="405"/>
      <c r="MKG105" s="405"/>
      <c r="MKH105" s="405"/>
      <c r="MKI105" s="405"/>
      <c r="MKJ105" s="405"/>
      <c r="MKK105" s="405"/>
      <c r="MKL105" s="405"/>
      <c r="MKM105" s="405"/>
      <c r="MKN105" s="405"/>
      <c r="MKO105" s="405"/>
      <c r="MKP105" s="405"/>
      <c r="MKQ105" s="405"/>
      <c r="MKR105" s="405"/>
      <c r="MKS105" s="405"/>
      <c r="MKT105" s="405"/>
      <c r="MKU105" s="405"/>
      <c r="MKV105" s="405"/>
      <c r="MKW105" s="405"/>
      <c r="MKX105" s="405"/>
      <c r="MKY105" s="405"/>
      <c r="MKZ105" s="405"/>
      <c r="MLA105" s="405"/>
      <c r="MLB105" s="405"/>
      <c r="MLC105" s="405"/>
      <c r="MLD105" s="405"/>
      <c r="MLE105" s="405"/>
      <c r="MLF105" s="405"/>
      <c r="MLG105" s="405"/>
      <c r="MLH105" s="405"/>
      <c r="MLI105" s="405"/>
      <c r="MLJ105" s="405"/>
      <c r="MLK105" s="405"/>
      <c r="MLL105" s="405"/>
      <c r="MLM105" s="405"/>
      <c r="MLN105" s="405"/>
      <c r="MLO105" s="405"/>
      <c r="MLP105" s="405"/>
      <c r="MLQ105" s="405"/>
      <c r="MLR105" s="405"/>
      <c r="MLS105" s="405"/>
      <c r="MLT105" s="405"/>
      <c r="MLU105" s="405"/>
      <c r="MLV105" s="405"/>
      <c r="MLW105" s="405"/>
      <c r="MLX105" s="405"/>
      <c r="MLY105" s="405"/>
      <c r="MLZ105" s="405"/>
      <c r="MMA105" s="405"/>
      <c r="MMB105" s="405"/>
      <c r="MMC105" s="405"/>
      <c r="MMD105" s="405"/>
      <c r="MME105" s="405"/>
      <c r="MMF105" s="405"/>
      <c r="MMG105" s="405"/>
      <c r="MMH105" s="405"/>
      <c r="MMI105" s="405"/>
      <c r="MMJ105" s="405"/>
      <c r="MMK105" s="405"/>
      <c r="MML105" s="405"/>
      <c r="MMM105" s="405"/>
      <c r="MMN105" s="405"/>
      <c r="MMO105" s="405"/>
      <c r="MMP105" s="405"/>
      <c r="MMQ105" s="405"/>
      <c r="MMR105" s="405"/>
      <c r="MMS105" s="405"/>
      <c r="MMT105" s="405"/>
      <c r="MMU105" s="405"/>
      <c r="MMV105" s="405"/>
      <c r="MMW105" s="405"/>
      <c r="MMX105" s="405"/>
      <c r="MMY105" s="405"/>
      <c r="MMZ105" s="405"/>
      <c r="MNA105" s="405"/>
      <c r="MNB105" s="405"/>
      <c r="MNC105" s="405"/>
      <c r="MND105" s="405"/>
      <c r="MNE105" s="405"/>
      <c r="MNF105" s="405"/>
      <c r="MNG105" s="405"/>
      <c r="MNH105" s="405"/>
      <c r="MNI105" s="405"/>
      <c r="MNJ105" s="405"/>
      <c r="MNK105" s="405"/>
      <c r="MNL105" s="405"/>
      <c r="MNM105" s="405"/>
      <c r="MNN105" s="405"/>
      <c r="MNO105" s="405"/>
      <c r="MNP105" s="405"/>
      <c r="MNQ105" s="405"/>
      <c r="MNR105" s="405"/>
      <c r="MNS105" s="405"/>
      <c r="MNT105" s="405"/>
      <c r="MNU105" s="405"/>
      <c r="MNV105" s="405"/>
      <c r="MNW105" s="405"/>
      <c r="MNX105" s="405"/>
      <c r="MNY105" s="405"/>
      <c r="MNZ105" s="405"/>
      <c r="MOA105" s="405"/>
      <c r="MOB105" s="405"/>
      <c r="MOC105" s="405"/>
      <c r="MOD105" s="405"/>
      <c r="MOE105" s="405"/>
      <c r="MOF105" s="405"/>
      <c r="MOG105" s="405"/>
      <c r="MOH105" s="405"/>
      <c r="MOI105" s="405"/>
      <c r="MOJ105" s="405"/>
      <c r="MOK105" s="405"/>
      <c r="MOL105" s="405"/>
      <c r="MOM105" s="405"/>
      <c r="MON105" s="405"/>
      <c r="MOO105" s="405"/>
      <c r="MOP105" s="405"/>
      <c r="MOQ105" s="405"/>
      <c r="MOR105" s="405"/>
      <c r="MOS105" s="405"/>
      <c r="MOT105" s="405"/>
      <c r="MOV105" s="405"/>
      <c r="MOX105" s="405"/>
      <c r="MOZ105" s="405"/>
      <c r="MPC105" s="405"/>
      <c r="MPD105" s="405"/>
      <c r="MPE105" s="405"/>
      <c r="MPG105" s="405"/>
      <c r="MPH105" s="405"/>
      <c r="MPI105" s="405"/>
      <c r="MPJ105" s="405"/>
      <c r="MPO105" s="405"/>
      <c r="MPQ105" s="405"/>
      <c r="MPR105" s="405"/>
      <c r="MPS105" s="405"/>
      <c r="MPT105" s="405"/>
      <c r="MPU105" s="405"/>
      <c r="MPV105" s="405"/>
      <c r="MPW105" s="405"/>
      <c r="MPX105" s="405"/>
      <c r="MPY105" s="405"/>
      <c r="MPZ105" s="405"/>
      <c r="MQA105" s="405"/>
      <c r="MQB105" s="405"/>
      <c r="MQC105" s="405"/>
      <c r="MQD105" s="405"/>
      <c r="MQE105" s="405"/>
      <c r="MQF105" s="405"/>
      <c r="MQG105" s="405"/>
      <c r="MQH105" s="405"/>
      <c r="MQI105" s="405"/>
      <c r="MQJ105" s="405"/>
      <c r="MQK105" s="405"/>
      <c r="MQL105" s="405"/>
      <c r="MQM105" s="405"/>
      <c r="MQN105" s="405"/>
      <c r="MQO105" s="405"/>
      <c r="MQP105" s="405"/>
      <c r="MQQ105" s="405"/>
      <c r="MQR105" s="405"/>
      <c r="MQS105" s="405"/>
      <c r="MQT105" s="405"/>
      <c r="MQU105" s="405"/>
      <c r="MQV105" s="405"/>
      <c r="MQW105" s="405"/>
      <c r="MQX105" s="405"/>
      <c r="MQY105" s="405"/>
      <c r="MQZ105" s="405"/>
      <c r="MRA105" s="405"/>
      <c r="MRB105" s="405"/>
      <c r="MRC105" s="405"/>
      <c r="MRD105" s="405"/>
      <c r="MRE105" s="405"/>
      <c r="MRF105" s="405"/>
      <c r="MRG105" s="405"/>
      <c r="MRH105" s="405"/>
      <c r="MRI105" s="405"/>
      <c r="MRJ105" s="405"/>
      <c r="MRK105" s="405"/>
      <c r="MRL105" s="405"/>
      <c r="MRM105" s="405"/>
      <c r="MRN105" s="405"/>
      <c r="MRO105" s="405"/>
      <c r="MRP105" s="405"/>
      <c r="MRQ105" s="405"/>
      <c r="MRR105" s="405"/>
      <c r="MRS105" s="405"/>
      <c r="MRT105" s="405"/>
      <c r="MRU105" s="405"/>
      <c r="MRV105" s="405"/>
      <c r="MRW105" s="405"/>
      <c r="MRX105" s="405"/>
      <c r="MRY105" s="405"/>
      <c r="MRZ105" s="405"/>
      <c r="MSA105" s="405"/>
      <c r="MSB105" s="405"/>
      <c r="MSC105" s="405"/>
      <c r="MSD105" s="405"/>
      <c r="MSE105" s="405"/>
      <c r="MSF105" s="405"/>
      <c r="MSG105" s="405"/>
      <c r="MSH105" s="405"/>
      <c r="MSI105" s="405"/>
      <c r="MSJ105" s="405"/>
      <c r="MSK105" s="405"/>
      <c r="MSL105" s="405"/>
      <c r="MSM105" s="405"/>
      <c r="MSN105" s="405"/>
      <c r="MSO105" s="405"/>
      <c r="MSP105" s="405"/>
      <c r="MSQ105" s="405"/>
      <c r="MSR105" s="405"/>
      <c r="MSS105" s="405"/>
      <c r="MST105" s="405"/>
      <c r="MSU105" s="405"/>
      <c r="MSV105" s="405"/>
      <c r="MSW105" s="405"/>
      <c r="MSX105" s="405"/>
      <c r="MSY105" s="405"/>
      <c r="MSZ105" s="405"/>
      <c r="MTA105" s="405"/>
      <c r="MTB105" s="405"/>
      <c r="MTC105" s="405"/>
      <c r="MTD105" s="405"/>
      <c r="MTE105" s="405"/>
      <c r="MTF105" s="405"/>
      <c r="MTG105" s="405"/>
      <c r="MTH105" s="405"/>
      <c r="MTI105" s="405"/>
      <c r="MTJ105" s="405"/>
      <c r="MTK105" s="405"/>
      <c r="MTL105" s="405"/>
      <c r="MTM105" s="405"/>
      <c r="MTN105" s="405"/>
      <c r="MTO105" s="405"/>
      <c r="MTP105" s="405"/>
      <c r="MTQ105" s="405"/>
      <c r="MTR105" s="405"/>
      <c r="MTS105" s="405"/>
      <c r="MTT105" s="405"/>
      <c r="MTU105" s="405"/>
      <c r="MTV105" s="405"/>
      <c r="MTW105" s="405"/>
      <c r="MTX105" s="405"/>
      <c r="MTY105" s="405"/>
      <c r="MTZ105" s="405"/>
      <c r="MUA105" s="405"/>
      <c r="MUB105" s="405"/>
      <c r="MUC105" s="405"/>
      <c r="MUD105" s="405"/>
      <c r="MUE105" s="405"/>
      <c r="MUF105" s="405"/>
      <c r="MUG105" s="405"/>
      <c r="MUH105" s="405"/>
      <c r="MUI105" s="405"/>
      <c r="MUJ105" s="405"/>
      <c r="MUK105" s="405"/>
      <c r="MUL105" s="405"/>
      <c r="MUM105" s="405"/>
      <c r="MUN105" s="405"/>
      <c r="MUO105" s="405"/>
      <c r="MUP105" s="405"/>
      <c r="MUQ105" s="405"/>
      <c r="MUR105" s="405"/>
      <c r="MUS105" s="405"/>
      <c r="MUT105" s="405"/>
      <c r="MUU105" s="405"/>
      <c r="MUV105" s="405"/>
      <c r="MUW105" s="405"/>
      <c r="MUX105" s="405"/>
      <c r="MUY105" s="405"/>
      <c r="MUZ105" s="405"/>
      <c r="MVA105" s="405"/>
      <c r="MVB105" s="405"/>
      <c r="MVC105" s="405"/>
      <c r="MVD105" s="405"/>
      <c r="MVE105" s="405"/>
      <c r="MVF105" s="405"/>
      <c r="MVG105" s="405"/>
      <c r="MVH105" s="405"/>
      <c r="MVI105" s="405"/>
      <c r="MVJ105" s="405"/>
      <c r="MVK105" s="405"/>
      <c r="MVL105" s="405"/>
      <c r="MVM105" s="405"/>
      <c r="MVN105" s="405"/>
      <c r="MVO105" s="405"/>
      <c r="MVP105" s="405"/>
      <c r="MVQ105" s="405"/>
      <c r="MVR105" s="405"/>
      <c r="MVS105" s="405"/>
      <c r="MVT105" s="405"/>
      <c r="MVU105" s="405"/>
      <c r="MVV105" s="405"/>
      <c r="MVW105" s="405"/>
      <c r="MVX105" s="405"/>
      <c r="MVY105" s="405"/>
      <c r="MVZ105" s="405"/>
      <c r="MWA105" s="405"/>
      <c r="MWB105" s="405"/>
      <c r="MWC105" s="405"/>
      <c r="MWD105" s="405"/>
      <c r="MWE105" s="405"/>
      <c r="MWF105" s="405"/>
      <c r="MWG105" s="405"/>
      <c r="MWH105" s="405"/>
      <c r="MWI105" s="405"/>
      <c r="MWJ105" s="405"/>
      <c r="MWK105" s="405"/>
      <c r="MWL105" s="405"/>
      <c r="MWM105" s="405"/>
      <c r="MWN105" s="405"/>
      <c r="MWO105" s="405"/>
      <c r="MWP105" s="405"/>
      <c r="MWQ105" s="405"/>
      <c r="MWR105" s="405"/>
      <c r="MWS105" s="405"/>
      <c r="MWT105" s="405"/>
      <c r="MWU105" s="405"/>
      <c r="MWV105" s="405"/>
      <c r="MWW105" s="405"/>
      <c r="MWX105" s="405"/>
      <c r="MWY105" s="405"/>
      <c r="MWZ105" s="405"/>
      <c r="MXA105" s="405"/>
      <c r="MXB105" s="405"/>
      <c r="MXC105" s="405"/>
      <c r="MXD105" s="405"/>
      <c r="MXE105" s="405"/>
      <c r="MXF105" s="405"/>
      <c r="MXG105" s="405"/>
      <c r="MXH105" s="405"/>
      <c r="MXI105" s="405"/>
      <c r="MXJ105" s="405"/>
      <c r="MXK105" s="405"/>
      <c r="MXL105" s="405"/>
      <c r="MXM105" s="405"/>
      <c r="MXN105" s="405"/>
      <c r="MXO105" s="405"/>
      <c r="MXP105" s="405"/>
      <c r="MXQ105" s="405"/>
      <c r="MXR105" s="405"/>
      <c r="MXS105" s="405"/>
      <c r="MXT105" s="405"/>
      <c r="MXU105" s="405"/>
      <c r="MXV105" s="405"/>
      <c r="MXW105" s="405"/>
      <c r="MXX105" s="405"/>
      <c r="MXY105" s="405"/>
      <c r="MXZ105" s="405"/>
      <c r="MYA105" s="405"/>
      <c r="MYB105" s="405"/>
      <c r="MYC105" s="405"/>
      <c r="MYD105" s="405"/>
      <c r="MYE105" s="405"/>
      <c r="MYF105" s="405"/>
      <c r="MYG105" s="405"/>
      <c r="MYH105" s="405"/>
      <c r="MYI105" s="405"/>
      <c r="MYJ105" s="405"/>
      <c r="MYK105" s="405"/>
      <c r="MYL105" s="405"/>
      <c r="MYM105" s="405"/>
      <c r="MYN105" s="405"/>
      <c r="MYO105" s="405"/>
      <c r="MYP105" s="405"/>
      <c r="MYR105" s="405"/>
      <c r="MYT105" s="405"/>
      <c r="MYV105" s="405"/>
      <c r="MYY105" s="405"/>
      <c r="MYZ105" s="405"/>
      <c r="MZA105" s="405"/>
      <c r="MZC105" s="405"/>
      <c r="MZD105" s="405"/>
      <c r="MZE105" s="405"/>
      <c r="MZF105" s="405"/>
      <c r="MZK105" s="405"/>
      <c r="MZM105" s="405"/>
      <c r="MZN105" s="405"/>
      <c r="MZO105" s="405"/>
      <c r="MZP105" s="405"/>
      <c r="MZQ105" s="405"/>
      <c r="MZR105" s="405"/>
      <c r="MZS105" s="405"/>
      <c r="MZT105" s="405"/>
      <c r="MZU105" s="405"/>
      <c r="MZV105" s="405"/>
      <c r="MZW105" s="405"/>
      <c r="MZX105" s="405"/>
      <c r="MZY105" s="405"/>
      <c r="MZZ105" s="405"/>
      <c r="NAA105" s="405"/>
      <c r="NAB105" s="405"/>
      <c r="NAC105" s="405"/>
      <c r="NAD105" s="405"/>
      <c r="NAE105" s="405"/>
      <c r="NAF105" s="405"/>
      <c r="NAG105" s="405"/>
      <c r="NAH105" s="405"/>
      <c r="NAI105" s="405"/>
      <c r="NAJ105" s="405"/>
      <c r="NAK105" s="405"/>
      <c r="NAL105" s="405"/>
      <c r="NAM105" s="405"/>
      <c r="NAN105" s="405"/>
      <c r="NAO105" s="405"/>
      <c r="NAP105" s="405"/>
      <c r="NAQ105" s="405"/>
      <c r="NAR105" s="405"/>
      <c r="NAS105" s="405"/>
      <c r="NAT105" s="405"/>
      <c r="NAU105" s="405"/>
      <c r="NAV105" s="405"/>
      <c r="NAW105" s="405"/>
      <c r="NAX105" s="405"/>
      <c r="NAY105" s="405"/>
      <c r="NAZ105" s="405"/>
      <c r="NBA105" s="405"/>
      <c r="NBB105" s="405"/>
      <c r="NBC105" s="405"/>
      <c r="NBD105" s="405"/>
      <c r="NBE105" s="405"/>
      <c r="NBF105" s="405"/>
      <c r="NBG105" s="405"/>
      <c r="NBH105" s="405"/>
      <c r="NBI105" s="405"/>
      <c r="NBJ105" s="405"/>
      <c r="NBK105" s="405"/>
      <c r="NBL105" s="405"/>
      <c r="NBM105" s="405"/>
      <c r="NBN105" s="405"/>
      <c r="NBO105" s="405"/>
      <c r="NBP105" s="405"/>
      <c r="NBQ105" s="405"/>
      <c r="NBR105" s="405"/>
      <c r="NBS105" s="405"/>
      <c r="NBT105" s="405"/>
      <c r="NBU105" s="405"/>
      <c r="NBV105" s="405"/>
      <c r="NBW105" s="405"/>
      <c r="NBX105" s="405"/>
      <c r="NBY105" s="405"/>
      <c r="NBZ105" s="405"/>
      <c r="NCA105" s="405"/>
      <c r="NCB105" s="405"/>
      <c r="NCC105" s="405"/>
      <c r="NCD105" s="405"/>
      <c r="NCE105" s="405"/>
      <c r="NCF105" s="405"/>
      <c r="NCG105" s="405"/>
      <c r="NCH105" s="405"/>
      <c r="NCI105" s="405"/>
      <c r="NCJ105" s="405"/>
      <c r="NCK105" s="405"/>
      <c r="NCL105" s="405"/>
      <c r="NCM105" s="405"/>
      <c r="NCN105" s="405"/>
      <c r="NCO105" s="405"/>
      <c r="NCP105" s="405"/>
      <c r="NCQ105" s="405"/>
      <c r="NCR105" s="405"/>
      <c r="NCS105" s="405"/>
      <c r="NCT105" s="405"/>
      <c r="NCU105" s="405"/>
      <c r="NCV105" s="405"/>
      <c r="NCW105" s="405"/>
      <c r="NCX105" s="405"/>
      <c r="NCY105" s="405"/>
      <c r="NCZ105" s="405"/>
      <c r="NDA105" s="405"/>
      <c r="NDB105" s="405"/>
      <c r="NDC105" s="405"/>
      <c r="NDD105" s="405"/>
      <c r="NDE105" s="405"/>
      <c r="NDF105" s="405"/>
      <c r="NDG105" s="405"/>
      <c r="NDH105" s="405"/>
      <c r="NDI105" s="405"/>
      <c r="NDJ105" s="405"/>
      <c r="NDK105" s="405"/>
      <c r="NDL105" s="405"/>
      <c r="NDM105" s="405"/>
      <c r="NDN105" s="405"/>
      <c r="NDO105" s="405"/>
      <c r="NDP105" s="405"/>
      <c r="NDQ105" s="405"/>
      <c r="NDR105" s="405"/>
      <c r="NDS105" s="405"/>
      <c r="NDT105" s="405"/>
      <c r="NDU105" s="405"/>
      <c r="NDV105" s="405"/>
      <c r="NDW105" s="405"/>
      <c r="NDX105" s="405"/>
      <c r="NDY105" s="405"/>
      <c r="NDZ105" s="405"/>
      <c r="NEA105" s="405"/>
      <c r="NEB105" s="405"/>
      <c r="NEC105" s="405"/>
      <c r="NED105" s="405"/>
      <c r="NEE105" s="405"/>
      <c r="NEF105" s="405"/>
      <c r="NEG105" s="405"/>
      <c r="NEH105" s="405"/>
      <c r="NEI105" s="405"/>
      <c r="NEJ105" s="405"/>
      <c r="NEK105" s="405"/>
      <c r="NEL105" s="405"/>
      <c r="NEM105" s="405"/>
      <c r="NEN105" s="405"/>
      <c r="NEO105" s="405"/>
      <c r="NEP105" s="405"/>
      <c r="NEQ105" s="405"/>
      <c r="NER105" s="405"/>
      <c r="NES105" s="405"/>
      <c r="NET105" s="405"/>
      <c r="NEU105" s="405"/>
      <c r="NEV105" s="405"/>
      <c r="NEW105" s="405"/>
      <c r="NEX105" s="405"/>
      <c r="NEY105" s="405"/>
      <c r="NEZ105" s="405"/>
      <c r="NFA105" s="405"/>
      <c r="NFB105" s="405"/>
      <c r="NFC105" s="405"/>
      <c r="NFD105" s="405"/>
      <c r="NFE105" s="405"/>
      <c r="NFF105" s="405"/>
      <c r="NFG105" s="405"/>
      <c r="NFH105" s="405"/>
      <c r="NFI105" s="405"/>
      <c r="NFJ105" s="405"/>
      <c r="NFK105" s="405"/>
      <c r="NFL105" s="405"/>
      <c r="NFM105" s="405"/>
      <c r="NFN105" s="405"/>
      <c r="NFO105" s="405"/>
      <c r="NFP105" s="405"/>
      <c r="NFQ105" s="405"/>
      <c r="NFR105" s="405"/>
      <c r="NFS105" s="405"/>
      <c r="NFT105" s="405"/>
      <c r="NFU105" s="405"/>
      <c r="NFV105" s="405"/>
      <c r="NFW105" s="405"/>
      <c r="NFX105" s="405"/>
      <c r="NFY105" s="405"/>
      <c r="NFZ105" s="405"/>
      <c r="NGA105" s="405"/>
      <c r="NGB105" s="405"/>
      <c r="NGC105" s="405"/>
      <c r="NGD105" s="405"/>
      <c r="NGE105" s="405"/>
      <c r="NGF105" s="405"/>
      <c r="NGG105" s="405"/>
      <c r="NGH105" s="405"/>
      <c r="NGI105" s="405"/>
      <c r="NGJ105" s="405"/>
      <c r="NGK105" s="405"/>
      <c r="NGL105" s="405"/>
      <c r="NGM105" s="405"/>
      <c r="NGN105" s="405"/>
      <c r="NGO105" s="405"/>
      <c r="NGP105" s="405"/>
      <c r="NGQ105" s="405"/>
      <c r="NGR105" s="405"/>
      <c r="NGS105" s="405"/>
      <c r="NGT105" s="405"/>
      <c r="NGU105" s="405"/>
      <c r="NGV105" s="405"/>
      <c r="NGW105" s="405"/>
      <c r="NGX105" s="405"/>
      <c r="NGY105" s="405"/>
      <c r="NGZ105" s="405"/>
      <c r="NHA105" s="405"/>
      <c r="NHB105" s="405"/>
      <c r="NHC105" s="405"/>
      <c r="NHD105" s="405"/>
      <c r="NHE105" s="405"/>
      <c r="NHF105" s="405"/>
      <c r="NHG105" s="405"/>
      <c r="NHH105" s="405"/>
      <c r="NHI105" s="405"/>
      <c r="NHJ105" s="405"/>
      <c r="NHK105" s="405"/>
      <c r="NHL105" s="405"/>
      <c r="NHM105" s="405"/>
      <c r="NHN105" s="405"/>
      <c r="NHO105" s="405"/>
      <c r="NHP105" s="405"/>
      <c r="NHQ105" s="405"/>
      <c r="NHR105" s="405"/>
      <c r="NHS105" s="405"/>
      <c r="NHT105" s="405"/>
      <c r="NHU105" s="405"/>
      <c r="NHV105" s="405"/>
      <c r="NHW105" s="405"/>
      <c r="NHX105" s="405"/>
      <c r="NHY105" s="405"/>
      <c r="NHZ105" s="405"/>
      <c r="NIA105" s="405"/>
      <c r="NIB105" s="405"/>
      <c r="NIC105" s="405"/>
      <c r="NID105" s="405"/>
      <c r="NIE105" s="405"/>
      <c r="NIF105" s="405"/>
      <c r="NIG105" s="405"/>
      <c r="NIH105" s="405"/>
      <c r="NII105" s="405"/>
      <c r="NIJ105" s="405"/>
      <c r="NIK105" s="405"/>
      <c r="NIL105" s="405"/>
      <c r="NIN105" s="405"/>
      <c r="NIP105" s="405"/>
      <c r="NIR105" s="405"/>
      <c r="NIU105" s="405"/>
      <c r="NIV105" s="405"/>
      <c r="NIW105" s="405"/>
      <c r="NIY105" s="405"/>
      <c r="NIZ105" s="405"/>
      <c r="NJA105" s="405"/>
      <c r="NJB105" s="405"/>
      <c r="NJG105" s="405"/>
      <c r="NJI105" s="405"/>
      <c r="NJJ105" s="405"/>
      <c r="NJK105" s="405"/>
      <c r="NJL105" s="405"/>
      <c r="NJM105" s="405"/>
      <c r="NJN105" s="405"/>
      <c r="NJO105" s="405"/>
      <c r="NJP105" s="405"/>
      <c r="NJQ105" s="405"/>
      <c r="NJR105" s="405"/>
      <c r="NJS105" s="405"/>
      <c r="NJT105" s="405"/>
      <c r="NJU105" s="405"/>
      <c r="NJV105" s="405"/>
      <c r="NJW105" s="405"/>
      <c r="NJX105" s="405"/>
      <c r="NJY105" s="405"/>
      <c r="NJZ105" s="405"/>
      <c r="NKA105" s="405"/>
      <c r="NKB105" s="405"/>
      <c r="NKC105" s="405"/>
      <c r="NKD105" s="405"/>
      <c r="NKE105" s="405"/>
      <c r="NKF105" s="405"/>
      <c r="NKG105" s="405"/>
      <c r="NKH105" s="405"/>
      <c r="NKI105" s="405"/>
      <c r="NKJ105" s="405"/>
      <c r="NKK105" s="405"/>
      <c r="NKL105" s="405"/>
      <c r="NKM105" s="405"/>
      <c r="NKN105" s="405"/>
      <c r="NKO105" s="405"/>
      <c r="NKP105" s="405"/>
      <c r="NKQ105" s="405"/>
      <c r="NKR105" s="405"/>
      <c r="NKS105" s="405"/>
      <c r="NKT105" s="405"/>
      <c r="NKU105" s="405"/>
      <c r="NKV105" s="405"/>
      <c r="NKW105" s="405"/>
      <c r="NKX105" s="405"/>
      <c r="NKY105" s="405"/>
      <c r="NKZ105" s="405"/>
      <c r="NLA105" s="405"/>
      <c r="NLB105" s="405"/>
      <c r="NLC105" s="405"/>
      <c r="NLD105" s="405"/>
      <c r="NLE105" s="405"/>
      <c r="NLF105" s="405"/>
      <c r="NLG105" s="405"/>
      <c r="NLH105" s="405"/>
      <c r="NLI105" s="405"/>
      <c r="NLJ105" s="405"/>
      <c r="NLK105" s="405"/>
      <c r="NLL105" s="405"/>
      <c r="NLM105" s="405"/>
      <c r="NLN105" s="405"/>
      <c r="NLO105" s="405"/>
      <c r="NLP105" s="405"/>
      <c r="NLQ105" s="405"/>
      <c r="NLR105" s="405"/>
      <c r="NLS105" s="405"/>
      <c r="NLT105" s="405"/>
      <c r="NLU105" s="405"/>
      <c r="NLV105" s="405"/>
      <c r="NLW105" s="405"/>
      <c r="NLX105" s="405"/>
      <c r="NLY105" s="405"/>
      <c r="NLZ105" s="405"/>
      <c r="NMA105" s="405"/>
      <c r="NMB105" s="405"/>
      <c r="NMC105" s="405"/>
      <c r="NMD105" s="405"/>
      <c r="NME105" s="405"/>
      <c r="NMF105" s="405"/>
      <c r="NMG105" s="405"/>
      <c r="NMH105" s="405"/>
      <c r="NMI105" s="405"/>
      <c r="NMJ105" s="405"/>
      <c r="NMK105" s="405"/>
      <c r="NML105" s="405"/>
      <c r="NMM105" s="405"/>
      <c r="NMN105" s="405"/>
      <c r="NMO105" s="405"/>
      <c r="NMP105" s="405"/>
      <c r="NMQ105" s="405"/>
      <c r="NMR105" s="405"/>
      <c r="NMS105" s="405"/>
      <c r="NMT105" s="405"/>
      <c r="NMU105" s="405"/>
      <c r="NMV105" s="405"/>
      <c r="NMW105" s="405"/>
      <c r="NMX105" s="405"/>
      <c r="NMY105" s="405"/>
      <c r="NMZ105" s="405"/>
      <c r="NNA105" s="405"/>
      <c r="NNB105" s="405"/>
      <c r="NNC105" s="405"/>
      <c r="NND105" s="405"/>
      <c r="NNE105" s="405"/>
      <c r="NNF105" s="405"/>
      <c r="NNG105" s="405"/>
      <c r="NNH105" s="405"/>
      <c r="NNI105" s="405"/>
      <c r="NNJ105" s="405"/>
      <c r="NNK105" s="405"/>
      <c r="NNL105" s="405"/>
      <c r="NNM105" s="405"/>
      <c r="NNN105" s="405"/>
      <c r="NNO105" s="405"/>
      <c r="NNP105" s="405"/>
      <c r="NNQ105" s="405"/>
      <c r="NNR105" s="405"/>
      <c r="NNS105" s="405"/>
      <c r="NNT105" s="405"/>
      <c r="NNU105" s="405"/>
      <c r="NNV105" s="405"/>
      <c r="NNW105" s="405"/>
      <c r="NNX105" s="405"/>
      <c r="NNY105" s="405"/>
      <c r="NNZ105" s="405"/>
      <c r="NOA105" s="405"/>
      <c r="NOB105" s="405"/>
      <c r="NOC105" s="405"/>
      <c r="NOD105" s="405"/>
      <c r="NOE105" s="405"/>
      <c r="NOF105" s="405"/>
      <c r="NOG105" s="405"/>
      <c r="NOH105" s="405"/>
      <c r="NOI105" s="405"/>
      <c r="NOJ105" s="405"/>
      <c r="NOK105" s="405"/>
      <c r="NOL105" s="405"/>
      <c r="NOM105" s="405"/>
      <c r="NON105" s="405"/>
      <c r="NOO105" s="405"/>
      <c r="NOP105" s="405"/>
      <c r="NOQ105" s="405"/>
      <c r="NOR105" s="405"/>
      <c r="NOS105" s="405"/>
      <c r="NOT105" s="405"/>
      <c r="NOU105" s="405"/>
      <c r="NOV105" s="405"/>
      <c r="NOW105" s="405"/>
      <c r="NOX105" s="405"/>
      <c r="NOY105" s="405"/>
      <c r="NOZ105" s="405"/>
      <c r="NPA105" s="405"/>
      <c r="NPB105" s="405"/>
      <c r="NPC105" s="405"/>
      <c r="NPD105" s="405"/>
      <c r="NPE105" s="405"/>
      <c r="NPF105" s="405"/>
      <c r="NPG105" s="405"/>
      <c r="NPH105" s="405"/>
      <c r="NPI105" s="405"/>
      <c r="NPJ105" s="405"/>
      <c r="NPK105" s="405"/>
      <c r="NPL105" s="405"/>
      <c r="NPM105" s="405"/>
      <c r="NPN105" s="405"/>
      <c r="NPO105" s="405"/>
      <c r="NPP105" s="405"/>
      <c r="NPQ105" s="405"/>
      <c r="NPR105" s="405"/>
      <c r="NPS105" s="405"/>
      <c r="NPT105" s="405"/>
      <c r="NPU105" s="405"/>
      <c r="NPV105" s="405"/>
      <c r="NPW105" s="405"/>
      <c r="NPX105" s="405"/>
      <c r="NPY105" s="405"/>
      <c r="NPZ105" s="405"/>
      <c r="NQA105" s="405"/>
      <c r="NQB105" s="405"/>
      <c r="NQC105" s="405"/>
      <c r="NQD105" s="405"/>
      <c r="NQE105" s="405"/>
      <c r="NQF105" s="405"/>
      <c r="NQG105" s="405"/>
      <c r="NQH105" s="405"/>
      <c r="NQI105" s="405"/>
      <c r="NQJ105" s="405"/>
      <c r="NQK105" s="405"/>
      <c r="NQL105" s="405"/>
      <c r="NQM105" s="405"/>
      <c r="NQN105" s="405"/>
      <c r="NQO105" s="405"/>
      <c r="NQP105" s="405"/>
      <c r="NQQ105" s="405"/>
      <c r="NQR105" s="405"/>
      <c r="NQS105" s="405"/>
      <c r="NQT105" s="405"/>
      <c r="NQU105" s="405"/>
      <c r="NQV105" s="405"/>
      <c r="NQW105" s="405"/>
      <c r="NQX105" s="405"/>
      <c r="NQY105" s="405"/>
      <c r="NQZ105" s="405"/>
      <c r="NRA105" s="405"/>
      <c r="NRB105" s="405"/>
      <c r="NRC105" s="405"/>
      <c r="NRD105" s="405"/>
      <c r="NRE105" s="405"/>
      <c r="NRF105" s="405"/>
      <c r="NRG105" s="405"/>
      <c r="NRH105" s="405"/>
      <c r="NRI105" s="405"/>
      <c r="NRJ105" s="405"/>
      <c r="NRK105" s="405"/>
      <c r="NRL105" s="405"/>
      <c r="NRM105" s="405"/>
      <c r="NRN105" s="405"/>
      <c r="NRO105" s="405"/>
      <c r="NRP105" s="405"/>
      <c r="NRQ105" s="405"/>
      <c r="NRR105" s="405"/>
      <c r="NRS105" s="405"/>
      <c r="NRT105" s="405"/>
      <c r="NRU105" s="405"/>
      <c r="NRV105" s="405"/>
      <c r="NRW105" s="405"/>
      <c r="NRX105" s="405"/>
      <c r="NRY105" s="405"/>
      <c r="NRZ105" s="405"/>
      <c r="NSA105" s="405"/>
      <c r="NSB105" s="405"/>
      <c r="NSC105" s="405"/>
      <c r="NSD105" s="405"/>
      <c r="NSE105" s="405"/>
      <c r="NSF105" s="405"/>
      <c r="NSG105" s="405"/>
      <c r="NSH105" s="405"/>
      <c r="NSJ105" s="405"/>
      <c r="NSL105" s="405"/>
      <c r="NSN105" s="405"/>
      <c r="NSQ105" s="405"/>
      <c r="NSR105" s="405"/>
      <c r="NSS105" s="405"/>
      <c r="NSU105" s="405"/>
      <c r="NSV105" s="405"/>
      <c r="NSW105" s="405"/>
      <c r="NSX105" s="405"/>
      <c r="NTC105" s="405"/>
      <c r="NTE105" s="405"/>
      <c r="NTF105" s="405"/>
      <c r="NTG105" s="405"/>
      <c r="NTH105" s="405"/>
      <c r="NTI105" s="405"/>
      <c r="NTJ105" s="405"/>
      <c r="NTK105" s="405"/>
      <c r="NTL105" s="405"/>
      <c r="NTM105" s="405"/>
      <c r="NTN105" s="405"/>
      <c r="NTO105" s="405"/>
      <c r="NTP105" s="405"/>
      <c r="NTQ105" s="405"/>
      <c r="NTR105" s="405"/>
      <c r="NTS105" s="405"/>
      <c r="NTT105" s="405"/>
      <c r="NTU105" s="405"/>
      <c r="NTV105" s="405"/>
      <c r="NTW105" s="405"/>
      <c r="NTX105" s="405"/>
      <c r="NTY105" s="405"/>
      <c r="NTZ105" s="405"/>
      <c r="NUA105" s="405"/>
      <c r="NUB105" s="405"/>
      <c r="NUC105" s="405"/>
      <c r="NUD105" s="405"/>
      <c r="NUE105" s="405"/>
      <c r="NUF105" s="405"/>
      <c r="NUG105" s="405"/>
      <c r="NUH105" s="405"/>
      <c r="NUI105" s="405"/>
      <c r="NUJ105" s="405"/>
      <c r="NUK105" s="405"/>
      <c r="NUL105" s="405"/>
      <c r="NUM105" s="405"/>
      <c r="NUN105" s="405"/>
      <c r="NUO105" s="405"/>
      <c r="NUP105" s="405"/>
      <c r="NUQ105" s="405"/>
      <c r="NUR105" s="405"/>
      <c r="NUS105" s="405"/>
      <c r="NUT105" s="405"/>
      <c r="NUU105" s="405"/>
      <c r="NUV105" s="405"/>
      <c r="NUW105" s="405"/>
      <c r="NUX105" s="405"/>
      <c r="NUY105" s="405"/>
      <c r="NUZ105" s="405"/>
      <c r="NVA105" s="405"/>
      <c r="NVB105" s="405"/>
      <c r="NVC105" s="405"/>
      <c r="NVD105" s="405"/>
      <c r="NVE105" s="405"/>
      <c r="NVF105" s="405"/>
      <c r="NVG105" s="405"/>
      <c r="NVH105" s="405"/>
      <c r="NVI105" s="405"/>
      <c r="NVJ105" s="405"/>
      <c r="NVK105" s="405"/>
      <c r="NVL105" s="405"/>
      <c r="NVM105" s="405"/>
      <c r="NVN105" s="405"/>
      <c r="NVO105" s="405"/>
      <c r="NVP105" s="405"/>
      <c r="NVQ105" s="405"/>
      <c r="NVR105" s="405"/>
      <c r="NVS105" s="405"/>
      <c r="NVT105" s="405"/>
      <c r="NVU105" s="405"/>
      <c r="NVV105" s="405"/>
      <c r="NVW105" s="405"/>
      <c r="NVX105" s="405"/>
      <c r="NVY105" s="405"/>
      <c r="NVZ105" s="405"/>
      <c r="NWA105" s="405"/>
      <c r="NWB105" s="405"/>
      <c r="NWC105" s="405"/>
      <c r="NWD105" s="405"/>
      <c r="NWE105" s="405"/>
      <c r="NWF105" s="405"/>
      <c r="NWG105" s="405"/>
      <c r="NWH105" s="405"/>
      <c r="NWI105" s="405"/>
      <c r="NWJ105" s="405"/>
      <c r="NWK105" s="405"/>
      <c r="NWL105" s="405"/>
      <c r="NWM105" s="405"/>
      <c r="NWN105" s="405"/>
      <c r="NWO105" s="405"/>
      <c r="NWP105" s="405"/>
      <c r="NWQ105" s="405"/>
      <c r="NWR105" s="405"/>
      <c r="NWS105" s="405"/>
      <c r="NWT105" s="405"/>
      <c r="NWU105" s="405"/>
      <c r="NWV105" s="405"/>
      <c r="NWW105" s="405"/>
      <c r="NWX105" s="405"/>
      <c r="NWY105" s="405"/>
      <c r="NWZ105" s="405"/>
      <c r="NXA105" s="405"/>
      <c r="NXB105" s="405"/>
      <c r="NXC105" s="405"/>
      <c r="NXD105" s="405"/>
      <c r="NXE105" s="405"/>
      <c r="NXF105" s="405"/>
      <c r="NXG105" s="405"/>
      <c r="NXH105" s="405"/>
      <c r="NXI105" s="405"/>
      <c r="NXJ105" s="405"/>
      <c r="NXK105" s="405"/>
      <c r="NXL105" s="405"/>
      <c r="NXM105" s="405"/>
      <c r="NXN105" s="405"/>
      <c r="NXO105" s="405"/>
      <c r="NXP105" s="405"/>
      <c r="NXQ105" s="405"/>
      <c r="NXR105" s="405"/>
      <c r="NXS105" s="405"/>
      <c r="NXT105" s="405"/>
      <c r="NXU105" s="405"/>
      <c r="NXV105" s="405"/>
      <c r="NXW105" s="405"/>
      <c r="NXX105" s="405"/>
      <c r="NXY105" s="405"/>
      <c r="NXZ105" s="405"/>
      <c r="NYA105" s="405"/>
      <c r="NYB105" s="405"/>
      <c r="NYC105" s="405"/>
      <c r="NYD105" s="405"/>
      <c r="NYE105" s="405"/>
      <c r="NYF105" s="405"/>
      <c r="NYG105" s="405"/>
      <c r="NYH105" s="405"/>
      <c r="NYI105" s="405"/>
      <c r="NYJ105" s="405"/>
      <c r="NYK105" s="405"/>
      <c r="NYL105" s="405"/>
      <c r="NYM105" s="405"/>
      <c r="NYN105" s="405"/>
      <c r="NYO105" s="405"/>
      <c r="NYP105" s="405"/>
      <c r="NYQ105" s="405"/>
      <c r="NYR105" s="405"/>
      <c r="NYS105" s="405"/>
      <c r="NYT105" s="405"/>
      <c r="NYU105" s="405"/>
      <c r="NYV105" s="405"/>
      <c r="NYW105" s="405"/>
      <c r="NYX105" s="405"/>
      <c r="NYY105" s="405"/>
      <c r="NYZ105" s="405"/>
      <c r="NZA105" s="405"/>
      <c r="NZB105" s="405"/>
      <c r="NZC105" s="405"/>
      <c r="NZD105" s="405"/>
      <c r="NZE105" s="405"/>
      <c r="NZF105" s="405"/>
      <c r="NZG105" s="405"/>
      <c r="NZH105" s="405"/>
      <c r="NZI105" s="405"/>
      <c r="NZJ105" s="405"/>
      <c r="NZK105" s="405"/>
      <c r="NZL105" s="405"/>
      <c r="NZM105" s="405"/>
      <c r="NZN105" s="405"/>
      <c r="NZO105" s="405"/>
      <c r="NZP105" s="405"/>
      <c r="NZQ105" s="405"/>
      <c r="NZR105" s="405"/>
      <c r="NZS105" s="405"/>
      <c r="NZT105" s="405"/>
      <c r="NZU105" s="405"/>
      <c r="NZV105" s="405"/>
      <c r="NZW105" s="405"/>
      <c r="NZX105" s="405"/>
      <c r="NZY105" s="405"/>
      <c r="NZZ105" s="405"/>
      <c r="OAA105" s="405"/>
      <c r="OAB105" s="405"/>
      <c r="OAC105" s="405"/>
      <c r="OAD105" s="405"/>
      <c r="OAE105" s="405"/>
      <c r="OAF105" s="405"/>
      <c r="OAG105" s="405"/>
      <c r="OAH105" s="405"/>
      <c r="OAI105" s="405"/>
      <c r="OAJ105" s="405"/>
      <c r="OAK105" s="405"/>
      <c r="OAL105" s="405"/>
      <c r="OAM105" s="405"/>
      <c r="OAN105" s="405"/>
      <c r="OAO105" s="405"/>
      <c r="OAP105" s="405"/>
      <c r="OAQ105" s="405"/>
      <c r="OAR105" s="405"/>
      <c r="OAS105" s="405"/>
      <c r="OAT105" s="405"/>
      <c r="OAU105" s="405"/>
      <c r="OAV105" s="405"/>
      <c r="OAW105" s="405"/>
      <c r="OAX105" s="405"/>
      <c r="OAY105" s="405"/>
      <c r="OAZ105" s="405"/>
      <c r="OBA105" s="405"/>
      <c r="OBB105" s="405"/>
      <c r="OBC105" s="405"/>
      <c r="OBD105" s="405"/>
      <c r="OBE105" s="405"/>
      <c r="OBF105" s="405"/>
      <c r="OBG105" s="405"/>
      <c r="OBH105" s="405"/>
      <c r="OBI105" s="405"/>
      <c r="OBJ105" s="405"/>
      <c r="OBK105" s="405"/>
      <c r="OBL105" s="405"/>
      <c r="OBM105" s="405"/>
      <c r="OBN105" s="405"/>
      <c r="OBO105" s="405"/>
      <c r="OBP105" s="405"/>
      <c r="OBQ105" s="405"/>
      <c r="OBR105" s="405"/>
      <c r="OBS105" s="405"/>
      <c r="OBT105" s="405"/>
      <c r="OBU105" s="405"/>
      <c r="OBV105" s="405"/>
      <c r="OBW105" s="405"/>
      <c r="OBX105" s="405"/>
      <c r="OBY105" s="405"/>
      <c r="OBZ105" s="405"/>
      <c r="OCA105" s="405"/>
      <c r="OCB105" s="405"/>
      <c r="OCC105" s="405"/>
      <c r="OCD105" s="405"/>
      <c r="OCF105" s="405"/>
      <c r="OCH105" s="405"/>
      <c r="OCJ105" s="405"/>
      <c r="OCM105" s="405"/>
      <c r="OCN105" s="405"/>
      <c r="OCO105" s="405"/>
      <c r="OCQ105" s="405"/>
      <c r="OCR105" s="405"/>
      <c r="OCS105" s="405"/>
      <c r="OCT105" s="405"/>
      <c r="OCY105" s="405"/>
      <c r="ODA105" s="405"/>
      <c r="ODB105" s="405"/>
      <c r="ODC105" s="405"/>
      <c r="ODD105" s="405"/>
      <c r="ODE105" s="405"/>
      <c r="ODF105" s="405"/>
      <c r="ODG105" s="405"/>
      <c r="ODH105" s="405"/>
      <c r="ODI105" s="405"/>
      <c r="ODJ105" s="405"/>
      <c r="ODK105" s="405"/>
      <c r="ODL105" s="405"/>
      <c r="ODM105" s="405"/>
      <c r="ODN105" s="405"/>
      <c r="ODO105" s="405"/>
      <c r="ODP105" s="405"/>
      <c r="ODQ105" s="405"/>
      <c r="ODR105" s="405"/>
      <c r="ODS105" s="405"/>
      <c r="ODT105" s="405"/>
      <c r="ODU105" s="405"/>
      <c r="ODV105" s="405"/>
      <c r="ODW105" s="405"/>
      <c r="ODX105" s="405"/>
      <c r="ODY105" s="405"/>
      <c r="ODZ105" s="405"/>
      <c r="OEA105" s="405"/>
      <c r="OEB105" s="405"/>
      <c r="OEC105" s="405"/>
      <c r="OED105" s="405"/>
      <c r="OEE105" s="405"/>
      <c r="OEF105" s="405"/>
      <c r="OEG105" s="405"/>
      <c r="OEH105" s="405"/>
      <c r="OEI105" s="405"/>
      <c r="OEJ105" s="405"/>
      <c r="OEK105" s="405"/>
      <c r="OEL105" s="405"/>
      <c r="OEM105" s="405"/>
      <c r="OEN105" s="405"/>
      <c r="OEO105" s="405"/>
      <c r="OEP105" s="405"/>
      <c r="OEQ105" s="405"/>
      <c r="OER105" s="405"/>
      <c r="OES105" s="405"/>
      <c r="OET105" s="405"/>
      <c r="OEU105" s="405"/>
      <c r="OEV105" s="405"/>
      <c r="OEW105" s="405"/>
      <c r="OEX105" s="405"/>
      <c r="OEY105" s="405"/>
      <c r="OEZ105" s="405"/>
      <c r="OFA105" s="405"/>
      <c r="OFB105" s="405"/>
      <c r="OFC105" s="405"/>
      <c r="OFD105" s="405"/>
      <c r="OFE105" s="405"/>
      <c r="OFF105" s="405"/>
      <c r="OFG105" s="405"/>
      <c r="OFH105" s="405"/>
      <c r="OFI105" s="405"/>
      <c r="OFJ105" s="405"/>
      <c r="OFK105" s="405"/>
      <c r="OFL105" s="405"/>
      <c r="OFM105" s="405"/>
      <c r="OFN105" s="405"/>
      <c r="OFO105" s="405"/>
      <c r="OFP105" s="405"/>
      <c r="OFQ105" s="405"/>
      <c r="OFR105" s="405"/>
      <c r="OFS105" s="405"/>
      <c r="OFT105" s="405"/>
      <c r="OFU105" s="405"/>
      <c r="OFV105" s="405"/>
      <c r="OFW105" s="405"/>
      <c r="OFX105" s="405"/>
      <c r="OFY105" s="405"/>
      <c r="OFZ105" s="405"/>
      <c r="OGA105" s="405"/>
      <c r="OGB105" s="405"/>
      <c r="OGC105" s="405"/>
      <c r="OGD105" s="405"/>
      <c r="OGE105" s="405"/>
      <c r="OGF105" s="405"/>
      <c r="OGG105" s="405"/>
      <c r="OGH105" s="405"/>
      <c r="OGI105" s="405"/>
      <c r="OGJ105" s="405"/>
      <c r="OGK105" s="405"/>
      <c r="OGL105" s="405"/>
      <c r="OGM105" s="405"/>
      <c r="OGN105" s="405"/>
      <c r="OGO105" s="405"/>
      <c r="OGP105" s="405"/>
      <c r="OGQ105" s="405"/>
      <c r="OGR105" s="405"/>
      <c r="OGS105" s="405"/>
      <c r="OGT105" s="405"/>
      <c r="OGU105" s="405"/>
      <c r="OGV105" s="405"/>
      <c r="OGW105" s="405"/>
      <c r="OGX105" s="405"/>
      <c r="OGY105" s="405"/>
      <c r="OGZ105" s="405"/>
      <c r="OHA105" s="405"/>
      <c r="OHB105" s="405"/>
      <c r="OHC105" s="405"/>
      <c r="OHD105" s="405"/>
      <c r="OHE105" s="405"/>
      <c r="OHF105" s="405"/>
      <c r="OHG105" s="405"/>
      <c r="OHH105" s="405"/>
      <c r="OHI105" s="405"/>
      <c r="OHJ105" s="405"/>
      <c r="OHK105" s="405"/>
      <c r="OHL105" s="405"/>
      <c r="OHM105" s="405"/>
      <c r="OHN105" s="405"/>
      <c r="OHO105" s="405"/>
      <c r="OHP105" s="405"/>
      <c r="OHQ105" s="405"/>
      <c r="OHR105" s="405"/>
      <c r="OHS105" s="405"/>
      <c r="OHT105" s="405"/>
      <c r="OHU105" s="405"/>
      <c r="OHV105" s="405"/>
      <c r="OHW105" s="405"/>
      <c r="OHX105" s="405"/>
      <c r="OHY105" s="405"/>
      <c r="OHZ105" s="405"/>
      <c r="OIA105" s="405"/>
      <c r="OIB105" s="405"/>
      <c r="OIC105" s="405"/>
      <c r="OID105" s="405"/>
      <c r="OIE105" s="405"/>
      <c r="OIF105" s="405"/>
      <c r="OIG105" s="405"/>
      <c r="OIH105" s="405"/>
      <c r="OII105" s="405"/>
      <c r="OIJ105" s="405"/>
      <c r="OIK105" s="405"/>
      <c r="OIL105" s="405"/>
      <c r="OIM105" s="405"/>
      <c r="OIN105" s="405"/>
      <c r="OIO105" s="405"/>
      <c r="OIP105" s="405"/>
      <c r="OIQ105" s="405"/>
      <c r="OIR105" s="405"/>
      <c r="OIS105" s="405"/>
      <c r="OIT105" s="405"/>
      <c r="OIU105" s="405"/>
      <c r="OIV105" s="405"/>
      <c r="OIW105" s="405"/>
      <c r="OIX105" s="405"/>
      <c r="OIY105" s="405"/>
      <c r="OIZ105" s="405"/>
      <c r="OJA105" s="405"/>
      <c r="OJB105" s="405"/>
      <c r="OJC105" s="405"/>
      <c r="OJD105" s="405"/>
      <c r="OJE105" s="405"/>
      <c r="OJF105" s="405"/>
      <c r="OJG105" s="405"/>
      <c r="OJH105" s="405"/>
      <c r="OJI105" s="405"/>
      <c r="OJJ105" s="405"/>
      <c r="OJK105" s="405"/>
      <c r="OJL105" s="405"/>
      <c r="OJM105" s="405"/>
      <c r="OJN105" s="405"/>
      <c r="OJO105" s="405"/>
      <c r="OJP105" s="405"/>
      <c r="OJQ105" s="405"/>
      <c r="OJR105" s="405"/>
      <c r="OJS105" s="405"/>
      <c r="OJT105" s="405"/>
      <c r="OJU105" s="405"/>
      <c r="OJV105" s="405"/>
      <c r="OJW105" s="405"/>
      <c r="OJX105" s="405"/>
      <c r="OJY105" s="405"/>
      <c r="OJZ105" s="405"/>
      <c r="OKA105" s="405"/>
      <c r="OKB105" s="405"/>
      <c r="OKC105" s="405"/>
      <c r="OKD105" s="405"/>
      <c r="OKE105" s="405"/>
      <c r="OKF105" s="405"/>
      <c r="OKG105" s="405"/>
      <c r="OKH105" s="405"/>
      <c r="OKI105" s="405"/>
      <c r="OKJ105" s="405"/>
      <c r="OKK105" s="405"/>
      <c r="OKL105" s="405"/>
      <c r="OKM105" s="405"/>
      <c r="OKN105" s="405"/>
      <c r="OKO105" s="405"/>
      <c r="OKP105" s="405"/>
      <c r="OKQ105" s="405"/>
      <c r="OKR105" s="405"/>
      <c r="OKS105" s="405"/>
      <c r="OKT105" s="405"/>
      <c r="OKU105" s="405"/>
      <c r="OKV105" s="405"/>
      <c r="OKW105" s="405"/>
      <c r="OKX105" s="405"/>
      <c r="OKY105" s="405"/>
      <c r="OKZ105" s="405"/>
      <c r="OLA105" s="405"/>
      <c r="OLB105" s="405"/>
      <c r="OLC105" s="405"/>
      <c r="OLD105" s="405"/>
      <c r="OLE105" s="405"/>
      <c r="OLF105" s="405"/>
      <c r="OLG105" s="405"/>
      <c r="OLH105" s="405"/>
      <c r="OLI105" s="405"/>
      <c r="OLJ105" s="405"/>
      <c r="OLK105" s="405"/>
      <c r="OLL105" s="405"/>
      <c r="OLM105" s="405"/>
      <c r="OLN105" s="405"/>
      <c r="OLO105" s="405"/>
      <c r="OLP105" s="405"/>
      <c r="OLQ105" s="405"/>
      <c r="OLR105" s="405"/>
      <c r="OLS105" s="405"/>
      <c r="OLT105" s="405"/>
      <c r="OLU105" s="405"/>
      <c r="OLV105" s="405"/>
      <c r="OLW105" s="405"/>
      <c r="OLX105" s="405"/>
      <c r="OLY105" s="405"/>
      <c r="OLZ105" s="405"/>
      <c r="OMB105" s="405"/>
      <c r="OMD105" s="405"/>
      <c r="OMF105" s="405"/>
      <c r="OMI105" s="405"/>
      <c r="OMJ105" s="405"/>
      <c r="OMK105" s="405"/>
      <c r="OMM105" s="405"/>
      <c r="OMN105" s="405"/>
      <c r="OMO105" s="405"/>
      <c r="OMP105" s="405"/>
      <c r="OMU105" s="405"/>
      <c r="OMW105" s="405"/>
      <c r="OMX105" s="405"/>
      <c r="OMY105" s="405"/>
      <c r="OMZ105" s="405"/>
      <c r="ONA105" s="405"/>
      <c r="ONB105" s="405"/>
      <c r="ONC105" s="405"/>
      <c r="OND105" s="405"/>
      <c r="ONE105" s="405"/>
      <c r="ONF105" s="405"/>
      <c r="ONG105" s="405"/>
      <c r="ONH105" s="405"/>
      <c r="ONI105" s="405"/>
      <c r="ONJ105" s="405"/>
      <c r="ONK105" s="405"/>
      <c r="ONL105" s="405"/>
      <c r="ONM105" s="405"/>
      <c r="ONN105" s="405"/>
      <c r="ONO105" s="405"/>
      <c r="ONP105" s="405"/>
      <c r="ONQ105" s="405"/>
      <c r="ONR105" s="405"/>
      <c r="ONS105" s="405"/>
      <c r="ONT105" s="405"/>
      <c r="ONU105" s="405"/>
      <c r="ONV105" s="405"/>
      <c r="ONW105" s="405"/>
      <c r="ONX105" s="405"/>
      <c r="ONY105" s="405"/>
      <c r="ONZ105" s="405"/>
      <c r="OOA105" s="405"/>
      <c r="OOB105" s="405"/>
      <c r="OOC105" s="405"/>
      <c r="OOD105" s="405"/>
      <c r="OOE105" s="405"/>
      <c r="OOF105" s="405"/>
      <c r="OOG105" s="405"/>
      <c r="OOH105" s="405"/>
      <c r="OOI105" s="405"/>
      <c r="OOJ105" s="405"/>
      <c r="OOK105" s="405"/>
      <c r="OOL105" s="405"/>
      <c r="OOM105" s="405"/>
      <c r="OON105" s="405"/>
      <c r="OOO105" s="405"/>
      <c r="OOP105" s="405"/>
      <c r="OOQ105" s="405"/>
      <c r="OOR105" s="405"/>
      <c r="OOS105" s="405"/>
      <c r="OOT105" s="405"/>
      <c r="OOU105" s="405"/>
      <c r="OOV105" s="405"/>
      <c r="OOW105" s="405"/>
      <c r="OOX105" s="405"/>
      <c r="OOY105" s="405"/>
      <c r="OOZ105" s="405"/>
      <c r="OPA105" s="405"/>
      <c r="OPB105" s="405"/>
      <c r="OPC105" s="405"/>
      <c r="OPD105" s="405"/>
      <c r="OPE105" s="405"/>
      <c r="OPF105" s="405"/>
      <c r="OPG105" s="405"/>
      <c r="OPH105" s="405"/>
      <c r="OPI105" s="405"/>
      <c r="OPJ105" s="405"/>
      <c r="OPK105" s="405"/>
      <c r="OPL105" s="405"/>
      <c r="OPM105" s="405"/>
      <c r="OPN105" s="405"/>
      <c r="OPO105" s="405"/>
      <c r="OPP105" s="405"/>
      <c r="OPQ105" s="405"/>
      <c r="OPR105" s="405"/>
      <c r="OPS105" s="405"/>
      <c r="OPT105" s="405"/>
      <c r="OPU105" s="405"/>
      <c r="OPV105" s="405"/>
      <c r="OPW105" s="405"/>
      <c r="OPX105" s="405"/>
      <c r="OPY105" s="405"/>
      <c r="OPZ105" s="405"/>
      <c r="OQA105" s="405"/>
      <c r="OQB105" s="405"/>
      <c r="OQC105" s="405"/>
      <c r="OQD105" s="405"/>
      <c r="OQE105" s="405"/>
      <c r="OQF105" s="405"/>
      <c r="OQG105" s="405"/>
      <c r="OQH105" s="405"/>
      <c r="OQI105" s="405"/>
      <c r="OQJ105" s="405"/>
      <c r="OQK105" s="405"/>
      <c r="OQL105" s="405"/>
      <c r="OQM105" s="405"/>
      <c r="OQN105" s="405"/>
      <c r="OQO105" s="405"/>
      <c r="OQP105" s="405"/>
      <c r="OQQ105" s="405"/>
      <c r="OQR105" s="405"/>
      <c r="OQS105" s="405"/>
      <c r="OQT105" s="405"/>
      <c r="OQU105" s="405"/>
      <c r="OQV105" s="405"/>
      <c r="OQW105" s="405"/>
      <c r="OQX105" s="405"/>
      <c r="OQY105" s="405"/>
      <c r="OQZ105" s="405"/>
      <c r="ORA105" s="405"/>
      <c r="ORB105" s="405"/>
      <c r="ORC105" s="405"/>
      <c r="ORD105" s="405"/>
      <c r="ORE105" s="405"/>
      <c r="ORF105" s="405"/>
      <c r="ORG105" s="405"/>
      <c r="ORH105" s="405"/>
      <c r="ORI105" s="405"/>
      <c r="ORJ105" s="405"/>
      <c r="ORK105" s="405"/>
      <c r="ORL105" s="405"/>
      <c r="ORM105" s="405"/>
      <c r="ORN105" s="405"/>
      <c r="ORO105" s="405"/>
      <c r="ORP105" s="405"/>
      <c r="ORQ105" s="405"/>
      <c r="ORR105" s="405"/>
      <c r="ORS105" s="405"/>
      <c r="ORT105" s="405"/>
      <c r="ORU105" s="405"/>
      <c r="ORV105" s="405"/>
      <c r="ORW105" s="405"/>
      <c r="ORX105" s="405"/>
      <c r="ORY105" s="405"/>
      <c r="ORZ105" s="405"/>
      <c r="OSA105" s="405"/>
      <c r="OSB105" s="405"/>
      <c r="OSC105" s="405"/>
      <c r="OSD105" s="405"/>
      <c r="OSE105" s="405"/>
      <c r="OSF105" s="405"/>
      <c r="OSG105" s="405"/>
      <c r="OSH105" s="405"/>
      <c r="OSI105" s="405"/>
      <c r="OSJ105" s="405"/>
      <c r="OSK105" s="405"/>
      <c r="OSL105" s="405"/>
      <c r="OSM105" s="405"/>
      <c r="OSN105" s="405"/>
      <c r="OSO105" s="405"/>
      <c r="OSP105" s="405"/>
      <c r="OSQ105" s="405"/>
      <c r="OSR105" s="405"/>
      <c r="OSS105" s="405"/>
      <c r="OST105" s="405"/>
      <c r="OSU105" s="405"/>
      <c r="OSV105" s="405"/>
      <c r="OSW105" s="405"/>
      <c r="OSX105" s="405"/>
      <c r="OSY105" s="405"/>
      <c r="OSZ105" s="405"/>
      <c r="OTA105" s="405"/>
      <c r="OTB105" s="405"/>
      <c r="OTC105" s="405"/>
      <c r="OTD105" s="405"/>
      <c r="OTE105" s="405"/>
      <c r="OTF105" s="405"/>
      <c r="OTG105" s="405"/>
      <c r="OTH105" s="405"/>
      <c r="OTI105" s="405"/>
      <c r="OTJ105" s="405"/>
      <c r="OTK105" s="405"/>
      <c r="OTL105" s="405"/>
      <c r="OTM105" s="405"/>
      <c r="OTN105" s="405"/>
      <c r="OTO105" s="405"/>
      <c r="OTP105" s="405"/>
      <c r="OTQ105" s="405"/>
      <c r="OTR105" s="405"/>
      <c r="OTS105" s="405"/>
      <c r="OTT105" s="405"/>
      <c r="OTU105" s="405"/>
      <c r="OTV105" s="405"/>
      <c r="OTW105" s="405"/>
      <c r="OTX105" s="405"/>
      <c r="OTY105" s="405"/>
      <c r="OTZ105" s="405"/>
      <c r="OUA105" s="405"/>
      <c r="OUB105" s="405"/>
      <c r="OUC105" s="405"/>
      <c r="OUD105" s="405"/>
      <c r="OUE105" s="405"/>
      <c r="OUF105" s="405"/>
      <c r="OUG105" s="405"/>
      <c r="OUH105" s="405"/>
      <c r="OUI105" s="405"/>
      <c r="OUJ105" s="405"/>
      <c r="OUK105" s="405"/>
      <c r="OUL105" s="405"/>
      <c r="OUM105" s="405"/>
      <c r="OUN105" s="405"/>
      <c r="OUO105" s="405"/>
      <c r="OUP105" s="405"/>
      <c r="OUQ105" s="405"/>
      <c r="OUR105" s="405"/>
      <c r="OUS105" s="405"/>
      <c r="OUT105" s="405"/>
      <c r="OUU105" s="405"/>
      <c r="OUV105" s="405"/>
      <c r="OUW105" s="405"/>
      <c r="OUX105" s="405"/>
      <c r="OUY105" s="405"/>
      <c r="OUZ105" s="405"/>
      <c r="OVA105" s="405"/>
      <c r="OVB105" s="405"/>
      <c r="OVC105" s="405"/>
      <c r="OVD105" s="405"/>
      <c r="OVE105" s="405"/>
      <c r="OVF105" s="405"/>
      <c r="OVG105" s="405"/>
      <c r="OVH105" s="405"/>
      <c r="OVI105" s="405"/>
      <c r="OVJ105" s="405"/>
      <c r="OVK105" s="405"/>
      <c r="OVL105" s="405"/>
      <c r="OVM105" s="405"/>
      <c r="OVN105" s="405"/>
      <c r="OVO105" s="405"/>
      <c r="OVP105" s="405"/>
      <c r="OVQ105" s="405"/>
      <c r="OVR105" s="405"/>
      <c r="OVS105" s="405"/>
      <c r="OVT105" s="405"/>
      <c r="OVU105" s="405"/>
      <c r="OVV105" s="405"/>
      <c r="OVX105" s="405"/>
      <c r="OVZ105" s="405"/>
      <c r="OWB105" s="405"/>
      <c r="OWE105" s="405"/>
      <c r="OWF105" s="405"/>
      <c r="OWG105" s="405"/>
      <c r="OWI105" s="405"/>
      <c r="OWJ105" s="405"/>
      <c r="OWK105" s="405"/>
      <c r="OWL105" s="405"/>
      <c r="OWQ105" s="405"/>
      <c r="OWS105" s="405"/>
      <c r="OWT105" s="405"/>
      <c r="OWU105" s="405"/>
      <c r="OWV105" s="405"/>
      <c r="OWW105" s="405"/>
      <c r="OWX105" s="405"/>
      <c r="OWY105" s="405"/>
      <c r="OWZ105" s="405"/>
      <c r="OXA105" s="405"/>
      <c r="OXB105" s="405"/>
      <c r="OXC105" s="405"/>
      <c r="OXD105" s="405"/>
      <c r="OXE105" s="405"/>
      <c r="OXF105" s="405"/>
      <c r="OXG105" s="405"/>
      <c r="OXH105" s="405"/>
      <c r="OXI105" s="405"/>
      <c r="OXJ105" s="405"/>
      <c r="OXK105" s="405"/>
      <c r="OXL105" s="405"/>
      <c r="OXM105" s="405"/>
      <c r="OXN105" s="405"/>
      <c r="OXO105" s="405"/>
      <c r="OXP105" s="405"/>
      <c r="OXQ105" s="405"/>
      <c r="OXR105" s="405"/>
      <c r="OXS105" s="405"/>
      <c r="OXT105" s="405"/>
      <c r="OXU105" s="405"/>
      <c r="OXV105" s="405"/>
      <c r="OXW105" s="405"/>
      <c r="OXX105" s="405"/>
      <c r="OXY105" s="405"/>
      <c r="OXZ105" s="405"/>
      <c r="OYA105" s="405"/>
      <c r="OYB105" s="405"/>
      <c r="OYC105" s="405"/>
      <c r="OYD105" s="405"/>
      <c r="OYE105" s="405"/>
      <c r="OYF105" s="405"/>
      <c r="OYG105" s="405"/>
      <c r="OYH105" s="405"/>
      <c r="OYI105" s="405"/>
      <c r="OYJ105" s="405"/>
      <c r="OYK105" s="405"/>
      <c r="OYL105" s="405"/>
      <c r="OYM105" s="405"/>
      <c r="OYN105" s="405"/>
      <c r="OYO105" s="405"/>
      <c r="OYP105" s="405"/>
      <c r="OYQ105" s="405"/>
      <c r="OYR105" s="405"/>
      <c r="OYS105" s="405"/>
      <c r="OYT105" s="405"/>
      <c r="OYU105" s="405"/>
      <c r="OYV105" s="405"/>
      <c r="OYW105" s="405"/>
      <c r="OYX105" s="405"/>
      <c r="OYY105" s="405"/>
      <c r="OYZ105" s="405"/>
      <c r="OZA105" s="405"/>
      <c r="OZB105" s="405"/>
      <c r="OZC105" s="405"/>
      <c r="OZD105" s="405"/>
      <c r="OZE105" s="405"/>
      <c r="OZF105" s="405"/>
      <c r="OZG105" s="405"/>
      <c r="OZH105" s="405"/>
      <c r="OZI105" s="405"/>
      <c r="OZJ105" s="405"/>
      <c r="OZK105" s="405"/>
      <c r="OZL105" s="405"/>
      <c r="OZM105" s="405"/>
      <c r="OZN105" s="405"/>
      <c r="OZO105" s="405"/>
      <c r="OZP105" s="405"/>
      <c r="OZQ105" s="405"/>
      <c r="OZR105" s="405"/>
      <c r="OZS105" s="405"/>
      <c r="OZT105" s="405"/>
      <c r="OZU105" s="405"/>
      <c r="OZV105" s="405"/>
      <c r="OZW105" s="405"/>
      <c r="OZX105" s="405"/>
      <c r="OZY105" s="405"/>
      <c r="OZZ105" s="405"/>
      <c r="PAA105" s="405"/>
      <c r="PAB105" s="405"/>
      <c r="PAC105" s="405"/>
      <c r="PAD105" s="405"/>
      <c r="PAE105" s="405"/>
      <c r="PAF105" s="405"/>
      <c r="PAG105" s="405"/>
      <c r="PAH105" s="405"/>
      <c r="PAI105" s="405"/>
      <c r="PAJ105" s="405"/>
      <c r="PAK105" s="405"/>
      <c r="PAL105" s="405"/>
      <c r="PAM105" s="405"/>
      <c r="PAN105" s="405"/>
      <c r="PAO105" s="405"/>
      <c r="PAP105" s="405"/>
      <c r="PAQ105" s="405"/>
      <c r="PAR105" s="405"/>
      <c r="PAS105" s="405"/>
      <c r="PAT105" s="405"/>
      <c r="PAU105" s="405"/>
      <c r="PAV105" s="405"/>
      <c r="PAW105" s="405"/>
      <c r="PAX105" s="405"/>
      <c r="PAY105" s="405"/>
      <c r="PAZ105" s="405"/>
      <c r="PBA105" s="405"/>
      <c r="PBB105" s="405"/>
      <c r="PBC105" s="405"/>
      <c r="PBD105" s="405"/>
      <c r="PBE105" s="405"/>
      <c r="PBF105" s="405"/>
      <c r="PBG105" s="405"/>
      <c r="PBH105" s="405"/>
      <c r="PBI105" s="405"/>
      <c r="PBJ105" s="405"/>
      <c r="PBK105" s="405"/>
      <c r="PBL105" s="405"/>
      <c r="PBM105" s="405"/>
      <c r="PBN105" s="405"/>
      <c r="PBO105" s="405"/>
      <c r="PBP105" s="405"/>
      <c r="PBQ105" s="405"/>
      <c r="PBR105" s="405"/>
      <c r="PBS105" s="405"/>
      <c r="PBT105" s="405"/>
      <c r="PBU105" s="405"/>
      <c r="PBV105" s="405"/>
      <c r="PBW105" s="405"/>
      <c r="PBX105" s="405"/>
      <c r="PBY105" s="405"/>
      <c r="PBZ105" s="405"/>
      <c r="PCA105" s="405"/>
      <c r="PCB105" s="405"/>
      <c r="PCC105" s="405"/>
      <c r="PCD105" s="405"/>
      <c r="PCE105" s="405"/>
      <c r="PCF105" s="405"/>
      <c r="PCG105" s="405"/>
      <c r="PCH105" s="405"/>
      <c r="PCI105" s="405"/>
      <c r="PCJ105" s="405"/>
      <c r="PCK105" s="405"/>
      <c r="PCL105" s="405"/>
      <c r="PCM105" s="405"/>
      <c r="PCN105" s="405"/>
      <c r="PCO105" s="405"/>
      <c r="PCP105" s="405"/>
      <c r="PCQ105" s="405"/>
      <c r="PCR105" s="405"/>
      <c r="PCS105" s="405"/>
      <c r="PCT105" s="405"/>
      <c r="PCU105" s="405"/>
      <c r="PCV105" s="405"/>
      <c r="PCW105" s="405"/>
      <c r="PCX105" s="405"/>
      <c r="PCY105" s="405"/>
      <c r="PCZ105" s="405"/>
      <c r="PDA105" s="405"/>
      <c r="PDB105" s="405"/>
      <c r="PDC105" s="405"/>
      <c r="PDD105" s="405"/>
      <c r="PDE105" s="405"/>
      <c r="PDF105" s="405"/>
      <c r="PDG105" s="405"/>
      <c r="PDH105" s="405"/>
      <c r="PDI105" s="405"/>
      <c r="PDJ105" s="405"/>
      <c r="PDK105" s="405"/>
      <c r="PDL105" s="405"/>
      <c r="PDM105" s="405"/>
      <c r="PDN105" s="405"/>
      <c r="PDO105" s="405"/>
      <c r="PDP105" s="405"/>
      <c r="PDQ105" s="405"/>
      <c r="PDR105" s="405"/>
      <c r="PDS105" s="405"/>
      <c r="PDT105" s="405"/>
      <c r="PDU105" s="405"/>
      <c r="PDV105" s="405"/>
      <c r="PDW105" s="405"/>
      <c r="PDX105" s="405"/>
      <c r="PDY105" s="405"/>
      <c r="PDZ105" s="405"/>
      <c r="PEA105" s="405"/>
      <c r="PEB105" s="405"/>
      <c r="PEC105" s="405"/>
      <c r="PED105" s="405"/>
      <c r="PEE105" s="405"/>
      <c r="PEF105" s="405"/>
      <c r="PEG105" s="405"/>
      <c r="PEH105" s="405"/>
      <c r="PEI105" s="405"/>
      <c r="PEJ105" s="405"/>
      <c r="PEK105" s="405"/>
      <c r="PEL105" s="405"/>
      <c r="PEM105" s="405"/>
      <c r="PEN105" s="405"/>
      <c r="PEO105" s="405"/>
      <c r="PEP105" s="405"/>
      <c r="PEQ105" s="405"/>
      <c r="PER105" s="405"/>
      <c r="PES105" s="405"/>
      <c r="PET105" s="405"/>
      <c r="PEU105" s="405"/>
      <c r="PEV105" s="405"/>
      <c r="PEW105" s="405"/>
      <c r="PEX105" s="405"/>
      <c r="PEY105" s="405"/>
      <c r="PEZ105" s="405"/>
      <c r="PFA105" s="405"/>
      <c r="PFB105" s="405"/>
      <c r="PFC105" s="405"/>
      <c r="PFD105" s="405"/>
      <c r="PFE105" s="405"/>
      <c r="PFF105" s="405"/>
      <c r="PFG105" s="405"/>
      <c r="PFH105" s="405"/>
      <c r="PFI105" s="405"/>
      <c r="PFJ105" s="405"/>
      <c r="PFK105" s="405"/>
      <c r="PFL105" s="405"/>
      <c r="PFM105" s="405"/>
      <c r="PFN105" s="405"/>
      <c r="PFO105" s="405"/>
      <c r="PFP105" s="405"/>
      <c r="PFQ105" s="405"/>
      <c r="PFR105" s="405"/>
      <c r="PFT105" s="405"/>
      <c r="PFV105" s="405"/>
      <c r="PFX105" s="405"/>
      <c r="PGA105" s="405"/>
      <c r="PGB105" s="405"/>
      <c r="PGC105" s="405"/>
      <c r="PGE105" s="405"/>
      <c r="PGF105" s="405"/>
      <c r="PGG105" s="405"/>
      <c r="PGH105" s="405"/>
      <c r="PGM105" s="405"/>
      <c r="PGO105" s="405"/>
      <c r="PGP105" s="405"/>
      <c r="PGQ105" s="405"/>
      <c r="PGR105" s="405"/>
      <c r="PGS105" s="405"/>
      <c r="PGT105" s="405"/>
      <c r="PGU105" s="405"/>
      <c r="PGV105" s="405"/>
      <c r="PGW105" s="405"/>
      <c r="PGX105" s="405"/>
      <c r="PGY105" s="405"/>
      <c r="PGZ105" s="405"/>
      <c r="PHA105" s="405"/>
      <c r="PHB105" s="405"/>
      <c r="PHC105" s="405"/>
      <c r="PHD105" s="405"/>
      <c r="PHE105" s="405"/>
      <c r="PHF105" s="405"/>
      <c r="PHG105" s="405"/>
      <c r="PHH105" s="405"/>
      <c r="PHI105" s="405"/>
      <c r="PHJ105" s="405"/>
      <c r="PHK105" s="405"/>
      <c r="PHL105" s="405"/>
      <c r="PHM105" s="405"/>
      <c r="PHN105" s="405"/>
      <c r="PHO105" s="405"/>
      <c r="PHP105" s="405"/>
      <c r="PHQ105" s="405"/>
      <c r="PHR105" s="405"/>
      <c r="PHS105" s="405"/>
      <c r="PHT105" s="405"/>
      <c r="PHU105" s="405"/>
      <c r="PHV105" s="405"/>
      <c r="PHW105" s="405"/>
      <c r="PHX105" s="405"/>
      <c r="PHY105" s="405"/>
      <c r="PHZ105" s="405"/>
      <c r="PIA105" s="405"/>
      <c r="PIB105" s="405"/>
      <c r="PIC105" s="405"/>
      <c r="PID105" s="405"/>
      <c r="PIE105" s="405"/>
      <c r="PIF105" s="405"/>
      <c r="PIG105" s="405"/>
      <c r="PIH105" s="405"/>
      <c r="PII105" s="405"/>
      <c r="PIJ105" s="405"/>
      <c r="PIK105" s="405"/>
      <c r="PIL105" s="405"/>
      <c r="PIM105" s="405"/>
      <c r="PIN105" s="405"/>
      <c r="PIO105" s="405"/>
      <c r="PIP105" s="405"/>
      <c r="PIQ105" s="405"/>
      <c r="PIR105" s="405"/>
      <c r="PIS105" s="405"/>
      <c r="PIT105" s="405"/>
      <c r="PIU105" s="405"/>
      <c r="PIV105" s="405"/>
      <c r="PIW105" s="405"/>
      <c r="PIX105" s="405"/>
      <c r="PIY105" s="405"/>
      <c r="PIZ105" s="405"/>
      <c r="PJA105" s="405"/>
      <c r="PJB105" s="405"/>
      <c r="PJC105" s="405"/>
      <c r="PJD105" s="405"/>
      <c r="PJE105" s="405"/>
      <c r="PJF105" s="405"/>
      <c r="PJG105" s="405"/>
      <c r="PJH105" s="405"/>
      <c r="PJI105" s="405"/>
      <c r="PJJ105" s="405"/>
      <c r="PJK105" s="405"/>
      <c r="PJL105" s="405"/>
      <c r="PJM105" s="405"/>
      <c r="PJN105" s="405"/>
      <c r="PJO105" s="405"/>
      <c r="PJP105" s="405"/>
      <c r="PJQ105" s="405"/>
      <c r="PJR105" s="405"/>
      <c r="PJS105" s="405"/>
      <c r="PJT105" s="405"/>
      <c r="PJU105" s="405"/>
      <c r="PJV105" s="405"/>
      <c r="PJW105" s="405"/>
      <c r="PJX105" s="405"/>
      <c r="PJY105" s="405"/>
      <c r="PJZ105" s="405"/>
      <c r="PKA105" s="405"/>
      <c r="PKB105" s="405"/>
      <c r="PKC105" s="405"/>
      <c r="PKD105" s="405"/>
      <c r="PKE105" s="405"/>
      <c r="PKF105" s="405"/>
      <c r="PKG105" s="405"/>
      <c r="PKH105" s="405"/>
      <c r="PKI105" s="405"/>
      <c r="PKJ105" s="405"/>
      <c r="PKK105" s="405"/>
      <c r="PKL105" s="405"/>
      <c r="PKM105" s="405"/>
      <c r="PKN105" s="405"/>
      <c r="PKO105" s="405"/>
      <c r="PKP105" s="405"/>
      <c r="PKQ105" s="405"/>
      <c r="PKR105" s="405"/>
      <c r="PKS105" s="405"/>
      <c r="PKT105" s="405"/>
      <c r="PKU105" s="405"/>
      <c r="PKV105" s="405"/>
      <c r="PKW105" s="405"/>
      <c r="PKX105" s="405"/>
      <c r="PKY105" s="405"/>
      <c r="PKZ105" s="405"/>
      <c r="PLA105" s="405"/>
      <c r="PLB105" s="405"/>
      <c r="PLC105" s="405"/>
      <c r="PLD105" s="405"/>
      <c r="PLE105" s="405"/>
      <c r="PLF105" s="405"/>
      <c r="PLG105" s="405"/>
      <c r="PLH105" s="405"/>
      <c r="PLI105" s="405"/>
      <c r="PLJ105" s="405"/>
      <c r="PLK105" s="405"/>
      <c r="PLL105" s="405"/>
      <c r="PLM105" s="405"/>
      <c r="PLN105" s="405"/>
      <c r="PLO105" s="405"/>
      <c r="PLP105" s="405"/>
      <c r="PLQ105" s="405"/>
      <c r="PLR105" s="405"/>
      <c r="PLS105" s="405"/>
      <c r="PLT105" s="405"/>
      <c r="PLU105" s="405"/>
      <c r="PLV105" s="405"/>
      <c r="PLW105" s="405"/>
      <c r="PLX105" s="405"/>
      <c r="PLY105" s="405"/>
      <c r="PLZ105" s="405"/>
      <c r="PMA105" s="405"/>
      <c r="PMB105" s="405"/>
      <c r="PMC105" s="405"/>
      <c r="PMD105" s="405"/>
      <c r="PME105" s="405"/>
      <c r="PMF105" s="405"/>
      <c r="PMG105" s="405"/>
      <c r="PMH105" s="405"/>
      <c r="PMI105" s="405"/>
      <c r="PMJ105" s="405"/>
      <c r="PMK105" s="405"/>
      <c r="PML105" s="405"/>
      <c r="PMM105" s="405"/>
      <c r="PMN105" s="405"/>
      <c r="PMO105" s="405"/>
      <c r="PMP105" s="405"/>
      <c r="PMQ105" s="405"/>
      <c r="PMR105" s="405"/>
      <c r="PMS105" s="405"/>
      <c r="PMT105" s="405"/>
      <c r="PMU105" s="405"/>
      <c r="PMV105" s="405"/>
      <c r="PMW105" s="405"/>
      <c r="PMX105" s="405"/>
      <c r="PMY105" s="405"/>
      <c r="PMZ105" s="405"/>
      <c r="PNA105" s="405"/>
      <c r="PNB105" s="405"/>
      <c r="PNC105" s="405"/>
      <c r="PND105" s="405"/>
      <c r="PNE105" s="405"/>
      <c r="PNF105" s="405"/>
      <c r="PNG105" s="405"/>
      <c r="PNH105" s="405"/>
      <c r="PNI105" s="405"/>
      <c r="PNJ105" s="405"/>
      <c r="PNK105" s="405"/>
      <c r="PNL105" s="405"/>
      <c r="PNM105" s="405"/>
      <c r="PNN105" s="405"/>
      <c r="PNO105" s="405"/>
      <c r="PNP105" s="405"/>
      <c r="PNQ105" s="405"/>
      <c r="PNR105" s="405"/>
      <c r="PNS105" s="405"/>
      <c r="PNT105" s="405"/>
      <c r="PNU105" s="405"/>
      <c r="PNV105" s="405"/>
      <c r="PNW105" s="405"/>
      <c r="PNX105" s="405"/>
      <c r="PNY105" s="405"/>
      <c r="PNZ105" s="405"/>
      <c r="POA105" s="405"/>
      <c r="POB105" s="405"/>
      <c r="POC105" s="405"/>
      <c r="POD105" s="405"/>
      <c r="POE105" s="405"/>
      <c r="POF105" s="405"/>
      <c r="POG105" s="405"/>
      <c r="POH105" s="405"/>
      <c r="POI105" s="405"/>
      <c r="POJ105" s="405"/>
      <c r="POK105" s="405"/>
      <c r="POL105" s="405"/>
      <c r="POM105" s="405"/>
      <c r="PON105" s="405"/>
      <c r="POO105" s="405"/>
      <c r="POP105" s="405"/>
      <c r="POQ105" s="405"/>
      <c r="POR105" s="405"/>
      <c r="POS105" s="405"/>
      <c r="POT105" s="405"/>
      <c r="POU105" s="405"/>
      <c r="POV105" s="405"/>
      <c r="POW105" s="405"/>
      <c r="POX105" s="405"/>
      <c r="POY105" s="405"/>
      <c r="POZ105" s="405"/>
      <c r="PPA105" s="405"/>
      <c r="PPB105" s="405"/>
      <c r="PPC105" s="405"/>
      <c r="PPD105" s="405"/>
      <c r="PPE105" s="405"/>
      <c r="PPF105" s="405"/>
      <c r="PPG105" s="405"/>
      <c r="PPH105" s="405"/>
      <c r="PPI105" s="405"/>
      <c r="PPJ105" s="405"/>
      <c r="PPK105" s="405"/>
      <c r="PPL105" s="405"/>
      <c r="PPM105" s="405"/>
      <c r="PPN105" s="405"/>
      <c r="PPP105" s="405"/>
      <c r="PPR105" s="405"/>
      <c r="PPT105" s="405"/>
      <c r="PPW105" s="405"/>
      <c r="PPX105" s="405"/>
      <c r="PPY105" s="405"/>
      <c r="PQA105" s="405"/>
      <c r="PQB105" s="405"/>
      <c r="PQC105" s="405"/>
      <c r="PQD105" s="405"/>
      <c r="PQI105" s="405"/>
      <c r="PQK105" s="405"/>
      <c r="PQL105" s="405"/>
      <c r="PQM105" s="405"/>
      <c r="PQN105" s="405"/>
      <c r="PQO105" s="405"/>
      <c r="PQP105" s="405"/>
      <c r="PQQ105" s="405"/>
      <c r="PQR105" s="405"/>
      <c r="PQS105" s="405"/>
      <c r="PQT105" s="405"/>
      <c r="PQU105" s="405"/>
      <c r="PQV105" s="405"/>
      <c r="PQW105" s="405"/>
      <c r="PQX105" s="405"/>
      <c r="PQY105" s="405"/>
      <c r="PQZ105" s="405"/>
      <c r="PRA105" s="405"/>
      <c r="PRB105" s="405"/>
      <c r="PRC105" s="405"/>
      <c r="PRD105" s="405"/>
      <c r="PRE105" s="405"/>
      <c r="PRF105" s="405"/>
      <c r="PRG105" s="405"/>
      <c r="PRH105" s="405"/>
      <c r="PRI105" s="405"/>
      <c r="PRJ105" s="405"/>
      <c r="PRK105" s="405"/>
      <c r="PRL105" s="405"/>
      <c r="PRM105" s="405"/>
      <c r="PRN105" s="405"/>
      <c r="PRO105" s="405"/>
      <c r="PRP105" s="405"/>
      <c r="PRQ105" s="405"/>
      <c r="PRR105" s="405"/>
      <c r="PRS105" s="405"/>
      <c r="PRT105" s="405"/>
      <c r="PRU105" s="405"/>
      <c r="PRV105" s="405"/>
      <c r="PRW105" s="405"/>
      <c r="PRX105" s="405"/>
      <c r="PRY105" s="405"/>
      <c r="PRZ105" s="405"/>
      <c r="PSA105" s="405"/>
      <c r="PSB105" s="405"/>
      <c r="PSC105" s="405"/>
      <c r="PSD105" s="405"/>
      <c r="PSE105" s="405"/>
      <c r="PSF105" s="405"/>
      <c r="PSG105" s="405"/>
      <c r="PSH105" s="405"/>
      <c r="PSI105" s="405"/>
      <c r="PSJ105" s="405"/>
      <c r="PSK105" s="405"/>
      <c r="PSL105" s="405"/>
      <c r="PSM105" s="405"/>
      <c r="PSN105" s="405"/>
      <c r="PSO105" s="405"/>
      <c r="PSP105" s="405"/>
      <c r="PSQ105" s="405"/>
      <c r="PSR105" s="405"/>
      <c r="PSS105" s="405"/>
      <c r="PST105" s="405"/>
      <c r="PSU105" s="405"/>
      <c r="PSV105" s="405"/>
      <c r="PSW105" s="405"/>
      <c r="PSX105" s="405"/>
      <c r="PSY105" s="405"/>
      <c r="PSZ105" s="405"/>
      <c r="PTA105" s="405"/>
      <c r="PTB105" s="405"/>
      <c r="PTC105" s="405"/>
      <c r="PTD105" s="405"/>
      <c r="PTE105" s="405"/>
      <c r="PTF105" s="405"/>
      <c r="PTG105" s="405"/>
      <c r="PTH105" s="405"/>
      <c r="PTI105" s="405"/>
      <c r="PTJ105" s="405"/>
      <c r="PTK105" s="405"/>
      <c r="PTL105" s="405"/>
      <c r="PTM105" s="405"/>
      <c r="PTN105" s="405"/>
      <c r="PTO105" s="405"/>
      <c r="PTP105" s="405"/>
      <c r="PTQ105" s="405"/>
      <c r="PTR105" s="405"/>
      <c r="PTS105" s="405"/>
      <c r="PTT105" s="405"/>
      <c r="PTU105" s="405"/>
      <c r="PTV105" s="405"/>
      <c r="PTW105" s="405"/>
      <c r="PTX105" s="405"/>
      <c r="PTY105" s="405"/>
      <c r="PTZ105" s="405"/>
      <c r="PUA105" s="405"/>
      <c r="PUB105" s="405"/>
      <c r="PUC105" s="405"/>
      <c r="PUD105" s="405"/>
      <c r="PUE105" s="405"/>
      <c r="PUF105" s="405"/>
      <c r="PUG105" s="405"/>
      <c r="PUH105" s="405"/>
      <c r="PUI105" s="405"/>
      <c r="PUJ105" s="405"/>
      <c r="PUK105" s="405"/>
      <c r="PUL105" s="405"/>
      <c r="PUM105" s="405"/>
      <c r="PUN105" s="405"/>
      <c r="PUO105" s="405"/>
      <c r="PUP105" s="405"/>
      <c r="PUQ105" s="405"/>
      <c r="PUR105" s="405"/>
      <c r="PUS105" s="405"/>
      <c r="PUT105" s="405"/>
      <c r="PUU105" s="405"/>
      <c r="PUV105" s="405"/>
      <c r="PUW105" s="405"/>
      <c r="PUX105" s="405"/>
      <c r="PUY105" s="405"/>
      <c r="PUZ105" s="405"/>
      <c r="PVA105" s="405"/>
      <c r="PVB105" s="405"/>
      <c r="PVC105" s="405"/>
      <c r="PVD105" s="405"/>
      <c r="PVE105" s="405"/>
      <c r="PVF105" s="405"/>
      <c r="PVG105" s="405"/>
      <c r="PVH105" s="405"/>
      <c r="PVI105" s="405"/>
      <c r="PVJ105" s="405"/>
      <c r="PVK105" s="405"/>
      <c r="PVL105" s="405"/>
      <c r="PVM105" s="405"/>
      <c r="PVN105" s="405"/>
      <c r="PVO105" s="405"/>
      <c r="PVP105" s="405"/>
      <c r="PVQ105" s="405"/>
      <c r="PVR105" s="405"/>
      <c r="PVS105" s="405"/>
      <c r="PVT105" s="405"/>
      <c r="PVU105" s="405"/>
      <c r="PVV105" s="405"/>
      <c r="PVW105" s="405"/>
      <c r="PVX105" s="405"/>
      <c r="PVY105" s="405"/>
      <c r="PVZ105" s="405"/>
      <c r="PWA105" s="405"/>
      <c r="PWB105" s="405"/>
      <c r="PWC105" s="405"/>
      <c r="PWD105" s="405"/>
      <c r="PWE105" s="405"/>
      <c r="PWF105" s="405"/>
      <c r="PWG105" s="405"/>
      <c r="PWH105" s="405"/>
      <c r="PWI105" s="405"/>
      <c r="PWJ105" s="405"/>
      <c r="PWK105" s="405"/>
      <c r="PWL105" s="405"/>
      <c r="PWM105" s="405"/>
      <c r="PWN105" s="405"/>
      <c r="PWO105" s="405"/>
      <c r="PWP105" s="405"/>
      <c r="PWQ105" s="405"/>
      <c r="PWR105" s="405"/>
      <c r="PWS105" s="405"/>
      <c r="PWT105" s="405"/>
      <c r="PWU105" s="405"/>
      <c r="PWV105" s="405"/>
      <c r="PWW105" s="405"/>
      <c r="PWX105" s="405"/>
      <c r="PWY105" s="405"/>
      <c r="PWZ105" s="405"/>
      <c r="PXA105" s="405"/>
      <c r="PXB105" s="405"/>
      <c r="PXC105" s="405"/>
      <c r="PXD105" s="405"/>
      <c r="PXE105" s="405"/>
      <c r="PXF105" s="405"/>
      <c r="PXG105" s="405"/>
      <c r="PXH105" s="405"/>
      <c r="PXI105" s="405"/>
      <c r="PXJ105" s="405"/>
      <c r="PXK105" s="405"/>
      <c r="PXL105" s="405"/>
      <c r="PXM105" s="405"/>
      <c r="PXN105" s="405"/>
      <c r="PXO105" s="405"/>
      <c r="PXP105" s="405"/>
      <c r="PXQ105" s="405"/>
      <c r="PXR105" s="405"/>
      <c r="PXS105" s="405"/>
      <c r="PXT105" s="405"/>
      <c r="PXU105" s="405"/>
      <c r="PXV105" s="405"/>
      <c r="PXW105" s="405"/>
      <c r="PXX105" s="405"/>
      <c r="PXY105" s="405"/>
      <c r="PXZ105" s="405"/>
      <c r="PYA105" s="405"/>
      <c r="PYB105" s="405"/>
      <c r="PYC105" s="405"/>
      <c r="PYD105" s="405"/>
      <c r="PYE105" s="405"/>
      <c r="PYF105" s="405"/>
      <c r="PYG105" s="405"/>
      <c r="PYH105" s="405"/>
      <c r="PYI105" s="405"/>
      <c r="PYJ105" s="405"/>
      <c r="PYK105" s="405"/>
      <c r="PYL105" s="405"/>
      <c r="PYM105" s="405"/>
      <c r="PYN105" s="405"/>
      <c r="PYO105" s="405"/>
      <c r="PYP105" s="405"/>
      <c r="PYQ105" s="405"/>
      <c r="PYR105" s="405"/>
      <c r="PYS105" s="405"/>
      <c r="PYT105" s="405"/>
      <c r="PYU105" s="405"/>
      <c r="PYV105" s="405"/>
      <c r="PYW105" s="405"/>
      <c r="PYX105" s="405"/>
      <c r="PYY105" s="405"/>
      <c r="PYZ105" s="405"/>
      <c r="PZA105" s="405"/>
      <c r="PZB105" s="405"/>
      <c r="PZC105" s="405"/>
      <c r="PZD105" s="405"/>
      <c r="PZE105" s="405"/>
      <c r="PZF105" s="405"/>
      <c r="PZG105" s="405"/>
      <c r="PZH105" s="405"/>
      <c r="PZI105" s="405"/>
      <c r="PZJ105" s="405"/>
      <c r="PZL105" s="405"/>
      <c r="PZN105" s="405"/>
      <c r="PZP105" s="405"/>
      <c r="PZS105" s="405"/>
      <c r="PZT105" s="405"/>
      <c r="PZU105" s="405"/>
      <c r="PZW105" s="405"/>
      <c r="PZX105" s="405"/>
      <c r="PZY105" s="405"/>
      <c r="PZZ105" s="405"/>
      <c r="QAE105" s="405"/>
      <c r="QAG105" s="405"/>
      <c r="QAH105" s="405"/>
      <c r="QAI105" s="405"/>
      <c r="QAJ105" s="405"/>
      <c r="QAK105" s="405"/>
      <c r="QAL105" s="405"/>
      <c r="QAM105" s="405"/>
      <c r="QAN105" s="405"/>
      <c r="QAO105" s="405"/>
      <c r="QAP105" s="405"/>
      <c r="QAQ105" s="405"/>
      <c r="QAR105" s="405"/>
      <c r="QAS105" s="405"/>
      <c r="QAT105" s="405"/>
      <c r="QAU105" s="405"/>
      <c r="QAV105" s="405"/>
      <c r="QAW105" s="405"/>
      <c r="QAX105" s="405"/>
      <c r="QAY105" s="405"/>
      <c r="QAZ105" s="405"/>
      <c r="QBA105" s="405"/>
      <c r="QBB105" s="405"/>
      <c r="QBC105" s="405"/>
      <c r="QBD105" s="405"/>
      <c r="QBE105" s="405"/>
      <c r="QBF105" s="405"/>
      <c r="QBG105" s="405"/>
      <c r="QBH105" s="405"/>
      <c r="QBI105" s="405"/>
      <c r="QBJ105" s="405"/>
      <c r="QBK105" s="405"/>
      <c r="QBL105" s="405"/>
      <c r="QBM105" s="405"/>
      <c r="QBN105" s="405"/>
      <c r="QBO105" s="405"/>
      <c r="QBP105" s="405"/>
      <c r="QBQ105" s="405"/>
      <c r="QBR105" s="405"/>
      <c r="QBS105" s="405"/>
      <c r="QBT105" s="405"/>
      <c r="QBU105" s="405"/>
      <c r="QBV105" s="405"/>
      <c r="QBW105" s="405"/>
      <c r="QBX105" s="405"/>
      <c r="QBY105" s="405"/>
      <c r="QBZ105" s="405"/>
      <c r="QCA105" s="405"/>
      <c r="QCB105" s="405"/>
      <c r="QCC105" s="405"/>
      <c r="QCD105" s="405"/>
      <c r="QCE105" s="405"/>
      <c r="QCF105" s="405"/>
      <c r="QCG105" s="405"/>
      <c r="QCH105" s="405"/>
      <c r="QCI105" s="405"/>
      <c r="QCJ105" s="405"/>
      <c r="QCK105" s="405"/>
      <c r="QCL105" s="405"/>
      <c r="QCM105" s="405"/>
      <c r="QCN105" s="405"/>
      <c r="QCO105" s="405"/>
      <c r="QCP105" s="405"/>
      <c r="QCQ105" s="405"/>
      <c r="QCR105" s="405"/>
      <c r="QCS105" s="405"/>
      <c r="QCT105" s="405"/>
      <c r="QCU105" s="405"/>
      <c r="QCV105" s="405"/>
      <c r="QCW105" s="405"/>
      <c r="QCX105" s="405"/>
      <c r="QCY105" s="405"/>
      <c r="QCZ105" s="405"/>
      <c r="QDA105" s="405"/>
      <c r="QDB105" s="405"/>
      <c r="QDC105" s="405"/>
      <c r="QDD105" s="405"/>
      <c r="QDE105" s="405"/>
      <c r="QDF105" s="405"/>
      <c r="QDG105" s="405"/>
      <c r="QDH105" s="405"/>
      <c r="QDI105" s="405"/>
      <c r="QDJ105" s="405"/>
      <c r="QDK105" s="405"/>
      <c r="QDL105" s="405"/>
      <c r="QDM105" s="405"/>
      <c r="QDN105" s="405"/>
      <c r="QDO105" s="405"/>
      <c r="QDP105" s="405"/>
      <c r="QDQ105" s="405"/>
      <c r="QDR105" s="405"/>
      <c r="QDS105" s="405"/>
      <c r="QDT105" s="405"/>
      <c r="QDU105" s="405"/>
      <c r="QDV105" s="405"/>
      <c r="QDW105" s="405"/>
      <c r="QDX105" s="405"/>
      <c r="QDY105" s="405"/>
      <c r="QDZ105" s="405"/>
      <c r="QEA105" s="405"/>
      <c r="QEB105" s="405"/>
      <c r="QEC105" s="405"/>
      <c r="QED105" s="405"/>
      <c r="QEE105" s="405"/>
      <c r="QEF105" s="405"/>
      <c r="QEG105" s="405"/>
      <c r="QEH105" s="405"/>
      <c r="QEI105" s="405"/>
      <c r="QEJ105" s="405"/>
      <c r="QEK105" s="405"/>
      <c r="QEL105" s="405"/>
      <c r="QEM105" s="405"/>
      <c r="QEN105" s="405"/>
      <c r="QEO105" s="405"/>
      <c r="QEP105" s="405"/>
      <c r="QEQ105" s="405"/>
      <c r="QER105" s="405"/>
      <c r="QES105" s="405"/>
      <c r="QET105" s="405"/>
      <c r="QEU105" s="405"/>
      <c r="QEV105" s="405"/>
      <c r="QEW105" s="405"/>
      <c r="QEX105" s="405"/>
      <c r="QEY105" s="405"/>
      <c r="QEZ105" s="405"/>
      <c r="QFA105" s="405"/>
      <c r="QFB105" s="405"/>
      <c r="QFC105" s="405"/>
      <c r="QFD105" s="405"/>
      <c r="QFE105" s="405"/>
      <c r="QFF105" s="405"/>
      <c r="QFG105" s="405"/>
      <c r="QFH105" s="405"/>
      <c r="QFI105" s="405"/>
      <c r="QFJ105" s="405"/>
      <c r="QFK105" s="405"/>
      <c r="QFL105" s="405"/>
      <c r="QFM105" s="405"/>
      <c r="QFN105" s="405"/>
      <c r="QFO105" s="405"/>
      <c r="QFP105" s="405"/>
      <c r="QFQ105" s="405"/>
      <c r="QFR105" s="405"/>
      <c r="QFS105" s="405"/>
      <c r="QFT105" s="405"/>
      <c r="QFU105" s="405"/>
      <c r="QFV105" s="405"/>
      <c r="QFW105" s="405"/>
      <c r="QFX105" s="405"/>
      <c r="QFY105" s="405"/>
      <c r="QFZ105" s="405"/>
      <c r="QGA105" s="405"/>
      <c r="QGB105" s="405"/>
      <c r="QGC105" s="405"/>
      <c r="QGD105" s="405"/>
      <c r="QGE105" s="405"/>
      <c r="QGF105" s="405"/>
      <c r="QGG105" s="405"/>
      <c r="QGH105" s="405"/>
      <c r="QGI105" s="405"/>
      <c r="QGJ105" s="405"/>
      <c r="QGK105" s="405"/>
      <c r="QGL105" s="405"/>
      <c r="QGM105" s="405"/>
      <c r="QGN105" s="405"/>
      <c r="QGO105" s="405"/>
      <c r="QGP105" s="405"/>
      <c r="QGQ105" s="405"/>
      <c r="QGR105" s="405"/>
      <c r="QGS105" s="405"/>
      <c r="QGT105" s="405"/>
      <c r="QGU105" s="405"/>
      <c r="QGV105" s="405"/>
      <c r="QGW105" s="405"/>
      <c r="QGX105" s="405"/>
      <c r="QGY105" s="405"/>
      <c r="QGZ105" s="405"/>
      <c r="QHA105" s="405"/>
      <c r="QHB105" s="405"/>
      <c r="QHC105" s="405"/>
      <c r="QHD105" s="405"/>
      <c r="QHE105" s="405"/>
      <c r="QHF105" s="405"/>
      <c r="QHG105" s="405"/>
      <c r="QHH105" s="405"/>
      <c r="QHI105" s="405"/>
      <c r="QHJ105" s="405"/>
      <c r="QHK105" s="405"/>
      <c r="QHL105" s="405"/>
      <c r="QHM105" s="405"/>
      <c r="QHN105" s="405"/>
      <c r="QHO105" s="405"/>
      <c r="QHP105" s="405"/>
      <c r="QHQ105" s="405"/>
      <c r="QHR105" s="405"/>
      <c r="QHS105" s="405"/>
      <c r="QHT105" s="405"/>
      <c r="QHU105" s="405"/>
      <c r="QHV105" s="405"/>
      <c r="QHW105" s="405"/>
      <c r="QHX105" s="405"/>
      <c r="QHY105" s="405"/>
      <c r="QHZ105" s="405"/>
      <c r="QIA105" s="405"/>
      <c r="QIB105" s="405"/>
      <c r="QIC105" s="405"/>
      <c r="QID105" s="405"/>
      <c r="QIE105" s="405"/>
      <c r="QIF105" s="405"/>
      <c r="QIG105" s="405"/>
      <c r="QIH105" s="405"/>
      <c r="QII105" s="405"/>
      <c r="QIJ105" s="405"/>
      <c r="QIK105" s="405"/>
      <c r="QIL105" s="405"/>
      <c r="QIM105" s="405"/>
      <c r="QIN105" s="405"/>
      <c r="QIO105" s="405"/>
      <c r="QIP105" s="405"/>
      <c r="QIQ105" s="405"/>
      <c r="QIR105" s="405"/>
      <c r="QIS105" s="405"/>
      <c r="QIT105" s="405"/>
      <c r="QIU105" s="405"/>
      <c r="QIV105" s="405"/>
      <c r="QIW105" s="405"/>
      <c r="QIX105" s="405"/>
      <c r="QIY105" s="405"/>
      <c r="QIZ105" s="405"/>
      <c r="QJA105" s="405"/>
      <c r="QJB105" s="405"/>
      <c r="QJC105" s="405"/>
      <c r="QJD105" s="405"/>
      <c r="QJE105" s="405"/>
      <c r="QJF105" s="405"/>
      <c r="QJH105" s="405"/>
      <c r="QJJ105" s="405"/>
      <c r="QJL105" s="405"/>
      <c r="QJO105" s="405"/>
      <c r="QJP105" s="405"/>
      <c r="QJQ105" s="405"/>
      <c r="QJS105" s="405"/>
      <c r="QJT105" s="405"/>
      <c r="QJU105" s="405"/>
      <c r="QJV105" s="405"/>
      <c r="QKA105" s="405"/>
      <c r="QKC105" s="405"/>
      <c r="QKD105" s="405"/>
      <c r="QKE105" s="405"/>
      <c r="QKF105" s="405"/>
      <c r="QKG105" s="405"/>
      <c r="QKH105" s="405"/>
      <c r="QKI105" s="405"/>
      <c r="QKJ105" s="405"/>
      <c r="QKK105" s="405"/>
      <c r="QKL105" s="405"/>
      <c r="QKM105" s="405"/>
      <c r="QKN105" s="405"/>
      <c r="QKO105" s="405"/>
      <c r="QKP105" s="405"/>
      <c r="QKQ105" s="405"/>
      <c r="QKR105" s="405"/>
      <c r="QKS105" s="405"/>
      <c r="QKT105" s="405"/>
      <c r="QKU105" s="405"/>
      <c r="QKV105" s="405"/>
      <c r="QKW105" s="405"/>
      <c r="QKX105" s="405"/>
      <c r="QKY105" s="405"/>
      <c r="QKZ105" s="405"/>
      <c r="QLA105" s="405"/>
      <c r="QLB105" s="405"/>
      <c r="QLC105" s="405"/>
      <c r="QLD105" s="405"/>
      <c r="QLE105" s="405"/>
      <c r="QLF105" s="405"/>
      <c r="QLG105" s="405"/>
      <c r="QLH105" s="405"/>
      <c r="QLI105" s="405"/>
      <c r="QLJ105" s="405"/>
      <c r="QLK105" s="405"/>
      <c r="QLL105" s="405"/>
      <c r="QLM105" s="405"/>
      <c r="QLN105" s="405"/>
      <c r="QLO105" s="405"/>
      <c r="QLP105" s="405"/>
      <c r="QLQ105" s="405"/>
      <c r="QLR105" s="405"/>
      <c r="QLS105" s="405"/>
      <c r="QLT105" s="405"/>
      <c r="QLU105" s="405"/>
      <c r="QLV105" s="405"/>
      <c r="QLW105" s="405"/>
      <c r="QLX105" s="405"/>
      <c r="QLY105" s="405"/>
      <c r="QLZ105" s="405"/>
      <c r="QMA105" s="405"/>
      <c r="QMB105" s="405"/>
      <c r="QMC105" s="405"/>
      <c r="QMD105" s="405"/>
      <c r="QME105" s="405"/>
      <c r="QMF105" s="405"/>
      <c r="QMG105" s="405"/>
      <c r="QMH105" s="405"/>
      <c r="QMI105" s="405"/>
      <c r="QMJ105" s="405"/>
      <c r="QMK105" s="405"/>
      <c r="QML105" s="405"/>
      <c r="QMM105" s="405"/>
      <c r="QMN105" s="405"/>
      <c r="QMO105" s="405"/>
      <c r="QMP105" s="405"/>
      <c r="QMQ105" s="405"/>
      <c r="QMR105" s="405"/>
      <c r="QMS105" s="405"/>
      <c r="QMT105" s="405"/>
      <c r="QMU105" s="405"/>
      <c r="QMV105" s="405"/>
      <c r="QMW105" s="405"/>
      <c r="QMX105" s="405"/>
      <c r="QMY105" s="405"/>
      <c r="QMZ105" s="405"/>
      <c r="QNA105" s="405"/>
      <c r="QNB105" s="405"/>
      <c r="QNC105" s="405"/>
      <c r="QND105" s="405"/>
      <c r="QNE105" s="405"/>
      <c r="QNF105" s="405"/>
      <c r="QNG105" s="405"/>
      <c r="QNH105" s="405"/>
      <c r="QNI105" s="405"/>
      <c r="QNJ105" s="405"/>
      <c r="QNK105" s="405"/>
      <c r="QNL105" s="405"/>
      <c r="QNM105" s="405"/>
      <c r="QNN105" s="405"/>
      <c r="QNO105" s="405"/>
      <c r="QNP105" s="405"/>
      <c r="QNQ105" s="405"/>
      <c r="QNR105" s="405"/>
      <c r="QNS105" s="405"/>
      <c r="QNT105" s="405"/>
      <c r="QNU105" s="405"/>
      <c r="QNV105" s="405"/>
      <c r="QNW105" s="405"/>
      <c r="QNX105" s="405"/>
      <c r="QNY105" s="405"/>
      <c r="QNZ105" s="405"/>
      <c r="QOA105" s="405"/>
      <c r="QOB105" s="405"/>
      <c r="QOC105" s="405"/>
      <c r="QOD105" s="405"/>
      <c r="QOE105" s="405"/>
      <c r="QOF105" s="405"/>
      <c r="QOG105" s="405"/>
      <c r="QOH105" s="405"/>
      <c r="QOI105" s="405"/>
      <c r="QOJ105" s="405"/>
      <c r="QOK105" s="405"/>
      <c r="QOL105" s="405"/>
      <c r="QOM105" s="405"/>
      <c r="QON105" s="405"/>
      <c r="QOO105" s="405"/>
      <c r="QOP105" s="405"/>
      <c r="QOQ105" s="405"/>
      <c r="QOR105" s="405"/>
      <c r="QOS105" s="405"/>
      <c r="QOT105" s="405"/>
      <c r="QOU105" s="405"/>
      <c r="QOV105" s="405"/>
      <c r="QOW105" s="405"/>
      <c r="QOX105" s="405"/>
      <c r="QOY105" s="405"/>
      <c r="QOZ105" s="405"/>
      <c r="QPA105" s="405"/>
      <c r="QPB105" s="405"/>
      <c r="QPC105" s="405"/>
      <c r="QPD105" s="405"/>
      <c r="QPE105" s="405"/>
      <c r="QPF105" s="405"/>
      <c r="QPG105" s="405"/>
      <c r="QPH105" s="405"/>
      <c r="QPI105" s="405"/>
      <c r="QPJ105" s="405"/>
      <c r="QPK105" s="405"/>
      <c r="QPL105" s="405"/>
      <c r="QPM105" s="405"/>
      <c r="QPN105" s="405"/>
      <c r="QPO105" s="405"/>
      <c r="QPP105" s="405"/>
      <c r="QPQ105" s="405"/>
      <c r="QPR105" s="405"/>
      <c r="QPS105" s="405"/>
      <c r="QPT105" s="405"/>
      <c r="QPU105" s="405"/>
      <c r="QPV105" s="405"/>
      <c r="QPW105" s="405"/>
      <c r="QPX105" s="405"/>
      <c r="QPY105" s="405"/>
      <c r="QPZ105" s="405"/>
      <c r="QQA105" s="405"/>
      <c r="QQB105" s="405"/>
      <c r="QQC105" s="405"/>
      <c r="QQD105" s="405"/>
      <c r="QQE105" s="405"/>
      <c r="QQF105" s="405"/>
      <c r="QQG105" s="405"/>
      <c r="QQH105" s="405"/>
      <c r="QQI105" s="405"/>
      <c r="QQJ105" s="405"/>
      <c r="QQK105" s="405"/>
      <c r="QQL105" s="405"/>
      <c r="QQM105" s="405"/>
      <c r="QQN105" s="405"/>
      <c r="QQO105" s="405"/>
      <c r="QQP105" s="405"/>
      <c r="QQQ105" s="405"/>
      <c r="QQR105" s="405"/>
      <c r="QQS105" s="405"/>
      <c r="QQT105" s="405"/>
      <c r="QQU105" s="405"/>
      <c r="QQV105" s="405"/>
      <c r="QQW105" s="405"/>
      <c r="QQX105" s="405"/>
      <c r="QQY105" s="405"/>
      <c r="QQZ105" s="405"/>
      <c r="QRA105" s="405"/>
      <c r="QRB105" s="405"/>
      <c r="QRC105" s="405"/>
      <c r="QRD105" s="405"/>
      <c r="QRE105" s="405"/>
      <c r="QRF105" s="405"/>
      <c r="QRG105" s="405"/>
      <c r="QRH105" s="405"/>
      <c r="QRI105" s="405"/>
      <c r="QRJ105" s="405"/>
      <c r="QRK105" s="405"/>
      <c r="QRL105" s="405"/>
      <c r="QRM105" s="405"/>
      <c r="QRN105" s="405"/>
      <c r="QRO105" s="405"/>
      <c r="QRP105" s="405"/>
      <c r="QRQ105" s="405"/>
      <c r="QRR105" s="405"/>
      <c r="QRS105" s="405"/>
      <c r="QRT105" s="405"/>
      <c r="QRU105" s="405"/>
      <c r="QRV105" s="405"/>
      <c r="QRW105" s="405"/>
      <c r="QRX105" s="405"/>
      <c r="QRY105" s="405"/>
      <c r="QRZ105" s="405"/>
      <c r="QSA105" s="405"/>
      <c r="QSB105" s="405"/>
      <c r="QSC105" s="405"/>
      <c r="QSD105" s="405"/>
      <c r="QSE105" s="405"/>
      <c r="QSF105" s="405"/>
      <c r="QSG105" s="405"/>
      <c r="QSH105" s="405"/>
      <c r="QSI105" s="405"/>
      <c r="QSJ105" s="405"/>
      <c r="QSK105" s="405"/>
      <c r="QSL105" s="405"/>
      <c r="QSM105" s="405"/>
      <c r="QSN105" s="405"/>
      <c r="QSO105" s="405"/>
      <c r="QSP105" s="405"/>
      <c r="QSQ105" s="405"/>
      <c r="QSR105" s="405"/>
      <c r="QSS105" s="405"/>
      <c r="QST105" s="405"/>
      <c r="QSU105" s="405"/>
      <c r="QSV105" s="405"/>
      <c r="QSW105" s="405"/>
      <c r="QSX105" s="405"/>
      <c r="QSY105" s="405"/>
      <c r="QSZ105" s="405"/>
      <c r="QTA105" s="405"/>
      <c r="QTB105" s="405"/>
      <c r="QTD105" s="405"/>
      <c r="QTF105" s="405"/>
      <c r="QTH105" s="405"/>
      <c r="QTK105" s="405"/>
      <c r="QTL105" s="405"/>
      <c r="QTM105" s="405"/>
      <c r="QTO105" s="405"/>
      <c r="QTP105" s="405"/>
      <c r="QTQ105" s="405"/>
      <c r="QTR105" s="405"/>
      <c r="QTW105" s="405"/>
      <c r="QTY105" s="405"/>
      <c r="QTZ105" s="405"/>
      <c r="QUA105" s="405"/>
      <c r="QUB105" s="405"/>
      <c r="QUC105" s="405"/>
      <c r="QUD105" s="405"/>
      <c r="QUE105" s="405"/>
      <c r="QUF105" s="405"/>
      <c r="QUG105" s="405"/>
      <c r="QUH105" s="405"/>
      <c r="QUI105" s="405"/>
      <c r="QUJ105" s="405"/>
      <c r="QUK105" s="405"/>
      <c r="QUL105" s="405"/>
      <c r="QUM105" s="405"/>
      <c r="QUN105" s="405"/>
      <c r="QUO105" s="405"/>
      <c r="QUP105" s="405"/>
      <c r="QUQ105" s="405"/>
      <c r="QUR105" s="405"/>
      <c r="QUS105" s="405"/>
      <c r="QUT105" s="405"/>
      <c r="QUU105" s="405"/>
      <c r="QUV105" s="405"/>
      <c r="QUW105" s="405"/>
      <c r="QUX105" s="405"/>
      <c r="QUY105" s="405"/>
      <c r="QUZ105" s="405"/>
      <c r="QVA105" s="405"/>
      <c r="QVB105" s="405"/>
      <c r="QVC105" s="405"/>
      <c r="QVD105" s="405"/>
      <c r="QVE105" s="405"/>
      <c r="QVF105" s="405"/>
      <c r="QVG105" s="405"/>
      <c r="QVH105" s="405"/>
      <c r="QVI105" s="405"/>
      <c r="QVJ105" s="405"/>
      <c r="QVK105" s="405"/>
      <c r="QVL105" s="405"/>
      <c r="QVM105" s="405"/>
      <c r="QVN105" s="405"/>
      <c r="QVO105" s="405"/>
      <c r="QVP105" s="405"/>
      <c r="QVQ105" s="405"/>
      <c r="QVR105" s="405"/>
      <c r="QVS105" s="405"/>
      <c r="QVT105" s="405"/>
      <c r="QVU105" s="405"/>
      <c r="QVV105" s="405"/>
      <c r="QVW105" s="405"/>
      <c r="QVX105" s="405"/>
      <c r="QVY105" s="405"/>
      <c r="QVZ105" s="405"/>
      <c r="QWA105" s="405"/>
      <c r="QWB105" s="405"/>
      <c r="QWC105" s="405"/>
      <c r="QWD105" s="405"/>
      <c r="QWE105" s="405"/>
      <c r="QWF105" s="405"/>
      <c r="QWG105" s="405"/>
      <c r="QWH105" s="405"/>
      <c r="QWI105" s="405"/>
      <c r="QWJ105" s="405"/>
      <c r="QWK105" s="405"/>
      <c r="QWL105" s="405"/>
      <c r="QWM105" s="405"/>
      <c r="QWN105" s="405"/>
      <c r="QWO105" s="405"/>
      <c r="QWP105" s="405"/>
      <c r="QWQ105" s="405"/>
      <c r="QWR105" s="405"/>
      <c r="QWS105" s="405"/>
      <c r="QWT105" s="405"/>
      <c r="QWU105" s="405"/>
      <c r="QWV105" s="405"/>
      <c r="QWW105" s="405"/>
      <c r="QWX105" s="405"/>
      <c r="QWY105" s="405"/>
      <c r="QWZ105" s="405"/>
      <c r="QXA105" s="405"/>
      <c r="QXB105" s="405"/>
      <c r="QXC105" s="405"/>
      <c r="QXD105" s="405"/>
      <c r="QXE105" s="405"/>
      <c r="QXF105" s="405"/>
      <c r="QXG105" s="405"/>
      <c r="QXH105" s="405"/>
      <c r="QXI105" s="405"/>
      <c r="QXJ105" s="405"/>
      <c r="QXK105" s="405"/>
      <c r="QXL105" s="405"/>
      <c r="QXM105" s="405"/>
      <c r="QXN105" s="405"/>
      <c r="QXO105" s="405"/>
      <c r="QXP105" s="405"/>
      <c r="QXQ105" s="405"/>
      <c r="QXR105" s="405"/>
      <c r="QXS105" s="405"/>
      <c r="QXT105" s="405"/>
      <c r="QXU105" s="405"/>
      <c r="QXV105" s="405"/>
      <c r="QXW105" s="405"/>
      <c r="QXX105" s="405"/>
      <c r="QXY105" s="405"/>
      <c r="QXZ105" s="405"/>
      <c r="QYA105" s="405"/>
      <c r="QYB105" s="405"/>
      <c r="QYC105" s="405"/>
      <c r="QYD105" s="405"/>
      <c r="QYE105" s="405"/>
      <c r="QYF105" s="405"/>
      <c r="QYG105" s="405"/>
      <c r="QYH105" s="405"/>
      <c r="QYI105" s="405"/>
      <c r="QYJ105" s="405"/>
      <c r="QYK105" s="405"/>
      <c r="QYL105" s="405"/>
      <c r="QYM105" s="405"/>
      <c r="QYN105" s="405"/>
      <c r="QYO105" s="405"/>
      <c r="QYP105" s="405"/>
      <c r="QYQ105" s="405"/>
      <c r="QYR105" s="405"/>
      <c r="QYS105" s="405"/>
      <c r="QYT105" s="405"/>
      <c r="QYU105" s="405"/>
      <c r="QYV105" s="405"/>
      <c r="QYW105" s="405"/>
      <c r="QYX105" s="405"/>
      <c r="QYY105" s="405"/>
      <c r="QYZ105" s="405"/>
      <c r="QZA105" s="405"/>
      <c r="QZB105" s="405"/>
      <c r="QZC105" s="405"/>
      <c r="QZD105" s="405"/>
      <c r="QZE105" s="405"/>
      <c r="QZF105" s="405"/>
      <c r="QZG105" s="405"/>
      <c r="QZH105" s="405"/>
      <c r="QZI105" s="405"/>
      <c r="QZJ105" s="405"/>
      <c r="QZK105" s="405"/>
      <c r="QZL105" s="405"/>
      <c r="QZM105" s="405"/>
      <c r="QZN105" s="405"/>
      <c r="QZO105" s="405"/>
      <c r="QZP105" s="405"/>
      <c r="QZQ105" s="405"/>
      <c r="QZR105" s="405"/>
      <c r="QZS105" s="405"/>
      <c r="QZT105" s="405"/>
      <c r="QZU105" s="405"/>
      <c r="QZV105" s="405"/>
      <c r="QZW105" s="405"/>
      <c r="QZX105" s="405"/>
      <c r="QZY105" s="405"/>
      <c r="QZZ105" s="405"/>
      <c r="RAA105" s="405"/>
      <c r="RAB105" s="405"/>
      <c r="RAC105" s="405"/>
      <c r="RAD105" s="405"/>
      <c r="RAE105" s="405"/>
      <c r="RAF105" s="405"/>
      <c r="RAG105" s="405"/>
      <c r="RAH105" s="405"/>
      <c r="RAI105" s="405"/>
      <c r="RAJ105" s="405"/>
      <c r="RAK105" s="405"/>
      <c r="RAL105" s="405"/>
      <c r="RAM105" s="405"/>
      <c r="RAN105" s="405"/>
      <c r="RAO105" s="405"/>
      <c r="RAP105" s="405"/>
      <c r="RAQ105" s="405"/>
      <c r="RAR105" s="405"/>
      <c r="RAS105" s="405"/>
      <c r="RAT105" s="405"/>
      <c r="RAU105" s="405"/>
      <c r="RAV105" s="405"/>
      <c r="RAW105" s="405"/>
      <c r="RAX105" s="405"/>
      <c r="RAY105" s="405"/>
      <c r="RAZ105" s="405"/>
      <c r="RBA105" s="405"/>
      <c r="RBB105" s="405"/>
      <c r="RBC105" s="405"/>
      <c r="RBD105" s="405"/>
      <c r="RBE105" s="405"/>
      <c r="RBF105" s="405"/>
      <c r="RBG105" s="405"/>
      <c r="RBH105" s="405"/>
      <c r="RBI105" s="405"/>
      <c r="RBJ105" s="405"/>
      <c r="RBK105" s="405"/>
      <c r="RBL105" s="405"/>
      <c r="RBM105" s="405"/>
      <c r="RBN105" s="405"/>
      <c r="RBO105" s="405"/>
      <c r="RBP105" s="405"/>
      <c r="RBQ105" s="405"/>
      <c r="RBR105" s="405"/>
      <c r="RBS105" s="405"/>
      <c r="RBT105" s="405"/>
      <c r="RBU105" s="405"/>
      <c r="RBV105" s="405"/>
      <c r="RBW105" s="405"/>
      <c r="RBX105" s="405"/>
      <c r="RBY105" s="405"/>
      <c r="RBZ105" s="405"/>
      <c r="RCA105" s="405"/>
      <c r="RCB105" s="405"/>
      <c r="RCC105" s="405"/>
      <c r="RCD105" s="405"/>
      <c r="RCE105" s="405"/>
      <c r="RCF105" s="405"/>
      <c r="RCG105" s="405"/>
      <c r="RCH105" s="405"/>
      <c r="RCI105" s="405"/>
      <c r="RCJ105" s="405"/>
      <c r="RCK105" s="405"/>
      <c r="RCL105" s="405"/>
      <c r="RCM105" s="405"/>
      <c r="RCN105" s="405"/>
      <c r="RCO105" s="405"/>
      <c r="RCP105" s="405"/>
      <c r="RCQ105" s="405"/>
      <c r="RCR105" s="405"/>
      <c r="RCS105" s="405"/>
      <c r="RCT105" s="405"/>
      <c r="RCU105" s="405"/>
      <c r="RCV105" s="405"/>
      <c r="RCW105" s="405"/>
      <c r="RCX105" s="405"/>
      <c r="RCZ105" s="405"/>
      <c r="RDB105" s="405"/>
      <c r="RDD105" s="405"/>
      <c r="RDG105" s="405"/>
      <c r="RDH105" s="405"/>
      <c r="RDI105" s="405"/>
      <c r="RDK105" s="405"/>
      <c r="RDL105" s="405"/>
      <c r="RDM105" s="405"/>
      <c r="RDN105" s="405"/>
      <c r="RDS105" s="405"/>
      <c r="RDU105" s="405"/>
      <c r="RDV105" s="405"/>
      <c r="RDW105" s="405"/>
      <c r="RDX105" s="405"/>
      <c r="RDY105" s="405"/>
      <c r="RDZ105" s="405"/>
      <c r="REA105" s="405"/>
      <c r="REB105" s="405"/>
      <c r="REC105" s="405"/>
      <c r="RED105" s="405"/>
      <c r="REE105" s="405"/>
      <c r="REF105" s="405"/>
      <c r="REG105" s="405"/>
      <c r="REH105" s="405"/>
      <c r="REI105" s="405"/>
      <c r="REJ105" s="405"/>
      <c r="REK105" s="405"/>
      <c r="REL105" s="405"/>
      <c r="REM105" s="405"/>
      <c r="REN105" s="405"/>
      <c r="REO105" s="405"/>
      <c r="REP105" s="405"/>
      <c r="REQ105" s="405"/>
      <c r="RER105" s="405"/>
      <c r="RES105" s="405"/>
      <c r="RET105" s="405"/>
      <c r="REU105" s="405"/>
      <c r="REV105" s="405"/>
      <c r="REW105" s="405"/>
      <c r="REX105" s="405"/>
      <c r="REY105" s="405"/>
      <c r="REZ105" s="405"/>
      <c r="RFA105" s="405"/>
      <c r="RFB105" s="405"/>
      <c r="RFC105" s="405"/>
      <c r="RFD105" s="405"/>
      <c r="RFE105" s="405"/>
      <c r="RFF105" s="405"/>
      <c r="RFG105" s="405"/>
      <c r="RFH105" s="405"/>
      <c r="RFI105" s="405"/>
      <c r="RFJ105" s="405"/>
      <c r="RFK105" s="405"/>
      <c r="RFL105" s="405"/>
      <c r="RFM105" s="405"/>
      <c r="RFN105" s="405"/>
      <c r="RFO105" s="405"/>
      <c r="RFP105" s="405"/>
      <c r="RFQ105" s="405"/>
      <c r="RFR105" s="405"/>
      <c r="RFS105" s="405"/>
      <c r="RFT105" s="405"/>
      <c r="RFU105" s="405"/>
      <c r="RFV105" s="405"/>
      <c r="RFW105" s="405"/>
      <c r="RFX105" s="405"/>
      <c r="RFY105" s="405"/>
      <c r="RFZ105" s="405"/>
      <c r="RGA105" s="405"/>
      <c r="RGB105" s="405"/>
      <c r="RGC105" s="405"/>
      <c r="RGD105" s="405"/>
      <c r="RGE105" s="405"/>
      <c r="RGF105" s="405"/>
      <c r="RGG105" s="405"/>
      <c r="RGH105" s="405"/>
      <c r="RGI105" s="405"/>
      <c r="RGJ105" s="405"/>
      <c r="RGK105" s="405"/>
      <c r="RGL105" s="405"/>
      <c r="RGM105" s="405"/>
      <c r="RGN105" s="405"/>
      <c r="RGO105" s="405"/>
      <c r="RGP105" s="405"/>
      <c r="RGQ105" s="405"/>
      <c r="RGR105" s="405"/>
      <c r="RGS105" s="405"/>
      <c r="RGT105" s="405"/>
      <c r="RGU105" s="405"/>
      <c r="RGV105" s="405"/>
      <c r="RGW105" s="405"/>
      <c r="RGX105" s="405"/>
      <c r="RGY105" s="405"/>
      <c r="RGZ105" s="405"/>
      <c r="RHA105" s="405"/>
      <c r="RHB105" s="405"/>
      <c r="RHC105" s="405"/>
      <c r="RHD105" s="405"/>
      <c r="RHE105" s="405"/>
      <c r="RHF105" s="405"/>
      <c r="RHG105" s="405"/>
      <c r="RHH105" s="405"/>
      <c r="RHI105" s="405"/>
      <c r="RHJ105" s="405"/>
      <c r="RHK105" s="405"/>
      <c r="RHL105" s="405"/>
      <c r="RHM105" s="405"/>
      <c r="RHN105" s="405"/>
      <c r="RHO105" s="405"/>
      <c r="RHP105" s="405"/>
      <c r="RHQ105" s="405"/>
      <c r="RHR105" s="405"/>
      <c r="RHS105" s="405"/>
      <c r="RHT105" s="405"/>
      <c r="RHU105" s="405"/>
      <c r="RHV105" s="405"/>
      <c r="RHW105" s="405"/>
      <c r="RHX105" s="405"/>
      <c r="RHY105" s="405"/>
      <c r="RHZ105" s="405"/>
      <c r="RIA105" s="405"/>
      <c r="RIB105" s="405"/>
      <c r="RIC105" s="405"/>
      <c r="RID105" s="405"/>
      <c r="RIE105" s="405"/>
      <c r="RIF105" s="405"/>
      <c r="RIG105" s="405"/>
      <c r="RIH105" s="405"/>
      <c r="RII105" s="405"/>
      <c r="RIJ105" s="405"/>
      <c r="RIK105" s="405"/>
      <c r="RIL105" s="405"/>
      <c r="RIM105" s="405"/>
      <c r="RIN105" s="405"/>
      <c r="RIO105" s="405"/>
      <c r="RIP105" s="405"/>
      <c r="RIQ105" s="405"/>
      <c r="RIR105" s="405"/>
      <c r="RIS105" s="405"/>
      <c r="RIT105" s="405"/>
      <c r="RIU105" s="405"/>
      <c r="RIV105" s="405"/>
      <c r="RIW105" s="405"/>
      <c r="RIX105" s="405"/>
      <c r="RIY105" s="405"/>
      <c r="RIZ105" s="405"/>
      <c r="RJA105" s="405"/>
      <c r="RJB105" s="405"/>
      <c r="RJC105" s="405"/>
      <c r="RJD105" s="405"/>
      <c r="RJE105" s="405"/>
      <c r="RJF105" s="405"/>
      <c r="RJG105" s="405"/>
      <c r="RJH105" s="405"/>
      <c r="RJI105" s="405"/>
      <c r="RJJ105" s="405"/>
      <c r="RJK105" s="405"/>
      <c r="RJL105" s="405"/>
      <c r="RJM105" s="405"/>
      <c r="RJN105" s="405"/>
      <c r="RJO105" s="405"/>
      <c r="RJP105" s="405"/>
      <c r="RJQ105" s="405"/>
      <c r="RJR105" s="405"/>
      <c r="RJS105" s="405"/>
      <c r="RJT105" s="405"/>
      <c r="RJU105" s="405"/>
      <c r="RJV105" s="405"/>
      <c r="RJW105" s="405"/>
      <c r="RJX105" s="405"/>
      <c r="RJY105" s="405"/>
      <c r="RJZ105" s="405"/>
      <c r="RKA105" s="405"/>
      <c r="RKB105" s="405"/>
      <c r="RKC105" s="405"/>
      <c r="RKD105" s="405"/>
      <c r="RKE105" s="405"/>
      <c r="RKF105" s="405"/>
      <c r="RKG105" s="405"/>
      <c r="RKH105" s="405"/>
      <c r="RKI105" s="405"/>
      <c r="RKJ105" s="405"/>
      <c r="RKK105" s="405"/>
      <c r="RKL105" s="405"/>
      <c r="RKM105" s="405"/>
      <c r="RKN105" s="405"/>
      <c r="RKO105" s="405"/>
      <c r="RKP105" s="405"/>
      <c r="RKQ105" s="405"/>
      <c r="RKR105" s="405"/>
      <c r="RKS105" s="405"/>
      <c r="RKT105" s="405"/>
      <c r="RKU105" s="405"/>
      <c r="RKV105" s="405"/>
      <c r="RKW105" s="405"/>
      <c r="RKX105" s="405"/>
      <c r="RKY105" s="405"/>
      <c r="RKZ105" s="405"/>
      <c r="RLA105" s="405"/>
      <c r="RLB105" s="405"/>
      <c r="RLC105" s="405"/>
      <c r="RLD105" s="405"/>
      <c r="RLE105" s="405"/>
      <c r="RLF105" s="405"/>
      <c r="RLG105" s="405"/>
      <c r="RLH105" s="405"/>
      <c r="RLI105" s="405"/>
      <c r="RLJ105" s="405"/>
      <c r="RLK105" s="405"/>
      <c r="RLL105" s="405"/>
      <c r="RLM105" s="405"/>
      <c r="RLN105" s="405"/>
      <c r="RLO105" s="405"/>
      <c r="RLP105" s="405"/>
      <c r="RLQ105" s="405"/>
      <c r="RLR105" s="405"/>
      <c r="RLS105" s="405"/>
      <c r="RLT105" s="405"/>
      <c r="RLU105" s="405"/>
      <c r="RLV105" s="405"/>
      <c r="RLW105" s="405"/>
      <c r="RLX105" s="405"/>
      <c r="RLY105" s="405"/>
      <c r="RLZ105" s="405"/>
      <c r="RMA105" s="405"/>
      <c r="RMB105" s="405"/>
      <c r="RMC105" s="405"/>
      <c r="RMD105" s="405"/>
      <c r="RME105" s="405"/>
      <c r="RMF105" s="405"/>
      <c r="RMG105" s="405"/>
      <c r="RMH105" s="405"/>
      <c r="RMI105" s="405"/>
      <c r="RMJ105" s="405"/>
      <c r="RMK105" s="405"/>
      <c r="RML105" s="405"/>
      <c r="RMM105" s="405"/>
      <c r="RMN105" s="405"/>
      <c r="RMO105" s="405"/>
      <c r="RMP105" s="405"/>
      <c r="RMQ105" s="405"/>
      <c r="RMR105" s="405"/>
      <c r="RMS105" s="405"/>
      <c r="RMT105" s="405"/>
      <c r="RMV105" s="405"/>
      <c r="RMX105" s="405"/>
      <c r="RMZ105" s="405"/>
      <c r="RNC105" s="405"/>
      <c r="RND105" s="405"/>
      <c r="RNE105" s="405"/>
      <c r="RNG105" s="405"/>
      <c r="RNH105" s="405"/>
      <c r="RNI105" s="405"/>
      <c r="RNJ105" s="405"/>
      <c r="RNO105" s="405"/>
      <c r="RNQ105" s="405"/>
      <c r="RNR105" s="405"/>
      <c r="RNS105" s="405"/>
      <c r="RNT105" s="405"/>
      <c r="RNU105" s="405"/>
      <c r="RNV105" s="405"/>
      <c r="RNW105" s="405"/>
      <c r="RNX105" s="405"/>
      <c r="RNY105" s="405"/>
      <c r="RNZ105" s="405"/>
      <c r="ROA105" s="405"/>
      <c r="ROB105" s="405"/>
      <c r="ROC105" s="405"/>
      <c r="ROD105" s="405"/>
      <c r="ROE105" s="405"/>
      <c r="ROF105" s="405"/>
      <c r="ROG105" s="405"/>
      <c r="ROH105" s="405"/>
      <c r="ROI105" s="405"/>
      <c r="ROJ105" s="405"/>
      <c r="ROK105" s="405"/>
      <c r="ROL105" s="405"/>
      <c r="ROM105" s="405"/>
      <c r="RON105" s="405"/>
      <c r="ROO105" s="405"/>
      <c r="ROP105" s="405"/>
      <c r="ROQ105" s="405"/>
      <c r="ROR105" s="405"/>
      <c r="ROS105" s="405"/>
      <c r="ROT105" s="405"/>
      <c r="ROU105" s="405"/>
      <c r="ROV105" s="405"/>
      <c r="ROW105" s="405"/>
      <c r="ROX105" s="405"/>
      <c r="ROY105" s="405"/>
      <c r="ROZ105" s="405"/>
      <c r="RPA105" s="405"/>
      <c r="RPB105" s="405"/>
      <c r="RPC105" s="405"/>
      <c r="RPD105" s="405"/>
      <c r="RPE105" s="405"/>
      <c r="RPF105" s="405"/>
      <c r="RPG105" s="405"/>
      <c r="RPH105" s="405"/>
      <c r="RPI105" s="405"/>
      <c r="RPJ105" s="405"/>
      <c r="RPK105" s="405"/>
      <c r="RPL105" s="405"/>
      <c r="RPM105" s="405"/>
      <c r="RPN105" s="405"/>
      <c r="RPO105" s="405"/>
      <c r="RPP105" s="405"/>
      <c r="RPQ105" s="405"/>
      <c r="RPR105" s="405"/>
      <c r="RPS105" s="405"/>
      <c r="RPT105" s="405"/>
      <c r="RPU105" s="405"/>
      <c r="RPV105" s="405"/>
      <c r="RPW105" s="405"/>
      <c r="RPX105" s="405"/>
      <c r="RPY105" s="405"/>
      <c r="RPZ105" s="405"/>
      <c r="RQA105" s="405"/>
      <c r="RQB105" s="405"/>
      <c r="RQC105" s="405"/>
      <c r="RQD105" s="405"/>
      <c r="RQE105" s="405"/>
      <c r="RQF105" s="405"/>
      <c r="RQG105" s="405"/>
      <c r="RQH105" s="405"/>
      <c r="RQI105" s="405"/>
      <c r="RQJ105" s="405"/>
      <c r="RQK105" s="405"/>
      <c r="RQL105" s="405"/>
      <c r="RQM105" s="405"/>
      <c r="RQN105" s="405"/>
      <c r="RQO105" s="405"/>
      <c r="RQP105" s="405"/>
      <c r="RQQ105" s="405"/>
      <c r="RQR105" s="405"/>
      <c r="RQS105" s="405"/>
      <c r="RQT105" s="405"/>
      <c r="RQU105" s="405"/>
      <c r="RQV105" s="405"/>
      <c r="RQW105" s="405"/>
      <c r="RQX105" s="405"/>
      <c r="RQY105" s="405"/>
      <c r="RQZ105" s="405"/>
      <c r="RRA105" s="405"/>
      <c r="RRB105" s="405"/>
      <c r="RRC105" s="405"/>
      <c r="RRD105" s="405"/>
      <c r="RRE105" s="405"/>
      <c r="RRF105" s="405"/>
      <c r="RRG105" s="405"/>
      <c r="RRH105" s="405"/>
      <c r="RRI105" s="405"/>
      <c r="RRJ105" s="405"/>
      <c r="RRK105" s="405"/>
      <c r="RRL105" s="405"/>
      <c r="RRM105" s="405"/>
      <c r="RRN105" s="405"/>
      <c r="RRO105" s="405"/>
      <c r="RRP105" s="405"/>
      <c r="RRQ105" s="405"/>
      <c r="RRR105" s="405"/>
      <c r="RRS105" s="405"/>
      <c r="RRT105" s="405"/>
      <c r="RRU105" s="405"/>
      <c r="RRV105" s="405"/>
      <c r="RRW105" s="405"/>
      <c r="RRX105" s="405"/>
      <c r="RRY105" s="405"/>
      <c r="RRZ105" s="405"/>
      <c r="RSA105" s="405"/>
      <c r="RSB105" s="405"/>
      <c r="RSC105" s="405"/>
      <c r="RSD105" s="405"/>
      <c r="RSE105" s="405"/>
      <c r="RSF105" s="405"/>
      <c r="RSG105" s="405"/>
      <c r="RSH105" s="405"/>
      <c r="RSI105" s="405"/>
      <c r="RSJ105" s="405"/>
      <c r="RSK105" s="405"/>
      <c r="RSL105" s="405"/>
      <c r="RSM105" s="405"/>
      <c r="RSN105" s="405"/>
      <c r="RSO105" s="405"/>
      <c r="RSP105" s="405"/>
      <c r="RSQ105" s="405"/>
      <c r="RSR105" s="405"/>
      <c r="RSS105" s="405"/>
      <c r="RST105" s="405"/>
      <c r="RSU105" s="405"/>
      <c r="RSV105" s="405"/>
      <c r="RSW105" s="405"/>
      <c r="RSX105" s="405"/>
      <c r="RSY105" s="405"/>
      <c r="RSZ105" s="405"/>
      <c r="RTA105" s="405"/>
      <c r="RTB105" s="405"/>
      <c r="RTC105" s="405"/>
      <c r="RTD105" s="405"/>
      <c r="RTE105" s="405"/>
      <c r="RTF105" s="405"/>
      <c r="RTG105" s="405"/>
      <c r="RTH105" s="405"/>
      <c r="RTI105" s="405"/>
      <c r="RTJ105" s="405"/>
      <c r="RTK105" s="405"/>
      <c r="RTL105" s="405"/>
      <c r="RTM105" s="405"/>
      <c r="RTN105" s="405"/>
      <c r="RTO105" s="405"/>
      <c r="RTP105" s="405"/>
      <c r="RTQ105" s="405"/>
      <c r="RTR105" s="405"/>
      <c r="RTS105" s="405"/>
      <c r="RTT105" s="405"/>
      <c r="RTU105" s="405"/>
      <c r="RTV105" s="405"/>
      <c r="RTW105" s="405"/>
      <c r="RTX105" s="405"/>
      <c r="RTY105" s="405"/>
      <c r="RTZ105" s="405"/>
      <c r="RUA105" s="405"/>
      <c r="RUB105" s="405"/>
      <c r="RUC105" s="405"/>
      <c r="RUD105" s="405"/>
      <c r="RUE105" s="405"/>
      <c r="RUF105" s="405"/>
      <c r="RUG105" s="405"/>
      <c r="RUH105" s="405"/>
      <c r="RUI105" s="405"/>
      <c r="RUJ105" s="405"/>
      <c r="RUK105" s="405"/>
      <c r="RUL105" s="405"/>
      <c r="RUM105" s="405"/>
      <c r="RUN105" s="405"/>
      <c r="RUO105" s="405"/>
      <c r="RUP105" s="405"/>
      <c r="RUQ105" s="405"/>
      <c r="RUR105" s="405"/>
      <c r="RUS105" s="405"/>
      <c r="RUT105" s="405"/>
      <c r="RUU105" s="405"/>
      <c r="RUV105" s="405"/>
      <c r="RUW105" s="405"/>
      <c r="RUX105" s="405"/>
      <c r="RUY105" s="405"/>
      <c r="RUZ105" s="405"/>
      <c r="RVA105" s="405"/>
      <c r="RVB105" s="405"/>
      <c r="RVC105" s="405"/>
      <c r="RVD105" s="405"/>
      <c r="RVE105" s="405"/>
      <c r="RVF105" s="405"/>
      <c r="RVG105" s="405"/>
      <c r="RVH105" s="405"/>
      <c r="RVI105" s="405"/>
      <c r="RVJ105" s="405"/>
      <c r="RVK105" s="405"/>
      <c r="RVL105" s="405"/>
      <c r="RVM105" s="405"/>
      <c r="RVN105" s="405"/>
      <c r="RVO105" s="405"/>
      <c r="RVP105" s="405"/>
      <c r="RVQ105" s="405"/>
      <c r="RVR105" s="405"/>
      <c r="RVS105" s="405"/>
      <c r="RVT105" s="405"/>
      <c r="RVU105" s="405"/>
      <c r="RVV105" s="405"/>
      <c r="RVW105" s="405"/>
      <c r="RVX105" s="405"/>
      <c r="RVY105" s="405"/>
      <c r="RVZ105" s="405"/>
      <c r="RWA105" s="405"/>
      <c r="RWB105" s="405"/>
      <c r="RWC105" s="405"/>
      <c r="RWD105" s="405"/>
      <c r="RWE105" s="405"/>
      <c r="RWF105" s="405"/>
      <c r="RWG105" s="405"/>
      <c r="RWH105" s="405"/>
      <c r="RWI105" s="405"/>
      <c r="RWJ105" s="405"/>
      <c r="RWK105" s="405"/>
      <c r="RWL105" s="405"/>
      <c r="RWM105" s="405"/>
      <c r="RWN105" s="405"/>
      <c r="RWO105" s="405"/>
      <c r="RWP105" s="405"/>
      <c r="RWR105" s="405"/>
      <c r="RWT105" s="405"/>
      <c r="RWV105" s="405"/>
      <c r="RWY105" s="405"/>
      <c r="RWZ105" s="405"/>
      <c r="RXA105" s="405"/>
      <c r="RXC105" s="405"/>
      <c r="RXD105" s="405"/>
      <c r="RXE105" s="405"/>
      <c r="RXF105" s="405"/>
      <c r="RXK105" s="405"/>
      <c r="RXM105" s="405"/>
      <c r="RXN105" s="405"/>
      <c r="RXO105" s="405"/>
      <c r="RXP105" s="405"/>
      <c r="RXQ105" s="405"/>
      <c r="RXR105" s="405"/>
      <c r="RXS105" s="405"/>
      <c r="RXT105" s="405"/>
      <c r="RXU105" s="405"/>
      <c r="RXV105" s="405"/>
      <c r="RXW105" s="405"/>
      <c r="RXX105" s="405"/>
      <c r="RXY105" s="405"/>
      <c r="RXZ105" s="405"/>
      <c r="RYA105" s="405"/>
      <c r="RYB105" s="405"/>
      <c r="RYC105" s="405"/>
      <c r="RYD105" s="405"/>
      <c r="RYE105" s="405"/>
      <c r="RYF105" s="405"/>
      <c r="RYG105" s="405"/>
      <c r="RYH105" s="405"/>
      <c r="RYI105" s="405"/>
      <c r="RYJ105" s="405"/>
      <c r="RYK105" s="405"/>
      <c r="RYL105" s="405"/>
      <c r="RYM105" s="405"/>
      <c r="RYN105" s="405"/>
      <c r="RYO105" s="405"/>
      <c r="RYP105" s="405"/>
      <c r="RYQ105" s="405"/>
      <c r="RYR105" s="405"/>
      <c r="RYS105" s="405"/>
      <c r="RYT105" s="405"/>
      <c r="RYU105" s="405"/>
      <c r="RYV105" s="405"/>
      <c r="RYW105" s="405"/>
      <c r="RYX105" s="405"/>
      <c r="RYY105" s="405"/>
      <c r="RYZ105" s="405"/>
      <c r="RZA105" s="405"/>
      <c r="RZB105" s="405"/>
      <c r="RZC105" s="405"/>
      <c r="RZD105" s="405"/>
      <c r="RZE105" s="405"/>
      <c r="RZF105" s="405"/>
      <c r="RZG105" s="405"/>
      <c r="RZH105" s="405"/>
      <c r="RZI105" s="405"/>
      <c r="RZJ105" s="405"/>
      <c r="RZK105" s="405"/>
      <c r="RZL105" s="405"/>
      <c r="RZM105" s="405"/>
      <c r="RZN105" s="405"/>
      <c r="RZO105" s="405"/>
      <c r="RZP105" s="405"/>
      <c r="RZQ105" s="405"/>
      <c r="RZR105" s="405"/>
      <c r="RZS105" s="405"/>
      <c r="RZT105" s="405"/>
      <c r="RZU105" s="405"/>
      <c r="RZV105" s="405"/>
      <c r="RZW105" s="405"/>
      <c r="RZX105" s="405"/>
      <c r="RZY105" s="405"/>
      <c r="RZZ105" s="405"/>
      <c r="SAA105" s="405"/>
      <c r="SAB105" s="405"/>
      <c r="SAC105" s="405"/>
      <c r="SAD105" s="405"/>
      <c r="SAE105" s="405"/>
      <c r="SAF105" s="405"/>
      <c r="SAG105" s="405"/>
      <c r="SAH105" s="405"/>
      <c r="SAI105" s="405"/>
      <c r="SAJ105" s="405"/>
      <c r="SAK105" s="405"/>
      <c r="SAL105" s="405"/>
      <c r="SAM105" s="405"/>
      <c r="SAN105" s="405"/>
      <c r="SAO105" s="405"/>
      <c r="SAP105" s="405"/>
      <c r="SAQ105" s="405"/>
      <c r="SAR105" s="405"/>
      <c r="SAS105" s="405"/>
      <c r="SAT105" s="405"/>
      <c r="SAU105" s="405"/>
      <c r="SAV105" s="405"/>
      <c r="SAW105" s="405"/>
      <c r="SAX105" s="405"/>
      <c r="SAY105" s="405"/>
      <c r="SAZ105" s="405"/>
      <c r="SBA105" s="405"/>
      <c r="SBB105" s="405"/>
      <c r="SBC105" s="405"/>
      <c r="SBD105" s="405"/>
      <c r="SBE105" s="405"/>
      <c r="SBF105" s="405"/>
      <c r="SBG105" s="405"/>
      <c r="SBH105" s="405"/>
      <c r="SBI105" s="405"/>
      <c r="SBJ105" s="405"/>
      <c r="SBK105" s="405"/>
      <c r="SBL105" s="405"/>
      <c r="SBM105" s="405"/>
      <c r="SBN105" s="405"/>
      <c r="SBO105" s="405"/>
      <c r="SBP105" s="405"/>
      <c r="SBQ105" s="405"/>
      <c r="SBR105" s="405"/>
      <c r="SBS105" s="405"/>
      <c r="SBT105" s="405"/>
      <c r="SBU105" s="405"/>
      <c r="SBV105" s="405"/>
      <c r="SBW105" s="405"/>
      <c r="SBX105" s="405"/>
      <c r="SBY105" s="405"/>
      <c r="SBZ105" s="405"/>
      <c r="SCA105" s="405"/>
      <c r="SCB105" s="405"/>
      <c r="SCC105" s="405"/>
      <c r="SCD105" s="405"/>
      <c r="SCE105" s="405"/>
      <c r="SCF105" s="405"/>
      <c r="SCG105" s="405"/>
      <c r="SCH105" s="405"/>
      <c r="SCI105" s="405"/>
      <c r="SCJ105" s="405"/>
      <c r="SCK105" s="405"/>
      <c r="SCL105" s="405"/>
      <c r="SCM105" s="405"/>
      <c r="SCN105" s="405"/>
      <c r="SCO105" s="405"/>
      <c r="SCP105" s="405"/>
      <c r="SCQ105" s="405"/>
      <c r="SCR105" s="405"/>
      <c r="SCS105" s="405"/>
      <c r="SCT105" s="405"/>
      <c r="SCU105" s="405"/>
      <c r="SCV105" s="405"/>
      <c r="SCW105" s="405"/>
      <c r="SCX105" s="405"/>
      <c r="SCY105" s="405"/>
      <c r="SCZ105" s="405"/>
      <c r="SDA105" s="405"/>
      <c r="SDB105" s="405"/>
      <c r="SDC105" s="405"/>
      <c r="SDD105" s="405"/>
      <c r="SDE105" s="405"/>
      <c r="SDF105" s="405"/>
      <c r="SDG105" s="405"/>
      <c r="SDH105" s="405"/>
      <c r="SDI105" s="405"/>
      <c r="SDJ105" s="405"/>
      <c r="SDK105" s="405"/>
      <c r="SDL105" s="405"/>
      <c r="SDM105" s="405"/>
      <c r="SDN105" s="405"/>
      <c r="SDO105" s="405"/>
      <c r="SDP105" s="405"/>
      <c r="SDQ105" s="405"/>
      <c r="SDR105" s="405"/>
      <c r="SDS105" s="405"/>
      <c r="SDT105" s="405"/>
      <c r="SDU105" s="405"/>
      <c r="SDV105" s="405"/>
      <c r="SDW105" s="405"/>
      <c r="SDX105" s="405"/>
      <c r="SDY105" s="405"/>
      <c r="SDZ105" s="405"/>
      <c r="SEA105" s="405"/>
      <c r="SEB105" s="405"/>
      <c r="SEC105" s="405"/>
      <c r="SED105" s="405"/>
      <c r="SEE105" s="405"/>
      <c r="SEF105" s="405"/>
      <c r="SEG105" s="405"/>
      <c r="SEH105" s="405"/>
      <c r="SEI105" s="405"/>
      <c r="SEJ105" s="405"/>
      <c r="SEK105" s="405"/>
      <c r="SEL105" s="405"/>
      <c r="SEM105" s="405"/>
      <c r="SEN105" s="405"/>
      <c r="SEO105" s="405"/>
      <c r="SEP105" s="405"/>
      <c r="SEQ105" s="405"/>
      <c r="SER105" s="405"/>
      <c r="SES105" s="405"/>
      <c r="SET105" s="405"/>
      <c r="SEU105" s="405"/>
      <c r="SEV105" s="405"/>
      <c r="SEW105" s="405"/>
      <c r="SEX105" s="405"/>
      <c r="SEY105" s="405"/>
      <c r="SEZ105" s="405"/>
      <c r="SFA105" s="405"/>
      <c r="SFB105" s="405"/>
      <c r="SFC105" s="405"/>
      <c r="SFD105" s="405"/>
      <c r="SFE105" s="405"/>
      <c r="SFF105" s="405"/>
      <c r="SFG105" s="405"/>
      <c r="SFH105" s="405"/>
      <c r="SFI105" s="405"/>
      <c r="SFJ105" s="405"/>
      <c r="SFK105" s="405"/>
      <c r="SFL105" s="405"/>
      <c r="SFM105" s="405"/>
      <c r="SFN105" s="405"/>
      <c r="SFO105" s="405"/>
      <c r="SFP105" s="405"/>
      <c r="SFQ105" s="405"/>
      <c r="SFR105" s="405"/>
      <c r="SFS105" s="405"/>
      <c r="SFT105" s="405"/>
      <c r="SFU105" s="405"/>
      <c r="SFV105" s="405"/>
      <c r="SFW105" s="405"/>
      <c r="SFX105" s="405"/>
      <c r="SFY105" s="405"/>
      <c r="SFZ105" s="405"/>
      <c r="SGA105" s="405"/>
      <c r="SGB105" s="405"/>
      <c r="SGC105" s="405"/>
      <c r="SGD105" s="405"/>
      <c r="SGE105" s="405"/>
      <c r="SGF105" s="405"/>
      <c r="SGG105" s="405"/>
      <c r="SGH105" s="405"/>
      <c r="SGI105" s="405"/>
      <c r="SGJ105" s="405"/>
      <c r="SGK105" s="405"/>
      <c r="SGL105" s="405"/>
      <c r="SGN105" s="405"/>
      <c r="SGP105" s="405"/>
      <c r="SGR105" s="405"/>
      <c r="SGU105" s="405"/>
      <c r="SGV105" s="405"/>
      <c r="SGW105" s="405"/>
      <c r="SGY105" s="405"/>
      <c r="SGZ105" s="405"/>
      <c r="SHA105" s="405"/>
      <c r="SHB105" s="405"/>
      <c r="SHG105" s="405"/>
      <c r="SHI105" s="405"/>
      <c r="SHJ105" s="405"/>
      <c r="SHK105" s="405"/>
      <c r="SHL105" s="405"/>
      <c r="SHM105" s="405"/>
      <c r="SHN105" s="405"/>
      <c r="SHO105" s="405"/>
      <c r="SHP105" s="405"/>
      <c r="SHQ105" s="405"/>
      <c r="SHR105" s="405"/>
      <c r="SHS105" s="405"/>
      <c r="SHT105" s="405"/>
      <c r="SHU105" s="405"/>
      <c r="SHV105" s="405"/>
      <c r="SHW105" s="405"/>
      <c r="SHX105" s="405"/>
      <c r="SHY105" s="405"/>
      <c r="SHZ105" s="405"/>
      <c r="SIA105" s="405"/>
      <c r="SIB105" s="405"/>
      <c r="SIC105" s="405"/>
      <c r="SID105" s="405"/>
      <c r="SIE105" s="405"/>
      <c r="SIF105" s="405"/>
      <c r="SIG105" s="405"/>
      <c r="SIH105" s="405"/>
      <c r="SII105" s="405"/>
      <c r="SIJ105" s="405"/>
      <c r="SIK105" s="405"/>
      <c r="SIL105" s="405"/>
      <c r="SIM105" s="405"/>
      <c r="SIN105" s="405"/>
      <c r="SIO105" s="405"/>
      <c r="SIP105" s="405"/>
      <c r="SIQ105" s="405"/>
      <c r="SIR105" s="405"/>
      <c r="SIS105" s="405"/>
      <c r="SIT105" s="405"/>
      <c r="SIU105" s="405"/>
      <c r="SIV105" s="405"/>
      <c r="SIW105" s="405"/>
      <c r="SIX105" s="405"/>
      <c r="SIY105" s="405"/>
      <c r="SIZ105" s="405"/>
      <c r="SJA105" s="405"/>
      <c r="SJB105" s="405"/>
      <c r="SJC105" s="405"/>
      <c r="SJD105" s="405"/>
      <c r="SJE105" s="405"/>
      <c r="SJF105" s="405"/>
      <c r="SJG105" s="405"/>
      <c r="SJH105" s="405"/>
      <c r="SJI105" s="405"/>
      <c r="SJJ105" s="405"/>
      <c r="SJK105" s="405"/>
      <c r="SJL105" s="405"/>
      <c r="SJM105" s="405"/>
      <c r="SJN105" s="405"/>
      <c r="SJO105" s="405"/>
      <c r="SJP105" s="405"/>
      <c r="SJQ105" s="405"/>
      <c r="SJR105" s="405"/>
      <c r="SJS105" s="405"/>
      <c r="SJT105" s="405"/>
      <c r="SJU105" s="405"/>
      <c r="SJV105" s="405"/>
      <c r="SJW105" s="405"/>
      <c r="SJX105" s="405"/>
      <c r="SJY105" s="405"/>
      <c r="SJZ105" s="405"/>
      <c r="SKA105" s="405"/>
      <c r="SKB105" s="405"/>
      <c r="SKC105" s="405"/>
      <c r="SKD105" s="405"/>
      <c r="SKE105" s="405"/>
      <c r="SKF105" s="405"/>
      <c r="SKG105" s="405"/>
      <c r="SKH105" s="405"/>
      <c r="SKI105" s="405"/>
      <c r="SKJ105" s="405"/>
      <c r="SKK105" s="405"/>
      <c r="SKL105" s="405"/>
      <c r="SKM105" s="405"/>
      <c r="SKN105" s="405"/>
      <c r="SKO105" s="405"/>
      <c r="SKP105" s="405"/>
      <c r="SKQ105" s="405"/>
      <c r="SKR105" s="405"/>
      <c r="SKS105" s="405"/>
      <c r="SKT105" s="405"/>
      <c r="SKU105" s="405"/>
      <c r="SKV105" s="405"/>
      <c r="SKW105" s="405"/>
      <c r="SKX105" s="405"/>
      <c r="SKY105" s="405"/>
      <c r="SKZ105" s="405"/>
      <c r="SLA105" s="405"/>
      <c r="SLB105" s="405"/>
      <c r="SLC105" s="405"/>
      <c r="SLD105" s="405"/>
      <c r="SLE105" s="405"/>
      <c r="SLF105" s="405"/>
      <c r="SLG105" s="405"/>
      <c r="SLH105" s="405"/>
      <c r="SLI105" s="405"/>
      <c r="SLJ105" s="405"/>
      <c r="SLK105" s="405"/>
      <c r="SLL105" s="405"/>
      <c r="SLM105" s="405"/>
      <c r="SLN105" s="405"/>
      <c r="SLO105" s="405"/>
      <c r="SLP105" s="405"/>
      <c r="SLQ105" s="405"/>
      <c r="SLR105" s="405"/>
      <c r="SLS105" s="405"/>
      <c r="SLT105" s="405"/>
      <c r="SLU105" s="405"/>
      <c r="SLV105" s="405"/>
      <c r="SLW105" s="405"/>
      <c r="SLX105" s="405"/>
      <c r="SLY105" s="405"/>
      <c r="SLZ105" s="405"/>
      <c r="SMA105" s="405"/>
      <c r="SMB105" s="405"/>
      <c r="SMC105" s="405"/>
      <c r="SMD105" s="405"/>
      <c r="SME105" s="405"/>
      <c r="SMF105" s="405"/>
      <c r="SMG105" s="405"/>
      <c r="SMH105" s="405"/>
      <c r="SMI105" s="405"/>
      <c r="SMJ105" s="405"/>
      <c r="SMK105" s="405"/>
      <c r="SML105" s="405"/>
      <c r="SMM105" s="405"/>
      <c r="SMN105" s="405"/>
      <c r="SMO105" s="405"/>
      <c r="SMP105" s="405"/>
      <c r="SMQ105" s="405"/>
      <c r="SMR105" s="405"/>
      <c r="SMS105" s="405"/>
      <c r="SMT105" s="405"/>
      <c r="SMU105" s="405"/>
      <c r="SMV105" s="405"/>
      <c r="SMW105" s="405"/>
      <c r="SMX105" s="405"/>
      <c r="SMY105" s="405"/>
      <c r="SMZ105" s="405"/>
      <c r="SNA105" s="405"/>
      <c r="SNB105" s="405"/>
      <c r="SNC105" s="405"/>
      <c r="SND105" s="405"/>
      <c r="SNE105" s="405"/>
      <c r="SNF105" s="405"/>
      <c r="SNG105" s="405"/>
      <c r="SNH105" s="405"/>
      <c r="SNI105" s="405"/>
      <c r="SNJ105" s="405"/>
      <c r="SNK105" s="405"/>
      <c r="SNL105" s="405"/>
      <c r="SNM105" s="405"/>
      <c r="SNN105" s="405"/>
      <c r="SNO105" s="405"/>
      <c r="SNP105" s="405"/>
      <c r="SNQ105" s="405"/>
      <c r="SNR105" s="405"/>
      <c r="SNS105" s="405"/>
      <c r="SNT105" s="405"/>
      <c r="SNU105" s="405"/>
      <c r="SNV105" s="405"/>
      <c r="SNW105" s="405"/>
      <c r="SNX105" s="405"/>
      <c r="SNY105" s="405"/>
      <c r="SNZ105" s="405"/>
      <c r="SOA105" s="405"/>
      <c r="SOB105" s="405"/>
      <c r="SOC105" s="405"/>
      <c r="SOD105" s="405"/>
      <c r="SOE105" s="405"/>
      <c r="SOF105" s="405"/>
      <c r="SOG105" s="405"/>
      <c r="SOH105" s="405"/>
      <c r="SOI105" s="405"/>
      <c r="SOJ105" s="405"/>
      <c r="SOK105" s="405"/>
      <c r="SOL105" s="405"/>
      <c r="SOM105" s="405"/>
      <c r="SON105" s="405"/>
      <c r="SOO105" s="405"/>
      <c r="SOP105" s="405"/>
      <c r="SOQ105" s="405"/>
      <c r="SOR105" s="405"/>
      <c r="SOS105" s="405"/>
      <c r="SOT105" s="405"/>
      <c r="SOU105" s="405"/>
      <c r="SOV105" s="405"/>
      <c r="SOW105" s="405"/>
      <c r="SOX105" s="405"/>
      <c r="SOY105" s="405"/>
      <c r="SOZ105" s="405"/>
      <c r="SPA105" s="405"/>
      <c r="SPB105" s="405"/>
      <c r="SPC105" s="405"/>
      <c r="SPD105" s="405"/>
      <c r="SPE105" s="405"/>
      <c r="SPF105" s="405"/>
      <c r="SPG105" s="405"/>
      <c r="SPH105" s="405"/>
      <c r="SPI105" s="405"/>
      <c r="SPJ105" s="405"/>
      <c r="SPK105" s="405"/>
      <c r="SPL105" s="405"/>
      <c r="SPM105" s="405"/>
      <c r="SPN105" s="405"/>
      <c r="SPO105" s="405"/>
      <c r="SPP105" s="405"/>
      <c r="SPQ105" s="405"/>
      <c r="SPR105" s="405"/>
      <c r="SPS105" s="405"/>
      <c r="SPT105" s="405"/>
      <c r="SPU105" s="405"/>
      <c r="SPV105" s="405"/>
      <c r="SPW105" s="405"/>
      <c r="SPX105" s="405"/>
      <c r="SPY105" s="405"/>
      <c r="SPZ105" s="405"/>
      <c r="SQA105" s="405"/>
      <c r="SQB105" s="405"/>
      <c r="SQC105" s="405"/>
      <c r="SQD105" s="405"/>
      <c r="SQE105" s="405"/>
      <c r="SQF105" s="405"/>
      <c r="SQG105" s="405"/>
      <c r="SQH105" s="405"/>
      <c r="SQJ105" s="405"/>
      <c r="SQL105" s="405"/>
      <c r="SQN105" s="405"/>
      <c r="SQQ105" s="405"/>
      <c r="SQR105" s="405"/>
      <c r="SQS105" s="405"/>
      <c r="SQU105" s="405"/>
      <c r="SQV105" s="405"/>
      <c r="SQW105" s="405"/>
      <c r="SQX105" s="405"/>
      <c r="SRC105" s="405"/>
      <c r="SRE105" s="405"/>
      <c r="SRF105" s="405"/>
      <c r="SRG105" s="405"/>
      <c r="SRH105" s="405"/>
      <c r="SRI105" s="405"/>
      <c r="SRJ105" s="405"/>
      <c r="SRK105" s="405"/>
      <c r="SRL105" s="405"/>
      <c r="SRM105" s="405"/>
      <c r="SRN105" s="405"/>
      <c r="SRO105" s="405"/>
      <c r="SRP105" s="405"/>
      <c r="SRQ105" s="405"/>
      <c r="SRR105" s="405"/>
      <c r="SRS105" s="405"/>
      <c r="SRT105" s="405"/>
      <c r="SRU105" s="405"/>
      <c r="SRV105" s="405"/>
      <c r="SRW105" s="405"/>
      <c r="SRX105" s="405"/>
      <c r="SRY105" s="405"/>
      <c r="SRZ105" s="405"/>
      <c r="SSA105" s="405"/>
      <c r="SSB105" s="405"/>
      <c r="SSC105" s="405"/>
      <c r="SSD105" s="405"/>
      <c r="SSE105" s="405"/>
      <c r="SSF105" s="405"/>
      <c r="SSG105" s="405"/>
      <c r="SSH105" s="405"/>
      <c r="SSI105" s="405"/>
      <c r="SSJ105" s="405"/>
      <c r="SSK105" s="405"/>
      <c r="SSL105" s="405"/>
      <c r="SSM105" s="405"/>
      <c r="SSN105" s="405"/>
      <c r="SSO105" s="405"/>
      <c r="SSP105" s="405"/>
      <c r="SSQ105" s="405"/>
      <c r="SSR105" s="405"/>
      <c r="SSS105" s="405"/>
      <c r="SST105" s="405"/>
      <c r="SSU105" s="405"/>
      <c r="SSV105" s="405"/>
      <c r="SSW105" s="405"/>
      <c r="SSX105" s="405"/>
      <c r="SSY105" s="405"/>
      <c r="SSZ105" s="405"/>
      <c r="STA105" s="405"/>
      <c r="STB105" s="405"/>
      <c r="STC105" s="405"/>
      <c r="STD105" s="405"/>
      <c r="STE105" s="405"/>
      <c r="STF105" s="405"/>
      <c r="STG105" s="405"/>
      <c r="STH105" s="405"/>
      <c r="STI105" s="405"/>
      <c r="STJ105" s="405"/>
      <c r="STK105" s="405"/>
      <c r="STL105" s="405"/>
      <c r="STM105" s="405"/>
      <c r="STN105" s="405"/>
      <c r="STO105" s="405"/>
      <c r="STP105" s="405"/>
      <c r="STQ105" s="405"/>
      <c r="STR105" s="405"/>
      <c r="STS105" s="405"/>
      <c r="STT105" s="405"/>
      <c r="STU105" s="405"/>
      <c r="STV105" s="405"/>
      <c r="STW105" s="405"/>
      <c r="STX105" s="405"/>
      <c r="STY105" s="405"/>
      <c r="STZ105" s="405"/>
      <c r="SUA105" s="405"/>
      <c r="SUB105" s="405"/>
      <c r="SUC105" s="405"/>
      <c r="SUD105" s="405"/>
      <c r="SUE105" s="405"/>
      <c r="SUF105" s="405"/>
      <c r="SUG105" s="405"/>
      <c r="SUH105" s="405"/>
      <c r="SUI105" s="405"/>
      <c r="SUJ105" s="405"/>
      <c r="SUK105" s="405"/>
      <c r="SUL105" s="405"/>
      <c r="SUM105" s="405"/>
      <c r="SUN105" s="405"/>
      <c r="SUO105" s="405"/>
      <c r="SUP105" s="405"/>
      <c r="SUQ105" s="405"/>
      <c r="SUR105" s="405"/>
      <c r="SUS105" s="405"/>
      <c r="SUT105" s="405"/>
      <c r="SUU105" s="405"/>
      <c r="SUV105" s="405"/>
      <c r="SUW105" s="405"/>
      <c r="SUX105" s="405"/>
      <c r="SUY105" s="405"/>
      <c r="SUZ105" s="405"/>
      <c r="SVA105" s="405"/>
      <c r="SVB105" s="405"/>
      <c r="SVC105" s="405"/>
      <c r="SVD105" s="405"/>
      <c r="SVE105" s="405"/>
      <c r="SVF105" s="405"/>
      <c r="SVG105" s="405"/>
      <c r="SVH105" s="405"/>
      <c r="SVI105" s="405"/>
      <c r="SVJ105" s="405"/>
      <c r="SVK105" s="405"/>
      <c r="SVL105" s="405"/>
      <c r="SVM105" s="405"/>
      <c r="SVN105" s="405"/>
      <c r="SVO105" s="405"/>
      <c r="SVP105" s="405"/>
      <c r="SVQ105" s="405"/>
      <c r="SVR105" s="405"/>
      <c r="SVS105" s="405"/>
      <c r="SVT105" s="405"/>
      <c r="SVU105" s="405"/>
      <c r="SVV105" s="405"/>
      <c r="SVW105" s="405"/>
      <c r="SVX105" s="405"/>
      <c r="SVY105" s="405"/>
      <c r="SVZ105" s="405"/>
      <c r="SWA105" s="405"/>
      <c r="SWB105" s="405"/>
      <c r="SWC105" s="405"/>
      <c r="SWD105" s="405"/>
      <c r="SWE105" s="405"/>
      <c r="SWF105" s="405"/>
      <c r="SWG105" s="405"/>
      <c r="SWH105" s="405"/>
      <c r="SWI105" s="405"/>
      <c r="SWJ105" s="405"/>
      <c r="SWK105" s="405"/>
      <c r="SWL105" s="405"/>
      <c r="SWM105" s="405"/>
      <c r="SWN105" s="405"/>
      <c r="SWO105" s="405"/>
      <c r="SWP105" s="405"/>
      <c r="SWQ105" s="405"/>
      <c r="SWR105" s="405"/>
      <c r="SWS105" s="405"/>
      <c r="SWT105" s="405"/>
      <c r="SWU105" s="405"/>
      <c r="SWV105" s="405"/>
      <c r="SWW105" s="405"/>
      <c r="SWX105" s="405"/>
      <c r="SWY105" s="405"/>
      <c r="SWZ105" s="405"/>
      <c r="SXA105" s="405"/>
      <c r="SXB105" s="405"/>
      <c r="SXC105" s="405"/>
      <c r="SXD105" s="405"/>
      <c r="SXE105" s="405"/>
      <c r="SXF105" s="405"/>
      <c r="SXG105" s="405"/>
      <c r="SXH105" s="405"/>
      <c r="SXI105" s="405"/>
      <c r="SXJ105" s="405"/>
      <c r="SXK105" s="405"/>
      <c r="SXL105" s="405"/>
      <c r="SXM105" s="405"/>
      <c r="SXN105" s="405"/>
      <c r="SXO105" s="405"/>
      <c r="SXP105" s="405"/>
      <c r="SXQ105" s="405"/>
      <c r="SXR105" s="405"/>
      <c r="SXS105" s="405"/>
      <c r="SXT105" s="405"/>
      <c r="SXU105" s="405"/>
      <c r="SXV105" s="405"/>
      <c r="SXW105" s="405"/>
      <c r="SXX105" s="405"/>
      <c r="SXY105" s="405"/>
      <c r="SXZ105" s="405"/>
      <c r="SYA105" s="405"/>
      <c r="SYB105" s="405"/>
      <c r="SYC105" s="405"/>
      <c r="SYD105" s="405"/>
      <c r="SYE105" s="405"/>
      <c r="SYF105" s="405"/>
      <c r="SYG105" s="405"/>
      <c r="SYH105" s="405"/>
      <c r="SYI105" s="405"/>
      <c r="SYJ105" s="405"/>
      <c r="SYK105" s="405"/>
      <c r="SYL105" s="405"/>
      <c r="SYM105" s="405"/>
      <c r="SYN105" s="405"/>
      <c r="SYO105" s="405"/>
      <c r="SYP105" s="405"/>
      <c r="SYQ105" s="405"/>
      <c r="SYR105" s="405"/>
      <c r="SYS105" s="405"/>
      <c r="SYT105" s="405"/>
      <c r="SYU105" s="405"/>
      <c r="SYV105" s="405"/>
      <c r="SYW105" s="405"/>
      <c r="SYX105" s="405"/>
      <c r="SYY105" s="405"/>
      <c r="SYZ105" s="405"/>
      <c r="SZA105" s="405"/>
      <c r="SZB105" s="405"/>
      <c r="SZC105" s="405"/>
      <c r="SZD105" s="405"/>
      <c r="SZE105" s="405"/>
      <c r="SZF105" s="405"/>
      <c r="SZG105" s="405"/>
      <c r="SZH105" s="405"/>
      <c r="SZI105" s="405"/>
      <c r="SZJ105" s="405"/>
      <c r="SZK105" s="405"/>
      <c r="SZL105" s="405"/>
      <c r="SZM105" s="405"/>
      <c r="SZN105" s="405"/>
      <c r="SZO105" s="405"/>
      <c r="SZP105" s="405"/>
      <c r="SZQ105" s="405"/>
      <c r="SZR105" s="405"/>
      <c r="SZS105" s="405"/>
      <c r="SZT105" s="405"/>
      <c r="SZU105" s="405"/>
      <c r="SZV105" s="405"/>
      <c r="SZW105" s="405"/>
      <c r="SZX105" s="405"/>
      <c r="SZY105" s="405"/>
      <c r="SZZ105" s="405"/>
      <c r="TAA105" s="405"/>
      <c r="TAB105" s="405"/>
      <c r="TAC105" s="405"/>
      <c r="TAD105" s="405"/>
      <c r="TAF105" s="405"/>
      <c r="TAH105" s="405"/>
      <c r="TAJ105" s="405"/>
      <c r="TAM105" s="405"/>
      <c r="TAN105" s="405"/>
      <c r="TAO105" s="405"/>
      <c r="TAQ105" s="405"/>
      <c r="TAR105" s="405"/>
      <c r="TAS105" s="405"/>
      <c r="TAT105" s="405"/>
      <c r="TAY105" s="405"/>
      <c r="TBA105" s="405"/>
      <c r="TBB105" s="405"/>
      <c r="TBC105" s="405"/>
      <c r="TBD105" s="405"/>
      <c r="TBE105" s="405"/>
      <c r="TBF105" s="405"/>
      <c r="TBG105" s="405"/>
      <c r="TBH105" s="405"/>
      <c r="TBI105" s="405"/>
      <c r="TBJ105" s="405"/>
      <c r="TBK105" s="405"/>
      <c r="TBL105" s="405"/>
      <c r="TBM105" s="405"/>
      <c r="TBN105" s="405"/>
      <c r="TBO105" s="405"/>
      <c r="TBP105" s="405"/>
      <c r="TBQ105" s="405"/>
      <c r="TBR105" s="405"/>
      <c r="TBS105" s="405"/>
      <c r="TBT105" s="405"/>
      <c r="TBU105" s="405"/>
      <c r="TBV105" s="405"/>
      <c r="TBW105" s="405"/>
      <c r="TBX105" s="405"/>
      <c r="TBY105" s="405"/>
      <c r="TBZ105" s="405"/>
      <c r="TCA105" s="405"/>
      <c r="TCB105" s="405"/>
      <c r="TCC105" s="405"/>
      <c r="TCD105" s="405"/>
      <c r="TCE105" s="405"/>
      <c r="TCF105" s="405"/>
      <c r="TCG105" s="405"/>
      <c r="TCH105" s="405"/>
      <c r="TCI105" s="405"/>
      <c r="TCJ105" s="405"/>
      <c r="TCK105" s="405"/>
      <c r="TCL105" s="405"/>
      <c r="TCM105" s="405"/>
      <c r="TCN105" s="405"/>
      <c r="TCO105" s="405"/>
      <c r="TCP105" s="405"/>
      <c r="TCQ105" s="405"/>
      <c r="TCR105" s="405"/>
      <c r="TCS105" s="405"/>
      <c r="TCT105" s="405"/>
      <c r="TCU105" s="405"/>
      <c r="TCV105" s="405"/>
      <c r="TCW105" s="405"/>
      <c r="TCX105" s="405"/>
      <c r="TCY105" s="405"/>
      <c r="TCZ105" s="405"/>
      <c r="TDA105" s="405"/>
      <c r="TDB105" s="405"/>
      <c r="TDC105" s="405"/>
      <c r="TDD105" s="405"/>
      <c r="TDE105" s="405"/>
      <c r="TDF105" s="405"/>
      <c r="TDG105" s="405"/>
      <c r="TDH105" s="405"/>
      <c r="TDI105" s="405"/>
      <c r="TDJ105" s="405"/>
      <c r="TDK105" s="405"/>
      <c r="TDL105" s="405"/>
      <c r="TDM105" s="405"/>
      <c r="TDN105" s="405"/>
      <c r="TDO105" s="405"/>
      <c r="TDP105" s="405"/>
      <c r="TDQ105" s="405"/>
      <c r="TDR105" s="405"/>
      <c r="TDS105" s="405"/>
      <c r="TDT105" s="405"/>
      <c r="TDU105" s="405"/>
      <c r="TDV105" s="405"/>
      <c r="TDW105" s="405"/>
      <c r="TDX105" s="405"/>
      <c r="TDY105" s="405"/>
      <c r="TDZ105" s="405"/>
      <c r="TEA105" s="405"/>
      <c r="TEB105" s="405"/>
      <c r="TEC105" s="405"/>
      <c r="TED105" s="405"/>
      <c r="TEE105" s="405"/>
      <c r="TEF105" s="405"/>
      <c r="TEG105" s="405"/>
      <c r="TEH105" s="405"/>
      <c r="TEI105" s="405"/>
      <c r="TEJ105" s="405"/>
      <c r="TEK105" s="405"/>
      <c r="TEL105" s="405"/>
      <c r="TEM105" s="405"/>
      <c r="TEN105" s="405"/>
      <c r="TEO105" s="405"/>
      <c r="TEP105" s="405"/>
      <c r="TEQ105" s="405"/>
      <c r="TER105" s="405"/>
      <c r="TES105" s="405"/>
      <c r="TET105" s="405"/>
      <c r="TEU105" s="405"/>
      <c r="TEV105" s="405"/>
      <c r="TEW105" s="405"/>
      <c r="TEX105" s="405"/>
      <c r="TEY105" s="405"/>
      <c r="TEZ105" s="405"/>
      <c r="TFA105" s="405"/>
      <c r="TFB105" s="405"/>
      <c r="TFC105" s="405"/>
      <c r="TFD105" s="405"/>
      <c r="TFE105" s="405"/>
      <c r="TFF105" s="405"/>
      <c r="TFG105" s="405"/>
      <c r="TFH105" s="405"/>
      <c r="TFI105" s="405"/>
      <c r="TFJ105" s="405"/>
      <c r="TFK105" s="405"/>
      <c r="TFL105" s="405"/>
      <c r="TFM105" s="405"/>
      <c r="TFN105" s="405"/>
      <c r="TFO105" s="405"/>
      <c r="TFP105" s="405"/>
      <c r="TFQ105" s="405"/>
      <c r="TFR105" s="405"/>
      <c r="TFS105" s="405"/>
      <c r="TFT105" s="405"/>
      <c r="TFU105" s="405"/>
      <c r="TFV105" s="405"/>
      <c r="TFW105" s="405"/>
      <c r="TFX105" s="405"/>
      <c r="TFY105" s="405"/>
      <c r="TFZ105" s="405"/>
      <c r="TGA105" s="405"/>
      <c r="TGB105" s="405"/>
      <c r="TGC105" s="405"/>
      <c r="TGD105" s="405"/>
      <c r="TGE105" s="405"/>
      <c r="TGF105" s="405"/>
      <c r="TGG105" s="405"/>
      <c r="TGH105" s="405"/>
      <c r="TGI105" s="405"/>
      <c r="TGJ105" s="405"/>
      <c r="TGK105" s="405"/>
      <c r="TGL105" s="405"/>
      <c r="TGM105" s="405"/>
      <c r="TGN105" s="405"/>
      <c r="TGO105" s="405"/>
      <c r="TGP105" s="405"/>
      <c r="TGQ105" s="405"/>
      <c r="TGR105" s="405"/>
      <c r="TGS105" s="405"/>
      <c r="TGT105" s="405"/>
      <c r="TGU105" s="405"/>
      <c r="TGV105" s="405"/>
      <c r="TGW105" s="405"/>
      <c r="TGX105" s="405"/>
      <c r="TGY105" s="405"/>
      <c r="TGZ105" s="405"/>
      <c r="THA105" s="405"/>
      <c r="THB105" s="405"/>
      <c r="THC105" s="405"/>
      <c r="THD105" s="405"/>
      <c r="THE105" s="405"/>
      <c r="THF105" s="405"/>
      <c r="THG105" s="405"/>
      <c r="THH105" s="405"/>
      <c r="THI105" s="405"/>
      <c r="THJ105" s="405"/>
      <c r="THK105" s="405"/>
      <c r="THL105" s="405"/>
      <c r="THM105" s="405"/>
      <c r="THN105" s="405"/>
      <c r="THO105" s="405"/>
      <c r="THP105" s="405"/>
      <c r="THQ105" s="405"/>
      <c r="THR105" s="405"/>
      <c r="THS105" s="405"/>
      <c r="THT105" s="405"/>
      <c r="THU105" s="405"/>
      <c r="THV105" s="405"/>
      <c r="THW105" s="405"/>
      <c r="THX105" s="405"/>
      <c r="THY105" s="405"/>
      <c r="THZ105" s="405"/>
      <c r="TIA105" s="405"/>
      <c r="TIB105" s="405"/>
      <c r="TIC105" s="405"/>
      <c r="TID105" s="405"/>
      <c r="TIE105" s="405"/>
      <c r="TIF105" s="405"/>
      <c r="TIG105" s="405"/>
      <c r="TIH105" s="405"/>
      <c r="TII105" s="405"/>
      <c r="TIJ105" s="405"/>
      <c r="TIK105" s="405"/>
      <c r="TIL105" s="405"/>
      <c r="TIM105" s="405"/>
      <c r="TIN105" s="405"/>
      <c r="TIO105" s="405"/>
      <c r="TIP105" s="405"/>
      <c r="TIQ105" s="405"/>
      <c r="TIR105" s="405"/>
      <c r="TIS105" s="405"/>
      <c r="TIT105" s="405"/>
      <c r="TIU105" s="405"/>
      <c r="TIV105" s="405"/>
      <c r="TIW105" s="405"/>
      <c r="TIX105" s="405"/>
      <c r="TIY105" s="405"/>
      <c r="TIZ105" s="405"/>
      <c r="TJA105" s="405"/>
      <c r="TJB105" s="405"/>
      <c r="TJC105" s="405"/>
      <c r="TJD105" s="405"/>
      <c r="TJE105" s="405"/>
      <c r="TJF105" s="405"/>
      <c r="TJG105" s="405"/>
      <c r="TJH105" s="405"/>
      <c r="TJI105" s="405"/>
      <c r="TJJ105" s="405"/>
      <c r="TJK105" s="405"/>
      <c r="TJL105" s="405"/>
      <c r="TJM105" s="405"/>
      <c r="TJN105" s="405"/>
      <c r="TJO105" s="405"/>
      <c r="TJP105" s="405"/>
      <c r="TJQ105" s="405"/>
      <c r="TJR105" s="405"/>
      <c r="TJS105" s="405"/>
      <c r="TJT105" s="405"/>
      <c r="TJU105" s="405"/>
      <c r="TJV105" s="405"/>
      <c r="TJW105" s="405"/>
      <c r="TJX105" s="405"/>
      <c r="TJY105" s="405"/>
      <c r="TJZ105" s="405"/>
      <c r="TKB105" s="405"/>
      <c r="TKD105" s="405"/>
      <c r="TKF105" s="405"/>
      <c r="TKI105" s="405"/>
      <c r="TKJ105" s="405"/>
      <c r="TKK105" s="405"/>
      <c r="TKM105" s="405"/>
      <c r="TKN105" s="405"/>
      <c r="TKO105" s="405"/>
      <c r="TKP105" s="405"/>
      <c r="TKU105" s="405"/>
      <c r="TKW105" s="405"/>
      <c r="TKX105" s="405"/>
      <c r="TKY105" s="405"/>
      <c r="TKZ105" s="405"/>
      <c r="TLA105" s="405"/>
      <c r="TLB105" s="405"/>
      <c r="TLC105" s="405"/>
      <c r="TLD105" s="405"/>
      <c r="TLE105" s="405"/>
      <c r="TLF105" s="405"/>
      <c r="TLG105" s="405"/>
      <c r="TLH105" s="405"/>
      <c r="TLI105" s="405"/>
      <c r="TLJ105" s="405"/>
      <c r="TLK105" s="405"/>
      <c r="TLL105" s="405"/>
      <c r="TLM105" s="405"/>
      <c r="TLN105" s="405"/>
      <c r="TLO105" s="405"/>
      <c r="TLP105" s="405"/>
      <c r="TLQ105" s="405"/>
      <c r="TLR105" s="405"/>
      <c r="TLS105" s="405"/>
      <c r="TLT105" s="405"/>
      <c r="TLU105" s="405"/>
      <c r="TLV105" s="405"/>
      <c r="TLW105" s="405"/>
      <c r="TLX105" s="405"/>
      <c r="TLY105" s="405"/>
      <c r="TLZ105" s="405"/>
      <c r="TMA105" s="405"/>
      <c r="TMB105" s="405"/>
      <c r="TMC105" s="405"/>
      <c r="TMD105" s="405"/>
      <c r="TME105" s="405"/>
      <c r="TMF105" s="405"/>
      <c r="TMG105" s="405"/>
      <c r="TMH105" s="405"/>
      <c r="TMI105" s="405"/>
      <c r="TMJ105" s="405"/>
      <c r="TMK105" s="405"/>
      <c r="TML105" s="405"/>
      <c r="TMM105" s="405"/>
      <c r="TMN105" s="405"/>
      <c r="TMO105" s="405"/>
      <c r="TMP105" s="405"/>
      <c r="TMQ105" s="405"/>
      <c r="TMR105" s="405"/>
      <c r="TMS105" s="405"/>
      <c r="TMT105" s="405"/>
      <c r="TMU105" s="405"/>
      <c r="TMV105" s="405"/>
      <c r="TMW105" s="405"/>
      <c r="TMX105" s="405"/>
      <c r="TMY105" s="405"/>
      <c r="TMZ105" s="405"/>
      <c r="TNA105" s="405"/>
      <c r="TNB105" s="405"/>
      <c r="TNC105" s="405"/>
      <c r="TND105" s="405"/>
      <c r="TNE105" s="405"/>
      <c r="TNF105" s="405"/>
      <c r="TNG105" s="405"/>
      <c r="TNH105" s="405"/>
      <c r="TNI105" s="405"/>
      <c r="TNJ105" s="405"/>
      <c r="TNK105" s="405"/>
      <c r="TNL105" s="405"/>
      <c r="TNM105" s="405"/>
      <c r="TNN105" s="405"/>
      <c r="TNO105" s="405"/>
      <c r="TNP105" s="405"/>
      <c r="TNQ105" s="405"/>
      <c r="TNR105" s="405"/>
      <c r="TNS105" s="405"/>
      <c r="TNT105" s="405"/>
      <c r="TNU105" s="405"/>
      <c r="TNV105" s="405"/>
      <c r="TNW105" s="405"/>
      <c r="TNX105" s="405"/>
      <c r="TNY105" s="405"/>
      <c r="TNZ105" s="405"/>
      <c r="TOA105" s="405"/>
      <c r="TOB105" s="405"/>
      <c r="TOC105" s="405"/>
      <c r="TOD105" s="405"/>
      <c r="TOE105" s="405"/>
      <c r="TOF105" s="405"/>
      <c r="TOG105" s="405"/>
      <c r="TOH105" s="405"/>
      <c r="TOI105" s="405"/>
      <c r="TOJ105" s="405"/>
      <c r="TOK105" s="405"/>
      <c r="TOL105" s="405"/>
      <c r="TOM105" s="405"/>
      <c r="TON105" s="405"/>
      <c r="TOO105" s="405"/>
      <c r="TOP105" s="405"/>
      <c r="TOQ105" s="405"/>
      <c r="TOR105" s="405"/>
      <c r="TOS105" s="405"/>
      <c r="TOT105" s="405"/>
      <c r="TOU105" s="405"/>
      <c r="TOV105" s="405"/>
      <c r="TOW105" s="405"/>
      <c r="TOX105" s="405"/>
      <c r="TOY105" s="405"/>
      <c r="TOZ105" s="405"/>
      <c r="TPA105" s="405"/>
      <c r="TPB105" s="405"/>
      <c r="TPC105" s="405"/>
      <c r="TPD105" s="405"/>
      <c r="TPE105" s="405"/>
      <c r="TPF105" s="405"/>
      <c r="TPG105" s="405"/>
      <c r="TPH105" s="405"/>
      <c r="TPI105" s="405"/>
      <c r="TPJ105" s="405"/>
      <c r="TPK105" s="405"/>
      <c r="TPL105" s="405"/>
      <c r="TPM105" s="405"/>
      <c r="TPN105" s="405"/>
      <c r="TPO105" s="405"/>
      <c r="TPP105" s="405"/>
      <c r="TPQ105" s="405"/>
      <c r="TPR105" s="405"/>
      <c r="TPS105" s="405"/>
      <c r="TPT105" s="405"/>
      <c r="TPU105" s="405"/>
      <c r="TPV105" s="405"/>
      <c r="TPW105" s="405"/>
      <c r="TPX105" s="405"/>
      <c r="TPY105" s="405"/>
      <c r="TPZ105" s="405"/>
      <c r="TQA105" s="405"/>
      <c r="TQB105" s="405"/>
      <c r="TQC105" s="405"/>
      <c r="TQD105" s="405"/>
      <c r="TQE105" s="405"/>
      <c r="TQF105" s="405"/>
      <c r="TQG105" s="405"/>
      <c r="TQH105" s="405"/>
      <c r="TQI105" s="405"/>
      <c r="TQJ105" s="405"/>
      <c r="TQK105" s="405"/>
      <c r="TQL105" s="405"/>
      <c r="TQM105" s="405"/>
      <c r="TQN105" s="405"/>
      <c r="TQO105" s="405"/>
      <c r="TQP105" s="405"/>
      <c r="TQQ105" s="405"/>
      <c r="TQR105" s="405"/>
      <c r="TQS105" s="405"/>
      <c r="TQT105" s="405"/>
      <c r="TQU105" s="405"/>
      <c r="TQV105" s="405"/>
      <c r="TQW105" s="405"/>
      <c r="TQX105" s="405"/>
      <c r="TQY105" s="405"/>
      <c r="TQZ105" s="405"/>
      <c r="TRA105" s="405"/>
      <c r="TRB105" s="405"/>
      <c r="TRC105" s="405"/>
      <c r="TRD105" s="405"/>
      <c r="TRE105" s="405"/>
      <c r="TRF105" s="405"/>
      <c r="TRG105" s="405"/>
      <c r="TRH105" s="405"/>
      <c r="TRI105" s="405"/>
      <c r="TRJ105" s="405"/>
      <c r="TRK105" s="405"/>
      <c r="TRL105" s="405"/>
      <c r="TRM105" s="405"/>
      <c r="TRN105" s="405"/>
      <c r="TRO105" s="405"/>
      <c r="TRP105" s="405"/>
      <c r="TRQ105" s="405"/>
      <c r="TRR105" s="405"/>
      <c r="TRS105" s="405"/>
      <c r="TRT105" s="405"/>
      <c r="TRU105" s="405"/>
      <c r="TRV105" s="405"/>
      <c r="TRW105" s="405"/>
      <c r="TRX105" s="405"/>
      <c r="TRY105" s="405"/>
      <c r="TRZ105" s="405"/>
      <c r="TSA105" s="405"/>
      <c r="TSB105" s="405"/>
      <c r="TSC105" s="405"/>
      <c r="TSD105" s="405"/>
      <c r="TSE105" s="405"/>
      <c r="TSF105" s="405"/>
      <c r="TSG105" s="405"/>
      <c r="TSH105" s="405"/>
      <c r="TSI105" s="405"/>
      <c r="TSJ105" s="405"/>
      <c r="TSK105" s="405"/>
      <c r="TSL105" s="405"/>
      <c r="TSM105" s="405"/>
      <c r="TSN105" s="405"/>
      <c r="TSO105" s="405"/>
      <c r="TSP105" s="405"/>
      <c r="TSQ105" s="405"/>
      <c r="TSR105" s="405"/>
      <c r="TSS105" s="405"/>
      <c r="TST105" s="405"/>
      <c r="TSU105" s="405"/>
      <c r="TSV105" s="405"/>
      <c r="TSW105" s="405"/>
      <c r="TSX105" s="405"/>
      <c r="TSY105" s="405"/>
      <c r="TSZ105" s="405"/>
      <c r="TTA105" s="405"/>
      <c r="TTB105" s="405"/>
      <c r="TTC105" s="405"/>
      <c r="TTD105" s="405"/>
      <c r="TTE105" s="405"/>
      <c r="TTF105" s="405"/>
      <c r="TTG105" s="405"/>
      <c r="TTH105" s="405"/>
      <c r="TTI105" s="405"/>
      <c r="TTJ105" s="405"/>
      <c r="TTK105" s="405"/>
      <c r="TTL105" s="405"/>
      <c r="TTM105" s="405"/>
      <c r="TTN105" s="405"/>
      <c r="TTO105" s="405"/>
      <c r="TTP105" s="405"/>
      <c r="TTQ105" s="405"/>
      <c r="TTR105" s="405"/>
      <c r="TTS105" s="405"/>
      <c r="TTT105" s="405"/>
      <c r="TTU105" s="405"/>
      <c r="TTV105" s="405"/>
      <c r="TTX105" s="405"/>
      <c r="TTZ105" s="405"/>
      <c r="TUB105" s="405"/>
      <c r="TUE105" s="405"/>
      <c r="TUF105" s="405"/>
      <c r="TUG105" s="405"/>
      <c r="TUI105" s="405"/>
      <c r="TUJ105" s="405"/>
      <c r="TUK105" s="405"/>
      <c r="TUL105" s="405"/>
      <c r="TUQ105" s="405"/>
      <c r="TUS105" s="405"/>
      <c r="TUT105" s="405"/>
      <c r="TUU105" s="405"/>
      <c r="TUV105" s="405"/>
      <c r="TUW105" s="405"/>
      <c r="TUX105" s="405"/>
      <c r="TUY105" s="405"/>
      <c r="TUZ105" s="405"/>
      <c r="TVA105" s="405"/>
      <c r="TVB105" s="405"/>
      <c r="TVC105" s="405"/>
      <c r="TVD105" s="405"/>
      <c r="TVE105" s="405"/>
      <c r="TVF105" s="405"/>
      <c r="TVG105" s="405"/>
      <c r="TVH105" s="405"/>
      <c r="TVI105" s="405"/>
      <c r="TVJ105" s="405"/>
      <c r="TVK105" s="405"/>
      <c r="TVL105" s="405"/>
      <c r="TVM105" s="405"/>
      <c r="TVN105" s="405"/>
      <c r="TVO105" s="405"/>
      <c r="TVP105" s="405"/>
      <c r="TVQ105" s="405"/>
      <c r="TVR105" s="405"/>
      <c r="TVS105" s="405"/>
      <c r="TVT105" s="405"/>
      <c r="TVU105" s="405"/>
      <c r="TVV105" s="405"/>
      <c r="TVW105" s="405"/>
      <c r="TVX105" s="405"/>
      <c r="TVY105" s="405"/>
      <c r="TVZ105" s="405"/>
      <c r="TWA105" s="405"/>
      <c r="TWB105" s="405"/>
      <c r="TWC105" s="405"/>
      <c r="TWD105" s="405"/>
      <c r="TWE105" s="405"/>
      <c r="TWF105" s="405"/>
      <c r="TWG105" s="405"/>
      <c r="TWH105" s="405"/>
      <c r="TWI105" s="405"/>
      <c r="TWJ105" s="405"/>
      <c r="TWK105" s="405"/>
      <c r="TWL105" s="405"/>
      <c r="TWM105" s="405"/>
      <c r="TWN105" s="405"/>
      <c r="TWO105" s="405"/>
      <c r="TWP105" s="405"/>
      <c r="TWQ105" s="405"/>
      <c r="TWR105" s="405"/>
      <c r="TWS105" s="405"/>
      <c r="TWT105" s="405"/>
      <c r="TWU105" s="405"/>
      <c r="TWV105" s="405"/>
      <c r="TWW105" s="405"/>
      <c r="TWX105" s="405"/>
      <c r="TWY105" s="405"/>
      <c r="TWZ105" s="405"/>
      <c r="TXA105" s="405"/>
      <c r="TXB105" s="405"/>
      <c r="TXC105" s="405"/>
      <c r="TXD105" s="405"/>
      <c r="TXE105" s="405"/>
      <c r="TXF105" s="405"/>
      <c r="TXG105" s="405"/>
      <c r="TXH105" s="405"/>
      <c r="TXI105" s="405"/>
      <c r="TXJ105" s="405"/>
      <c r="TXK105" s="405"/>
      <c r="TXL105" s="405"/>
      <c r="TXM105" s="405"/>
      <c r="TXN105" s="405"/>
      <c r="TXO105" s="405"/>
      <c r="TXP105" s="405"/>
      <c r="TXQ105" s="405"/>
      <c r="TXR105" s="405"/>
      <c r="TXS105" s="405"/>
      <c r="TXT105" s="405"/>
      <c r="TXU105" s="405"/>
      <c r="TXV105" s="405"/>
      <c r="TXW105" s="405"/>
      <c r="TXX105" s="405"/>
      <c r="TXY105" s="405"/>
      <c r="TXZ105" s="405"/>
      <c r="TYA105" s="405"/>
      <c r="TYB105" s="405"/>
      <c r="TYC105" s="405"/>
      <c r="TYD105" s="405"/>
      <c r="TYE105" s="405"/>
      <c r="TYF105" s="405"/>
      <c r="TYG105" s="405"/>
      <c r="TYH105" s="405"/>
      <c r="TYI105" s="405"/>
      <c r="TYJ105" s="405"/>
      <c r="TYK105" s="405"/>
      <c r="TYL105" s="405"/>
      <c r="TYM105" s="405"/>
      <c r="TYN105" s="405"/>
      <c r="TYO105" s="405"/>
      <c r="TYP105" s="405"/>
      <c r="TYQ105" s="405"/>
      <c r="TYR105" s="405"/>
      <c r="TYS105" s="405"/>
      <c r="TYT105" s="405"/>
      <c r="TYU105" s="405"/>
      <c r="TYV105" s="405"/>
      <c r="TYW105" s="405"/>
      <c r="TYX105" s="405"/>
      <c r="TYY105" s="405"/>
      <c r="TYZ105" s="405"/>
      <c r="TZA105" s="405"/>
      <c r="TZB105" s="405"/>
      <c r="TZC105" s="405"/>
      <c r="TZD105" s="405"/>
      <c r="TZE105" s="405"/>
      <c r="TZF105" s="405"/>
      <c r="TZG105" s="405"/>
      <c r="TZH105" s="405"/>
      <c r="TZI105" s="405"/>
      <c r="TZJ105" s="405"/>
      <c r="TZK105" s="405"/>
      <c r="TZL105" s="405"/>
      <c r="TZM105" s="405"/>
      <c r="TZN105" s="405"/>
      <c r="TZO105" s="405"/>
      <c r="TZP105" s="405"/>
      <c r="TZQ105" s="405"/>
      <c r="TZR105" s="405"/>
      <c r="TZS105" s="405"/>
      <c r="TZT105" s="405"/>
      <c r="TZU105" s="405"/>
      <c r="TZV105" s="405"/>
      <c r="TZW105" s="405"/>
      <c r="TZX105" s="405"/>
      <c r="TZY105" s="405"/>
      <c r="TZZ105" s="405"/>
      <c r="UAA105" s="405"/>
      <c r="UAB105" s="405"/>
      <c r="UAC105" s="405"/>
      <c r="UAD105" s="405"/>
      <c r="UAE105" s="405"/>
      <c r="UAF105" s="405"/>
      <c r="UAG105" s="405"/>
      <c r="UAH105" s="405"/>
      <c r="UAI105" s="405"/>
      <c r="UAJ105" s="405"/>
      <c r="UAK105" s="405"/>
      <c r="UAL105" s="405"/>
      <c r="UAM105" s="405"/>
      <c r="UAN105" s="405"/>
      <c r="UAO105" s="405"/>
      <c r="UAP105" s="405"/>
      <c r="UAQ105" s="405"/>
      <c r="UAR105" s="405"/>
      <c r="UAS105" s="405"/>
      <c r="UAT105" s="405"/>
      <c r="UAU105" s="405"/>
      <c r="UAV105" s="405"/>
      <c r="UAW105" s="405"/>
      <c r="UAX105" s="405"/>
      <c r="UAY105" s="405"/>
      <c r="UAZ105" s="405"/>
      <c r="UBA105" s="405"/>
      <c r="UBB105" s="405"/>
      <c r="UBC105" s="405"/>
      <c r="UBD105" s="405"/>
      <c r="UBE105" s="405"/>
      <c r="UBF105" s="405"/>
      <c r="UBG105" s="405"/>
      <c r="UBH105" s="405"/>
      <c r="UBI105" s="405"/>
      <c r="UBJ105" s="405"/>
      <c r="UBK105" s="405"/>
      <c r="UBL105" s="405"/>
      <c r="UBM105" s="405"/>
      <c r="UBN105" s="405"/>
      <c r="UBO105" s="405"/>
      <c r="UBP105" s="405"/>
      <c r="UBQ105" s="405"/>
      <c r="UBR105" s="405"/>
      <c r="UBS105" s="405"/>
      <c r="UBT105" s="405"/>
      <c r="UBU105" s="405"/>
      <c r="UBV105" s="405"/>
      <c r="UBW105" s="405"/>
      <c r="UBX105" s="405"/>
      <c r="UBY105" s="405"/>
      <c r="UBZ105" s="405"/>
      <c r="UCA105" s="405"/>
      <c r="UCB105" s="405"/>
      <c r="UCC105" s="405"/>
      <c r="UCD105" s="405"/>
      <c r="UCE105" s="405"/>
      <c r="UCF105" s="405"/>
      <c r="UCG105" s="405"/>
      <c r="UCH105" s="405"/>
      <c r="UCI105" s="405"/>
      <c r="UCJ105" s="405"/>
      <c r="UCK105" s="405"/>
      <c r="UCL105" s="405"/>
      <c r="UCM105" s="405"/>
      <c r="UCN105" s="405"/>
      <c r="UCO105" s="405"/>
      <c r="UCP105" s="405"/>
      <c r="UCQ105" s="405"/>
      <c r="UCR105" s="405"/>
      <c r="UCS105" s="405"/>
      <c r="UCT105" s="405"/>
      <c r="UCU105" s="405"/>
      <c r="UCV105" s="405"/>
      <c r="UCW105" s="405"/>
      <c r="UCX105" s="405"/>
      <c r="UCY105" s="405"/>
      <c r="UCZ105" s="405"/>
      <c r="UDA105" s="405"/>
      <c r="UDB105" s="405"/>
      <c r="UDC105" s="405"/>
      <c r="UDD105" s="405"/>
      <c r="UDE105" s="405"/>
      <c r="UDF105" s="405"/>
      <c r="UDG105" s="405"/>
      <c r="UDH105" s="405"/>
      <c r="UDI105" s="405"/>
      <c r="UDJ105" s="405"/>
      <c r="UDK105" s="405"/>
      <c r="UDL105" s="405"/>
      <c r="UDM105" s="405"/>
      <c r="UDN105" s="405"/>
      <c r="UDO105" s="405"/>
      <c r="UDP105" s="405"/>
      <c r="UDQ105" s="405"/>
      <c r="UDR105" s="405"/>
      <c r="UDT105" s="405"/>
      <c r="UDV105" s="405"/>
      <c r="UDX105" s="405"/>
      <c r="UEA105" s="405"/>
      <c r="UEB105" s="405"/>
      <c r="UEC105" s="405"/>
      <c r="UEE105" s="405"/>
      <c r="UEF105" s="405"/>
      <c r="UEG105" s="405"/>
      <c r="UEH105" s="405"/>
      <c r="UEM105" s="405"/>
      <c r="UEO105" s="405"/>
      <c r="UEP105" s="405"/>
      <c r="UEQ105" s="405"/>
      <c r="UER105" s="405"/>
      <c r="UES105" s="405"/>
      <c r="UET105" s="405"/>
      <c r="UEU105" s="405"/>
      <c r="UEV105" s="405"/>
      <c r="UEW105" s="405"/>
      <c r="UEX105" s="405"/>
      <c r="UEY105" s="405"/>
      <c r="UEZ105" s="405"/>
      <c r="UFA105" s="405"/>
      <c r="UFB105" s="405"/>
      <c r="UFC105" s="405"/>
      <c r="UFD105" s="405"/>
      <c r="UFE105" s="405"/>
      <c r="UFF105" s="405"/>
      <c r="UFG105" s="405"/>
      <c r="UFH105" s="405"/>
      <c r="UFI105" s="405"/>
      <c r="UFJ105" s="405"/>
      <c r="UFK105" s="405"/>
      <c r="UFL105" s="405"/>
      <c r="UFM105" s="405"/>
      <c r="UFN105" s="405"/>
      <c r="UFO105" s="405"/>
      <c r="UFP105" s="405"/>
      <c r="UFQ105" s="405"/>
      <c r="UFR105" s="405"/>
      <c r="UFS105" s="405"/>
      <c r="UFT105" s="405"/>
      <c r="UFU105" s="405"/>
      <c r="UFV105" s="405"/>
      <c r="UFW105" s="405"/>
      <c r="UFX105" s="405"/>
      <c r="UFY105" s="405"/>
      <c r="UFZ105" s="405"/>
      <c r="UGA105" s="405"/>
      <c r="UGB105" s="405"/>
      <c r="UGC105" s="405"/>
      <c r="UGD105" s="405"/>
      <c r="UGE105" s="405"/>
      <c r="UGF105" s="405"/>
      <c r="UGG105" s="405"/>
      <c r="UGH105" s="405"/>
      <c r="UGI105" s="405"/>
      <c r="UGJ105" s="405"/>
      <c r="UGK105" s="405"/>
      <c r="UGL105" s="405"/>
      <c r="UGM105" s="405"/>
      <c r="UGN105" s="405"/>
      <c r="UGO105" s="405"/>
      <c r="UGP105" s="405"/>
      <c r="UGQ105" s="405"/>
      <c r="UGR105" s="405"/>
      <c r="UGS105" s="405"/>
      <c r="UGT105" s="405"/>
      <c r="UGU105" s="405"/>
      <c r="UGV105" s="405"/>
      <c r="UGW105" s="405"/>
      <c r="UGX105" s="405"/>
      <c r="UGY105" s="405"/>
      <c r="UGZ105" s="405"/>
      <c r="UHA105" s="405"/>
      <c r="UHB105" s="405"/>
      <c r="UHC105" s="405"/>
      <c r="UHD105" s="405"/>
      <c r="UHE105" s="405"/>
      <c r="UHF105" s="405"/>
      <c r="UHG105" s="405"/>
      <c r="UHH105" s="405"/>
      <c r="UHI105" s="405"/>
      <c r="UHJ105" s="405"/>
      <c r="UHK105" s="405"/>
      <c r="UHL105" s="405"/>
      <c r="UHM105" s="405"/>
      <c r="UHN105" s="405"/>
      <c r="UHO105" s="405"/>
      <c r="UHP105" s="405"/>
      <c r="UHQ105" s="405"/>
      <c r="UHR105" s="405"/>
      <c r="UHS105" s="405"/>
      <c r="UHT105" s="405"/>
      <c r="UHU105" s="405"/>
      <c r="UHV105" s="405"/>
      <c r="UHW105" s="405"/>
      <c r="UHX105" s="405"/>
      <c r="UHY105" s="405"/>
      <c r="UHZ105" s="405"/>
      <c r="UIA105" s="405"/>
      <c r="UIB105" s="405"/>
      <c r="UIC105" s="405"/>
      <c r="UID105" s="405"/>
      <c r="UIE105" s="405"/>
      <c r="UIF105" s="405"/>
      <c r="UIG105" s="405"/>
      <c r="UIH105" s="405"/>
      <c r="UII105" s="405"/>
      <c r="UIJ105" s="405"/>
      <c r="UIK105" s="405"/>
      <c r="UIL105" s="405"/>
      <c r="UIM105" s="405"/>
      <c r="UIN105" s="405"/>
      <c r="UIO105" s="405"/>
      <c r="UIP105" s="405"/>
      <c r="UIQ105" s="405"/>
      <c r="UIR105" s="405"/>
      <c r="UIS105" s="405"/>
      <c r="UIT105" s="405"/>
      <c r="UIU105" s="405"/>
      <c r="UIV105" s="405"/>
      <c r="UIW105" s="405"/>
      <c r="UIX105" s="405"/>
      <c r="UIY105" s="405"/>
      <c r="UIZ105" s="405"/>
      <c r="UJA105" s="405"/>
      <c r="UJB105" s="405"/>
      <c r="UJC105" s="405"/>
      <c r="UJD105" s="405"/>
      <c r="UJE105" s="405"/>
      <c r="UJF105" s="405"/>
      <c r="UJG105" s="405"/>
      <c r="UJH105" s="405"/>
      <c r="UJI105" s="405"/>
      <c r="UJJ105" s="405"/>
      <c r="UJK105" s="405"/>
      <c r="UJL105" s="405"/>
      <c r="UJM105" s="405"/>
      <c r="UJN105" s="405"/>
      <c r="UJO105" s="405"/>
      <c r="UJP105" s="405"/>
      <c r="UJQ105" s="405"/>
      <c r="UJR105" s="405"/>
      <c r="UJS105" s="405"/>
      <c r="UJT105" s="405"/>
      <c r="UJU105" s="405"/>
      <c r="UJV105" s="405"/>
      <c r="UJW105" s="405"/>
      <c r="UJX105" s="405"/>
      <c r="UJY105" s="405"/>
      <c r="UJZ105" s="405"/>
      <c r="UKA105" s="405"/>
      <c r="UKB105" s="405"/>
      <c r="UKC105" s="405"/>
      <c r="UKD105" s="405"/>
      <c r="UKE105" s="405"/>
      <c r="UKF105" s="405"/>
      <c r="UKG105" s="405"/>
      <c r="UKH105" s="405"/>
      <c r="UKI105" s="405"/>
      <c r="UKJ105" s="405"/>
      <c r="UKK105" s="405"/>
      <c r="UKL105" s="405"/>
      <c r="UKM105" s="405"/>
      <c r="UKN105" s="405"/>
      <c r="UKO105" s="405"/>
      <c r="UKP105" s="405"/>
      <c r="UKQ105" s="405"/>
      <c r="UKR105" s="405"/>
      <c r="UKS105" s="405"/>
      <c r="UKT105" s="405"/>
      <c r="UKU105" s="405"/>
      <c r="UKV105" s="405"/>
      <c r="UKW105" s="405"/>
      <c r="UKX105" s="405"/>
      <c r="UKY105" s="405"/>
      <c r="UKZ105" s="405"/>
      <c r="ULA105" s="405"/>
      <c r="ULB105" s="405"/>
      <c r="ULC105" s="405"/>
      <c r="ULD105" s="405"/>
      <c r="ULE105" s="405"/>
      <c r="ULF105" s="405"/>
      <c r="ULG105" s="405"/>
      <c r="ULH105" s="405"/>
      <c r="ULI105" s="405"/>
      <c r="ULJ105" s="405"/>
      <c r="ULK105" s="405"/>
      <c r="ULL105" s="405"/>
      <c r="ULM105" s="405"/>
      <c r="ULN105" s="405"/>
      <c r="ULO105" s="405"/>
      <c r="ULP105" s="405"/>
      <c r="ULQ105" s="405"/>
      <c r="ULR105" s="405"/>
      <c r="ULS105" s="405"/>
      <c r="ULT105" s="405"/>
      <c r="ULU105" s="405"/>
      <c r="ULV105" s="405"/>
      <c r="ULW105" s="405"/>
      <c r="ULX105" s="405"/>
      <c r="ULY105" s="405"/>
      <c r="ULZ105" s="405"/>
      <c r="UMA105" s="405"/>
      <c r="UMB105" s="405"/>
      <c r="UMC105" s="405"/>
      <c r="UMD105" s="405"/>
      <c r="UME105" s="405"/>
      <c r="UMF105" s="405"/>
      <c r="UMG105" s="405"/>
      <c r="UMH105" s="405"/>
      <c r="UMI105" s="405"/>
      <c r="UMJ105" s="405"/>
      <c r="UMK105" s="405"/>
      <c r="UML105" s="405"/>
      <c r="UMM105" s="405"/>
      <c r="UMN105" s="405"/>
      <c r="UMO105" s="405"/>
      <c r="UMP105" s="405"/>
      <c r="UMQ105" s="405"/>
      <c r="UMR105" s="405"/>
      <c r="UMS105" s="405"/>
      <c r="UMT105" s="405"/>
      <c r="UMU105" s="405"/>
      <c r="UMV105" s="405"/>
      <c r="UMW105" s="405"/>
      <c r="UMX105" s="405"/>
      <c r="UMY105" s="405"/>
      <c r="UMZ105" s="405"/>
      <c r="UNA105" s="405"/>
      <c r="UNB105" s="405"/>
      <c r="UNC105" s="405"/>
      <c r="UND105" s="405"/>
      <c r="UNE105" s="405"/>
      <c r="UNF105" s="405"/>
      <c r="UNG105" s="405"/>
      <c r="UNH105" s="405"/>
      <c r="UNI105" s="405"/>
      <c r="UNJ105" s="405"/>
      <c r="UNK105" s="405"/>
      <c r="UNL105" s="405"/>
      <c r="UNM105" s="405"/>
      <c r="UNN105" s="405"/>
      <c r="UNP105" s="405"/>
      <c r="UNR105" s="405"/>
      <c r="UNT105" s="405"/>
      <c r="UNW105" s="405"/>
      <c r="UNX105" s="405"/>
      <c r="UNY105" s="405"/>
      <c r="UOA105" s="405"/>
      <c r="UOB105" s="405"/>
      <c r="UOC105" s="405"/>
      <c r="UOD105" s="405"/>
      <c r="UOI105" s="405"/>
      <c r="UOK105" s="405"/>
      <c r="UOL105" s="405"/>
      <c r="UOM105" s="405"/>
      <c r="UON105" s="405"/>
      <c r="UOO105" s="405"/>
      <c r="UOP105" s="405"/>
      <c r="UOQ105" s="405"/>
      <c r="UOR105" s="405"/>
      <c r="UOS105" s="405"/>
      <c r="UOT105" s="405"/>
      <c r="UOU105" s="405"/>
      <c r="UOV105" s="405"/>
      <c r="UOW105" s="405"/>
      <c r="UOX105" s="405"/>
      <c r="UOY105" s="405"/>
      <c r="UOZ105" s="405"/>
      <c r="UPA105" s="405"/>
      <c r="UPB105" s="405"/>
      <c r="UPC105" s="405"/>
      <c r="UPD105" s="405"/>
      <c r="UPE105" s="405"/>
      <c r="UPF105" s="405"/>
      <c r="UPG105" s="405"/>
      <c r="UPH105" s="405"/>
      <c r="UPI105" s="405"/>
      <c r="UPJ105" s="405"/>
      <c r="UPK105" s="405"/>
      <c r="UPL105" s="405"/>
      <c r="UPM105" s="405"/>
      <c r="UPN105" s="405"/>
      <c r="UPO105" s="405"/>
      <c r="UPP105" s="405"/>
      <c r="UPQ105" s="405"/>
      <c r="UPR105" s="405"/>
      <c r="UPS105" s="405"/>
      <c r="UPT105" s="405"/>
      <c r="UPU105" s="405"/>
      <c r="UPV105" s="405"/>
      <c r="UPW105" s="405"/>
      <c r="UPX105" s="405"/>
      <c r="UPY105" s="405"/>
      <c r="UPZ105" s="405"/>
      <c r="UQA105" s="405"/>
      <c r="UQB105" s="405"/>
      <c r="UQC105" s="405"/>
      <c r="UQD105" s="405"/>
      <c r="UQE105" s="405"/>
      <c r="UQF105" s="405"/>
      <c r="UQG105" s="405"/>
      <c r="UQH105" s="405"/>
      <c r="UQI105" s="405"/>
      <c r="UQJ105" s="405"/>
      <c r="UQK105" s="405"/>
      <c r="UQL105" s="405"/>
      <c r="UQM105" s="405"/>
      <c r="UQN105" s="405"/>
      <c r="UQO105" s="405"/>
      <c r="UQP105" s="405"/>
      <c r="UQQ105" s="405"/>
      <c r="UQR105" s="405"/>
      <c r="UQS105" s="405"/>
      <c r="UQT105" s="405"/>
      <c r="UQU105" s="405"/>
      <c r="UQV105" s="405"/>
      <c r="UQW105" s="405"/>
      <c r="UQX105" s="405"/>
      <c r="UQY105" s="405"/>
      <c r="UQZ105" s="405"/>
      <c r="URA105" s="405"/>
      <c r="URB105" s="405"/>
      <c r="URC105" s="405"/>
      <c r="URD105" s="405"/>
      <c r="URE105" s="405"/>
      <c r="URF105" s="405"/>
      <c r="URG105" s="405"/>
      <c r="URH105" s="405"/>
      <c r="URI105" s="405"/>
      <c r="URJ105" s="405"/>
      <c r="URK105" s="405"/>
      <c r="URL105" s="405"/>
      <c r="URM105" s="405"/>
      <c r="URN105" s="405"/>
      <c r="URO105" s="405"/>
      <c r="URP105" s="405"/>
      <c r="URQ105" s="405"/>
      <c r="URR105" s="405"/>
      <c r="URS105" s="405"/>
      <c r="URT105" s="405"/>
      <c r="URU105" s="405"/>
      <c r="URV105" s="405"/>
      <c r="URW105" s="405"/>
      <c r="URX105" s="405"/>
      <c r="URY105" s="405"/>
      <c r="URZ105" s="405"/>
      <c r="USA105" s="405"/>
      <c r="USB105" s="405"/>
      <c r="USC105" s="405"/>
      <c r="USD105" s="405"/>
      <c r="USE105" s="405"/>
      <c r="USF105" s="405"/>
      <c r="USG105" s="405"/>
      <c r="USH105" s="405"/>
      <c r="USI105" s="405"/>
      <c r="USJ105" s="405"/>
      <c r="USK105" s="405"/>
      <c r="USL105" s="405"/>
      <c r="USM105" s="405"/>
      <c r="USN105" s="405"/>
      <c r="USO105" s="405"/>
      <c r="USP105" s="405"/>
      <c r="USQ105" s="405"/>
      <c r="USR105" s="405"/>
      <c r="USS105" s="405"/>
      <c r="UST105" s="405"/>
      <c r="USU105" s="405"/>
      <c r="USV105" s="405"/>
      <c r="USW105" s="405"/>
      <c r="USX105" s="405"/>
      <c r="USY105" s="405"/>
      <c r="USZ105" s="405"/>
      <c r="UTA105" s="405"/>
      <c r="UTB105" s="405"/>
      <c r="UTC105" s="405"/>
      <c r="UTD105" s="405"/>
      <c r="UTE105" s="405"/>
      <c r="UTF105" s="405"/>
      <c r="UTG105" s="405"/>
      <c r="UTH105" s="405"/>
      <c r="UTI105" s="405"/>
      <c r="UTJ105" s="405"/>
      <c r="UTK105" s="405"/>
      <c r="UTL105" s="405"/>
      <c r="UTM105" s="405"/>
      <c r="UTN105" s="405"/>
      <c r="UTO105" s="405"/>
      <c r="UTP105" s="405"/>
      <c r="UTQ105" s="405"/>
      <c r="UTR105" s="405"/>
      <c r="UTS105" s="405"/>
      <c r="UTT105" s="405"/>
      <c r="UTU105" s="405"/>
      <c r="UTV105" s="405"/>
      <c r="UTW105" s="405"/>
      <c r="UTX105" s="405"/>
      <c r="UTY105" s="405"/>
      <c r="UTZ105" s="405"/>
      <c r="UUA105" s="405"/>
      <c r="UUB105" s="405"/>
      <c r="UUC105" s="405"/>
      <c r="UUD105" s="405"/>
      <c r="UUE105" s="405"/>
      <c r="UUF105" s="405"/>
      <c r="UUG105" s="405"/>
      <c r="UUH105" s="405"/>
      <c r="UUI105" s="405"/>
      <c r="UUJ105" s="405"/>
      <c r="UUK105" s="405"/>
      <c r="UUL105" s="405"/>
      <c r="UUM105" s="405"/>
      <c r="UUN105" s="405"/>
      <c r="UUO105" s="405"/>
      <c r="UUP105" s="405"/>
      <c r="UUQ105" s="405"/>
      <c r="UUR105" s="405"/>
      <c r="UUS105" s="405"/>
      <c r="UUT105" s="405"/>
      <c r="UUU105" s="405"/>
      <c r="UUV105" s="405"/>
      <c r="UUW105" s="405"/>
      <c r="UUX105" s="405"/>
      <c r="UUY105" s="405"/>
      <c r="UUZ105" s="405"/>
      <c r="UVA105" s="405"/>
      <c r="UVB105" s="405"/>
      <c r="UVC105" s="405"/>
      <c r="UVD105" s="405"/>
      <c r="UVE105" s="405"/>
      <c r="UVF105" s="405"/>
      <c r="UVG105" s="405"/>
      <c r="UVH105" s="405"/>
      <c r="UVI105" s="405"/>
      <c r="UVJ105" s="405"/>
      <c r="UVK105" s="405"/>
      <c r="UVL105" s="405"/>
      <c r="UVM105" s="405"/>
      <c r="UVN105" s="405"/>
      <c r="UVO105" s="405"/>
      <c r="UVP105" s="405"/>
      <c r="UVQ105" s="405"/>
      <c r="UVR105" s="405"/>
      <c r="UVS105" s="405"/>
      <c r="UVT105" s="405"/>
      <c r="UVU105" s="405"/>
      <c r="UVV105" s="405"/>
      <c r="UVW105" s="405"/>
      <c r="UVX105" s="405"/>
      <c r="UVY105" s="405"/>
      <c r="UVZ105" s="405"/>
      <c r="UWA105" s="405"/>
      <c r="UWB105" s="405"/>
      <c r="UWC105" s="405"/>
      <c r="UWD105" s="405"/>
      <c r="UWE105" s="405"/>
      <c r="UWF105" s="405"/>
      <c r="UWG105" s="405"/>
      <c r="UWH105" s="405"/>
      <c r="UWI105" s="405"/>
      <c r="UWJ105" s="405"/>
      <c r="UWK105" s="405"/>
      <c r="UWL105" s="405"/>
      <c r="UWM105" s="405"/>
      <c r="UWN105" s="405"/>
      <c r="UWO105" s="405"/>
      <c r="UWP105" s="405"/>
      <c r="UWQ105" s="405"/>
      <c r="UWR105" s="405"/>
      <c r="UWS105" s="405"/>
      <c r="UWT105" s="405"/>
      <c r="UWU105" s="405"/>
      <c r="UWV105" s="405"/>
      <c r="UWW105" s="405"/>
      <c r="UWX105" s="405"/>
      <c r="UWY105" s="405"/>
      <c r="UWZ105" s="405"/>
      <c r="UXA105" s="405"/>
      <c r="UXB105" s="405"/>
      <c r="UXC105" s="405"/>
      <c r="UXD105" s="405"/>
      <c r="UXE105" s="405"/>
      <c r="UXF105" s="405"/>
      <c r="UXG105" s="405"/>
      <c r="UXH105" s="405"/>
      <c r="UXI105" s="405"/>
      <c r="UXJ105" s="405"/>
      <c r="UXL105" s="405"/>
      <c r="UXN105" s="405"/>
      <c r="UXP105" s="405"/>
      <c r="UXS105" s="405"/>
      <c r="UXT105" s="405"/>
      <c r="UXU105" s="405"/>
      <c r="UXW105" s="405"/>
      <c r="UXX105" s="405"/>
      <c r="UXY105" s="405"/>
      <c r="UXZ105" s="405"/>
      <c r="UYE105" s="405"/>
      <c r="UYG105" s="405"/>
      <c r="UYH105" s="405"/>
      <c r="UYI105" s="405"/>
      <c r="UYJ105" s="405"/>
      <c r="UYK105" s="405"/>
      <c r="UYL105" s="405"/>
      <c r="UYM105" s="405"/>
      <c r="UYN105" s="405"/>
      <c r="UYO105" s="405"/>
      <c r="UYP105" s="405"/>
      <c r="UYQ105" s="405"/>
      <c r="UYR105" s="405"/>
      <c r="UYS105" s="405"/>
      <c r="UYT105" s="405"/>
      <c r="UYU105" s="405"/>
      <c r="UYV105" s="405"/>
      <c r="UYW105" s="405"/>
      <c r="UYX105" s="405"/>
      <c r="UYY105" s="405"/>
      <c r="UYZ105" s="405"/>
      <c r="UZA105" s="405"/>
      <c r="UZB105" s="405"/>
      <c r="UZC105" s="405"/>
      <c r="UZD105" s="405"/>
      <c r="UZE105" s="405"/>
      <c r="UZF105" s="405"/>
      <c r="UZG105" s="405"/>
      <c r="UZH105" s="405"/>
      <c r="UZI105" s="405"/>
      <c r="UZJ105" s="405"/>
      <c r="UZK105" s="405"/>
      <c r="UZL105" s="405"/>
      <c r="UZM105" s="405"/>
      <c r="UZN105" s="405"/>
      <c r="UZO105" s="405"/>
      <c r="UZP105" s="405"/>
      <c r="UZQ105" s="405"/>
      <c r="UZR105" s="405"/>
      <c r="UZS105" s="405"/>
      <c r="UZT105" s="405"/>
      <c r="UZU105" s="405"/>
      <c r="UZV105" s="405"/>
      <c r="UZW105" s="405"/>
      <c r="UZX105" s="405"/>
      <c r="UZY105" s="405"/>
      <c r="UZZ105" s="405"/>
      <c r="VAA105" s="405"/>
      <c r="VAB105" s="405"/>
      <c r="VAC105" s="405"/>
      <c r="VAD105" s="405"/>
      <c r="VAE105" s="405"/>
      <c r="VAF105" s="405"/>
      <c r="VAG105" s="405"/>
      <c r="VAH105" s="405"/>
      <c r="VAI105" s="405"/>
      <c r="VAJ105" s="405"/>
      <c r="VAK105" s="405"/>
      <c r="VAL105" s="405"/>
      <c r="VAM105" s="405"/>
      <c r="VAN105" s="405"/>
      <c r="VAO105" s="405"/>
      <c r="VAP105" s="405"/>
      <c r="VAQ105" s="405"/>
      <c r="VAR105" s="405"/>
      <c r="VAS105" s="405"/>
      <c r="VAT105" s="405"/>
      <c r="VAU105" s="405"/>
      <c r="VAV105" s="405"/>
      <c r="VAW105" s="405"/>
      <c r="VAX105" s="405"/>
      <c r="VAY105" s="405"/>
      <c r="VAZ105" s="405"/>
      <c r="VBA105" s="405"/>
      <c r="VBB105" s="405"/>
      <c r="VBC105" s="405"/>
      <c r="VBD105" s="405"/>
      <c r="VBE105" s="405"/>
      <c r="VBF105" s="405"/>
      <c r="VBG105" s="405"/>
      <c r="VBH105" s="405"/>
      <c r="VBI105" s="405"/>
      <c r="VBJ105" s="405"/>
      <c r="VBK105" s="405"/>
      <c r="VBL105" s="405"/>
      <c r="VBM105" s="405"/>
      <c r="VBN105" s="405"/>
      <c r="VBO105" s="405"/>
      <c r="VBP105" s="405"/>
      <c r="VBQ105" s="405"/>
      <c r="VBR105" s="405"/>
      <c r="VBS105" s="405"/>
      <c r="VBT105" s="405"/>
      <c r="VBU105" s="405"/>
      <c r="VBV105" s="405"/>
      <c r="VBW105" s="405"/>
      <c r="VBX105" s="405"/>
      <c r="VBY105" s="405"/>
      <c r="VBZ105" s="405"/>
      <c r="VCA105" s="405"/>
      <c r="VCB105" s="405"/>
      <c r="VCC105" s="405"/>
      <c r="VCD105" s="405"/>
      <c r="VCE105" s="405"/>
      <c r="VCF105" s="405"/>
      <c r="VCG105" s="405"/>
      <c r="VCH105" s="405"/>
      <c r="VCI105" s="405"/>
      <c r="VCJ105" s="405"/>
      <c r="VCK105" s="405"/>
      <c r="VCL105" s="405"/>
      <c r="VCM105" s="405"/>
      <c r="VCN105" s="405"/>
      <c r="VCO105" s="405"/>
      <c r="VCP105" s="405"/>
      <c r="VCQ105" s="405"/>
      <c r="VCR105" s="405"/>
      <c r="VCS105" s="405"/>
      <c r="VCT105" s="405"/>
      <c r="VCU105" s="405"/>
      <c r="VCV105" s="405"/>
      <c r="VCW105" s="405"/>
      <c r="VCX105" s="405"/>
      <c r="VCY105" s="405"/>
      <c r="VCZ105" s="405"/>
      <c r="VDA105" s="405"/>
      <c r="VDB105" s="405"/>
      <c r="VDC105" s="405"/>
      <c r="VDD105" s="405"/>
      <c r="VDE105" s="405"/>
      <c r="VDF105" s="405"/>
      <c r="VDG105" s="405"/>
      <c r="VDH105" s="405"/>
      <c r="VDI105" s="405"/>
      <c r="VDJ105" s="405"/>
      <c r="VDK105" s="405"/>
      <c r="VDL105" s="405"/>
      <c r="VDM105" s="405"/>
      <c r="VDN105" s="405"/>
      <c r="VDO105" s="405"/>
      <c r="VDP105" s="405"/>
      <c r="VDQ105" s="405"/>
      <c r="VDR105" s="405"/>
      <c r="VDS105" s="405"/>
      <c r="VDT105" s="405"/>
      <c r="VDU105" s="405"/>
      <c r="VDV105" s="405"/>
      <c r="VDW105" s="405"/>
      <c r="VDX105" s="405"/>
      <c r="VDY105" s="405"/>
      <c r="VDZ105" s="405"/>
      <c r="VEA105" s="405"/>
      <c r="VEB105" s="405"/>
      <c r="VEC105" s="405"/>
      <c r="VED105" s="405"/>
      <c r="VEE105" s="405"/>
      <c r="VEF105" s="405"/>
      <c r="VEG105" s="405"/>
      <c r="VEH105" s="405"/>
      <c r="VEI105" s="405"/>
      <c r="VEJ105" s="405"/>
      <c r="VEK105" s="405"/>
      <c r="VEL105" s="405"/>
      <c r="VEM105" s="405"/>
      <c r="VEN105" s="405"/>
      <c r="VEO105" s="405"/>
      <c r="VEP105" s="405"/>
      <c r="VEQ105" s="405"/>
      <c r="VER105" s="405"/>
      <c r="VES105" s="405"/>
      <c r="VET105" s="405"/>
      <c r="VEU105" s="405"/>
      <c r="VEV105" s="405"/>
      <c r="VEW105" s="405"/>
      <c r="VEX105" s="405"/>
      <c r="VEY105" s="405"/>
      <c r="VEZ105" s="405"/>
      <c r="VFA105" s="405"/>
      <c r="VFB105" s="405"/>
      <c r="VFC105" s="405"/>
      <c r="VFD105" s="405"/>
      <c r="VFE105" s="405"/>
      <c r="VFF105" s="405"/>
      <c r="VFG105" s="405"/>
      <c r="VFH105" s="405"/>
      <c r="VFI105" s="405"/>
      <c r="VFJ105" s="405"/>
      <c r="VFK105" s="405"/>
      <c r="VFL105" s="405"/>
      <c r="VFM105" s="405"/>
      <c r="VFN105" s="405"/>
      <c r="VFO105" s="405"/>
      <c r="VFP105" s="405"/>
      <c r="VFQ105" s="405"/>
      <c r="VFR105" s="405"/>
      <c r="VFS105" s="405"/>
      <c r="VFT105" s="405"/>
      <c r="VFU105" s="405"/>
      <c r="VFV105" s="405"/>
      <c r="VFW105" s="405"/>
      <c r="VFX105" s="405"/>
      <c r="VFY105" s="405"/>
      <c r="VFZ105" s="405"/>
      <c r="VGA105" s="405"/>
      <c r="VGB105" s="405"/>
      <c r="VGC105" s="405"/>
      <c r="VGD105" s="405"/>
      <c r="VGE105" s="405"/>
      <c r="VGF105" s="405"/>
      <c r="VGG105" s="405"/>
      <c r="VGH105" s="405"/>
      <c r="VGI105" s="405"/>
      <c r="VGJ105" s="405"/>
      <c r="VGK105" s="405"/>
      <c r="VGL105" s="405"/>
      <c r="VGM105" s="405"/>
      <c r="VGN105" s="405"/>
      <c r="VGO105" s="405"/>
      <c r="VGP105" s="405"/>
      <c r="VGQ105" s="405"/>
      <c r="VGR105" s="405"/>
      <c r="VGS105" s="405"/>
      <c r="VGT105" s="405"/>
      <c r="VGU105" s="405"/>
      <c r="VGV105" s="405"/>
      <c r="VGW105" s="405"/>
      <c r="VGX105" s="405"/>
      <c r="VGY105" s="405"/>
      <c r="VGZ105" s="405"/>
      <c r="VHA105" s="405"/>
      <c r="VHB105" s="405"/>
      <c r="VHC105" s="405"/>
      <c r="VHD105" s="405"/>
      <c r="VHE105" s="405"/>
      <c r="VHF105" s="405"/>
      <c r="VHH105" s="405"/>
      <c r="VHJ105" s="405"/>
      <c r="VHL105" s="405"/>
      <c r="VHO105" s="405"/>
      <c r="VHP105" s="405"/>
      <c r="VHQ105" s="405"/>
      <c r="VHS105" s="405"/>
      <c r="VHT105" s="405"/>
      <c r="VHU105" s="405"/>
      <c r="VHV105" s="405"/>
      <c r="VIA105" s="405"/>
      <c r="VIC105" s="405"/>
      <c r="VID105" s="405"/>
      <c r="VIE105" s="405"/>
      <c r="VIF105" s="405"/>
      <c r="VIG105" s="405"/>
      <c r="VIH105" s="405"/>
      <c r="VII105" s="405"/>
      <c r="VIJ105" s="405"/>
      <c r="VIK105" s="405"/>
      <c r="VIL105" s="405"/>
      <c r="VIM105" s="405"/>
      <c r="VIN105" s="405"/>
      <c r="VIO105" s="405"/>
      <c r="VIP105" s="405"/>
      <c r="VIQ105" s="405"/>
      <c r="VIR105" s="405"/>
      <c r="VIS105" s="405"/>
      <c r="VIT105" s="405"/>
      <c r="VIU105" s="405"/>
      <c r="VIV105" s="405"/>
      <c r="VIW105" s="405"/>
      <c r="VIX105" s="405"/>
      <c r="VIY105" s="405"/>
      <c r="VIZ105" s="405"/>
      <c r="VJA105" s="405"/>
      <c r="VJB105" s="405"/>
      <c r="VJC105" s="405"/>
      <c r="VJD105" s="405"/>
      <c r="VJE105" s="405"/>
      <c r="VJF105" s="405"/>
      <c r="VJG105" s="405"/>
      <c r="VJH105" s="405"/>
      <c r="VJI105" s="405"/>
      <c r="VJJ105" s="405"/>
      <c r="VJK105" s="405"/>
      <c r="VJL105" s="405"/>
      <c r="VJM105" s="405"/>
      <c r="VJN105" s="405"/>
      <c r="VJO105" s="405"/>
      <c r="VJP105" s="405"/>
      <c r="VJQ105" s="405"/>
      <c r="VJR105" s="405"/>
      <c r="VJS105" s="405"/>
      <c r="VJT105" s="405"/>
      <c r="VJU105" s="405"/>
      <c r="VJV105" s="405"/>
      <c r="VJW105" s="405"/>
      <c r="VJX105" s="405"/>
      <c r="VJY105" s="405"/>
      <c r="VJZ105" s="405"/>
      <c r="VKA105" s="405"/>
      <c r="VKB105" s="405"/>
      <c r="VKC105" s="405"/>
      <c r="VKD105" s="405"/>
      <c r="VKE105" s="405"/>
      <c r="VKF105" s="405"/>
      <c r="VKG105" s="405"/>
      <c r="VKH105" s="405"/>
      <c r="VKI105" s="405"/>
      <c r="VKJ105" s="405"/>
      <c r="VKK105" s="405"/>
      <c r="VKL105" s="405"/>
      <c r="VKM105" s="405"/>
      <c r="VKN105" s="405"/>
      <c r="VKO105" s="405"/>
      <c r="VKP105" s="405"/>
      <c r="VKQ105" s="405"/>
      <c r="VKR105" s="405"/>
      <c r="VKS105" s="405"/>
      <c r="VKT105" s="405"/>
      <c r="VKU105" s="405"/>
      <c r="VKV105" s="405"/>
      <c r="VKW105" s="405"/>
      <c r="VKX105" s="405"/>
      <c r="VKY105" s="405"/>
      <c r="VKZ105" s="405"/>
      <c r="VLA105" s="405"/>
      <c r="VLB105" s="405"/>
      <c r="VLC105" s="405"/>
      <c r="VLD105" s="405"/>
      <c r="VLE105" s="405"/>
      <c r="VLF105" s="405"/>
      <c r="VLG105" s="405"/>
      <c r="VLH105" s="405"/>
      <c r="VLI105" s="405"/>
      <c r="VLJ105" s="405"/>
      <c r="VLK105" s="405"/>
      <c r="VLL105" s="405"/>
      <c r="VLM105" s="405"/>
      <c r="VLN105" s="405"/>
      <c r="VLO105" s="405"/>
      <c r="VLP105" s="405"/>
      <c r="VLQ105" s="405"/>
      <c r="VLR105" s="405"/>
      <c r="VLS105" s="405"/>
      <c r="VLT105" s="405"/>
      <c r="VLU105" s="405"/>
      <c r="VLV105" s="405"/>
      <c r="VLW105" s="405"/>
      <c r="VLX105" s="405"/>
      <c r="VLY105" s="405"/>
      <c r="VLZ105" s="405"/>
      <c r="VMA105" s="405"/>
      <c r="VMB105" s="405"/>
      <c r="VMC105" s="405"/>
      <c r="VMD105" s="405"/>
      <c r="VME105" s="405"/>
      <c r="VMF105" s="405"/>
      <c r="VMG105" s="405"/>
      <c r="VMH105" s="405"/>
      <c r="VMI105" s="405"/>
      <c r="VMJ105" s="405"/>
      <c r="VMK105" s="405"/>
      <c r="VML105" s="405"/>
      <c r="VMM105" s="405"/>
      <c r="VMN105" s="405"/>
      <c r="VMO105" s="405"/>
      <c r="VMP105" s="405"/>
      <c r="VMQ105" s="405"/>
      <c r="VMR105" s="405"/>
      <c r="VMS105" s="405"/>
      <c r="VMT105" s="405"/>
      <c r="VMU105" s="405"/>
      <c r="VMV105" s="405"/>
      <c r="VMW105" s="405"/>
      <c r="VMX105" s="405"/>
      <c r="VMY105" s="405"/>
      <c r="VMZ105" s="405"/>
      <c r="VNA105" s="405"/>
      <c r="VNB105" s="405"/>
      <c r="VNC105" s="405"/>
      <c r="VND105" s="405"/>
      <c r="VNE105" s="405"/>
      <c r="VNF105" s="405"/>
      <c r="VNG105" s="405"/>
      <c r="VNH105" s="405"/>
      <c r="VNI105" s="405"/>
      <c r="VNJ105" s="405"/>
      <c r="VNK105" s="405"/>
      <c r="VNL105" s="405"/>
      <c r="VNM105" s="405"/>
      <c r="VNN105" s="405"/>
      <c r="VNO105" s="405"/>
      <c r="VNP105" s="405"/>
      <c r="VNQ105" s="405"/>
      <c r="VNR105" s="405"/>
      <c r="VNS105" s="405"/>
      <c r="VNT105" s="405"/>
      <c r="VNU105" s="405"/>
      <c r="VNV105" s="405"/>
      <c r="VNW105" s="405"/>
      <c r="VNX105" s="405"/>
      <c r="VNY105" s="405"/>
      <c r="VNZ105" s="405"/>
      <c r="VOA105" s="405"/>
      <c r="VOB105" s="405"/>
      <c r="VOC105" s="405"/>
      <c r="VOD105" s="405"/>
      <c r="VOE105" s="405"/>
      <c r="VOF105" s="405"/>
      <c r="VOG105" s="405"/>
      <c r="VOH105" s="405"/>
      <c r="VOI105" s="405"/>
      <c r="VOJ105" s="405"/>
      <c r="VOK105" s="405"/>
      <c r="VOL105" s="405"/>
      <c r="VOM105" s="405"/>
      <c r="VON105" s="405"/>
      <c r="VOO105" s="405"/>
      <c r="VOP105" s="405"/>
      <c r="VOQ105" s="405"/>
      <c r="VOR105" s="405"/>
      <c r="VOS105" s="405"/>
      <c r="VOT105" s="405"/>
      <c r="VOU105" s="405"/>
      <c r="VOV105" s="405"/>
      <c r="VOW105" s="405"/>
      <c r="VOX105" s="405"/>
      <c r="VOY105" s="405"/>
      <c r="VOZ105" s="405"/>
      <c r="VPA105" s="405"/>
      <c r="VPB105" s="405"/>
      <c r="VPC105" s="405"/>
      <c r="VPD105" s="405"/>
      <c r="VPE105" s="405"/>
      <c r="VPF105" s="405"/>
      <c r="VPG105" s="405"/>
      <c r="VPH105" s="405"/>
      <c r="VPI105" s="405"/>
      <c r="VPJ105" s="405"/>
      <c r="VPK105" s="405"/>
      <c r="VPL105" s="405"/>
      <c r="VPM105" s="405"/>
      <c r="VPN105" s="405"/>
      <c r="VPO105" s="405"/>
      <c r="VPP105" s="405"/>
      <c r="VPQ105" s="405"/>
      <c r="VPR105" s="405"/>
      <c r="VPS105" s="405"/>
      <c r="VPT105" s="405"/>
      <c r="VPU105" s="405"/>
      <c r="VPV105" s="405"/>
      <c r="VPW105" s="405"/>
      <c r="VPX105" s="405"/>
      <c r="VPY105" s="405"/>
      <c r="VPZ105" s="405"/>
      <c r="VQA105" s="405"/>
      <c r="VQB105" s="405"/>
      <c r="VQC105" s="405"/>
      <c r="VQD105" s="405"/>
      <c r="VQE105" s="405"/>
      <c r="VQF105" s="405"/>
      <c r="VQG105" s="405"/>
      <c r="VQH105" s="405"/>
      <c r="VQI105" s="405"/>
      <c r="VQJ105" s="405"/>
      <c r="VQK105" s="405"/>
      <c r="VQL105" s="405"/>
      <c r="VQM105" s="405"/>
      <c r="VQN105" s="405"/>
      <c r="VQO105" s="405"/>
      <c r="VQP105" s="405"/>
      <c r="VQQ105" s="405"/>
      <c r="VQR105" s="405"/>
      <c r="VQS105" s="405"/>
      <c r="VQT105" s="405"/>
      <c r="VQU105" s="405"/>
      <c r="VQV105" s="405"/>
      <c r="VQW105" s="405"/>
      <c r="VQX105" s="405"/>
      <c r="VQY105" s="405"/>
      <c r="VQZ105" s="405"/>
      <c r="VRA105" s="405"/>
      <c r="VRB105" s="405"/>
      <c r="VRD105" s="405"/>
      <c r="VRF105" s="405"/>
      <c r="VRH105" s="405"/>
      <c r="VRK105" s="405"/>
      <c r="VRL105" s="405"/>
      <c r="VRM105" s="405"/>
      <c r="VRO105" s="405"/>
      <c r="VRP105" s="405"/>
      <c r="VRQ105" s="405"/>
      <c r="VRR105" s="405"/>
      <c r="VRW105" s="405"/>
      <c r="VRY105" s="405"/>
      <c r="VRZ105" s="405"/>
      <c r="VSA105" s="405"/>
      <c r="VSB105" s="405"/>
      <c r="VSC105" s="405"/>
      <c r="VSD105" s="405"/>
      <c r="VSE105" s="405"/>
      <c r="VSF105" s="405"/>
      <c r="VSG105" s="405"/>
      <c r="VSH105" s="405"/>
      <c r="VSI105" s="405"/>
      <c r="VSJ105" s="405"/>
      <c r="VSK105" s="405"/>
      <c r="VSL105" s="405"/>
      <c r="VSM105" s="405"/>
      <c r="VSN105" s="405"/>
      <c r="VSO105" s="405"/>
      <c r="VSP105" s="405"/>
      <c r="VSQ105" s="405"/>
      <c r="VSR105" s="405"/>
      <c r="VSS105" s="405"/>
      <c r="VST105" s="405"/>
      <c r="VSU105" s="405"/>
      <c r="VSV105" s="405"/>
      <c r="VSW105" s="405"/>
      <c r="VSX105" s="405"/>
      <c r="VSY105" s="405"/>
      <c r="VSZ105" s="405"/>
      <c r="VTA105" s="405"/>
      <c r="VTB105" s="405"/>
      <c r="VTC105" s="405"/>
      <c r="VTD105" s="405"/>
      <c r="VTE105" s="405"/>
      <c r="VTF105" s="405"/>
      <c r="VTG105" s="405"/>
      <c r="VTH105" s="405"/>
      <c r="VTI105" s="405"/>
      <c r="VTJ105" s="405"/>
      <c r="VTK105" s="405"/>
      <c r="VTL105" s="405"/>
      <c r="VTM105" s="405"/>
      <c r="VTN105" s="405"/>
      <c r="VTO105" s="405"/>
      <c r="VTP105" s="405"/>
      <c r="VTQ105" s="405"/>
      <c r="VTR105" s="405"/>
      <c r="VTS105" s="405"/>
      <c r="VTT105" s="405"/>
      <c r="VTU105" s="405"/>
      <c r="VTV105" s="405"/>
      <c r="VTW105" s="405"/>
      <c r="VTX105" s="405"/>
      <c r="VTY105" s="405"/>
      <c r="VTZ105" s="405"/>
      <c r="VUA105" s="405"/>
      <c r="VUB105" s="405"/>
      <c r="VUC105" s="405"/>
      <c r="VUD105" s="405"/>
      <c r="VUE105" s="405"/>
      <c r="VUF105" s="405"/>
      <c r="VUG105" s="405"/>
      <c r="VUH105" s="405"/>
      <c r="VUI105" s="405"/>
      <c r="VUJ105" s="405"/>
      <c r="VUK105" s="405"/>
      <c r="VUL105" s="405"/>
      <c r="VUM105" s="405"/>
      <c r="VUN105" s="405"/>
      <c r="VUO105" s="405"/>
      <c r="VUP105" s="405"/>
      <c r="VUQ105" s="405"/>
      <c r="VUR105" s="405"/>
      <c r="VUS105" s="405"/>
      <c r="VUT105" s="405"/>
      <c r="VUU105" s="405"/>
      <c r="VUV105" s="405"/>
      <c r="VUW105" s="405"/>
      <c r="VUX105" s="405"/>
      <c r="VUY105" s="405"/>
      <c r="VUZ105" s="405"/>
      <c r="VVA105" s="405"/>
      <c r="VVB105" s="405"/>
      <c r="VVC105" s="405"/>
      <c r="VVD105" s="405"/>
      <c r="VVE105" s="405"/>
      <c r="VVF105" s="405"/>
      <c r="VVG105" s="405"/>
      <c r="VVH105" s="405"/>
      <c r="VVI105" s="405"/>
      <c r="VVJ105" s="405"/>
      <c r="VVK105" s="405"/>
      <c r="VVL105" s="405"/>
      <c r="VVM105" s="405"/>
      <c r="VVN105" s="405"/>
      <c r="VVO105" s="405"/>
      <c r="VVP105" s="405"/>
      <c r="VVQ105" s="405"/>
      <c r="VVR105" s="405"/>
      <c r="VVS105" s="405"/>
      <c r="VVT105" s="405"/>
      <c r="VVU105" s="405"/>
      <c r="VVV105" s="405"/>
      <c r="VVW105" s="405"/>
      <c r="VVX105" s="405"/>
      <c r="VVY105" s="405"/>
      <c r="VVZ105" s="405"/>
      <c r="VWA105" s="405"/>
      <c r="VWB105" s="405"/>
      <c r="VWC105" s="405"/>
      <c r="VWD105" s="405"/>
      <c r="VWE105" s="405"/>
      <c r="VWF105" s="405"/>
      <c r="VWG105" s="405"/>
      <c r="VWH105" s="405"/>
      <c r="VWI105" s="405"/>
      <c r="VWJ105" s="405"/>
      <c r="VWK105" s="405"/>
      <c r="VWL105" s="405"/>
      <c r="VWM105" s="405"/>
      <c r="VWN105" s="405"/>
      <c r="VWO105" s="405"/>
      <c r="VWP105" s="405"/>
      <c r="VWQ105" s="405"/>
      <c r="VWR105" s="405"/>
      <c r="VWS105" s="405"/>
      <c r="VWT105" s="405"/>
      <c r="VWU105" s="405"/>
      <c r="VWV105" s="405"/>
      <c r="VWW105" s="405"/>
      <c r="VWX105" s="405"/>
      <c r="VWY105" s="405"/>
      <c r="VWZ105" s="405"/>
      <c r="VXA105" s="405"/>
      <c r="VXB105" s="405"/>
      <c r="VXC105" s="405"/>
      <c r="VXD105" s="405"/>
      <c r="VXE105" s="405"/>
      <c r="VXF105" s="405"/>
      <c r="VXG105" s="405"/>
      <c r="VXH105" s="405"/>
      <c r="VXI105" s="405"/>
      <c r="VXJ105" s="405"/>
      <c r="VXK105" s="405"/>
      <c r="VXL105" s="405"/>
      <c r="VXM105" s="405"/>
      <c r="VXN105" s="405"/>
      <c r="VXO105" s="405"/>
      <c r="VXP105" s="405"/>
      <c r="VXQ105" s="405"/>
      <c r="VXR105" s="405"/>
      <c r="VXS105" s="405"/>
      <c r="VXT105" s="405"/>
      <c r="VXU105" s="405"/>
      <c r="VXV105" s="405"/>
      <c r="VXW105" s="405"/>
      <c r="VXX105" s="405"/>
      <c r="VXY105" s="405"/>
      <c r="VXZ105" s="405"/>
      <c r="VYA105" s="405"/>
      <c r="VYB105" s="405"/>
      <c r="VYC105" s="405"/>
      <c r="VYD105" s="405"/>
      <c r="VYE105" s="405"/>
      <c r="VYF105" s="405"/>
      <c r="VYG105" s="405"/>
      <c r="VYH105" s="405"/>
      <c r="VYI105" s="405"/>
      <c r="VYJ105" s="405"/>
      <c r="VYK105" s="405"/>
      <c r="VYL105" s="405"/>
      <c r="VYM105" s="405"/>
      <c r="VYN105" s="405"/>
      <c r="VYO105" s="405"/>
      <c r="VYP105" s="405"/>
      <c r="VYQ105" s="405"/>
      <c r="VYR105" s="405"/>
      <c r="VYS105" s="405"/>
      <c r="VYT105" s="405"/>
      <c r="VYU105" s="405"/>
      <c r="VYV105" s="405"/>
      <c r="VYW105" s="405"/>
      <c r="VYX105" s="405"/>
      <c r="VYY105" s="405"/>
      <c r="VYZ105" s="405"/>
      <c r="VZA105" s="405"/>
      <c r="VZB105" s="405"/>
      <c r="VZC105" s="405"/>
      <c r="VZD105" s="405"/>
      <c r="VZE105" s="405"/>
      <c r="VZF105" s="405"/>
      <c r="VZG105" s="405"/>
      <c r="VZH105" s="405"/>
      <c r="VZI105" s="405"/>
      <c r="VZJ105" s="405"/>
      <c r="VZK105" s="405"/>
      <c r="VZL105" s="405"/>
      <c r="VZM105" s="405"/>
      <c r="VZN105" s="405"/>
      <c r="VZO105" s="405"/>
      <c r="VZP105" s="405"/>
      <c r="VZQ105" s="405"/>
      <c r="VZR105" s="405"/>
      <c r="VZS105" s="405"/>
      <c r="VZT105" s="405"/>
      <c r="VZU105" s="405"/>
      <c r="VZV105" s="405"/>
      <c r="VZW105" s="405"/>
      <c r="VZX105" s="405"/>
      <c r="VZY105" s="405"/>
      <c r="VZZ105" s="405"/>
      <c r="WAA105" s="405"/>
      <c r="WAB105" s="405"/>
      <c r="WAC105" s="405"/>
      <c r="WAD105" s="405"/>
      <c r="WAE105" s="405"/>
      <c r="WAF105" s="405"/>
      <c r="WAG105" s="405"/>
      <c r="WAH105" s="405"/>
      <c r="WAI105" s="405"/>
      <c r="WAJ105" s="405"/>
      <c r="WAK105" s="405"/>
      <c r="WAL105" s="405"/>
      <c r="WAM105" s="405"/>
      <c r="WAN105" s="405"/>
      <c r="WAO105" s="405"/>
      <c r="WAP105" s="405"/>
      <c r="WAQ105" s="405"/>
      <c r="WAR105" s="405"/>
      <c r="WAS105" s="405"/>
      <c r="WAT105" s="405"/>
      <c r="WAU105" s="405"/>
      <c r="WAV105" s="405"/>
      <c r="WAW105" s="405"/>
      <c r="WAX105" s="405"/>
      <c r="WAZ105" s="405"/>
      <c r="WBB105" s="405"/>
      <c r="WBD105" s="405"/>
      <c r="WBG105" s="405"/>
      <c r="WBH105" s="405"/>
      <c r="WBI105" s="405"/>
      <c r="WBK105" s="405"/>
      <c r="WBL105" s="405"/>
      <c r="WBM105" s="405"/>
      <c r="WBN105" s="405"/>
      <c r="WBS105" s="405"/>
      <c r="WBU105" s="405"/>
      <c r="WBV105" s="405"/>
      <c r="WBW105" s="405"/>
      <c r="WBX105" s="405"/>
      <c r="WBY105" s="405"/>
      <c r="WBZ105" s="405"/>
      <c r="WCA105" s="405"/>
      <c r="WCB105" s="405"/>
      <c r="WCC105" s="405"/>
      <c r="WCD105" s="405"/>
      <c r="WCE105" s="405"/>
      <c r="WCF105" s="405"/>
      <c r="WCG105" s="405"/>
      <c r="WCH105" s="405"/>
      <c r="WCI105" s="405"/>
      <c r="WCJ105" s="405"/>
      <c r="WCK105" s="405"/>
      <c r="WCL105" s="405"/>
      <c r="WCM105" s="405"/>
      <c r="WCN105" s="405"/>
      <c r="WCO105" s="405"/>
      <c r="WCP105" s="405"/>
      <c r="WCQ105" s="405"/>
      <c r="WCR105" s="405"/>
      <c r="WCS105" s="405"/>
      <c r="WCT105" s="405"/>
      <c r="WCU105" s="405"/>
      <c r="WCV105" s="405"/>
      <c r="WCW105" s="405"/>
      <c r="WCX105" s="405"/>
      <c r="WCY105" s="405"/>
      <c r="WCZ105" s="405"/>
      <c r="WDA105" s="405"/>
      <c r="WDB105" s="405"/>
      <c r="WDC105" s="405"/>
      <c r="WDD105" s="405"/>
      <c r="WDE105" s="405"/>
      <c r="WDF105" s="405"/>
      <c r="WDG105" s="405"/>
      <c r="WDH105" s="405"/>
      <c r="WDI105" s="405"/>
      <c r="WDJ105" s="405"/>
      <c r="WDK105" s="405"/>
      <c r="WDL105" s="405"/>
      <c r="WDM105" s="405"/>
      <c r="WDN105" s="405"/>
      <c r="WDO105" s="405"/>
      <c r="WDP105" s="405"/>
      <c r="WDQ105" s="405"/>
      <c r="WDR105" s="405"/>
      <c r="WDS105" s="405"/>
      <c r="WDT105" s="405"/>
      <c r="WDU105" s="405"/>
      <c r="WDV105" s="405"/>
      <c r="WDW105" s="405"/>
      <c r="WDX105" s="405"/>
      <c r="WDY105" s="405"/>
      <c r="WDZ105" s="405"/>
      <c r="WEA105" s="405"/>
      <c r="WEB105" s="405"/>
      <c r="WEC105" s="405"/>
      <c r="WED105" s="405"/>
      <c r="WEE105" s="405"/>
      <c r="WEF105" s="405"/>
      <c r="WEG105" s="405"/>
      <c r="WEH105" s="405"/>
      <c r="WEI105" s="405"/>
      <c r="WEJ105" s="405"/>
      <c r="WEK105" s="405"/>
      <c r="WEL105" s="405"/>
      <c r="WEM105" s="405"/>
      <c r="WEN105" s="405"/>
      <c r="WEO105" s="405"/>
      <c r="WEP105" s="405"/>
      <c r="WEQ105" s="405"/>
      <c r="WER105" s="405"/>
      <c r="WES105" s="405"/>
      <c r="WET105" s="405"/>
      <c r="WEU105" s="405"/>
      <c r="WEV105" s="405"/>
      <c r="WEW105" s="405"/>
      <c r="WEX105" s="405"/>
      <c r="WEY105" s="405"/>
      <c r="WEZ105" s="405"/>
      <c r="WFA105" s="405"/>
      <c r="WFB105" s="405"/>
      <c r="WFC105" s="405"/>
      <c r="WFD105" s="405"/>
      <c r="WFE105" s="405"/>
      <c r="WFF105" s="405"/>
      <c r="WFG105" s="405"/>
      <c r="WFH105" s="405"/>
      <c r="WFI105" s="405"/>
      <c r="WFJ105" s="405"/>
      <c r="WFK105" s="405"/>
      <c r="WFL105" s="405"/>
      <c r="WFM105" s="405"/>
      <c r="WFN105" s="405"/>
      <c r="WFO105" s="405"/>
      <c r="WFP105" s="405"/>
      <c r="WFQ105" s="405"/>
      <c r="WFR105" s="405"/>
      <c r="WFS105" s="405"/>
      <c r="WFT105" s="405"/>
      <c r="WFU105" s="405"/>
      <c r="WFV105" s="405"/>
      <c r="WFW105" s="405"/>
      <c r="WFX105" s="405"/>
      <c r="WFY105" s="405"/>
      <c r="WFZ105" s="405"/>
      <c r="WGA105" s="405"/>
      <c r="WGB105" s="405"/>
      <c r="WGC105" s="405"/>
      <c r="WGD105" s="405"/>
      <c r="WGE105" s="405"/>
      <c r="WGF105" s="405"/>
      <c r="WGG105" s="405"/>
      <c r="WGH105" s="405"/>
      <c r="WGI105" s="405"/>
      <c r="WGJ105" s="405"/>
      <c r="WGK105" s="405"/>
      <c r="WGL105" s="405"/>
      <c r="WGM105" s="405"/>
      <c r="WGN105" s="405"/>
      <c r="WGO105" s="405"/>
      <c r="WGP105" s="405"/>
      <c r="WGQ105" s="405"/>
      <c r="WGR105" s="405"/>
      <c r="WGS105" s="405"/>
      <c r="WGT105" s="405"/>
      <c r="WGU105" s="405"/>
      <c r="WGV105" s="405"/>
      <c r="WGW105" s="405"/>
      <c r="WGX105" s="405"/>
      <c r="WGY105" s="405"/>
      <c r="WGZ105" s="405"/>
      <c r="WHA105" s="405"/>
      <c r="WHB105" s="405"/>
      <c r="WHC105" s="405"/>
      <c r="WHD105" s="405"/>
      <c r="WHE105" s="405"/>
      <c r="WHF105" s="405"/>
      <c r="WHG105" s="405"/>
      <c r="WHH105" s="405"/>
      <c r="WHI105" s="405"/>
      <c r="WHJ105" s="405"/>
      <c r="WHK105" s="405"/>
      <c r="WHL105" s="405"/>
      <c r="WHM105" s="405"/>
      <c r="WHN105" s="405"/>
      <c r="WHO105" s="405"/>
      <c r="WHP105" s="405"/>
      <c r="WHQ105" s="405"/>
      <c r="WHR105" s="405"/>
      <c r="WHS105" s="405"/>
      <c r="WHT105" s="405"/>
      <c r="WHU105" s="405"/>
      <c r="WHV105" s="405"/>
      <c r="WHW105" s="405"/>
      <c r="WHX105" s="405"/>
      <c r="WHY105" s="405"/>
      <c r="WHZ105" s="405"/>
      <c r="WIA105" s="405"/>
      <c r="WIB105" s="405"/>
      <c r="WIC105" s="405"/>
      <c r="WID105" s="405"/>
      <c r="WIE105" s="405"/>
      <c r="WIF105" s="405"/>
      <c r="WIG105" s="405"/>
      <c r="WIH105" s="405"/>
      <c r="WII105" s="405"/>
      <c r="WIJ105" s="405"/>
      <c r="WIK105" s="405"/>
      <c r="WIL105" s="405"/>
      <c r="WIM105" s="405"/>
      <c r="WIN105" s="405"/>
      <c r="WIO105" s="405"/>
      <c r="WIP105" s="405"/>
      <c r="WIQ105" s="405"/>
      <c r="WIR105" s="405"/>
      <c r="WIS105" s="405"/>
      <c r="WIT105" s="405"/>
      <c r="WIU105" s="405"/>
      <c r="WIV105" s="405"/>
      <c r="WIW105" s="405"/>
      <c r="WIX105" s="405"/>
      <c r="WIY105" s="405"/>
      <c r="WIZ105" s="405"/>
      <c r="WJA105" s="405"/>
      <c r="WJB105" s="405"/>
      <c r="WJC105" s="405"/>
      <c r="WJD105" s="405"/>
      <c r="WJE105" s="405"/>
      <c r="WJF105" s="405"/>
      <c r="WJG105" s="405"/>
      <c r="WJH105" s="405"/>
      <c r="WJI105" s="405"/>
      <c r="WJJ105" s="405"/>
      <c r="WJK105" s="405"/>
      <c r="WJL105" s="405"/>
      <c r="WJM105" s="405"/>
      <c r="WJN105" s="405"/>
      <c r="WJO105" s="405"/>
      <c r="WJP105" s="405"/>
      <c r="WJQ105" s="405"/>
      <c r="WJR105" s="405"/>
      <c r="WJS105" s="405"/>
      <c r="WJT105" s="405"/>
      <c r="WJU105" s="405"/>
      <c r="WJV105" s="405"/>
      <c r="WJW105" s="405"/>
      <c r="WJX105" s="405"/>
      <c r="WJY105" s="405"/>
      <c r="WJZ105" s="405"/>
      <c r="WKA105" s="405"/>
      <c r="WKB105" s="405"/>
      <c r="WKC105" s="405"/>
      <c r="WKD105" s="405"/>
      <c r="WKE105" s="405"/>
      <c r="WKF105" s="405"/>
      <c r="WKG105" s="405"/>
      <c r="WKH105" s="405"/>
      <c r="WKI105" s="405"/>
      <c r="WKJ105" s="405"/>
      <c r="WKK105" s="405"/>
      <c r="WKL105" s="405"/>
      <c r="WKM105" s="405"/>
      <c r="WKN105" s="405"/>
      <c r="WKO105" s="405"/>
      <c r="WKP105" s="405"/>
      <c r="WKQ105" s="405"/>
      <c r="WKR105" s="405"/>
      <c r="WKS105" s="405"/>
      <c r="WKT105" s="405"/>
      <c r="WKV105" s="405"/>
      <c r="WKX105" s="405"/>
      <c r="WKZ105" s="405"/>
      <c r="WLC105" s="405"/>
      <c r="WLD105" s="405"/>
      <c r="WLE105" s="405"/>
      <c r="WLG105" s="405"/>
      <c r="WLH105" s="405"/>
      <c r="WLI105" s="405"/>
      <c r="WLJ105" s="405"/>
      <c r="WLO105" s="405"/>
      <c r="WLQ105" s="405"/>
      <c r="WLR105" s="405"/>
      <c r="WLS105" s="405"/>
      <c r="WLT105" s="405"/>
      <c r="WLU105" s="405"/>
      <c r="WLV105" s="405"/>
      <c r="WLW105" s="405"/>
      <c r="WLX105" s="405"/>
      <c r="WLY105" s="405"/>
      <c r="WLZ105" s="405"/>
      <c r="WMA105" s="405"/>
      <c r="WMB105" s="405"/>
      <c r="WMC105" s="405"/>
      <c r="WMD105" s="405"/>
      <c r="WME105" s="405"/>
      <c r="WMF105" s="405"/>
      <c r="WMG105" s="405"/>
      <c r="WMH105" s="405"/>
      <c r="WMI105" s="405"/>
      <c r="WMJ105" s="405"/>
      <c r="WMK105" s="405"/>
      <c r="WML105" s="405"/>
      <c r="WMM105" s="405"/>
      <c r="WMN105" s="405"/>
      <c r="WMO105" s="405"/>
      <c r="WMP105" s="405"/>
      <c r="WMQ105" s="405"/>
      <c r="WMR105" s="405"/>
      <c r="WMS105" s="405"/>
      <c r="WMT105" s="405"/>
      <c r="WMU105" s="405"/>
      <c r="WMV105" s="405"/>
      <c r="WMW105" s="405"/>
      <c r="WMX105" s="405"/>
      <c r="WMY105" s="405"/>
      <c r="WMZ105" s="405"/>
      <c r="WNA105" s="405"/>
      <c r="WNB105" s="405"/>
      <c r="WNC105" s="405"/>
      <c r="WND105" s="405"/>
      <c r="WNE105" s="405"/>
      <c r="WNF105" s="405"/>
      <c r="WNG105" s="405"/>
      <c r="WNH105" s="405"/>
      <c r="WNI105" s="405"/>
      <c r="WNJ105" s="405"/>
      <c r="WNK105" s="405"/>
      <c r="WNL105" s="405"/>
      <c r="WNM105" s="405"/>
      <c r="WNN105" s="405"/>
      <c r="WNO105" s="405"/>
      <c r="WNP105" s="405"/>
      <c r="WNQ105" s="405"/>
      <c r="WNR105" s="405"/>
      <c r="WNS105" s="405"/>
      <c r="WNT105" s="405"/>
      <c r="WNU105" s="405"/>
      <c r="WNV105" s="405"/>
      <c r="WNW105" s="405"/>
      <c r="WNX105" s="405"/>
      <c r="WNY105" s="405"/>
      <c r="WNZ105" s="405"/>
      <c r="WOA105" s="405"/>
      <c r="WOB105" s="405"/>
      <c r="WOC105" s="405"/>
      <c r="WOD105" s="405"/>
      <c r="WOE105" s="405"/>
      <c r="WOF105" s="405"/>
      <c r="WOG105" s="405"/>
      <c r="WOH105" s="405"/>
      <c r="WOI105" s="405"/>
      <c r="WOJ105" s="405"/>
      <c r="WOK105" s="405"/>
      <c r="WOL105" s="405"/>
      <c r="WOM105" s="405"/>
      <c r="WON105" s="405"/>
      <c r="WOO105" s="405"/>
      <c r="WOP105" s="405"/>
      <c r="WOQ105" s="405"/>
      <c r="WOR105" s="405"/>
      <c r="WOS105" s="405"/>
      <c r="WOT105" s="405"/>
      <c r="WOU105" s="405"/>
      <c r="WOV105" s="405"/>
      <c r="WOW105" s="405"/>
      <c r="WOX105" s="405"/>
      <c r="WOY105" s="405"/>
      <c r="WOZ105" s="405"/>
      <c r="WPA105" s="405"/>
      <c r="WPB105" s="405"/>
      <c r="WPC105" s="405"/>
      <c r="WPD105" s="405"/>
      <c r="WPE105" s="405"/>
      <c r="WPF105" s="405"/>
      <c r="WPG105" s="405"/>
      <c r="WPH105" s="405"/>
      <c r="WPI105" s="405"/>
      <c r="WPJ105" s="405"/>
      <c r="WPK105" s="405"/>
      <c r="WPL105" s="405"/>
      <c r="WPM105" s="405"/>
      <c r="WPN105" s="405"/>
      <c r="WPO105" s="405"/>
      <c r="WPP105" s="405"/>
      <c r="WPQ105" s="405"/>
      <c r="WPR105" s="405"/>
      <c r="WPS105" s="405"/>
      <c r="WPT105" s="405"/>
      <c r="WPU105" s="405"/>
      <c r="WPV105" s="405"/>
      <c r="WPW105" s="405"/>
      <c r="WPX105" s="405"/>
      <c r="WPY105" s="405"/>
      <c r="WPZ105" s="405"/>
      <c r="WQA105" s="405"/>
      <c r="WQB105" s="405"/>
      <c r="WQC105" s="405"/>
      <c r="WQD105" s="405"/>
      <c r="WQE105" s="405"/>
      <c r="WQF105" s="405"/>
      <c r="WQG105" s="405"/>
      <c r="WQH105" s="405"/>
      <c r="WQI105" s="405"/>
      <c r="WQJ105" s="405"/>
      <c r="WQK105" s="405"/>
      <c r="WQL105" s="405"/>
      <c r="WQM105" s="405"/>
      <c r="WQN105" s="405"/>
      <c r="WQO105" s="405"/>
      <c r="WQP105" s="405"/>
      <c r="WQQ105" s="405"/>
      <c r="WQR105" s="405"/>
      <c r="WQS105" s="405"/>
      <c r="WQT105" s="405"/>
      <c r="WQU105" s="405"/>
      <c r="WQV105" s="405"/>
      <c r="WQW105" s="405"/>
      <c r="WQX105" s="405"/>
      <c r="WQY105" s="405"/>
      <c r="WQZ105" s="405"/>
      <c r="WRA105" s="405"/>
      <c r="WRB105" s="405"/>
      <c r="WRC105" s="405"/>
      <c r="WRD105" s="405"/>
      <c r="WRE105" s="405"/>
      <c r="WRF105" s="405"/>
      <c r="WRG105" s="405"/>
      <c r="WRH105" s="405"/>
      <c r="WRI105" s="405"/>
      <c r="WRJ105" s="405"/>
      <c r="WRK105" s="405"/>
      <c r="WRL105" s="405"/>
      <c r="WRM105" s="405"/>
      <c r="WRN105" s="405"/>
      <c r="WRO105" s="405"/>
      <c r="WRP105" s="405"/>
      <c r="WRQ105" s="405"/>
      <c r="WRR105" s="405"/>
      <c r="WRS105" s="405"/>
      <c r="WRT105" s="405"/>
      <c r="WRU105" s="405"/>
      <c r="WRV105" s="405"/>
      <c r="WRW105" s="405"/>
      <c r="WRX105" s="405"/>
      <c r="WRY105" s="405"/>
      <c r="WRZ105" s="405"/>
      <c r="WSA105" s="405"/>
      <c r="WSB105" s="405"/>
      <c r="WSC105" s="405"/>
      <c r="WSD105" s="405"/>
      <c r="WSE105" s="405"/>
      <c r="WSF105" s="405"/>
      <c r="WSG105" s="405"/>
      <c r="WSH105" s="405"/>
      <c r="WSI105" s="405"/>
      <c r="WSJ105" s="405"/>
      <c r="WSK105" s="405"/>
      <c r="WSL105" s="405"/>
      <c r="WSM105" s="405"/>
      <c r="WSN105" s="405"/>
      <c r="WSO105" s="405"/>
      <c r="WSP105" s="405"/>
      <c r="WSQ105" s="405"/>
      <c r="WSR105" s="405"/>
      <c r="WSS105" s="405"/>
      <c r="WST105" s="405"/>
      <c r="WSU105" s="405"/>
      <c r="WSV105" s="405"/>
      <c r="WSW105" s="405"/>
      <c r="WSX105" s="405"/>
      <c r="WSY105" s="405"/>
      <c r="WSZ105" s="405"/>
      <c r="WTA105" s="405"/>
      <c r="WTB105" s="405"/>
      <c r="WTC105" s="405"/>
      <c r="WTD105" s="405"/>
      <c r="WTE105" s="405"/>
      <c r="WTF105" s="405"/>
      <c r="WTG105" s="405"/>
      <c r="WTH105" s="405"/>
      <c r="WTI105" s="405"/>
      <c r="WTJ105" s="405"/>
      <c r="WTK105" s="405"/>
      <c r="WTL105" s="405"/>
      <c r="WTM105" s="405"/>
      <c r="WTN105" s="405"/>
      <c r="WTO105" s="405"/>
      <c r="WTP105" s="405"/>
      <c r="WTQ105" s="405"/>
      <c r="WTR105" s="405"/>
      <c r="WTS105" s="405"/>
      <c r="WTT105" s="405"/>
      <c r="WTU105" s="405"/>
      <c r="WTV105" s="405"/>
      <c r="WTW105" s="405"/>
      <c r="WTX105" s="405"/>
      <c r="WTY105" s="405"/>
      <c r="WTZ105" s="405"/>
      <c r="WUA105" s="405"/>
      <c r="WUB105" s="405"/>
      <c r="WUC105" s="405"/>
      <c r="WUD105" s="405"/>
      <c r="WUE105" s="405"/>
      <c r="WUF105" s="405"/>
      <c r="WUG105" s="405"/>
      <c r="WUH105" s="405"/>
      <c r="WUI105" s="405"/>
      <c r="WUJ105" s="405"/>
      <c r="WUK105" s="405"/>
      <c r="WUL105" s="405"/>
      <c r="WUM105" s="405"/>
      <c r="WUN105" s="405"/>
      <c r="WUO105" s="405"/>
      <c r="WUP105" s="405"/>
      <c r="WUR105" s="405"/>
      <c r="WUT105" s="405"/>
      <c r="WUV105" s="405"/>
      <c r="WUY105" s="405"/>
      <c r="WUZ105" s="405"/>
      <c r="WVA105" s="405"/>
      <c r="WVC105" s="405"/>
      <c r="WVD105" s="405"/>
      <c r="WVE105" s="405"/>
      <c r="WVF105" s="405"/>
      <c r="WVK105" s="405"/>
      <c r="WVM105" s="405"/>
      <c r="WVN105" s="405"/>
      <c r="WVO105" s="405"/>
      <c r="WVP105" s="405"/>
      <c r="WVQ105" s="405"/>
      <c r="WVR105" s="405"/>
      <c r="WVS105" s="405"/>
      <c r="WVT105" s="405"/>
      <c r="WVU105" s="405"/>
      <c r="WVV105" s="405"/>
      <c r="WVW105" s="405"/>
      <c r="WVX105" s="405"/>
      <c r="WVY105" s="405"/>
      <c r="WVZ105" s="405"/>
      <c r="WWA105" s="405"/>
      <c r="WWB105" s="405"/>
      <c r="WWC105" s="405"/>
      <c r="WWD105" s="405"/>
      <c r="WWE105" s="405"/>
      <c r="WWF105" s="405"/>
      <c r="WWG105" s="405"/>
      <c r="WWH105" s="405"/>
      <c r="WWI105" s="405"/>
      <c r="WWJ105" s="405"/>
      <c r="WWK105" s="405"/>
      <c r="WWL105" s="405"/>
      <c r="WWM105" s="405"/>
      <c r="WWN105" s="405"/>
      <c r="WWO105" s="405"/>
      <c r="WWP105" s="405"/>
      <c r="WWQ105" s="405"/>
      <c r="WWR105" s="405"/>
      <c r="WWS105" s="405"/>
      <c r="WWT105" s="405"/>
      <c r="WWU105" s="405"/>
      <c r="WWV105" s="405"/>
      <c r="WWW105" s="405"/>
      <c r="WWX105" s="405"/>
      <c r="WWY105" s="405"/>
      <c r="WWZ105" s="405"/>
      <c r="WXA105" s="405"/>
      <c r="WXB105" s="405"/>
      <c r="WXC105" s="405"/>
      <c r="WXD105" s="405"/>
      <c r="WXE105" s="405"/>
      <c r="WXF105" s="405"/>
      <c r="WXG105" s="405"/>
      <c r="WXH105" s="405"/>
      <c r="WXI105" s="405"/>
      <c r="WXJ105" s="405"/>
      <c r="WXK105" s="405"/>
      <c r="WXL105" s="405"/>
      <c r="WXM105" s="405"/>
      <c r="WXN105" s="405"/>
      <c r="WXO105" s="405"/>
      <c r="WXP105" s="405"/>
      <c r="WXQ105" s="405"/>
      <c r="WXR105" s="405"/>
      <c r="WXS105" s="405"/>
      <c r="WXT105" s="405"/>
      <c r="WXU105" s="405"/>
      <c r="WXV105" s="405"/>
      <c r="WXW105" s="405"/>
      <c r="WXX105" s="405"/>
      <c r="WXY105" s="405"/>
      <c r="WXZ105" s="405"/>
      <c r="WYA105" s="405"/>
      <c r="WYB105" s="405"/>
      <c r="WYC105" s="405"/>
      <c r="WYD105" s="405"/>
      <c r="WYE105" s="405"/>
      <c r="WYF105" s="405"/>
      <c r="WYG105" s="405"/>
      <c r="WYH105" s="405"/>
      <c r="WYI105" s="405"/>
      <c r="WYJ105" s="405"/>
      <c r="WYK105" s="405"/>
      <c r="WYL105" s="405"/>
      <c r="WYM105" s="405"/>
      <c r="WYN105" s="405"/>
      <c r="WYO105" s="405"/>
      <c r="WYP105" s="405"/>
      <c r="WYQ105" s="405"/>
      <c r="WYR105" s="405"/>
      <c r="WYS105" s="405"/>
      <c r="WYT105" s="405"/>
      <c r="WYU105" s="405"/>
      <c r="WYV105" s="405"/>
      <c r="WYW105" s="405"/>
      <c r="WYX105" s="405"/>
      <c r="WYY105" s="405"/>
      <c r="WYZ105" s="405"/>
      <c r="WZA105" s="405"/>
      <c r="WZB105" s="405"/>
      <c r="WZC105" s="405"/>
      <c r="WZD105" s="405"/>
      <c r="WZE105" s="405"/>
      <c r="WZF105" s="405"/>
      <c r="WZG105" s="405"/>
      <c r="WZH105" s="405"/>
      <c r="WZI105" s="405"/>
      <c r="WZJ105" s="405"/>
      <c r="WZK105" s="405"/>
      <c r="WZL105" s="405"/>
      <c r="WZM105" s="405"/>
      <c r="WZN105" s="405"/>
      <c r="WZO105" s="405"/>
      <c r="WZP105" s="405"/>
      <c r="WZQ105" s="405"/>
      <c r="WZR105" s="405"/>
      <c r="WZS105" s="405"/>
      <c r="WZT105" s="405"/>
      <c r="WZU105" s="405"/>
      <c r="WZV105" s="405"/>
      <c r="WZW105" s="405"/>
      <c r="WZX105" s="405"/>
      <c r="WZY105" s="405"/>
      <c r="WZZ105" s="405"/>
      <c r="XAA105" s="405"/>
      <c r="XAB105" s="405"/>
      <c r="XAC105" s="405"/>
      <c r="XAD105" s="405"/>
      <c r="XAE105" s="405"/>
      <c r="XAF105" s="405"/>
      <c r="XAG105" s="405"/>
      <c r="XAH105" s="405"/>
      <c r="XAI105" s="405"/>
      <c r="XAJ105" s="405"/>
      <c r="XAK105" s="405"/>
      <c r="XAL105" s="405"/>
      <c r="XAM105" s="405"/>
      <c r="XAN105" s="405"/>
      <c r="XAO105" s="405"/>
      <c r="XAP105" s="405"/>
      <c r="XAQ105" s="405"/>
      <c r="XAR105" s="405"/>
      <c r="XAS105" s="405"/>
      <c r="XAT105" s="405"/>
      <c r="XAU105" s="405"/>
      <c r="XAV105" s="405"/>
      <c r="XAW105" s="405"/>
      <c r="XAX105" s="405"/>
      <c r="XAY105" s="405"/>
      <c r="XAZ105" s="405"/>
      <c r="XBA105" s="405"/>
      <c r="XBB105" s="405"/>
      <c r="XBC105" s="405"/>
      <c r="XBD105" s="405"/>
      <c r="XBE105" s="405"/>
      <c r="XBF105" s="405"/>
      <c r="XBG105" s="405"/>
      <c r="XBH105" s="405"/>
      <c r="XBI105" s="405"/>
      <c r="XBJ105" s="405"/>
      <c r="XBK105" s="405"/>
      <c r="XBL105" s="405"/>
      <c r="XBM105" s="405"/>
      <c r="XBN105" s="405"/>
      <c r="XBO105" s="405"/>
      <c r="XBP105" s="405"/>
      <c r="XBQ105" s="405"/>
      <c r="XBR105" s="405"/>
      <c r="XBS105" s="405"/>
      <c r="XBT105" s="405"/>
      <c r="XBU105" s="405"/>
      <c r="XBV105" s="405"/>
      <c r="XBW105" s="405"/>
      <c r="XBX105" s="405"/>
      <c r="XBY105" s="405"/>
      <c r="XBZ105" s="405"/>
      <c r="XCA105" s="405"/>
      <c r="XCB105" s="405"/>
      <c r="XCC105" s="405"/>
      <c r="XCD105" s="405"/>
      <c r="XCE105" s="405"/>
      <c r="XCF105" s="405"/>
      <c r="XCG105" s="405"/>
      <c r="XCH105" s="405"/>
      <c r="XCI105" s="405"/>
      <c r="XCJ105" s="405"/>
      <c r="XCK105" s="405"/>
      <c r="XCL105" s="405"/>
      <c r="XCM105" s="405"/>
      <c r="XCN105" s="405"/>
      <c r="XCO105" s="405"/>
      <c r="XCP105" s="405"/>
      <c r="XCQ105" s="405"/>
      <c r="XCR105" s="405"/>
      <c r="XCS105" s="405"/>
      <c r="XCT105" s="405"/>
      <c r="XCU105" s="405"/>
      <c r="XCV105" s="405"/>
      <c r="XCW105" s="405"/>
      <c r="XCX105" s="405"/>
      <c r="XCY105" s="405"/>
      <c r="XCZ105" s="405"/>
      <c r="XDA105" s="405"/>
      <c r="XDB105" s="405"/>
      <c r="XDC105" s="405"/>
      <c r="XDD105" s="405"/>
      <c r="XDE105" s="405"/>
      <c r="XDF105" s="405"/>
      <c r="XDG105" s="405"/>
      <c r="XDH105" s="405"/>
      <c r="XDI105" s="405"/>
      <c r="XDJ105" s="405"/>
      <c r="XDK105" s="405"/>
      <c r="XDL105" s="405"/>
      <c r="XDM105" s="405"/>
      <c r="XDN105" s="405"/>
      <c r="XDO105" s="405"/>
      <c r="XDP105" s="405"/>
      <c r="XDQ105" s="405"/>
      <c r="XDR105" s="405"/>
      <c r="XDS105" s="405"/>
      <c r="XDT105" s="405"/>
      <c r="XDU105" s="405"/>
      <c r="XDV105" s="405"/>
      <c r="XDW105" s="405"/>
      <c r="XDX105" s="405"/>
      <c r="XDY105" s="405"/>
      <c r="XDZ105" s="405"/>
      <c r="XEA105" s="405"/>
      <c r="XEB105" s="405"/>
      <c r="XEC105" s="405"/>
      <c r="XED105" s="405"/>
      <c r="XEE105" s="405"/>
      <c r="XEF105" s="405"/>
      <c r="XEG105" s="405"/>
      <c r="XEH105" s="405"/>
      <c r="XEI105" s="405"/>
      <c r="XEJ105" s="405"/>
      <c r="XEK105" s="405"/>
      <c r="XEL105" s="405"/>
      <c r="XEM105" s="405"/>
      <c r="XEN105" s="405"/>
      <c r="XEO105" s="405"/>
      <c r="XEP105" s="405"/>
      <c r="XEQ105" s="405"/>
      <c r="XER105" s="405"/>
      <c r="XES105" s="405"/>
      <c r="XET105" s="405"/>
      <c r="XEU105" s="405"/>
      <c r="XEV105" s="405"/>
      <c r="XEW105" s="405"/>
      <c r="XEX105" s="405"/>
      <c r="XEY105" s="405"/>
      <c r="XEZ105" s="405"/>
      <c r="XFA105" s="405"/>
      <c r="XFB105" s="405"/>
      <c r="XFC105" s="405"/>
      <c r="XFD105" s="405"/>
    </row>
    <row r="106" spans="1:1022 1027:2046 2051:3070 3075:4094 4099:5118 5123:6142 6147:7166 7171:8190 8195:9214 9219:10238 10243:11262 11267:12286 12291:13310 13315:14334 14339:15358 15363:16384" ht="82.5" hidden="1" customHeight="1" x14ac:dyDescent="0.25">
      <c r="A106" s="388">
        <v>100</v>
      </c>
      <c r="B106" s="392">
        <v>2020</v>
      </c>
      <c r="C106" s="419" t="s">
        <v>561</v>
      </c>
      <c r="D106" s="391">
        <v>835310820</v>
      </c>
      <c r="E106" s="392" t="s">
        <v>484</v>
      </c>
      <c r="F106" s="401">
        <v>44082</v>
      </c>
      <c r="G106" s="393">
        <v>44088</v>
      </c>
      <c r="H106" s="392"/>
      <c r="I106" s="392"/>
      <c r="J106" s="392"/>
      <c r="K106" s="394">
        <v>2020005810130</v>
      </c>
      <c r="L106" s="395" t="s">
        <v>479</v>
      </c>
      <c r="M106" s="396"/>
      <c r="N106" s="396"/>
      <c r="O106" s="396">
        <v>44081</v>
      </c>
      <c r="P106" s="396"/>
      <c r="Q106" s="397" t="s">
        <v>492</v>
      </c>
      <c r="R106" s="358" t="s">
        <v>614</v>
      </c>
      <c r="S106" s="231" t="s">
        <v>309</v>
      </c>
      <c r="T106" s="353"/>
    </row>
    <row r="107" spans="1:1022 1027:2046 2051:3070 3075:4094 4099:5118 5123:6142 6147:7166 7171:8190 8195:9214 9219:10238 10243:11262 11267:12286 12291:13310 13315:14334 14339:15358 15363:16384" ht="67.5" hidden="1" customHeight="1" x14ac:dyDescent="0.25">
      <c r="A107" s="389">
        <v>101</v>
      </c>
      <c r="B107" s="392">
        <v>2020</v>
      </c>
      <c r="C107" s="419" t="s">
        <v>563</v>
      </c>
      <c r="D107" s="391">
        <v>277476545</v>
      </c>
      <c r="E107" s="392" t="s">
        <v>484</v>
      </c>
      <c r="F107" s="401">
        <v>44082</v>
      </c>
      <c r="G107" s="393">
        <v>44088</v>
      </c>
      <c r="H107" s="392"/>
      <c r="I107" s="392"/>
      <c r="J107" s="392"/>
      <c r="K107" s="394">
        <v>2020005810146</v>
      </c>
      <c r="L107" s="395" t="s">
        <v>479</v>
      </c>
      <c r="M107" s="396"/>
      <c r="N107" s="396"/>
      <c r="O107" s="396">
        <v>44081</v>
      </c>
      <c r="P107" s="396"/>
      <c r="Q107" s="397" t="s">
        <v>492</v>
      </c>
      <c r="R107" s="358" t="s">
        <v>614</v>
      </c>
      <c r="S107" s="231" t="s">
        <v>309</v>
      </c>
      <c r="T107" s="353"/>
    </row>
    <row r="108" spans="1:1022 1027:2046 2051:3070 3075:4094 4099:5118 5123:6142 6147:7166 7171:8190 8195:9214 9219:10238 10243:11262 11267:12286 12291:13310 13315:14334 14339:15358 15363:16384" ht="67.5" hidden="1" customHeight="1" x14ac:dyDescent="0.25">
      <c r="A108" s="388">
        <v>102</v>
      </c>
      <c r="B108" s="392">
        <v>2020</v>
      </c>
      <c r="C108" s="419" t="s">
        <v>564</v>
      </c>
      <c r="D108" s="391">
        <v>1730923399</v>
      </c>
      <c r="E108" s="392" t="s">
        <v>484</v>
      </c>
      <c r="F108" s="401">
        <v>44082</v>
      </c>
      <c r="G108" s="393">
        <v>44088</v>
      </c>
      <c r="H108" s="392"/>
      <c r="I108" s="392"/>
      <c r="J108" s="392"/>
      <c r="K108" s="394">
        <v>2020005810103</v>
      </c>
      <c r="L108" s="395" t="s">
        <v>479</v>
      </c>
      <c r="M108" s="396"/>
      <c r="N108" s="396"/>
      <c r="O108" s="396">
        <v>44081</v>
      </c>
      <c r="P108" s="396"/>
      <c r="Q108" s="397" t="s">
        <v>492</v>
      </c>
      <c r="R108" s="358" t="s">
        <v>614</v>
      </c>
      <c r="S108" s="231" t="s">
        <v>309</v>
      </c>
      <c r="T108" s="353"/>
    </row>
    <row r="109" spans="1:1022 1027:2046 2051:3070 3075:4094 4099:5118 5123:6142 6147:7166 7171:8190 8195:9214 9219:10238 10243:11262 11267:12286 12291:13310 13315:14334 14339:15358 15363:16384" ht="67.5" hidden="1" customHeight="1" x14ac:dyDescent="0.25">
      <c r="A109" s="388">
        <v>103</v>
      </c>
      <c r="B109" s="392">
        <v>2020</v>
      </c>
      <c r="C109" s="408" t="s">
        <v>571</v>
      </c>
      <c r="D109" s="391">
        <v>200000000</v>
      </c>
      <c r="E109" s="392" t="s">
        <v>482</v>
      </c>
      <c r="F109" s="401">
        <v>44082</v>
      </c>
      <c r="G109" s="393">
        <v>44088</v>
      </c>
      <c r="H109" s="392"/>
      <c r="I109" s="392"/>
      <c r="J109" s="392"/>
      <c r="K109" s="394">
        <v>2020005810174</v>
      </c>
      <c r="L109" s="395" t="s">
        <v>479</v>
      </c>
      <c r="M109" s="396"/>
      <c r="N109" s="396"/>
      <c r="O109" s="396">
        <v>44081</v>
      </c>
      <c r="P109" s="396"/>
      <c r="Q109" s="397" t="s">
        <v>492</v>
      </c>
      <c r="R109" s="358" t="s">
        <v>614</v>
      </c>
      <c r="S109" s="231" t="s">
        <v>306</v>
      </c>
      <c r="T109" s="353"/>
    </row>
    <row r="110" spans="1:1022 1027:2046 2051:3070 3075:4094 4099:5118 5123:6142 6147:7166 7171:8190 8195:9214 9219:10238 10243:11262 11267:12286 12291:13310 13315:14334 14339:15358 15363:16384" ht="84.75" hidden="1" customHeight="1" x14ac:dyDescent="0.25">
      <c r="A110" s="389">
        <v>104</v>
      </c>
      <c r="B110" s="392">
        <v>2020</v>
      </c>
      <c r="C110" s="408" t="s">
        <v>646</v>
      </c>
      <c r="D110" s="391">
        <v>300000000</v>
      </c>
      <c r="E110" s="392" t="s">
        <v>482</v>
      </c>
      <c r="F110" s="401"/>
      <c r="G110" s="393"/>
      <c r="H110" s="392"/>
      <c r="I110" s="392"/>
      <c r="J110" s="392"/>
      <c r="K110" s="394">
        <v>2020005810108</v>
      </c>
      <c r="L110" s="395"/>
      <c r="M110" s="396"/>
      <c r="N110" s="396"/>
      <c r="O110" s="396">
        <v>44078</v>
      </c>
      <c r="P110" s="396"/>
      <c r="Q110" s="397" t="s">
        <v>492</v>
      </c>
      <c r="R110" s="358" t="s">
        <v>621</v>
      </c>
      <c r="S110" s="231" t="s">
        <v>311</v>
      </c>
      <c r="T110" s="353"/>
    </row>
    <row r="111" spans="1:1022 1027:2046 2051:3070 3075:4094 4099:5118 5123:6142 6147:7166 7171:8190 8195:9214 9219:10238 10243:11262 11267:12286 12291:13310 13315:14334 14339:15358 15363:16384" ht="67.5" hidden="1" customHeight="1" x14ac:dyDescent="0.25">
      <c r="A111" s="388">
        <v>105</v>
      </c>
      <c r="B111" s="392">
        <v>2020</v>
      </c>
      <c r="C111" s="408" t="s">
        <v>647</v>
      </c>
      <c r="D111" s="391">
        <v>300000000</v>
      </c>
      <c r="E111" s="392" t="s">
        <v>482</v>
      </c>
      <c r="F111" s="401"/>
      <c r="G111" s="393"/>
      <c r="H111" s="392"/>
      <c r="I111" s="392"/>
      <c r="J111" s="392"/>
      <c r="K111" s="394">
        <v>2020005810109</v>
      </c>
      <c r="L111" s="395"/>
      <c r="M111" s="396"/>
      <c r="N111" s="396"/>
      <c r="O111" s="396">
        <v>44078</v>
      </c>
      <c r="P111" s="396"/>
      <c r="Q111" s="397" t="s">
        <v>492</v>
      </c>
      <c r="R111" s="400" t="s">
        <v>499</v>
      </c>
      <c r="S111" s="231" t="s">
        <v>288</v>
      </c>
      <c r="T111" s="353"/>
    </row>
    <row r="112" spans="1:1022 1027:2046 2051:3070 3075:4094 4099:5118 5123:6142 6147:7166 7171:8190 8195:9214 9219:10238 10243:11262 11267:12286 12291:13310 13315:14334 14339:15358 15363:16384" ht="81" hidden="1" customHeight="1" x14ac:dyDescent="0.25">
      <c r="A112" s="388">
        <v>106</v>
      </c>
      <c r="B112" s="392">
        <v>2020</v>
      </c>
      <c r="C112" s="543" t="s">
        <v>648</v>
      </c>
      <c r="D112" s="391">
        <v>300000000</v>
      </c>
      <c r="E112" s="392" t="s">
        <v>482</v>
      </c>
      <c r="F112" s="401"/>
      <c r="G112" s="393"/>
      <c r="H112" s="392"/>
      <c r="I112" s="392"/>
      <c r="J112" s="392"/>
      <c r="K112" s="394">
        <v>2020005810110</v>
      </c>
      <c r="L112" s="395"/>
      <c r="M112" s="396"/>
      <c r="N112" s="396"/>
      <c r="O112" s="396">
        <v>44079</v>
      </c>
      <c r="P112" s="396"/>
      <c r="Q112" s="397" t="s">
        <v>492</v>
      </c>
      <c r="R112" s="400" t="s">
        <v>499</v>
      </c>
      <c r="S112" s="231" t="s">
        <v>288</v>
      </c>
      <c r="T112" s="353" t="s">
        <v>678</v>
      </c>
    </row>
    <row r="113" spans="1:1022 1027:2046 2051:3070 3075:4094 4099:5118 5123:6142 6147:7166 7171:8190 8195:9214 9219:10238 10243:11262 11267:12286 12291:13310 13315:14334 14339:15358 15363:16384" ht="86.25" hidden="1" customHeight="1" x14ac:dyDescent="0.25">
      <c r="A113" s="389">
        <v>107</v>
      </c>
      <c r="B113" s="392">
        <v>2020</v>
      </c>
      <c r="C113" s="408" t="s">
        <v>572</v>
      </c>
      <c r="D113" s="391">
        <v>102000000</v>
      </c>
      <c r="E113" s="392" t="s">
        <v>482</v>
      </c>
      <c r="F113" s="401">
        <v>44082</v>
      </c>
      <c r="G113" s="393">
        <v>44088</v>
      </c>
      <c r="H113" s="392"/>
      <c r="I113" s="392"/>
      <c r="J113" s="392"/>
      <c r="K113" s="394">
        <v>2020005810078</v>
      </c>
      <c r="L113" s="395" t="s">
        <v>479</v>
      </c>
      <c r="M113" s="396"/>
      <c r="N113" s="396"/>
      <c r="O113" s="396">
        <v>44071</v>
      </c>
      <c r="P113" s="396"/>
      <c r="Q113" s="397" t="s">
        <v>492</v>
      </c>
      <c r="R113" s="400" t="s">
        <v>499</v>
      </c>
      <c r="S113" s="231" t="s">
        <v>314</v>
      </c>
      <c r="T113" s="353" t="s">
        <v>678</v>
      </c>
    </row>
    <row r="114" spans="1:1022 1027:2046 2051:3070 3075:4094 4099:5118 5123:6142 6147:7166 7171:8190 8195:9214 9219:10238 10243:11262 11267:12286 12291:13310 13315:14334 14339:15358 15363:16384" ht="87" hidden="1" customHeight="1" x14ac:dyDescent="0.25">
      <c r="A114" s="388">
        <v>108</v>
      </c>
      <c r="B114" s="392">
        <v>2020</v>
      </c>
      <c r="C114" s="390" t="s">
        <v>604</v>
      </c>
      <c r="D114" s="391">
        <v>2499000000</v>
      </c>
      <c r="E114" s="395" t="s">
        <v>605</v>
      </c>
      <c r="F114" s="393">
        <v>44081</v>
      </c>
      <c r="G114" s="393">
        <v>44088</v>
      </c>
      <c r="H114" s="392"/>
      <c r="I114" s="392"/>
      <c r="J114" s="392"/>
      <c r="K114" s="394">
        <v>2020005810185</v>
      </c>
      <c r="L114" s="395" t="s">
        <v>479</v>
      </c>
      <c r="M114" s="396"/>
      <c r="N114" s="396"/>
      <c r="O114" s="402">
        <v>44082</v>
      </c>
      <c r="P114" s="396"/>
      <c r="Q114" s="397" t="s">
        <v>492</v>
      </c>
      <c r="R114" s="400" t="s">
        <v>499</v>
      </c>
      <c r="S114" s="231" t="s">
        <v>307</v>
      </c>
      <c r="T114" s="353"/>
    </row>
    <row r="115" spans="1:1022 1027:2046 2051:3070 3075:4094 4099:5118 5123:6142 6147:7166 7171:8190 8195:9214 9219:10238 10243:11262 11267:12286 12291:13310 13315:14334 14339:15358 15363:16384" ht="77.25" hidden="1" customHeight="1" x14ac:dyDescent="0.25">
      <c r="A115" s="388">
        <v>109</v>
      </c>
      <c r="B115" s="389">
        <v>2020</v>
      </c>
      <c r="C115" s="390" t="s">
        <v>491</v>
      </c>
      <c r="D115" s="391">
        <v>4799150524.3400002</v>
      </c>
      <c r="E115" s="392" t="s">
        <v>481</v>
      </c>
      <c r="F115" s="401">
        <v>44018</v>
      </c>
      <c r="G115" s="401">
        <v>44025</v>
      </c>
      <c r="H115" s="401">
        <v>44020</v>
      </c>
      <c r="I115" s="401">
        <v>44084</v>
      </c>
      <c r="J115" s="394" t="s">
        <v>490</v>
      </c>
      <c r="K115" s="394">
        <v>2020005810067</v>
      </c>
      <c r="L115" s="395"/>
      <c r="M115" s="396"/>
      <c r="N115" s="396"/>
      <c r="O115" s="396">
        <v>44037</v>
      </c>
      <c r="P115" s="396"/>
      <c r="Q115" s="397" t="s">
        <v>492</v>
      </c>
      <c r="R115" s="414" t="s">
        <v>626</v>
      </c>
      <c r="S115" s="231" t="s">
        <v>294</v>
      </c>
      <c r="T115" s="353"/>
    </row>
    <row r="116" spans="1:1022 1027:2046 2051:3070 3075:4094 4099:5118 5123:6142 6147:7166 7171:8190 8195:9214 9219:10238 10243:11262 11267:12286 12291:13310 13315:14334 14339:15358 15363:16384" ht="84" hidden="1" customHeight="1" x14ac:dyDescent="0.25">
      <c r="A116" s="389">
        <v>110</v>
      </c>
      <c r="B116" s="392">
        <v>2020</v>
      </c>
      <c r="C116" s="390" t="s">
        <v>606</v>
      </c>
      <c r="D116" s="391">
        <v>617732963</v>
      </c>
      <c r="E116" s="392" t="s">
        <v>481</v>
      </c>
      <c r="F116" s="393">
        <v>44081</v>
      </c>
      <c r="G116" s="393">
        <v>44088</v>
      </c>
      <c r="H116" s="392"/>
      <c r="I116" s="392"/>
      <c r="J116" s="392"/>
      <c r="K116" s="394">
        <v>2020005810072</v>
      </c>
      <c r="L116" s="395" t="s">
        <v>479</v>
      </c>
      <c r="M116" s="396"/>
      <c r="N116" s="396"/>
      <c r="O116" s="396">
        <v>44069</v>
      </c>
      <c r="P116" s="396"/>
      <c r="Q116" s="397" t="s">
        <v>492</v>
      </c>
      <c r="R116" s="414" t="s">
        <v>626</v>
      </c>
      <c r="S116" s="231" t="s">
        <v>294</v>
      </c>
      <c r="T116" s="353"/>
    </row>
    <row r="117" spans="1:1022 1027:2046 2051:3070 3075:4094 4099:5118 5123:6142 6147:7166 7171:8190 8195:9214 9219:10238 10243:11262 11267:12286 12291:13310 13315:14334 14339:15358 15363:16384" ht="67.5" hidden="1" customHeight="1" x14ac:dyDescent="0.25">
      <c r="A117" s="388">
        <v>111</v>
      </c>
      <c r="B117" s="389">
        <v>2020</v>
      </c>
      <c r="C117" s="408" t="s">
        <v>620</v>
      </c>
      <c r="D117" s="391">
        <v>36950000000</v>
      </c>
      <c r="E117" s="392" t="s">
        <v>481</v>
      </c>
      <c r="F117" s="401">
        <v>44083</v>
      </c>
      <c r="G117" s="401">
        <v>44090</v>
      </c>
      <c r="H117" s="401">
        <v>44089</v>
      </c>
      <c r="I117" s="392"/>
      <c r="J117" s="392"/>
      <c r="K117" s="394">
        <v>2020005810076</v>
      </c>
      <c r="L117" s="395" t="s">
        <v>479</v>
      </c>
      <c r="M117" s="396"/>
      <c r="N117" s="396"/>
      <c r="O117" s="396">
        <v>44070</v>
      </c>
      <c r="P117" s="396"/>
      <c r="Q117" s="397" t="s">
        <v>492</v>
      </c>
      <c r="R117" s="414" t="s">
        <v>626</v>
      </c>
      <c r="S117" s="231" t="s">
        <v>294</v>
      </c>
      <c r="T117" s="353"/>
    </row>
    <row r="118" spans="1:1022 1027:2046 2051:3070 3075:4094 4099:5118 5123:6142 6147:7166 7171:8190 8195:9214 9219:10238 10243:11262 11267:12286 12291:13310 13315:14334 14339:15358 15363:16384" ht="90.75" hidden="1" customHeight="1" x14ac:dyDescent="0.25">
      <c r="A118" s="388">
        <v>112</v>
      </c>
      <c r="B118" s="392">
        <v>2020</v>
      </c>
      <c r="C118" s="390" t="s">
        <v>625</v>
      </c>
      <c r="D118" s="391">
        <v>2499593770</v>
      </c>
      <c r="E118" s="392" t="s">
        <v>481</v>
      </c>
      <c r="F118" s="401">
        <v>44083</v>
      </c>
      <c r="G118" s="401">
        <v>44090</v>
      </c>
      <c r="H118" s="392"/>
      <c r="I118" s="392"/>
      <c r="J118" s="392"/>
      <c r="K118" s="410">
        <v>2020005810125</v>
      </c>
      <c r="L118" s="395" t="s">
        <v>479</v>
      </c>
      <c r="M118" s="396"/>
      <c r="N118" s="396"/>
      <c r="O118" s="396">
        <v>44079</v>
      </c>
      <c r="P118" s="396"/>
      <c r="Q118" s="397" t="s">
        <v>492</v>
      </c>
      <c r="R118" s="358" t="s">
        <v>630</v>
      </c>
      <c r="S118" s="231" t="s">
        <v>294</v>
      </c>
      <c r="T118" s="546">
        <v>496250000</v>
      </c>
      <c r="V118" s="353" t="s">
        <v>681</v>
      </c>
    </row>
    <row r="119" spans="1:1022 1027:2046 2051:3070 3075:4094 4099:5118 5123:6142 6147:7166 7171:8190 8195:9214 9219:10238 10243:11262 11267:12286 12291:13310 13315:14334 14339:15358 15363:16384" ht="67.5" hidden="1" customHeight="1" x14ac:dyDescent="0.25">
      <c r="A119" s="389">
        <v>113</v>
      </c>
      <c r="B119" s="392">
        <v>2020</v>
      </c>
      <c r="C119" s="390" t="s">
        <v>627</v>
      </c>
      <c r="D119" s="391">
        <v>695960240</v>
      </c>
      <c r="E119" s="392" t="s">
        <v>481</v>
      </c>
      <c r="F119" s="401">
        <v>44083</v>
      </c>
      <c r="G119" s="401">
        <v>44090</v>
      </c>
      <c r="H119" s="392"/>
      <c r="I119" s="392"/>
      <c r="J119" s="392"/>
      <c r="K119" s="410">
        <v>2020005810169</v>
      </c>
      <c r="L119" s="395" t="s">
        <v>479</v>
      </c>
      <c r="M119" s="396"/>
      <c r="N119" s="396"/>
      <c r="O119" s="396">
        <v>44081</v>
      </c>
      <c r="P119" s="396"/>
      <c r="Q119" s="397" t="s">
        <v>492</v>
      </c>
      <c r="R119" s="358" t="s">
        <v>626</v>
      </c>
      <c r="S119" s="231" t="s">
        <v>294</v>
      </c>
      <c r="T119" s="546">
        <v>100000000</v>
      </c>
      <c r="V119" s="353" t="s">
        <v>682</v>
      </c>
    </row>
    <row r="120" spans="1:1022 1027:2046 2051:3070 3075:4094 4099:5118 5123:6142 6147:7166 7171:8190 8195:9214 9219:10238 10243:11262 11267:12286 12291:13310 13315:14334 14339:15358 15363:16384" ht="67.5" hidden="1" customHeight="1" x14ac:dyDescent="0.25">
      <c r="A120" s="388">
        <v>114</v>
      </c>
      <c r="B120" s="392">
        <v>2020</v>
      </c>
      <c r="C120" s="390" t="s">
        <v>628</v>
      </c>
      <c r="D120" s="391">
        <v>5037020000</v>
      </c>
      <c r="E120" s="392" t="s">
        <v>481</v>
      </c>
      <c r="F120" s="401">
        <v>44083</v>
      </c>
      <c r="G120" s="401">
        <v>44090</v>
      </c>
      <c r="H120" s="392"/>
      <c r="I120" s="392"/>
      <c r="J120" s="392"/>
      <c r="K120" s="410">
        <v>2020005810153</v>
      </c>
      <c r="L120" s="395" t="s">
        <v>479</v>
      </c>
      <c r="M120" s="396"/>
      <c r="N120" s="396"/>
      <c r="O120" s="396">
        <v>44081</v>
      </c>
      <c r="P120" s="396"/>
      <c r="Q120" s="397" t="s">
        <v>492</v>
      </c>
      <c r="R120" s="358" t="s">
        <v>626</v>
      </c>
      <c r="S120" s="231" t="s">
        <v>294</v>
      </c>
      <c r="T120" s="546">
        <v>200000000</v>
      </c>
      <c r="V120" s="353" t="s">
        <v>682</v>
      </c>
    </row>
    <row r="121" spans="1:1022 1027:2046 2051:3070 3075:4094 4099:5118 5123:6142 6147:7166 7171:8190 8195:9214 9219:10238 10243:11262 11267:12286 12291:13310 13315:14334 14339:15358 15363:16384" ht="67.5" hidden="1" customHeight="1" x14ac:dyDescent="0.25">
      <c r="A121" s="388">
        <v>115</v>
      </c>
      <c r="B121" s="389">
        <v>2020</v>
      </c>
      <c r="C121" s="390" t="s">
        <v>629</v>
      </c>
      <c r="D121" s="391">
        <v>5033665100</v>
      </c>
      <c r="E121" s="392" t="s">
        <v>481</v>
      </c>
      <c r="F121" s="401">
        <v>44083</v>
      </c>
      <c r="G121" s="401">
        <v>44090</v>
      </c>
      <c r="H121" s="392"/>
      <c r="I121" s="392"/>
      <c r="J121" s="392"/>
      <c r="K121" s="410">
        <v>2020005810150</v>
      </c>
      <c r="L121" s="395" t="s">
        <v>479</v>
      </c>
      <c r="M121" s="396"/>
      <c r="N121" s="396"/>
      <c r="O121" s="396">
        <v>44081</v>
      </c>
      <c r="P121" s="396"/>
      <c r="Q121" s="397" t="s">
        <v>492</v>
      </c>
      <c r="R121" s="358" t="s">
        <v>626</v>
      </c>
      <c r="S121" s="231" t="s">
        <v>294</v>
      </c>
      <c r="T121" s="546">
        <v>200000000</v>
      </c>
    </row>
    <row r="122" spans="1:1022 1027:2046 2051:3070 3075:4094 4099:5118 5123:6142 6147:7166 7171:8190 8195:9214 9219:10238 10243:11262 11267:12286 12291:13310 13315:14334 14339:15358 15363:16384" ht="67.5" hidden="1" customHeight="1" x14ac:dyDescent="0.25">
      <c r="A122" s="389">
        <v>116</v>
      </c>
      <c r="B122" s="392">
        <v>2020</v>
      </c>
      <c r="C122" s="390" t="s">
        <v>631</v>
      </c>
      <c r="D122" s="391">
        <v>460585900</v>
      </c>
      <c r="E122" s="392" t="s">
        <v>481</v>
      </c>
      <c r="F122" s="401">
        <v>44083</v>
      </c>
      <c r="G122" s="401">
        <v>44090</v>
      </c>
      <c r="H122" s="392"/>
      <c r="I122" s="392"/>
      <c r="J122" s="392"/>
      <c r="K122" s="394">
        <v>2020005810148</v>
      </c>
      <c r="L122" s="395" t="s">
        <v>479</v>
      </c>
      <c r="M122" s="396"/>
      <c r="N122" s="396"/>
      <c r="O122" s="396">
        <v>44081</v>
      </c>
      <c r="P122" s="396"/>
      <c r="Q122" s="397" t="s">
        <v>492</v>
      </c>
      <c r="R122" s="420" t="s">
        <v>499</v>
      </c>
      <c r="S122" s="231" t="s">
        <v>294</v>
      </c>
      <c r="T122" s="549"/>
      <c r="U122" s="405"/>
      <c r="V122" s="405"/>
      <c r="W122" s="405"/>
      <c r="X122" s="405"/>
      <c r="Y122" s="405"/>
      <c r="Z122" s="405"/>
      <c r="AA122" s="405"/>
      <c r="AB122" s="405"/>
      <c r="AC122" s="405"/>
      <c r="AD122" s="405"/>
      <c r="AE122" s="405"/>
      <c r="AF122" s="405"/>
      <c r="AG122" s="405"/>
      <c r="AH122" s="405"/>
      <c r="AI122" s="405"/>
      <c r="AJ122" s="405"/>
      <c r="AK122" s="405"/>
      <c r="AL122" s="405"/>
      <c r="AM122" s="405"/>
      <c r="AN122" s="405"/>
      <c r="AO122" s="405"/>
      <c r="AP122" s="405"/>
      <c r="AQ122" s="405"/>
      <c r="AR122" s="405"/>
      <c r="AS122" s="405"/>
      <c r="AT122" s="405"/>
      <c r="AU122" s="405"/>
      <c r="AV122" s="405"/>
      <c r="AW122" s="405"/>
      <c r="AX122" s="405"/>
      <c r="AY122" s="405"/>
      <c r="AZ122" s="405"/>
      <c r="BA122" s="405"/>
      <c r="BB122" s="405"/>
      <c r="BC122" s="405"/>
      <c r="BD122" s="405"/>
      <c r="BE122" s="405"/>
      <c r="BF122" s="405"/>
      <c r="BG122" s="405"/>
      <c r="BH122" s="405"/>
      <c r="BI122" s="405"/>
      <c r="BJ122" s="405"/>
      <c r="BK122" s="405"/>
      <c r="BL122" s="405"/>
      <c r="BM122" s="405"/>
      <c r="BN122" s="405"/>
      <c r="BO122" s="405"/>
      <c r="BP122" s="405"/>
      <c r="BQ122" s="405"/>
      <c r="BR122" s="405"/>
      <c r="BS122" s="405"/>
      <c r="BT122" s="405"/>
      <c r="BU122" s="405"/>
      <c r="BV122" s="405"/>
      <c r="BW122" s="405"/>
      <c r="BX122" s="405"/>
      <c r="BY122" s="405"/>
      <c r="BZ122" s="405"/>
      <c r="CA122" s="405"/>
      <c r="CB122" s="405"/>
      <c r="CC122" s="405"/>
      <c r="CD122" s="405"/>
      <c r="CE122" s="405"/>
      <c r="CF122" s="405"/>
      <c r="CG122" s="405"/>
      <c r="CH122" s="405"/>
      <c r="CI122" s="405"/>
      <c r="CJ122" s="405"/>
      <c r="CK122" s="405"/>
      <c r="CL122" s="405"/>
      <c r="CM122" s="405"/>
      <c r="CN122" s="405"/>
      <c r="CO122" s="405"/>
      <c r="CP122" s="405"/>
      <c r="CQ122" s="405"/>
      <c r="CR122" s="405"/>
      <c r="CS122" s="405"/>
      <c r="CT122" s="405"/>
      <c r="CU122" s="405"/>
      <c r="CV122" s="405"/>
      <c r="CW122" s="405"/>
      <c r="CX122" s="405"/>
      <c r="CY122" s="405"/>
      <c r="CZ122" s="405"/>
      <c r="DA122" s="405"/>
      <c r="DB122" s="405"/>
      <c r="DC122" s="405"/>
      <c r="DD122" s="405"/>
      <c r="DE122" s="405"/>
      <c r="DF122" s="405"/>
      <c r="DG122" s="405"/>
      <c r="DH122" s="405"/>
      <c r="DI122" s="405"/>
      <c r="DJ122" s="405"/>
      <c r="DK122" s="405"/>
      <c r="DL122" s="405"/>
      <c r="DM122" s="405"/>
      <c r="DN122" s="405"/>
      <c r="DO122" s="405"/>
      <c r="DP122" s="405"/>
      <c r="DQ122" s="405"/>
      <c r="DR122" s="405"/>
      <c r="DS122" s="405"/>
      <c r="DT122" s="405"/>
      <c r="DU122" s="405"/>
      <c r="DV122" s="405"/>
      <c r="DW122" s="405"/>
      <c r="DX122" s="405"/>
      <c r="DY122" s="405"/>
      <c r="DZ122" s="405"/>
      <c r="EA122" s="405"/>
      <c r="EB122" s="405"/>
      <c r="EC122" s="405"/>
      <c r="ED122" s="405"/>
      <c r="EE122" s="405"/>
      <c r="EF122" s="405"/>
      <c r="EG122" s="405"/>
      <c r="EH122" s="405"/>
      <c r="EI122" s="405"/>
      <c r="EJ122" s="405"/>
      <c r="EK122" s="405"/>
      <c r="EL122" s="405"/>
      <c r="EM122" s="405"/>
      <c r="EN122" s="405"/>
      <c r="EO122" s="405"/>
      <c r="EP122" s="405"/>
      <c r="EQ122" s="405"/>
      <c r="ER122" s="405"/>
      <c r="ES122" s="405"/>
      <c r="ET122" s="405"/>
      <c r="EU122" s="405"/>
      <c r="EV122" s="405"/>
      <c r="EW122" s="405"/>
      <c r="EX122" s="405"/>
      <c r="EY122" s="405"/>
      <c r="EZ122" s="405"/>
      <c r="FA122" s="405"/>
      <c r="FB122" s="405"/>
      <c r="FC122" s="405"/>
      <c r="FD122" s="405"/>
      <c r="FE122" s="405"/>
      <c r="FF122" s="405"/>
      <c r="FG122" s="405"/>
      <c r="FH122" s="405"/>
      <c r="FI122" s="405"/>
      <c r="FJ122" s="405"/>
      <c r="FK122" s="405"/>
      <c r="FL122" s="405"/>
      <c r="FM122" s="405"/>
      <c r="FN122" s="405"/>
      <c r="FO122" s="405"/>
      <c r="FP122" s="405"/>
      <c r="FQ122" s="405"/>
      <c r="FR122" s="405"/>
      <c r="FS122" s="405"/>
      <c r="FT122" s="405"/>
      <c r="FU122" s="405"/>
      <c r="FV122" s="405"/>
      <c r="FW122" s="405"/>
      <c r="FX122" s="405"/>
      <c r="FY122" s="405"/>
      <c r="FZ122" s="405"/>
      <c r="GA122" s="405"/>
      <c r="GB122" s="405"/>
      <c r="GC122" s="405"/>
      <c r="GD122" s="405"/>
      <c r="GE122" s="405"/>
      <c r="GF122" s="405"/>
      <c r="GG122" s="405"/>
      <c r="GH122" s="405"/>
      <c r="GI122" s="405"/>
      <c r="GJ122" s="405"/>
      <c r="GK122" s="405"/>
      <c r="GL122" s="405"/>
      <c r="GM122" s="405"/>
      <c r="GN122" s="405"/>
      <c r="GO122" s="405"/>
      <c r="GP122" s="405"/>
      <c r="GQ122" s="405"/>
      <c r="GR122" s="405"/>
      <c r="GS122" s="405"/>
      <c r="GT122" s="405"/>
      <c r="GU122" s="405"/>
      <c r="GV122" s="405"/>
      <c r="GW122" s="405"/>
      <c r="GX122" s="405"/>
      <c r="GY122" s="405"/>
      <c r="GZ122" s="405"/>
      <c r="HA122" s="405"/>
      <c r="HB122" s="405"/>
      <c r="HC122" s="405"/>
      <c r="HD122" s="405"/>
      <c r="HE122" s="405"/>
      <c r="HF122" s="405"/>
      <c r="HG122" s="405"/>
      <c r="HH122" s="405"/>
      <c r="HI122" s="405"/>
      <c r="HJ122" s="405"/>
      <c r="HK122" s="405"/>
      <c r="HL122" s="405"/>
      <c r="HM122" s="405"/>
      <c r="HN122" s="405"/>
      <c r="HO122" s="405"/>
      <c r="HP122" s="405"/>
      <c r="HQ122" s="405"/>
      <c r="HR122" s="405"/>
      <c r="HS122" s="405"/>
      <c r="HT122" s="405"/>
      <c r="HU122" s="405"/>
      <c r="HV122" s="405"/>
      <c r="HW122" s="405"/>
      <c r="HX122" s="405"/>
      <c r="HY122" s="405"/>
      <c r="HZ122" s="405"/>
      <c r="IA122" s="405"/>
      <c r="IB122" s="405"/>
      <c r="IC122" s="405"/>
      <c r="ID122" s="405"/>
      <c r="IF122" s="405"/>
      <c r="IH122" s="405"/>
      <c r="IJ122" s="405"/>
      <c r="IM122" s="405"/>
      <c r="IN122" s="405"/>
      <c r="IO122" s="405"/>
      <c r="IQ122" s="405"/>
      <c r="IR122" s="405"/>
      <c r="IS122" s="405"/>
      <c r="IT122" s="405"/>
      <c r="IY122" s="405"/>
      <c r="JA122" s="405"/>
      <c r="JB122" s="405"/>
      <c r="JC122" s="405"/>
      <c r="JD122" s="405"/>
      <c r="JE122" s="405"/>
      <c r="JF122" s="405"/>
      <c r="JG122" s="405"/>
      <c r="JH122" s="405"/>
      <c r="JI122" s="405"/>
      <c r="JJ122" s="405"/>
      <c r="JK122" s="405"/>
      <c r="JL122" s="405"/>
      <c r="JM122" s="405"/>
      <c r="JN122" s="405"/>
      <c r="JO122" s="405"/>
      <c r="JP122" s="405"/>
      <c r="JQ122" s="405"/>
      <c r="JR122" s="405"/>
      <c r="JS122" s="405"/>
      <c r="JT122" s="405"/>
      <c r="JU122" s="405"/>
      <c r="JV122" s="405"/>
      <c r="JW122" s="405"/>
      <c r="JX122" s="405"/>
      <c r="JY122" s="405"/>
      <c r="JZ122" s="405"/>
      <c r="KA122" s="405"/>
      <c r="KB122" s="405"/>
      <c r="KC122" s="405"/>
      <c r="KD122" s="405"/>
      <c r="KE122" s="405"/>
      <c r="KF122" s="405"/>
      <c r="KG122" s="405"/>
      <c r="KH122" s="405"/>
      <c r="KI122" s="405"/>
      <c r="KJ122" s="405"/>
      <c r="KK122" s="405"/>
      <c r="KL122" s="405"/>
      <c r="KM122" s="405"/>
      <c r="KN122" s="405"/>
      <c r="KO122" s="405"/>
      <c r="KP122" s="405"/>
      <c r="KQ122" s="405"/>
      <c r="KR122" s="405"/>
      <c r="KS122" s="405"/>
      <c r="KT122" s="405"/>
      <c r="KU122" s="405"/>
      <c r="KV122" s="405"/>
      <c r="KW122" s="405"/>
      <c r="KX122" s="405"/>
      <c r="KY122" s="405"/>
      <c r="KZ122" s="405"/>
      <c r="LA122" s="405"/>
      <c r="LB122" s="405"/>
      <c r="LC122" s="405"/>
      <c r="LD122" s="405"/>
      <c r="LE122" s="405"/>
      <c r="LF122" s="405"/>
      <c r="LG122" s="405"/>
      <c r="LH122" s="405"/>
      <c r="LI122" s="405"/>
      <c r="LJ122" s="405"/>
      <c r="LK122" s="405"/>
      <c r="LL122" s="405"/>
      <c r="LM122" s="405"/>
      <c r="LN122" s="405"/>
      <c r="LO122" s="405"/>
      <c r="LP122" s="405"/>
      <c r="LQ122" s="405"/>
      <c r="LR122" s="405"/>
      <c r="LS122" s="405"/>
      <c r="LT122" s="405"/>
      <c r="LU122" s="405"/>
      <c r="LV122" s="405"/>
      <c r="LW122" s="405"/>
      <c r="LX122" s="405"/>
      <c r="LY122" s="405"/>
      <c r="LZ122" s="405"/>
      <c r="MA122" s="405"/>
      <c r="MB122" s="405"/>
      <c r="MC122" s="405"/>
      <c r="MD122" s="405"/>
      <c r="ME122" s="405"/>
      <c r="MF122" s="405"/>
      <c r="MG122" s="405"/>
      <c r="MH122" s="405"/>
      <c r="MI122" s="405"/>
      <c r="MJ122" s="405"/>
      <c r="MK122" s="405"/>
      <c r="ML122" s="405"/>
      <c r="MM122" s="405"/>
      <c r="MN122" s="405"/>
      <c r="MO122" s="405"/>
      <c r="MP122" s="405"/>
      <c r="MQ122" s="405"/>
      <c r="MR122" s="405"/>
      <c r="MS122" s="405"/>
      <c r="MT122" s="405"/>
      <c r="MU122" s="405"/>
      <c r="MV122" s="405"/>
      <c r="MW122" s="405"/>
      <c r="MX122" s="405"/>
      <c r="MY122" s="405"/>
      <c r="MZ122" s="405"/>
      <c r="NA122" s="405"/>
      <c r="NB122" s="405"/>
      <c r="NC122" s="405"/>
      <c r="ND122" s="405"/>
      <c r="NE122" s="405"/>
      <c r="NF122" s="405"/>
      <c r="NG122" s="405"/>
      <c r="NH122" s="405"/>
      <c r="NI122" s="405"/>
      <c r="NJ122" s="405"/>
      <c r="NK122" s="405"/>
      <c r="NL122" s="405"/>
      <c r="NM122" s="405"/>
      <c r="NN122" s="405"/>
      <c r="NO122" s="405"/>
      <c r="NP122" s="405"/>
      <c r="NQ122" s="405"/>
      <c r="NR122" s="405"/>
      <c r="NS122" s="405"/>
      <c r="NT122" s="405"/>
      <c r="NU122" s="405"/>
      <c r="NV122" s="405"/>
      <c r="NW122" s="405"/>
      <c r="NX122" s="405"/>
      <c r="NY122" s="405"/>
      <c r="NZ122" s="405"/>
      <c r="OA122" s="405"/>
      <c r="OB122" s="405"/>
      <c r="OC122" s="405"/>
      <c r="OD122" s="405"/>
      <c r="OE122" s="405"/>
      <c r="OF122" s="405"/>
      <c r="OG122" s="405"/>
      <c r="OH122" s="405"/>
      <c r="OI122" s="405"/>
      <c r="OJ122" s="405"/>
      <c r="OK122" s="405"/>
      <c r="OL122" s="405"/>
      <c r="OM122" s="405"/>
      <c r="ON122" s="405"/>
      <c r="OO122" s="405"/>
      <c r="OP122" s="405"/>
      <c r="OQ122" s="405"/>
      <c r="OR122" s="405"/>
      <c r="OS122" s="405"/>
      <c r="OT122" s="405"/>
      <c r="OU122" s="405"/>
      <c r="OV122" s="405"/>
      <c r="OW122" s="405"/>
      <c r="OX122" s="405"/>
      <c r="OY122" s="405"/>
      <c r="OZ122" s="405"/>
      <c r="PA122" s="405"/>
      <c r="PB122" s="405"/>
      <c r="PC122" s="405"/>
      <c r="PD122" s="405"/>
      <c r="PE122" s="405"/>
      <c r="PF122" s="405"/>
      <c r="PG122" s="405"/>
      <c r="PH122" s="405"/>
      <c r="PI122" s="405"/>
      <c r="PJ122" s="405"/>
      <c r="PK122" s="405"/>
      <c r="PL122" s="405"/>
      <c r="PM122" s="405"/>
      <c r="PN122" s="405"/>
      <c r="PO122" s="405"/>
      <c r="PP122" s="405"/>
      <c r="PQ122" s="405"/>
      <c r="PR122" s="405"/>
      <c r="PS122" s="405"/>
      <c r="PT122" s="405"/>
      <c r="PU122" s="405"/>
      <c r="PV122" s="405"/>
      <c r="PW122" s="405"/>
      <c r="PX122" s="405"/>
      <c r="PY122" s="405"/>
      <c r="PZ122" s="405"/>
      <c r="QA122" s="405"/>
      <c r="QB122" s="405"/>
      <c r="QC122" s="405"/>
      <c r="QD122" s="405"/>
      <c r="QE122" s="405"/>
      <c r="QF122" s="405"/>
      <c r="QG122" s="405"/>
      <c r="QH122" s="405"/>
      <c r="QI122" s="405"/>
      <c r="QJ122" s="405"/>
      <c r="QK122" s="405"/>
      <c r="QL122" s="405"/>
      <c r="QM122" s="405"/>
      <c r="QN122" s="405"/>
      <c r="QO122" s="405"/>
      <c r="QP122" s="405"/>
      <c r="QQ122" s="405"/>
      <c r="QR122" s="405"/>
      <c r="QS122" s="405"/>
      <c r="QT122" s="405"/>
      <c r="QU122" s="405"/>
      <c r="QV122" s="405"/>
      <c r="QW122" s="405"/>
      <c r="QX122" s="405"/>
      <c r="QY122" s="405"/>
      <c r="QZ122" s="405"/>
      <c r="RA122" s="405"/>
      <c r="RB122" s="405"/>
      <c r="RC122" s="405"/>
      <c r="RD122" s="405"/>
      <c r="RE122" s="405"/>
      <c r="RF122" s="405"/>
      <c r="RG122" s="405"/>
      <c r="RH122" s="405"/>
      <c r="RI122" s="405"/>
      <c r="RJ122" s="405"/>
      <c r="RK122" s="405"/>
      <c r="RL122" s="405"/>
      <c r="RM122" s="405"/>
      <c r="RN122" s="405"/>
      <c r="RO122" s="405"/>
      <c r="RP122" s="405"/>
      <c r="RQ122" s="405"/>
      <c r="RR122" s="405"/>
      <c r="RS122" s="405"/>
      <c r="RT122" s="405"/>
      <c r="RU122" s="405"/>
      <c r="RV122" s="405"/>
      <c r="RW122" s="405"/>
      <c r="RX122" s="405"/>
      <c r="RY122" s="405"/>
      <c r="RZ122" s="405"/>
      <c r="SB122" s="405"/>
      <c r="SD122" s="405"/>
      <c r="SF122" s="405"/>
      <c r="SI122" s="405"/>
      <c r="SJ122" s="405"/>
      <c r="SK122" s="405"/>
      <c r="SM122" s="405"/>
      <c r="SN122" s="405"/>
      <c r="SO122" s="405"/>
      <c r="SP122" s="405"/>
      <c r="SU122" s="405"/>
      <c r="SW122" s="405"/>
      <c r="SX122" s="405"/>
      <c r="SY122" s="405"/>
      <c r="SZ122" s="405"/>
      <c r="TA122" s="405"/>
      <c r="TB122" s="405"/>
      <c r="TC122" s="405"/>
      <c r="TD122" s="405"/>
      <c r="TE122" s="405"/>
      <c r="TF122" s="405"/>
      <c r="TG122" s="405"/>
      <c r="TH122" s="405"/>
      <c r="TI122" s="405"/>
      <c r="TJ122" s="405"/>
      <c r="TK122" s="405"/>
      <c r="TL122" s="405"/>
      <c r="TM122" s="405"/>
      <c r="TN122" s="405"/>
      <c r="TO122" s="405"/>
      <c r="TP122" s="405"/>
      <c r="TQ122" s="405"/>
      <c r="TR122" s="405"/>
      <c r="TS122" s="405"/>
      <c r="TT122" s="405"/>
      <c r="TU122" s="405"/>
      <c r="TV122" s="405"/>
      <c r="TW122" s="405"/>
      <c r="TX122" s="405"/>
      <c r="TY122" s="405"/>
      <c r="TZ122" s="405"/>
      <c r="UA122" s="405"/>
      <c r="UB122" s="405"/>
      <c r="UC122" s="405"/>
      <c r="UD122" s="405"/>
      <c r="UE122" s="405"/>
      <c r="UF122" s="405"/>
      <c r="UG122" s="405"/>
      <c r="UH122" s="405"/>
      <c r="UI122" s="405"/>
      <c r="UJ122" s="405"/>
      <c r="UK122" s="405"/>
      <c r="UL122" s="405"/>
      <c r="UM122" s="405"/>
      <c r="UN122" s="405"/>
      <c r="UO122" s="405"/>
      <c r="UP122" s="405"/>
      <c r="UQ122" s="405"/>
      <c r="UR122" s="405"/>
      <c r="US122" s="405"/>
      <c r="UT122" s="405"/>
      <c r="UU122" s="405"/>
      <c r="UV122" s="405"/>
      <c r="UW122" s="405"/>
      <c r="UX122" s="405"/>
      <c r="UY122" s="405"/>
      <c r="UZ122" s="405"/>
      <c r="VA122" s="405"/>
      <c r="VB122" s="405"/>
      <c r="VC122" s="405"/>
      <c r="VD122" s="405"/>
      <c r="VE122" s="405"/>
      <c r="VF122" s="405"/>
      <c r="VG122" s="405"/>
      <c r="VH122" s="405"/>
      <c r="VI122" s="405"/>
      <c r="VJ122" s="405"/>
      <c r="VK122" s="405"/>
      <c r="VL122" s="405"/>
      <c r="VM122" s="405"/>
      <c r="VN122" s="405"/>
      <c r="VO122" s="405"/>
      <c r="VP122" s="405"/>
      <c r="VQ122" s="405"/>
      <c r="VR122" s="405"/>
      <c r="VS122" s="405"/>
      <c r="VT122" s="405"/>
      <c r="VU122" s="405"/>
      <c r="VV122" s="405"/>
      <c r="VW122" s="405"/>
      <c r="VX122" s="405"/>
      <c r="VY122" s="405"/>
      <c r="VZ122" s="405"/>
      <c r="WA122" s="405"/>
      <c r="WB122" s="405"/>
      <c r="WC122" s="405"/>
      <c r="WD122" s="405"/>
      <c r="WE122" s="405"/>
      <c r="WF122" s="405"/>
      <c r="WG122" s="405"/>
      <c r="WH122" s="405"/>
      <c r="WI122" s="405"/>
      <c r="WJ122" s="405"/>
      <c r="WK122" s="405"/>
      <c r="WL122" s="405"/>
      <c r="WM122" s="405"/>
      <c r="WN122" s="405"/>
      <c r="WO122" s="405"/>
      <c r="WP122" s="405"/>
      <c r="WQ122" s="405"/>
      <c r="WR122" s="405"/>
      <c r="WS122" s="405"/>
      <c r="WT122" s="405"/>
      <c r="WU122" s="405"/>
      <c r="WV122" s="405"/>
      <c r="WW122" s="405"/>
      <c r="WX122" s="405"/>
      <c r="WY122" s="405"/>
      <c r="WZ122" s="405"/>
      <c r="XA122" s="405"/>
      <c r="XB122" s="405"/>
      <c r="XC122" s="405"/>
      <c r="XD122" s="405"/>
      <c r="XE122" s="405"/>
      <c r="XF122" s="405"/>
      <c r="XG122" s="405"/>
      <c r="XH122" s="405"/>
      <c r="XI122" s="405"/>
      <c r="XJ122" s="405"/>
      <c r="XK122" s="405"/>
      <c r="XL122" s="405"/>
      <c r="XM122" s="405"/>
      <c r="XN122" s="405"/>
      <c r="XO122" s="405"/>
      <c r="XP122" s="405"/>
      <c r="XQ122" s="405"/>
      <c r="XR122" s="405"/>
      <c r="XS122" s="405"/>
      <c r="XT122" s="405"/>
      <c r="XU122" s="405"/>
      <c r="XV122" s="405"/>
      <c r="XW122" s="405"/>
      <c r="XX122" s="405"/>
      <c r="XY122" s="405"/>
      <c r="XZ122" s="405"/>
      <c r="YA122" s="405"/>
      <c r="YB122" s="405"/>
      <c r="YC122" s="405"/>
      <c r="YD122" s="405"/>
      <c r="YE122" s="405"/>
      <c r="YF122" s="405"/>
      <c r="YG122" s="405"/>
      <c r="YH122" s="405"/>
      <c r="YI122" s="405"/>
      <c r="YJ122" s="405"/>
      <c r="YK122" s="405"/>
      <c r="YL122" s="405"/>
      <c r="YM122" s="405"/>
      <c r="YN122" s="405"/>
      <c r="YO122" s="405"/>
      <c r="YP122" s="405"/>
      <c r="YQ122" s="405"/>
      <c r="YR122" s="405"/>
      <c r="YS122" s="405"/>
      <c r="YT122" s="405"/>
      <c r="YU122" s="405"/>
      <c r="YV122" s="405"/>
      <c r="YW122" s="405"/>
      <c r="YX122" s="405"/>
      <c r="YY122" s="405"/>
      <c r="YZ122" s="405"/>
      <c r="ZA122" s="405"/>
      <c r="ZB122" s="405"/>
      <c r="ZC122" s="405"/>
      <c r="ZD122" s="405"/>
      <c r="ZE122" s="405"/>
      <c r="ZF122" s="405"/>
      <c r="ZG122" s="405"/>
      <c r="ZH122" s="405"/>
      <c r="ZI122" s="405"/>
      <c r="ZJ122" s="405"/>
      <c r="ZK122" s="405"/>
      <c r="ZL122" s="405"/>
      <c r="ZM122" s="405"/>
      <c r="ZN122" s="405"/>
      <c r="ZO122" s="405"/>
      <c r="ZP122" s="405"/>
      <c r="ZQ122" s="405"/>
      <c r="ZR122" s="405"/>
      <c r="ZS122" s="405"/>
      <c r="ZT122" s="405"/>
      <c r="ZU122" s="405"/>
      <c r="ZV122" s="405"/>
      <c r="ZW122" s="405"/>
      <c r="ZX122" s="405"/>
      <c r="ZY122" s="405"/>
      <c r="ZZ122" s="405"/>
      <c r="AAA122" s="405"/>
      <c r="AAB122" s="405"/>
      <c r="AAC122" s="405"/>
      <c r="AAD122" s="405"/>
      <c r="AAE122" s="405"/>
      <c r="AAF122" s="405"/>
      <c r="AAG122" s="405"/>
      <c r="AAH122" s="405"/>
      <c r="AAI122" s="405"/>
      <c r="AAJ122" s="405"/>
      <c r="AAK122" s="405"/>
      <c r="AAL122" s="405"/>
      <c r="AAM122" s="405"/>
      <c r="AAN122" s="405"/>
      <c r="AAO122" s="405"/>
      <c r="AAP122" s="405"/>
      <c r="AAQ122" s="405"/>
      <c r="AAR122" s="405"/>
      <c r="AAS122" s="405"/>
      <c r="AAT122" s="405"/>
      <c r="AAU122" s="405"/>
      <c r="AAV122" s="405"/>
      <c r="AAW122" s="405"/>
      <c r="AAX122" s="405"/>
      <c r="AAY122" s="405"/>
      <c r="AAZ122" s="405"/>
      <c r="ABA122" s="405"/>
      <c r="ABB122" s="405"/>
      <c r="ABC122" s="405"/>
      <c r="ABD122" s="405"/>
      <c r="ABE122" s="405"/>
      <c r="ABF122" s="405"/>
      <c r="ABG122" s="405"/>
      <c r="ABH122" s="405"/>
      <c r="ABI122" s="405"/>
      <c r="ABJ122" s="405"/>
      <c r="ABK122" s="405"/>
      <c r="ABL122" s="405"/>
      <c r="ABM122" s="405"/>
      <c r="ABN122" s="405"/>
      <c r="ABO122" s="405"/>
      <c r="ABP122" s="405"/>
      <c r="ABQ122" s="405"/>
      <c r="ABR122" s="405"/>
      <c r="ABS122" s="405"/>
      <c r="ABT122" s="405"/>
      <c r="ABU122" s="405"/>
      <c r="ABV122" s="405"/>
      <c r="ABX122" s="405"/>
      <c r="ABZ122" s="405"/>
      <c r="ACB122" s="405"/>
      <c r="ACE122" s="405"/>
      <c r="ACF122" s="405"/>
      <c r="ACG122" s="405"/>
      <c r="ACI122" s="405"/>
      <c r="ACJ122" s="405"/>
      <c r="ACK122" s="405"/>
      <c r="ACL122" s="405"/>
      <c r="ACQ122" s="405"/>
      <c r="ACS122" s="405"/>
      <c r="ACT122" s="405"/>
      <c r="ACU122" s="405"/>
      <c r="ACV122" s="405"/>
      <c r="ACW122" s="405"/>
      <c r="ACX122" s="405"/>
      <c r="ACY122" s="405"/>
      <c r="ACZ122" s="405"/>
      <c r="ADA122" s="405"/>
      <c r="ADB122" s="405"/>
      <c r="ADC122" s="405"/>
      <c r="ADD122" s="405"/>
      <c r="ADE122" s="405"/>
      <c r="ADF122" s="405"/>
      <c r="ADG122" s="405"/>
      <c r="ADH122" s="405"/>
      <c r="ADI122" s="405"/>
      <c r="ADJ122" s="405"/>
      <c r="ADK122" s="405"/>
      <c r="ADL122" s="405"/>
      <c r="ADM122" s="405"/>
      <c r="ADN122" s="405"/>
      <c r="ADO122" s="405"/>
      <c r="ADP122" s="405"/>
      <c r="ADQ122" s="405"/>
      <c r="ADR122" s="405"/>
      <c r="ADS122" s="405"/>
      <c r="ADT122" s="405"/>
      <c r="ADU122" s="405"/>
      <c r="ADV122" s="405"/>
      <c r="ADW122" s="405"/>
      <c r="ADX122" s="405"/>
      <c r="ADY122" s="405"/>
      <c r="ADZ122" s="405"/>
      <c r="AEA122" s="405"/>
      <c r="AEB122" s="405"/>
      <c r="AEC122" s="405"/>
      <c r="AED122" s="405"/>
      <c r="AEE122" s="405"/>
      <c r="AEF122" s="405"/>
      <c r="AEG122" s="405"/>
      <c r="AEH122" s="405"/>
      <c r="AEI122" s="405"/>
      <c r="AEJ122" s="405"/>
      <c r="AEK122" s="405"/>
      <c r="AEL122" s="405"/>
      <c r="AEM122" s="405"/>
      <c r="AEN122" s="405"/>
      <c r="AEO122" s="405"/>
      <c r="AEP122" s="405"/>
      <c r="AEQ122" s="405"/>
      <c r="AER122" s="405"/>
      <c r="AES122" s="405"/>
      <c r="AET122" s="405"/>
      <c r="AEU122" s="405"/>
      <c r="AEV122" s="405"/>
      <c r="AEW122" s="405"/>
      <c r="AEX122" s="405"/>
      <c r="AEY122" s="405"/>
      <c r="AEZ122" s="405"/>
      <c r="AFA122" s="405"/>
      <c r="AFB122" s="405"/>
      <c r="AFC122" s="405"/>
      <c r="AFD122" s="405"/>
      <c r="AFE122" s="405"/>
      <c r="AFF122" s="405"/>
      <c r="AFG122" s="405"/>
      <c r="AFH122" s="405"/>
      <c r="AFI122" s="405"/>
      <c r="AFJ122" s="405"/>
      <c r="AFK122" s="405"/>
      <c r="AFL122" s="405"/>
      <c r="AFM122" s="405"/>
      <c r="AFN122" s="405"/>
      <c r="AFO122" s="405"/>
      <c r="AFP122" s="405"/>
      <c r="AFQ122" s="405"/>
      <c r="AFR122" s="405"/>
      <c r="AFS122" s="405"/>
      <c r="AFT122" s="405"/>
      <c r="AFU122" s="405"/>
      <c r="AFV122" s="405"/>
      <c r="AFW122" s="405"/>
      <c r="AFX122" s="405"/>
      <c r="AFY122" s="405"/>
      <c r="AFZ122" s="405"/>
      <c r="AGA122" s="405"/>
      <c r="AGB122" s="405"/>
      <c r="AGC122" s="405"/>
      <c r="AGD122" s="405"/>
      <c r="AGE122" s="405"/>
      <c r="AGF122" s="405"/>
      <c r="AGG122" s="405"/>
      <c r="AGH122" s="405"/>
      <c r="AGI122" s="405"/>
      <c r="AGJ122" s="405"/>
      <c r="AGK122" s="405"/>
      <c r="AGL122" s="405"/>
      <c r="AGM122" s="405"/>
      <c r="AGN122" s="405"/>
      <c r="AGO122" s="405"/>
      <c r="AGP122" s="405"/>
      <c r="AGQ122" s="405"/>
      <c r="AGR122" s="405"/>
      <c r="AGS122" s="405"/>
      <c r="AGT122" s="405"/>
      <c r="AGU122" s="405"/>
      <c r="AGV122" s="405"/>
      <c r="AGW122" s="405"/>
      <c r="AGX122" s="405"/>
      <c r="AGY122" s="405"/>
      <c r="AGZ122" s="405"/>
      <c r="AHA122" s="405"/>
      <c r="AHB122" s="405"/>
      <c r="AHC122" s="405"/>
      <c r="AHD122" s="405"/>
      <c r="AHE122" s="405"/>
      <c r="AHF122" s="405"/>
      <c r="AHG122" s="405"/>
      <c r="AHH122" s="405"/>
      <c r="AHI122" s="405"/>
      <c r="AHJ122" s="405"/>
      <c r="AHK122" s="405"/>
      <c r="AHL122" s="405"/>
      <c r="AHM122" s="405"/>
      <c r="AHN122" s="405"/>
      <c r="AHO122" s="405"/>
      <c r="AHP122" s="405"/>
      <c r="AHQ122" s="405"/>
      <c r="AHR122" s="405"/>
      <c r="AHS122" s="405"/>
      <c r="AHT122" s="405"/>
      <c r="AHU122" s="405"/>
      <c r="AHV122" s="405"/>
      <c r="AHW122" s="405"/>
      <c r="AHX122" s="405"/>
      <c r="AHY122" s="405"/>
      <c r="AHZ122" s="405"/>
      <c r="AIA122" s="405"/>
      <c r="AIB122" s="405"/>
      <c r="AIC122" s="405"/>
      <c r="AID122" s="405"/>
      <c r="AIE122" s="405"/>
      <c r="AIF122" s="405"/>
      <c r="AIG122" s="405"/>
      <c r="AIH122" s="405"/>
      <c r="AII122" s="405"/>
      <c r="AIJ122" s="405"/>
      <c r="AIK122" s="405"/>
      <c r="AIL122" s="405"/>
      <c r="AIM122" s="405"/>
      <c r="AIN122" s="405"/>
      <c r="AIO122" s="405"/>
      <c r="AIP122" s="405"/>
      <c r="AIQ122" s="405"/>
      <c r="AIR122" s="405"/>
      <c r="AIS122" s="405"/>
      <c r="AIT122" s="405"/>
      <c r="AIU122" s="405"/>
      <c r="AIV122" s="405"/>
      <c r="AIW122" s="405"/>
      <c r="AIX122" s="405"/>
      <c r="AIY122" s="405"/>
      <c r="AIZ122" s="405"/>
      <c r="AJA122" s="405"/>
      <c r="AJB122" s="405"/>
      <c r="AJC122" s="405"/>
      <c r="AJD122" s="405"/>
      <c r="AJE122" s="405"/>
      <c r="AJF122" s="405"/>
      <c r="AJG122" s="405"/>
      <c r="AJH122" s="405"/>
      <c r="AJI122" s="405"/>
      <c r="AJJ122" s="405"/>
      <c r="AJK122" s="405"/>
      <c r="AJL122" s="405"/>
      <c r="AJM122" s="405"/>
      <c r="AJN122" s="405"/>
      <c r="AJO122" s="405"/>
      <c r="AJP122" s="405"/>
      <c r="AJQ122" s="405"/>
      <c r="AJR122" s="405"/>
      <c r="AJS122" s="405"/>
      <c r="AJT122" s="405"/>
      <c r="AJU122" s="405"/>
      <c r="AJV122" s="405"/>
      <c r="AJW122" s="405"/>
      <c r="AJX122" s="405"/>
      <c r="AJY122" s="405"/>
      <c r="AJZ122" s="405"/>
      <c r="AKA122" s="405"/>
      <c r="AKB122" s="405"/>
      <c r="AKC122" s="405"/>
      <c r="AKD122" s="405"/>
      <c r="AKE122" s="405"/>
      <c r="AKF122" s="405"/>
      <c r="AKG122" s="405"/>
      <c r="AKH122" s="405"/>
      <c r="AKI122" s="405"/>
      <c r="AKJ122" s="405"/>
      <c r="AKK122" s="405"/>
      <c r="AKL122" s="405"/>
      <c r="AKM122" s="405"/>
      <c r="AKN122" s="405"/>
      <c r="AKO122" s="405"/>
      <c r="AKP122" s="405"/>
      <c r="AKQ122" s="405"/>
      <c r="AKR122" s="405"/>
      <c r="AKS122" s="405"/>
      <c r="AKT122" s="405"/>
      <c r="AKU122" s="405"/>
      <c r="AKV122" s="405"/>
      <c r="AKW122" s="405"/>
      <c r="AKX122" s="405"/>
      <c r="AKY122" s="405"/>
      <c r="AKZ122" s="405"/>
      <c r="ALA122" s="405"/>
      <c r="ALB122" s="405"/>
      <c r="ALC122" s="405"/>
      <c r="ALD122" s="405"/>
      <c r="ALE122" s="405"/>
      <c r="ALF122" s="405"/>
      <c r="ALG122" s="405"/>
      <c r="ALH122" s="405"/>
      <c r="ALI122" s="405"/>
      <c r="ALJ122" s="405"/>
      <c r="ALK122" s="405"/>
      <c r="ALL122" s="405"/>
      <c r="ALM122" s="405"/>
      <c r="ALN122" s="405"/>
      <c r="ALO122" s="405"/>
      <c r="ALP122" s="405"/>
      <c r="ALQ122" s="405"/>
      <c r="ALR122" s="405"/>
      <c r="ALT122" s="405"/>
      <c r="ALV122" s="405"/>
      <c r="ALX122" s="405"/>
      <c r="AMA122" s="405"/>
      <c r="AMB122" s="405"/>
      <c r="AMC122" s="405"/>
      <c r="AME122" s="405"/>
      <c r="AMF122" s="405"/>
      <c r="AMG122" s="405"/>
      <c r="AMH122" s="405"/>
      <c r="AMM122" s="405"/>
      <c r="AMO122" s="405"/>
      <c r="AMP122" s="405"/>
      <c r="AMQ122" s="405"/>
      <c r="AMR122" s="405"/>
      <c r="AMS122" s="405"/>
      <c r="AMT122" s="405"/>
      <c r="AMU122" s="405"/>
      <c r="AMV122" s="405"/>
      <c r="AMW122" s="405"/>
      <c r="AMX122" s="405"/>
      <c r="AMY122" s="405"/>
      <c r="AMZ122" s="405"/>
      <c r="ANA122" s="405"/>
      <c r="ANB122" s="405"/>
      <c r="ANC122" s="405"/>
      <c r="AND122" s="405"/>
      <c r="ANE122" s="405"/>
      <c r="ANF122" s="405"/>
      <c r="ANG122" s="405"/>
      <c r="ANH122" s="405"/>
      <c r="ANI122" s="405"/>
      <c r="ANJ122" s="405"/>
      <c r="ANK122" s="405"/>
      <c r="ANL122" s="405"/>
      <c r="ANM122" s="405"/>
      <c r="ANN122" s="405"/>
      <c r="ANO122" s="405"/>
      <c r="ANP122" s="405"/>
      <c r="ANQ122" s="405"/>
      <c r="ANR122" s="405"/>
      <c r="ANS122" s="405"/>
      <c r="ANT122" s="405"/>
      <c r="ANU122" s="405"/>
      <c r="ANV122" s="405"/>
      <c r="ANW122" s="405"/>
      <c r="ANX122" s="405"/>
      <c r="ANY122" s="405"/>
      <c r="ANZ122" s="405"/>
      <c r="AOA122" s="405"/>
      <c r="AOB122" s="405"/>
      <c r="AOC122" s="405"/>
      <c r="AOD122" s="405"/>
      <c r="AOE122" s="405"/>
      <c r="AOF122" s="405"/>
      <c r="AOG122" s="405"/>
      <c r="AOH122" s="405"/>
      <c r="AOI122" s="405"/>
      <c r="AOJ122" s="405"/>
      <c r="AOK122" s="405"/>
      <c r="AOL122" s="405"/>
      <c r="AOM122" s="405"/>
      <c r="AON122" s="405"/>
      <c r="AOO122" s="405"/>
      <c r="AOP122" s="405"/>
      <c r="AOQ122" s="405"/>
      <c r="AOR122" s="405"/>
      <c r="AOS122" s="405"/>
      <c r="AOT122" s="405"/>
      <c r="AOU122" s="405"/>
      <c r="AOV122" s="405"/>
      <c r="AOW122" s="405"/>
      <c r="AOX122" s="405"/>
      <c r="AOY122" s="405"/>
      <c r="AOZ122" s="405"/>
      <c r="APA122" s="405"/>
      <c r="APB122" s="405"/>
      <c r="APC122" s="405"/>
      <c r="APD122" s="405"/>
      <c r="APE122" s="405"/>
      <c r="APF122" s="405"/>
      <c r="APG122" s="405"/>
      <c r="APH122" s="405"/>
      <c r="API122" s="405"/>
      <c r="APJ122" s="405"/>
      <c r="APK122" s="405"/>
      <c r="APL122" s="405"/>
      <c r="APM122" s="405"/>
      <c r="APN122" s="405"/>
      <c r="APO122" s="405"/>
      <c r="APP122" s="405"/>
      <c r="APQ122" s="405"/>
      <c r="APR122" s="405"/>
      <c r="APS122" s="405"/>
      <c r="APT122" s="405"/>
      <c r="APU122" s="405"/>
      <c r="APV122" s="405"/>
      <c r="APW122" s="405"/>
      <c r="APX122" s="405"/>
      <c r="APY122" s="405"/>
      <c r="APZ122" s="405"/>
      <c r="AQA122" s="405"/>
      <c r="AQB122" s="405"/>
      <c r="AQC122" s="405"/>
      <c r="AQD122" s="405"/>
      <c r="AQE122" s="405"/>
      <c r="AQF122" s="405"/>
      <c r="AQG122" s="405"/>
      <c r="AQH122" s="405"/>
      <c r="AQI122" s="405"/>
      <c r="AQJ122" s="405"/>
      <c r="AQK122" s="405"/>
      <c r="AQL122" s="405"/>
      <c r="AQM122" s="405"/>
      <c r="AQN122" s="405"/>
      <c r="AQO122" s="405"/>
      <c r="AQP122" s="405"/>
      <c r="AQQ122" s="405"/>
      <c r="AQR122" s="405"/>
      <c r="AQS122" s="405"/>
      <c r="AQT122" s="405"/>
      <c r="AQU122" s="405"/>
      <c r="AQV122" s="405"/>
      <c r="AQW122" s="405"/>
      <c r="AQX122" s="405"/>
      <c r="AQY122" s="405"/>
      <c r="AQZ122" s="405"/>
      <c r="ARA122" s="405"/>
      <c r="ARB122" s="405"/>
      <c r="ARC122" s="405"/>
      <c r="ARD122" s="405"/>
      <c r="ARE122" s="405"/>
      <c r="ARF122" s="405"/>
      <c r="ARG122" s="405"/>
      <c r="ARH122" s="405"/>
      <c r="ARI122" s="405"/>
      <c r="ARJ122" s="405"/>
      <c r="ARK122" s="405"/>
      <c r="ARL122" s="405"/>
      <c r="ARM122" s="405"/>
      <c r="ARN122" s="405"/>
      <c r="ARO122" s="405"/>
      <c r="ARP122" s="405"/>
      <c r="ARQ122" s="405"/>
      <c r="ARR122" s="405"/>
      <c r="ARS122" s="405"/>
      <c r="ART122" s="405"/>
      <c r="ARU122" s="405"/>
      <c r="ARV122" s="405"/>
      <c r="ARW122" s="405"/>
      <c r="ARX122" s="405"/>
      <c r="ARY122" s="405"/>
      <c r="ARZ122" s="405"/>
      <c r="ASA122" s="405"/>
      <c r="ASB122" s="405"/>
      <c r="ASC122" s="405"/>
      <c r="ASD122" s="405"/>
      <c r="ASE122" s="405"/>
      <c r="ASF122" s="405"/>
      <c r="ASG122" s="405"/>
      <c r="ASH122" s="405"/>
      <c r="ASI122" s="405"/>
      <c r="ASJ122" s="405"/>
      <c r="ASK122" s="405"/>
      <c r="ASL122" s="405"/>
      <c r="ASM122" s="405"/>
      <c r="ASN122" s="405"/>
      <c r="ASO122" s="405"/>
      <c r="ASP122" s="405"/>
      <c r="ASQ122" s="405"/>
      <c r="ASR122" s="405"/>
      <c r="ASS122" s="405"/>
      <c r="AST122" s="405"/>
      <c r="ASU122" s="405"/>
      <c r="ASV122" s="405"/>
      <c r="ASW122" s="405"/>
      <c r="ASX122" s="405"/>
      <c r="ASY122" s="405"/>
      <c r="ASZ122" s="405"/>
      <c r="ATA122" s="405"/>
      <c r="ATB122" s="405"/>
      <c r="ATC122" s="405"/>
      <c r="ATD122" s="405"/>
      <c r="ATE122" s="405"/>
      <c r="ATF122" s="405"/>
      <c r="ATG122" s="405"/>
      <c r="ATH122" s="405"/>
      <c r="ATI122" s="405"/>
      <c r="ATJ122" s="405"/>
      <c r="ATK122" s="405"/>
      <c r="ATL122" s="405"/>
      <c r="ATM122" s="405"/>
      <c r="ATN122" s="405"/>
      <c r="ATO122" s="405"/>
      <c r="ATP122" s="405"/>
      <c r="ATQ122" s="405"/>
      <c r="ATR122" s="405"/>
      <c r="ATS122" s="405"/>
      <c r="ATT122" s="405"/>
      <c r="ATU122" s="405"/>
      <c r="ATV122" s="405"/>
      <c r="ATW122" s="405"/>
      <c r="ATX122" s="405"/>
      <c r="ATY122" s="405"/>
      <c r="ATZ122" s="405"/>
      <c r="AUA122" s="405"/>
      <c r="AUB122" s="405"/>
      <c r="AUC122" s="405"/>
      <c r="AUD122" s="405"/>
      <c r="AUE122" s="405"/>
      <c r="AUF122" s="405"/>
      <c r="AUG122" s="405"/>
      <c r="AUH122" s="405"/>
      <c r="AUI122" s="405"/>
      <c r="AUJ122" s="405"/>
      <c r="AUK122" s="405"/>
      <c r="AUL122" s="405"/>
      <c r="AUM122" s="405"/>
      <c r="AUN122" s="405"/>
      <c r="AUO122" s="405"/>
      <c r="AUP122" s="405"/>
      <c r="AUQ122" s="405"/>
      <c r="AUR122" s="405"/>
      <c r="AUS122" s="405"/>
      <c r="AUT122" s="405"/>
      <c r="AUU122" s="405"/>
      <c r="AUV122" s="405"/>
      <c r="AUW122" s="405"/>
      <c r="AUX122" s="405"/>
      <c r="AUY122" s="405"/>
      <c r="AUZ122" s="405"/>
      <c r="AVA122" s="405"/>
      <c r="AVB122" s="405"/>
      <c r="AVC122" s="405"/>
      <c r="AVD122" s="405"/>
      <c r="AVE122" s="405"/>
      <c r="AVF122" s="405"/>
      <c r="AVG122" s="405"/>
      <c r="AVH122" s="405"/>
      <c r="AVI122" s="405"/>
      <c r="AVJ122" s="405"/>
      <c r="AVK122" s="405"/>
      <c r="AVL122" s="405"/>
      <c r="AVM122" s="405"/>
      <c r="AVN122" s="405"/>
      <c r="AVP122" s="405"/>
      <c r="AVR122" s="405"/>
      <c r="AVT122" s="405"/>
      <c r="AVW122" s="405"/>
      <c r="AVX122" s="405"/>
      <c r="AVY122" s="405"/>
      <c r="AWA122" s="405"/>
      <c r="AWB122" s="405"/>
      <c r="AWC122" s="405"/>
      <c r="AWD122" s="405"/>
      <c r="AWI122" s="405"/>
      <c r="AWK122" s="405"/>
      <c r="AWL122" s="405"/>
      <c r="AWM122" s="405"/>
      <c r="AWN122" s="405"/>
      <c r="AWO122" s="405"/>
      <c r="AWP122" s="405"/>
      <c r="AWQ122" s="405"/>
      <c r="AWR122" s="405"/>
      <c r="AWS122" s="405"/>
      <c r="AWT122" s="405"/>
      <c r="AWU122" s="405"/>
      <c r="AWV122" s="405"/>
      <c r="AWW122" s="405"/>
      <c r="AWX122" s="405"/>
      <c r="AWY122" s="405"/>
      <c r="AWZ122" s="405"/>
      <c r="AXA122" s="405"/>
      <c r="AXB122" s="405"/>
      <c r="AXC122" s="405"/>
      <c r="AXD122" s="405"/>
      <c r="AXE122" s="405"/>
      <c r="AXF122" s="405"/>
      <c r="AXG122" s="405"/>
      <c r="AXH122" s="405"/>
      <c r="AXI122" s="405"/>
      <c r="AXJ122" s="405"/>
      <c r="AXK122" s="405"/>
      <c r="AXL122" s="405"/>
      <c r="AXM122" s="405"/>
      <c r="AXN122" s="405"/>
      <c r="AXO122" s="405"/>
      <c r="AXP122" s="405"/>
      <c r="AXQ122" s="405"/>
      <c r="AXR122" s="405"/>
      <c r="AXS122" s="405"/>
      <c r="AXT122" s="405"/>
      <c r="AXU122" s="405"/>
      <c r="AXV122" s="405"/>
      <c r="AXW122" s="405"/>
      <c r="AXX122" s="405"/>
      <c r="AXY122" s="405"/>
      <c r="AXZ122" s="405"/>
      <c r="AYA122" s="405"/>
      <c r="AYB122" s="405"/>
      <c r="AYC122" s="405"/>
      <c r="AYD122" s="405"/>
      <c r="AYE122" s="405"/>
      <c r="AYF122" s="405"/>
      <c r="AYG122" s="405"/>
      <c r="AYH122" s="405"/>
      <c r="AYI122" s="405"/>
      <c r="AYJ122" s="405"/>
      <c r="AYK122" s="405"/>
      <c r="AYL122" s="405"/>
      <c r="AYM122" s="405"/>
      <c r="AYN122" s="405"/>
      <c r="AYO122" s="405"/>
      <c r="AYP122" s="405"/>
      <c r="AYQ122" s="405"/>
      <c r="AYR122" s="405"/>
      <c r="AYS122" s="405"/>
      <c r="AYT122" s="405"/>
      <c r="AYU122" s="405"/>
      <c r="AYV122" s="405"/>
      <c r="AYW122" s="405"/>
      <c r="AYX122" s="405"/>
      <c r="AYY122" s="405"/>
      <c r="AYZ122" s="405"/>
      <c r="AZA122" s="405"/>
      <c r="AZB122" s="405"/>
      <c r="AZC122" s="405"/>
      <c r="AZD122" s="405"/>
      <c r="AZE122" s="405"/>
      <c r="AZF122" s="405"/>
      <c r="AZG122" s="405"/>
      <c r="AZH122" s="405"/>
      <c r="AZI122" s="405"/>
      <c r="AZJ122" s="405"/>
      <c r="AZK122" s="405"/>
      <c r="AZL122" s="405"/>
      <c r="AZM122" s="405"/>
      <c r="AZN122" s="405"/>
      <c r="AZO122" s="405"/>
      <c r="AZP122" s="405"/>
      <c r="AZQ122" s="405"/>
      <c r="AZR122" s="405"/>
      <c r="AZS122" s="405"/>
      <c r="AZT122" s="405"/>
      <c r="AZU122" s="405"/>
      <c r="AZV122" s="405"/>
      <c r="AZW122" s="405"/>
      <c r="AZX122" s="405"/>
      <c r="AZY122" s="405"/>
      <c r="AZZ122" s="405"/>
      <c r="BAA122" s="405"/>
      <c r="BAB122" s="405"/>
      <c r="BAC122" s="405"/>
      <c r="BAD122" s="405"/>
      <c r="BAE122" s="405"/>
      <c r="BAF122" s="405"/>
      <c r="BAG122" s="405"/>
      <c r="BAH122" s="405"/>
      <c r="BAI122" s="405"/>
      <c r="BAJ122" s="405"/>
      <c r="BAK122" s="405"/>
      <c r="BAL122" s="405"/>
      <c r="BAM122" s="405"/>
      <c r="BAN122" s="405"/>
      <c r="BAO122" s="405"/>
      <c r="BAP122" s="405"/>
      <c r="BAQ122" s="405"/>
      <c r="BAR122" s="405"/>
      <c r="BAS122" s="405"/>
      <c r="BAT122" s="405"/>
      <c r="BAU122" s="405"/>
      <c r="BAV122" s="405"/>
      <c r="BAW122" s="405"/>
      <c r="BAX122" s="405"/>
      <c r="BAY122" s="405"/>
      <c r="BAZ122" s="405"/>
      <c r="BBA122" s="405"/>
      <c r="BBB122" s="405"/>
      <c r="BBC122" s="405"/>
      <c r="BBD122" s="405"/>
      <c r="BBE122" s="405"/>
      <c r="BBF122" s="405"/>
      <c r="BBG122" s="405"/>
      <c r="BBH122" s="405"/>
      <c r="BBI122" s="405"/>
      <c r="BBJ122" s="405"/>
      <c r="BBK122" s="405"/>
      <c r="BBL122" s="405"/>
      <c r="BBM122" s="405"/>
      <c r="BBN122" s="405"/>
      <c r="BBO122" s="405"/>
      <c r="BBP122" s="405"/>
      <c r="BBQ122" s="405"/>
      <c r="BBR122" s="405"/>
      <c r="BBS122" s="405"/>
      <c r="BBT122" s="405"/>
      <c r="BBU122" s="405"/>
      <c r="BBV122" s="405"/>
      <c r="BBW122" s="405"/>
      <c r="BBX122" s="405"/>
      <c r="BBY122" s="405"/>
      <c r="BBZ122" s="405"/>
      <c r="BCA122" s="405"/>
      <c r="BCB122" s="405"/>
      <c r="BCC122" s="405"/>
      <c r="BCD122" s="405"/>
      <c r="BCE122" s="405"/>
      <c r="BCF122" s="405"/>
      <c r="BCG122" s="405"/>
      <c r="BCH122" s="405"/>
      <c r="BCI122" s="405"/>
      <c r="BCJ122" s="405"/>
      <c r="BCK122" s="405"/>
      <c r="BCL122" s="405"/>
      <c r="BCM122" s="405"/>
      <c r="BCN122" s="405"/>
      <c r="BCO122" s="405"/>
      <c r="BCP122" s="405"/>
      <c r="BCQ122" s="405"/>
      <c r="BCR122" s="405"/>
      <c r="BCS122" s="405"/>
      <c r="BCT122" s="405"/>
      <c r="BCU122" s="405"/>
      <c r="BCV122" s="405"/>
      <c r="BCW122" s="405"/>
      <c r="BCX122" s="405"/>
      <c r="BCY122" s="405"/>
      <c r="BCZ122" s="405"/>
      <c r="BDA122" s="405"/>
      <c r="BDB122" s="405"/>
      <c r="BDC122" s="405"/>
      <c r="BDD122" s="405"/>
      <c r="BDE122" s="405"/>
      <c r="BDF122" s="405"/>
      <c r="BDG122" s="405"/>
      <c r="BDH122" s="405"/>
      <c r="BDI122" s="405"/>
      <c r="BDJ122" s="405"/>
      <c r="BDK122" s="405"/>
      <c r="BDL122" s="405"/>
      <c r="BDM122" s="405"/>
      <c r="BDN122" s="405"/>
      <c r="BDO122" s="405"/>
      <c r="BDP122" s="405"/>
      <c r="BDQ122" s="405"/>
      <c r="BDR122" s="405"/>
      <c r="BDS122" s="405"/>
      <c r="BDT122" s="405"/>
      <c r="BDU122" s="405"/>
      <c r="BDV122" s="405"/>
      <c r="BDW122" s="405"/>
      <c r="BDX122" s="405"/>
      <c r="BDY122" s="405"/>
      <c r="BDZ122" s="405"/>
      <c r="BEA122" s="405"/>
      <c r="BEB122" s="405"/>
      <c r="BEC122" s="405"/>
      <c r="BED122" s="405"/>
      <c r="BEE122" s="405"/>
      <c r="BEF122" s="405"/>
      <c r="BEG122" s="405"/>
      <c r="BEH122" s="405"/>
      <c r="BEI122" s="405"/>
      <c r="BEJ122" s="405"/>
      <c r="BEK122" s="405"/>
      <c r="BEL122" s="405"/>
      <c r="BEM122" s="405"/>
      <c r="BEN122" s="405"/>
      <c r="BEO122" s="405"/>
      <c r="BEP122" s="405"/>
      <c r="BEQ122" s="405"/>
      <c r="BER122" s="405"/>
      <c r="BES122" s="405"/>
      <c r="BET122" s="405"/>
      <c r="BEU122" s="405"/>
      <c r="BEV122" s="405"/>
      <c r="BEW122" s="405"/>
      <c r="BEX122" s="405"/>
      <c r="BEY122" s="405"/>
      <c r="BEZ122" s="405"/>
      <c r="BFA122" s="405"/>
      <c r="BFB122" s="405"/>
      <c r="BFC122" s="405"/>
      <c r="BFD122" s="405"/>
      <c r="BFE122" s="405"/>
      <c r="BFF122" s="405"/>
      <c r="BFG122" s="405"/>
      <c r="BFH122" s="405"/>
      <c r="BFI122" s="405"/>
      <c r="BFJ122" s="405"/>
      <c r="BFL122" s="405"/>
      <c r="BFN122" s="405"/>
      <c r="BFP122" s="405"/>
      <c r="BFS122" s="405"/>
      <c r="BFT122" s="405"/>
      <c r="BFU122" s="405"/>
      <c r="BFW122" s="405"/>
      <c r="BFX122" s="405"/>
      <c r="BFY122" s="405"/>
      <c r="BFZ122" s="405"/>
      <c r="BGE122" s="405"/>
      <c r="BGG122" s="405"/>
      <c r="BGH122" s="405"/>
      <c r="BGI122" s="405"/>
      <c r="BGJ122" s="405"/>
      <c r="BGK122" s="405"/>
      <c r="BGL122" s="405"/>
      <c r="BGM122" s="405"/>
      <c r="BGN122" s="405"/>
      <c r="BGO122" s="405"/>
      <c r="BGP122" s="405"/>
      <c r="BGQ122" s="405"/>
      <c r="BGR122" s="405"/>
      <c r="BGS122" s="405"/>
      <c r="BGT122" s="405"/>
      <c r="BGU122" s="405"/>
      <c r="BGV122" s="405"/>
      <c r="BGW122" s="405"/>
      <c r="BGX122" s="405"/>
      <c r="BGY122" s="405"/>
      <c r="BGZ122" s="405"/>
      <c r="BHA122" s="405"/>
      <c r="BHB122" s="405"/>
      <c r="BHC122" s="405"/>
      <c r="BHD122" s="405"/>
      <c r="BHE122" s="405"/>
      <c r="BHF122" s="405"/>
      <c r="BHG122" s="405"/>
      <c r="BHH122" s="405"/>
      <c r="BHI122" s="405"/>
      <c r="BHJ122" s="405"/>
      <c r="BHK122" s="405"/>
      <c r="BHL122" s="405"/>
      <c r="BHM122" s="405"/>
      <c r="BHN122" s="405"/>
      <c r="BHO122" s="405"/>
      <c r="BHP122" s="405"/>
      <c r="BHQ122" s="405"/>
      <c r="BHR122" s="405"/>
      <c r="BHS122" s="405"/>
      <c r="BHT122" s="405"/>
      <c r="BHU122" s="405"/>
      <c r="BHV122" s="405"/>
      <c r="BHW122" s="405"/>
      <c r="BHX122" s="405"/>
      <c r="BHY122" s="405"/>
      <c r="BHZ122" s="405"/>
      <c r="BIA122" s="405"/>
      <c r="BIB122" s="405"/>
      <c r="BIC122" s="405"/>
      <c r="BID122" s="405"/>
      <c r="BIE122" s="405"/>
      <c r="BIF122" s="405"/>
      <c r="BIG122" s="405"/>
      <c r="BIH122" s="405"/>
      <c r="BII122" s="405"/>
      <c r="BIJ122" s="405"/>
      <c r="BIK122" s="405"/>
      <c r="BIL122" s="405"/>
      <c r="BIM122" s="405"/>
      <c r="BIN122" s="405"/>
      <c r="BIO122" s="405"/>
      <c r="BIP122" s="405"/>
      <c r="BIQ122" s="405"/>
      <c r="BIR122" s="405"/>
      <c r="BIS122" s="405"/>
      <c r="BIT122" s="405"/>
      <c r="BIU122" s="405"/>
      <c r="BIV122" s="405"/>
      <c r="BIW122" s="405"/>
      <c r="BIX122" s="405"/>
      <c r="BIY122" s="405"/>
      <c r="BIZ122" s="405"/>
      <c r="BJA122" s="405"/>
      <c r="BJB122" s="405"/>
      <c r="BJC122" s="405"/>
      <c r="BJD122" s="405"/>
      <c r="BJE122" s="405"/>
      <c r="BJF122" s="405"/>
      <c r="BJG122" s="405"/>
      <c r="BJH122" s="405"/>
      <c r="BJI122" s="405"/>
      <c r="BJJ122" s="405"/>
      <c r="BJK122" s="405"/>
      <c r="BJL122" s="405"/>
      <c r="BJM122" s="405"/>
      <c r="BJN122" s="405"/>
      <c r="BJO122" s="405"/>
      <c r="BJP122" s="405"/>
      <c r="BJQ122" s="405"/>
      <c r="BJR122" s="405"/>
      <c r="BJS122" s="405"/>
      <c r="BJT122" s="405"/>
      <c r="BJU122" s="405"/>
      <c r="BJV122" s="405"/>
      <c r="BJW122" s="405"/>
      <c r="BJX122" s="405"/>
      <c r="BJY122" s="405"/>
      <c r="BJZ122" s="405"/>
      <c r="BKA122" s="405"/>
      <c r="BKB122" s="405"/>
      <c r="BKC122" s="405"/>
      <c r="BKD122" s="405"/>
      <c r="BKE122" s="405"/>
      <c r="BKF122" s="405"/>
      <c r="BKG122" s="405"/>
      <c r="BKH122" s="405"/>
      <c r="BKI122" s="405"/>
      <c r="BKJ122" s="405"/>
      <c r="BKK122" s="405"/>
      <c r="BKL122" s="405"/>
      <c r="BKM122" s="405"/>
      <c r="BKN122" s="405"/>
      <c r="BKO122" s="405"/>
      <c r="BKP122" s="405"/>
      <c r="BKQ122" s="405"/>
      <c r="BKR122" s="405"/>
      <c r="BKS122" s="405"/>
      <c r="BKT122" s="405"/>
      <c r="BKU122" s="405"/>
      <c r="BKV122" s="405"/>
      <c r="BKW122" s="405"/>
      <c r="BKX122" s="405"/>
      <c r="BKY122" s="405"/>
      <c r="BKZ122" s="405"/>
      <c r="BLA122" s="405"/>
      <c r="BLB122" s="405"/>
      <c r="BLC122" s="405"/>
      <c r="BLD122" s="405"/>
      <c r="BLE122" s="405"/>
      <c r="BLF122" s="405"/>
      <c r="BLG122" s="405"/>
      <c r="BLH122" s="405"/>
      <c r="BLI122" s="405"/>
      <c r="BLJ122" s="405"/>
      <c r="BLK122" s="405"/>
      <c r="BLL122" s="405"/>
      <c r="BLM122" s="405"/>
      <c r="BLN122" s="405"/>
      <c r="BLO122" s="405"/>
      <c r="BLP122" s="405"/>
      <c r="BLQ122" s="405"/>
      <c r="BLR122" s="405"/>
      <c r="BLS122" s="405"/>
      <c r="BLT122" s="405"/>
      <c r="BLU122" s="405"/>
      <c r="BLV122" s="405"/>
      <c r="BLW122" s="405"/>
      <c r="BLX122" s="405"/>
      <c r="BLY122" s="405"/>
      <c r="BLZ122" s="405"/>
      <c r="BMA122" s="405"/>
      <c r="BMB122" s="405"/>
      <c r="BMC122" s="405"/>
      <c r="BMD122" s="405"/>
      <c r="BME122" s="405"/>
      <c r="BMF122" s="405"/>
      <c r="BMG122" s="405"/>
      <c r="BMH122" s="405"/>
      <c r="BMI122" s="405"/>
      <c r="BMJ122" s="405"/>
      <c r="BMK122" s="405"/>
      <c r="BML122" s="405"/>
      <c r="BMM122" s="405"/>
      <c r="BMN122" s="405"/>
      <c r="BMO122" s="405"/>
      <c r="BMP122" s="405"/>
      <c r="BMQ122" s="405"/>
      <c r="BMR122" s="405"/>
      <c r="BMS122" s="405"/>
      <c r="BMT122" s="405"/>
      <c r="BMU122" s="405"/>
      <c r="BMV122" s="405"/>
      <c r="BMW122" s="405"/>
      <c r="BMX122" s="405"/>
      <c r="BMY122" s="405"/>
      <c r="BMZ122" s="405"/>
      <c r="BNA122" s="405"/>
      <c r="BNB122" s="405"/>
      <c r="BNC122" s="405"/>
      <c r="BND122" s="405"/>
      <c r="BNE122" s="405"/>
      <c r="BNF122" s="405"/>
      <c r="BNG122" s="405"/>
      <c r="BNH122" s="405"/>
      <c r="BNI122" s="405"/>
      <c r="BNJ122" s="405"/>
      <c r="BNK122" s="405"/>
      <c r="BNL122" s="405"/>
      <c r="BNM122" s="405"/>
      <c r="BNN122" s="405"/>
      <c r="BNO122" s="405"/>
      <c r="BNP122" s="405"/>
      <c r="BNQ122" s="405"/>
      <c r="BNR122" s="405"/>
      <c r="BNS122" s="405"/>
      <c r="BNT122" s="405"/>
      <c r="BNU122" s="405"/>
      <c r="BNV122" s="405"/>
      <c r="BNW122" s="405"/>
      <c r="BNX122" s="405"/>
      <c r="BNY122" s="405"/>
      <c r="BNZ122" s="405"/>
      <c r="BOA122" s="405"/>
      <c r="BOB122" s="405"/>
      <c r="BOC122" s="405"/>
      <c r="BOD122" s="405"/>
      <c r="BOE122" s="405"/>
      <c r="BOF122" s="405"/>
      <c r="BOG122" s="405"/>
      <c r="BOH122" s="405"/>
      <c r="BOI122" s="405"/>
      <c r="BOJ122" s="405"/>
      <c r="BOK122" s="405"/>
      <c r="BOL122" s="405"/>
      <c r="BOM122" s="405"/>
      <c r="BON122" s="405"/>
      <c r="BOO122" s="405"/>
      <c r="BOP122" s="405"/>
      <c r="BOQ122" s="405"/>
      <c r="BOR122" s="405"/>
      <c r="BOS122" s="405"/>
      <c r="BOT122" s="405"/>
      <c r="BOU122" s="405"/>
      <c r="BOV122" s="405"/>
      <c r="BOW122" s="405"/>
      <c r="BOX122" s="405"/>
      <c r="BOY122" s="405"/>
      <c r="BOZ122" s="405"/>
      <c r="BPA122" s="405"/>
      <c r="BPB122" s="405"/>
      <c r="BPC122" s="405"/>
      <c r="BPD122" s="405"/>
      <c r="BPE122" s="405"/>
      <c r="BPF122" s="405"/>
      <c r="BPH122" s="405"/>
      <c r="BPJ122" s="405"/>
      <c r="BPL122" s="405"/>
      <c r="BPO122" s="405"/>
      <c r="BPP122" s="405"/>
      <c r="BPQ122" s="405"/>
      <c r="BPS122" s="405"/>
      <c r="BPT122" s="405"/>
      <c r="BPU122" s="405"/>
      <c r="BPV122" s="405"/>
      <c r="BQA122" s="405"/>
      <c r="BQC122" s="405"/>
      <c r="BQD122" s="405"/>
      <c r="BQE122" s="405"/>
      <c r="BQF122" s="405"/>
      <c r="BQG122" s="405"/>
      <c r="BQH122" s="405"/>
      <c r="BQI122" s="405"/>
      <c r="BQJ122" s="405"/>
      <c r="BQK122" s="405"/>
      <c r="BQL122" s="405"/>
      <c r="BQM122" s="405"/>
      <c r="BQN122" s="405"/>
      <c r="BQO122" s="405"/>
      <c r="BQP122" s="405"/>
      <c r="BQQ122" s="405"/>
      <c r="BQR122" s="405"/>
      <c r="BQS122" s="405"/>
      <c r="BQT122" s="405"/>
      <c r="BQU122" s="405"/>
      <c r="BQV122" s="405"/>
      <c r="BQW122" s="405"/>
      <c r="BQX122" s="405"/>
      <c r="BQY122" s="405"/>
      <c r="BQZ122" s="405"/>
      <c r="BRA122" s="405"/>
      <c r="BRB122" s="405"/>
      <c r="BRC122" s="405"/>
      <c r="BRD122" s="405"/>
      <c r="BRE122" s="405"/>
      <c r="BRF122" s="405"/>
      <c r="BRG122" s="405"/>
      <c r="BRH122" s="405"/>
      <c r="BRI122" s="405"/>
      <c r="BRJ122" s="405"/>
      <c r="BRK122" s="405"/>
      <c r="BRL122" s="405"/>
      <c r="BRM122" s="405"/>
      <c r="BRN122" s="405"/>
      <c r="BRO122" s="405"/>
      <c r="BRP122" s="405"/>
      <c r="BRQ122" s="405"/>
      <c r="BRR122" s="405"/>
      <c r="BRS122" s="405"/>
      <c r="BRT122" s="405"/>
      <c r="BRU122" s="405"/>
      <c r="BRV122" s="405"/>
      <c r="BRW122" s="405"/>
      <c r="BRX122" s="405"/>
      <c r="BRY122" s="405"/>
      <c r="BRZ122" s="405"/>
      <c r="BSA122" s="405"/>
      <c r="BSB122" s="405"/>
      <c r="BSC122" s="405"/>
      <c r="BSD122" s="405"/>
      <c r="BSE122" s="405"/>
      <c r="BSF122" s="405"/>
      <c r="BSG122" s="405"/>
      <c r="BSH122" s="405"/>
      <c r="BSI122" s="405"/>
      <c r="BSJ122" s="405"/>
      <c r="BSK122" s="405"/>
      <c r="BSL122" s="405"/>
      <c r="BSM122" s="405"/>
      <c r="BSN122" s="405"/>
      <c r="BSO122" s="405"/>
      <c r="BSP122" s="405"/>
      <c r="BSQ122" s="405"/>
      <c r="BSR122" s="405"/>
      <c r="BSS122" s="405"/>
      <c r="BST122" s="405"/>
      <c r="BSU122" s="405"/>
      <c r="BSV122" s="405"/>
      <c r="BSW122" s="405"/>
      <c r="BSX122" s="405"/>
      <c r="BSY122" s="405"/>
      <c r="BSZ122" s="405"/>
      <c r="BTA122" s="405"/>
      <c r="BTB122" s="405"/>
      <c r="BTC122" s="405"/>
      <c r="BTD122" s="405"/>
      <c r="BTE122" s="405"/>
      <c r="BTF122" s="405"/>
      <c r="BTG122" s="405"/>
      <c r="BTH122" s="405"/>
      <c r="BTI122" s="405"/>
      <c r="BTJ122" s="405"/>
      <c r="BTK122" s="405"/>
      <c r="BTL122" s="405"/>
      <c r="BTM122" s="405"/>
      <c r="BTN122" s="405"/>
      <c r="BTO122" s="405"/>
      <c r="BTP122" s="405"/>
      <c r="BTQ122" s="405"/>
      <c r="BTR122" s="405"/>
      <c r="BTS122" s="405"/>
      <c r="BTT122" s="405"/>
      <c r="BTU122" s="405"/>
      <c r="BTV122" s="405"/>
      <c r="BTW122" s="405"/>
      <c r="BTX122" s="405"/>
      <c r="BTY122" s="405"/>
      <c r="BTZ122" s="405"/>
      <c r="BUA122" s="405"/>
      <c r="BUB122" s="405"/>
      <c r="BUC122" s="405"/>
      <c r="BUD122" s="405"/>
      <c r="BUE122" s="405"/>
      <c r="BUF122" s="405"/>
      <c r="BUG122" s="405"/>
      <c r="BUH122" s="405"/>
      <c r="BUI122" s="405"/>
      <c r="BUJ122" s="405"/>
      <c r="BUK122" s="405"/>
      <c r="BUL122" s="405"/>
      <c r="BUM122" s="405"/>
      <c r="BUN122" s="405"/>
      <c r="BUO122" s="405"/>
      <c r="BUP122" s="405"/>
      <c r="BUQ122" s="405"/>
      <c r="BUR122" s="405"/>
      <c r="BUS122" s="405"/>
      <c r="BUT122" s="405"/>
      <c r="BUU122" s="405"/>
      <c r="BUV122" s="405"/>
      <c r="BUW122" s="405"/>
      <c r="BUX122" s="405"/>
      <c r="BUY122" s="405"/>
      <c r="BUZ122" s="405"/>
      <c r="BVA122" s="405"/>
      <c r="BVB122" s="405"/>
      <c r="BVC122" s="405"/>
      <c r="BVD122" s="405"/>
      <c r="BVE122" s="405"/>
      <c r="BVF122" s="405"/>
      <c r="BVG122" s="405"/>
      <c r="BVH122" s="405"/>
      <c r="BVI122" s="405"/>
      <c r="BVJ122" s="405"/>
      <c r="BVK122" s="405"/>
      <c r="BVL122" s="405"/>
      <c r="BVM122" s="405"/>
      <c r="BVN122" s="405"/>
      <c r="BVO122" s="405"/>
      <c r="BVP122" s="405"/>
      <c r="BVQ122" s="405"/>
      <c r="BVR122" s="405"/>
      <c r="BVS122" s="405"/>
      <c r="BVT122" s="405"/>
      <c r="BVU122" s="405"/>
      <c r="BVV122" s="405"/>
      <c r="BVW122" s="405"/>
      <c r="BVX122" s="405"/>
      <c r="BVY122" s="405"/>
      <c r="BVZ122" s="405"/>
      <c r="BWA122" s="405"/>
      <c r="BWB122" s="405"/>
      <c r="BWC122" s="405"/>
      <c r="BWD122" s="405"/>
      <c r="BWE122" s="405"/>
      <c r="BWF122" s="405"/>
      <c r="BWG122" s="405"/>
      <c r="BWH122" s="405"/>
      <c r="BWI122" s="405"/>
      <c r="BWJ122" s="405"/>
      <c r="BWK122" s="405"/>
      <c r="BWL122" s="405"/>
      <c r="BWM122" s="405"/>
      <c r="BWN122" s="405"/>
      <c r="BWO122" s="405"/>
      <c r="BWP122" s="405"/>
      <c r="BWQ122" s="405"/>
      <c r="BWR122" s="405"/>
      <c r="BWS122" s="405"/>
      <c r="BWT122" s="405"/>
      <c r="BWU122" s="405"/>
      <c r="BWV122" s="405"/>
      <c r="BWW122" s="405"/>
      <c r="BWX122" s="405"/>
      <c r="BWY122" s="405"/>
      <c r="BWZ122" s="405"/>
      <c r="BXA122" s="405"/>
      <c r="BXB122" s="405"/>
      <c r="BXC122" s="405"/>
      <c r="BXD122" s="405"/>
      <c r="BXE122" s="405"/>
      <c r="BXF122" s="405"/>
      <c r="BXG122" s="405"/>
      <c r="BXH122" s="405"/>
      <c r="BXI122" s="405"/>
      <c r="BXJ122" s="405"/>
      <c r="BXK122" s="405"/>
      <c r="BXL122" s="405"/>
      <c r="BXM122" s="405"/>
      <c r="BXN122" s="405"/>
      <c r="BXO122" s="405"/>
      <c r="BXP122" s="405"/>
      <c r="BXQ122" s="405"/>
      <c r="BXR122" s="405"/>
      <c r="BXS122" s="405"/>
      <c r="BXT122" s="405"/>
      <c r="BXU122" s="405"/>
      <c r="BXV122" s="405"/>
      <c r="BXW122" s="405"/>
      <c r="BXX122" s="405"/>
      <c r="BXY122" s="405"/>
      <c r="BXZ122" s="405"/>
      <c r="BYA122" s="405"/>
      <c r="BYB122" s="405"/>
      <c r="BYC122" s="405"/>
      <c r="BYD122" s="405"/>
      <c r="BYE122" s="405"/>
      <c r="BYF122" s="405"/>
      <c r="BYG122" s="405"/>
      <c r="BYH122" s="405"/>
      <c r="BYI122" s="405"/>
      <c r="BYJ122" s="405"/>
      <c r="BYK122" s="405"/>
      <c r="BYL122" s="405"/>
      <c r="BYM122" s="405"/>
      <c r="BYN122" s="405"/>
      <c r="BYO122" s="405"/>
      <c r="BYP122" s="405"/>
      <c r="BYQ122" s="405"/>
      <c r="BYR122" s="405"/>
      <c r="BYS122" s="405"/>
      <c r="BYT122" s="405"/>
      <c r="BYU122" s="405"/>
      <c r="BYV122" s="405"/>
      <c r="BYW122" s="405"/>
      <c r="BYX122" s="405"/>
      <c r="BYY122" s="405"/>
      <c r="BYZ122" s="405"/>
      <c r="BZA122" s="405"/>
      <c r="BZB122" s="405"/>
      <c r="BZD122" s="405"/>
      <c r="BZF122" s="405"/>
      <c r="BZH122" s="405"/>
      <c r="BZK122" s="405"/>
      <c r="BZL122" s="405"/>
      <c r="BZM122" s="405"/>
      <c r="BZO122" s="405"/>
      <c r="BZP122" s="405"/>
      <c r="BZQ122" s="405"/>
      <c r="BZR122" s="405"/>
      <c r="BZW122" s="405"/>
      <c r="BZY122" s="405"/>
      <c r="BZZ122" s="405"/>
      <c r="CAA122" s="405"/>
      <c r="CAB122" s="405"/>
      <c r="CAC122" s="405"/>
      <c r="CAD122" s="405"/>
      <c r="CAE122" s="405"/>
      <c r="CAF122" s="405"/>
      <c r="CAG122" s="405"/>
      <c r="CAH122" s="405"/>
      <c r="CAI122" s="405"/>
      <c r="CAJ122" s="405"/>
      <c r="CAK122" s="405"/>
      <c r="CAL122" s="405"/>
      <c r="CAM122" s="405"/>
      <c r="CAN122" s="405"/>
      <c r="CAO122" s="405"/>
      <c r="CAP122" s="405"/>
      <c r="CAQ122" s="405"/>
      <c r="CAR122" s="405"/>
      <c r="CAS122" s="405"/>
      <c r="CAT122" s="405"/>
      <c r="CAU122" s="405"/>
      <c r="CAV122" s="405"/>
      <c r="CAW122" s="405"/>
      <c r="CAX122" s="405"/>
      <c r="CAY122" s="405"/>
      <c r="CAZ122" s="405"/>
      <c r="CBA122" s="405"/>
      <c r="CBB122" s="405"/>
      <c r="CBC122" s="405"/>
      <c r="CBD122" s="405"/>
      <c r="CBE122" s="405"/>
      <c r="CBF122" s="405"/>
      <c r="CBG122" s="405"/>
      <c r="CBH122" s="405"/>
      <c r="CBI122" s="405"/>
      <c r="CBJ122" s="405"/>
      <c r="CBK122" s="405"/>
      <c r="CBL122" s="405"/>
      <c r="CBM122" s="405"/>
      <c r="CBN122" s="405"/>
      <c r="CBO122" s="405"/>
      <c r="CBP122" s="405"/>
      <c r="CBQ122" s="405"/>
      <c r="CBR122" s="405"/>
      <c r="CBS122" s="405"/>
      <c r="CBT122" s="405"/>
      <c r="CBU122" s="405"/>
      <c r="CBV122" s="405"/>
      <c r="CBW122" s="405"/>
      <c r="CBX122" s="405"/>
      <c r="CBY122" s="405"/>
      <c r="CBZ122" s="405"/>
      <c r="CCA122" s="405"/>
      <c r="CCB122" s="405"/>
      <c r="CCC122" s="405"/>
      <c r="CCD122" s="405"/>
      <c r="CCE122" s="405"/>
      <c r="CCF122" s="405"/>
      <c r="CCG122" s="405"/>
      <c r="CCH122" s="405"/>
      <c r="CCI122" s="405"/>
      <c r="CCJ122" s="405"/>
      <c r="CCK122" s="405"/>
      <c r="CCL122" s="405"/>
      <c r="CCM122" s="405"/>
      <c r="CCN122" s="405"/>
      <c r="CCO122" s="405"/>
      <c r="CCP122" s="405"/>
      <c r="CCQ122" s="405"/>
      <c r="CCR122" s="405"/>
      <c r="CCS122" s="405"/>
      <c r="CCT122" s="405"/>
      <c r="CCU122" s="405"/>
      <c r="CCV122" s="405"/>
      <c r="CCW122" s="405"/>
      <c r="CCX122" s="405"/>
      <c r="CCY122" s="405"/>
      <c r="CCZ122" s="405"/>
      <c r="CDA122" s="405"/>
      <c r="CDB122" s="405"/>
      <c r="CDC122" s="405"/>
      <c r="CDD122" s="405"/>
      <c r="CDE122" s="405"/>
      <c r="CDF122" s="405"/>
      <c r="CDG122" s="405"/>
      <c r="CDH122" s="405"/>
      <c r="CDI122" s="405"/>
      <c r="CDJ122" s="405"/>
      <c r="CDK122" s="405"/>
      <c r="CDL122" s="405"/>
      <c r="CDM122" s="405"/>
      <c r="CDN122" s="405"/>
      <c r="CDO122" s="405"/>
      <c r="CDP122" s="405"/>
      <c r="CDQ122" s="405"/>
      <c r="CDR122" s="405"/>
      <c r="CDS122" s="405"/>
      <c r="CDT122" s="405"/>
      <c r="CDU122" s="405"/>
      <c r="CDV122" s="405"/>
      <c r="CDW122" s="405"/>
      <c r="CDX122" s="405"/>
      <c r="CDY122" s="405"/>
      <c r="CDZ122" s="405"/>
      <c r="CEA122" s="405"/>
      <c r="CEB122" s="405"/>
      <c r="CEC122" s="405"/>
      <c r="CED122" s="405"/>
      <c r="CEE122" s="405"/>
      <c r="CEF122" s="405"/>
      <c r="CEG122" s="405"/>
      <c r="CEH122" s="405"/>
      <c r="CEI122" s="405"/>
      <c r="CEJ122" s="405"/>
      <c r="CEK122" s="405"/>
      <c r="CEL122" s="405"/>
      <c r="CEM122" s="405"/>
      <c r="CEN122" s="405"/>
      <c r="CEO122" s="405"/>
      <c r="CEP122" s="405"/>
      <c r="CEQ122" s="405"/>
      <c r="CER122" s="405"/>
      <c r="CES122" s="405"/>
      <c r="CET122" s="405"/>
      <c r="CEU122" s="405"/>
      <c r="CEV122" s="405"/>
      <c r="CEW122" s="405"/>
      <c r="CEX122" s="405"/>
      <c r="CEY122" s="405"/>
      <c r="CEZ122" s="405"/>
      <c r="CFA122" s="405"/>
      <c r="CFB122" s="405"/>
      <c r="CFC122" s="405"/>
      <c r="CFD122" s="405"/>
      <c r="CFE122" s="405"/>
      <c r="CFF122" s="405"/>
      <c r="CFG122" s="405"/>
      <c r="CFH122" s="405"/>
      <c r="CFI122" s="405"/>
      <c r="CFJ122" s="405"/>
      <c r="CFK122" s="405"/>
      <c r="CFL122" s="405"/>
      <c r="CFM122" s="405"/>
      <c r="CFN122" s="405"/>
      <c r="CFO122" s="405"/>
      <c r="CFP122" s="405"/>
      <c r="CFQ122" s="405"/>
      <c r="CFR122" s="405"/>
      <c r="CFS122" s="405"/>
      <c r="CFT122" s="405"/>
      <c r="CFU122" s="405"/>
      <c r="CFV122" s="405"/>
      <c r="CFW122" s="405"/>
      <c r="CFX122" s="405"/>
      <c r="CFY122" s="405"/>
      <c r="CFZ122" s="405"/>
      <c r="CGA122" s="405"/>
      <c r="CGB122" s="405"/>
      <c r="CGC122" s="405"/>
      <c r="CGD122" s="405"/>
      <c r="CGE122" s="405"/>
      <c r="CGF122" s="405"/>
      <c r="CGG122" s="405"/>
      <c r="CGH122" s="405"/>
      <c r="CGI122" s="405"/>
      <c r="CGJ122" s="405"/>
      <c r="CGK122" s="405"/>
      <c r="CGL122" s="405"/>
      <c r="CGM122" s="405"/>
      <c r="CGN122" s="405"/>
      <c r="CGO122" s="405"/>
      <c r="CGP122" s="405"/>
      <c r="CGQ122" s="405"/>
      <c r="CGR122" s="405"/>
      <c r="CGS122" s="405"/>
      <c r="CGT122" s="405"/>
      <c r="CGU122" s="405"/>
      <c r="CGV122" s="405"/>
      <c r="CGW122" s="405"/>
      <c r="CGX122" s="405"/>
      <c r="CGY122" s="405"/>
      <c r="CGZ122" s="405"/>
      <c r="CHA122" s="405"/>
      <c r="CHB122" s="405"/>
      <c r="CHC122" s="405"/>
      <c r="CHD122" s="405"/>
      <c r="CHE122" s="405"/>
      <c r="CHF122" s="405"/>
      <c r="CHG122" s="405"/>
      <c r="CHH122" s="405"/>
      <c r="CHI122" s="405"/>
      <c r="CHJ122" s="405"/>
      <c r="CHK122" s="405"/>
      <c r="CHL122" s="405"/>
      <c r="CHM122" s="405"/>
      <c r="CHN122" s="405"/>
      <c r="CHO122" s="405"/>
      <c r="CHP122" s="405"/>
      <c r="CHQ122" s="405"/>
      <c r="CHR122" s="405"/>
      <c r="CHS122" s="405"/>
      <c r="CHT122" s="405"/>
      <c r="CHU122" s="405"/>
      <c r="CHV122" s="405"/>
      <c r="CHW122" s="405"/>
      <c r="CHX122" s="405"/>
      <c r="CHY122" s="405"/>
      <c r="CHZ122" s="405"/>
      <c r="CIA122" s="405"/>
      <c r="CIB122" s="405"/>
      <c r="CIC122" s="405"/>
      <c r="CID122" s="405"/>
      <c r="CIE122" s="405"/>
      <c r="CIF122" s="405"/>
      <c r="CIG122" s="405"/>
      <c r="CIH122" s="405"/>
      <c r="CII122" s="405"/>
      <c r="CIJ122" s="405"/>
      <c r="CIK122" s="405"/>
      <c r="CIL122" s="405"/>
      <c r="CIM122" s="405"/>
      <c r="CIN122" s="405"/>
      <c r="CIO122" s="405"/>
      <c r="CIP122" s="405"/>
      <c r="CIQ122" s="405"/>
      <c r="CIR122" s="405"/>
      <c r="CIS122" s="405"/>
      <c r="CIT122" s="405"/>
      <c r="CIU122" s="405"/>
      <c r="CIV122" s="405"/>
      <c r="CIW122" s="405"/>
      <c r="CIX122" s="405"/>
      <c r="CIZ122" s="405"/>
      <c r="CJB122" s="405"/>
      <c r="CJD122" s="405"/>
      <c r="CJG122" s="405"/>
      <c r="CJH122" s="405"/>
      <c r="CJI122" s="405"/>
      <c r="CJK122" s="405"/>
      <c r="CJL122" s="405"/>
      <c r="CJM122" s="405"/>
      <c r="CJN122" s="405"/>
      <c r="CJS122" s="405"/>
      <c r="CJU122" s="405"/>
      <c r="CJV122" s="405"/>
      <c r="CJW122" s="405"/>
      <c r="CJX122" s="405"/>
      <c r="CJY122" s="405"/>
      <c r="CJZ122" s="405"/>
      <c r="CKA122" s="405"/>
      <c r="CKB122" s="405"/>
      <c r="CKC122" s="405"/>
      <c r="CKD122" s="405"/>
      <c r="CKE122" s="405"/>
      <c r="CKF122" s="405"/>
      <c r="CKG122" s="405"/>
      <c r="CKH122" s="405"/>
      <c r="CKI122" s="405"/>
      <c r="CKJ122" s="405"/>
      <c r="CKK122" s="405"/>
      <c r="CKL122" s="405"/>
      <c r="CKM122" s="405"/>
      <c r="CKN122" s="405"/>
      <c r="CKO122" s="405"/>
      <c r="CKP122" s="405"/>
      <c r="CKQ122" s="405"/>
      <c r="CKR122" s="405"/>
      <c r="CKS122" s="405"/>
      <c r="CKT122" s="405"/>
      <c r="CKU122" s="405"/>
      <c r="CKV122" s="405"/>
      <c r="CKW122" s="405"/>
      <c r="CKX122" s="405"/>
      <c r="CKY122" s="405"/>
      <c r="CKZ122" s="405"/>
      <c r="CLA122" s="405"/>
      <c r="CLB122" s="405"/>
      <c r="CLC122" s="405"/>
      <c r="CLD122" s="405"/>
      <c r="CLE122" s="405"/>
      <c r="CLF122" s="405"/>
      <c r="CLG122" s="405"/>
      <c r="CLH122" s="405"/>
      <c r="CLI122" s="405"/>
      <c r="CLJ122" s="405"/>
      <c r="CLK122" s="405"/>
      <c r="CLL122" s="405"/>
      <c r="CLM122" s="405"/>
      <c r="CLN122" s="405"/>
      <c r="CLO122" s="405"/>
      <c r="CLP122" s="405"/>
      <c r="CLQ122" s="405"/>
      <c r="CLR122" s="405"/>
      <c r="CLS122" s="405"/>
      <c r="CLT122" s="405"/>
      <c r="CLU122" s="405"/>
      <c r="CLV122" s="405"/>
      <c r="CLW122" s="405"/>
      <c r="CLX122" s="405"/>
      <c r="CLY122" s="405"/>
      <c r="CLZ122" s="405"/>
      <c r="CMA122" s="405"/>
      <c r="CMB122" s="405"/>
      <c r="CMC122" s="405"/>
      <c r="CMD122" s="405"/>
      <c r="CME122" s="405"/>
      <c r="CMF122" s="405"/>
      <c r="CMG122" s="405"/>
      <c r="CMH122" s="405"/>
      <c r="CMI122" s="405"/>
      <c r="CMJ122" s="405"/>
      <c r="CMK122" s="405"/>
      <c r="CML122" s="405"/>
      <c r="CMM122" s="405"/>
      <c r="CMN122" s="405"/>
      <c r="CMO122" s="405"/>
      <c r="CMP122" s="405"/>
      <c r="CMQ122" s="405"/>
      <c r="CMR122" s="405"/>
      <c r="CMS122" s="405"/>
      <c r="CMT122" s="405"/>
      <c r="CMU122" s="405"/>
      <c r="CMV122" s="405"/>
      <c r="CMW122" s="405"/>
      <c r="CMX122" s="405"/>
      <c r="CMY122" s="405"/>
      <c r="CMZ122" s="405"/>
      <c r="CNA122" s="405"/>
      <c r="CNB122" s="405"/>
      <c r="CNC122" s="405"/>
      <c r="CND122" s="405"/>
      <c r="CNE122" s="405"/>
      <c r="CNF122" s="405"/>
      <c r="CNG122" s="405"/>
      <c r="CNH122" s="405"/>
      <c r="CNI122" s="405"/>
      <c r="CNJ122" s="405"/>
      <c r="CNK122" s="405"/>
      <c r="CNL122" s="405"/>
      <c r="CNM122" s="405"/>
      <c r="CNN122" s="405"/>
      <c r="CNO122" s="405"/>
      <c r="CNP122" s="405"/>
      <c r="CNQ122" s="405"/>
      <c r="CNR122" s="405"/>
      <c r="CNS122" s="405"/>
      <c r="CNT122" s="405"/>
      <c r="CNU122" s="405"/>
      <c r="CNV122" s="405"/>
      <c r="CNW122" s="405"/>
      <c r="CNX122" s="405"/>
      <c r="CNY122" s="405"/>
      <c r="CNZ122" s="405"/>
      <c r="COA122" s="405"/>
      <c r="COB122" s="405"/>
      <c r="COC122" s="405"/>
      <c r="COD122" s="405"/>
      <c r="COE122" s="405"/>
      <c r="COF122" s="405"/>
      <c r="COG122" s="405"/>
      <c r="COH122" s="405"/>
      <c r="COI122" s="405"/>
      <c r="COJ122" s="405"/>
      <c r="COK122" s="405"/>
      <c r="COL122" s="405"/>
      <c r="COM122" s="405"/>
      <c r="CON122" s="405"/>
      <c r="COO122" s="405"/>
      <c r="COP122" s="405"/>
      <c r="COQ122" s="405"/>
      <c r="COR122" s="405"/>
      <c r="COS122" s="405"/>
      <c r="COT122" s="405"/>
      <c r="COU122" s="405"/>
      <c r="COV122" s="405"/>
      <c r="COW122" s="405"/>
      <c r="COX122" s="405"/>
      <c r="COY122" s="405"/>
      <c r="COZ122" s="405"/>
      <c r="CPA122" s="405"/>
      <c r="CPB122" s="405"/>
      <c r="CPC122" s="405"/>
      <c r="CPD122" s="405"/>
      <c r="CPE122" s="405"/>
      <c r="CPF122" s="405"/>
      <c r="CPG122" s="405"/>
      <c r="CPH122" s="405"/>
      <c r="CPI122" s="405"/>
      <c r="CPJ122" s="405"/>
      <c r="CPK122" s="405"/>
      <c r="CPL122" s="405"/>
      <c r="CPM122" s="405"/>
      <c r="CPN122" s="405"/>
      <c r="CPO122" s="405"/>
      <c r="CPP122" s="405"/>
      <c r="CPQ122" s="405"/>
      <c r="CPR122" s="405"/>
      <c r="CPS122" s="405"/>
      <c r="CPT122" s="405"/>
      <c r="CPU122" s="405"/>
      <c r="CPV122" s="405"/>
      <c r="CPW122" s="405"/>
      <c r="CPX122" s="405"/>
      <c r="CPY122" s="405"/>
      <c r="CPZ122" s="405"/>
      <c r="CQA122" s="405"/>
      <c r="CQB122" s="405"/>
      <c r="CQC122" s="405"/>
      <c r="CQD122" s="405"/>
      <c r="CQE122" s="405"/>
      <c r="CQF122" s="405"/>
      <c r="CQG122" s="405"/>
      <c r="CQH122" s="405"/>
      <c r="CQI122" s="405"/>
      <c r="CQJ122" s="405"/>
      <c r="CQK122" s="405"/>
      <c r="CQL122" s="405"/>
      <c r="CQM122" s="405"/>
      <c r="CQN122" s="405"/>
      <c r="CQO122" s="405"/>
      <c r="CQP122" s="405"/>
      <c r="CQQ122" s="405"/>
      <c r="CQR122" s="405"/>
      <c r="CQS122" s="405"/>
      <c r="CQT122" s="405"/>
      <c r="CQU122" s="405"/>
      <c r="CQV122" s="405"/>
      <c r="CQW122" s="405"/>
      <c r="CQX122" s="405"/>
      <c r="CQY122" s="405"/>
      <c r="CQZ122" s="405"/>
      <c r="CRA122" s="405"/>
      <c r="CRB122" s="405"/>
      <c r="CRC122" s="405"/>
      <c r="CRD122" s="405"/>
      <c r="CRE122" s="405"/>
      <c r="CRF122" s="405"/>
      <c r="CRG122" s="405"/>
      <c r="CRH122" s="405"/>
      <c r="CRI122" s="405"/>
      <c r="CRJ122" s="405"/>
      <c r="CRK122" s="405"/>
      <c r="CRL122" s="405"/>
      <c r="CRM122" s="405"/>
      <c r="CRN122" s="405"/>
      <c r="CRO122" s="405"/>
      <c r="CRP122" s="405"/>
      <c r="CRQ122" s="405"/>
      <c r="CRR122" s="405"/>
      <c r="CRS122" s="405"/>
      <c r="CRT122" s="405"/>
      <c r="CRU122" s="405"/>
      <c r="CRV122" s="405"/>
      <c r="CRW122" s="405"/>
      <c r="CRX122" s="405"/>
      <c r="CRY122" s="405"/>
      <c r="CRZ122" s="405"/>
      <c r="CSA122" s="405"/>
      <c r="CSB122" s="405"/>
      <c r="CSC122" s="405"/>
      <c r="CSD122" s="405"/>
      <c r="CSE122" s="405"/>
      <c r="CSF122" s="405"/>
      <c r="CSG122" s="405"/>
      <c r="CSH122" s="405"/>
      <c r="CSI122" s="405"/>
      <c r="CSJ122" s="405"/>
      <c r="CSK122" s="405"/>
      <c r="CSL122" s="405"/>
      <c r="CSM122" s="405"/>
      <c r="CSN122" s="405"/>
      <c r="CSO122" s="405"/>
      <c r="CSP122" s="405"/>
      <c r="CSQ122" s="405"/>
      <c r="CSR122" s="405"/>
      <c r="CSS122" s="405"/>
      <c r="CST122" s="405"/>
      <c r="CSV122" s="405"/>
      <c r="CSX122" s="405"/>
      <c r="CSZ122" s="405"/>
      <c r="CTC122" s="405"/>
      <c r="CTD122" s="405"/>
      <c r="CTE122" s="405"/>
      <c r="CTG122" s="405"/>
      <c r="CTH122" s="405"/>
      <c r="CTI122" s="405"/>
      <c r="CTJ122" s="405"/>
      <c r="CTO122" s="405"/>
      <c r="CTQ122" s="405"/>
      <c r="CTR122" s="405"/>
      <c r="CTS122" s="405"/>
      <c r="CTT122" s="405"/>
      <c r="CTU122" s="405"/>
      <c r="CTV122" s="405"/>
      <c r="CTW122" s="405"/>
      <c r="CTX122" s="405"/>
      <c r="CTY122" s="405"/>
      <c r="CTZ122" s="405"/>
      <c r="CUA122" s="405"/>
      <c r="CUB122" s="405"/>
      <c r="CUC122" s="405"/>
      <c r="CUD122" s="405"/>
      <c r="CUE122" s="405"/>
      <c r="CUF122" s="405"/>
      <c r="CUG122" s="405"/>
      <c r="CUH122" s="405"/>
      <c r="CUI122" s="405"/>
      <c r="CUJ122" s="405"/>
      <c r="CUK122" s="405"/>
      <c r="CUL122" s="405"/>
      <c r="CUM122" s="405"/>
      <c r="CUN122" s="405"/>
      <c r="CUO122" s="405"/>
      <c r="CUP122" s="405"/>
      <c r="CUQ122" s="405"/>
      <c r="CUR122" s="405"/>
      <c r="CUS122" s="405"/>
      <c r="CUT122" s="405"/>
      <c r="CUU122" s="405"/>
      <c r="CUV122" s="405"/>
      <c r="CUW122" s="405"/>
      <c r="CUX122" s="405"/>
      <c r="CUY122" s="405"/>
      <c r="CUZ122" s="405"/>
      <c r="CVA122" s="405"/>
      <c r="CVB122" s="405"/>
      <c r="CVC122" s="405"/>
      <c r="CVD122" s="405"/>
      <c r="CVE122" s="405"/>
      <c r="CVF122" s="405"/>
      <c r="CVG122" s="405"/>
      <c r="CVH122" s="405"/>
      <c r="CVI122" s="405"/>
      <c r="CVJ122" s="405"/>
      <c r="CVK122" s="405"/>
      <c r="CVL122" s="405"/>
      <c r="CVM122" s="405"/>
      <c r="CVN122" s="405"/>
      <c r="CVO122" s="405"/>
      <c r="CVP122" s="405"/>
      <c r="CVQ122" s="405"/>
      <c r="CVR122" s="405"/>
      <c r="CVS122" s="405"/>
      <c r="CVT122" s="405"/>
      <c r="CVU122" s="405"/>
      <c r="CVV122" s="405"/>
      <c r="CVW122" s="405"/>
      <c r="CVX122" s="405"/>
      <c r="CVY122" s="405"/>
      <c r="CVZ122" s="405"/>
      <c r="CWA122" s="405"/>
      <c r="CWB122" s="405"/>
      <c r="CWC122" s="405"/>
      <c r="CWD122" s="405"/>
      <c r="CWE122" s="405"/>
      <c r="CWF122" s="405"/>
      <c r="CWG122" s="405"/>
      <c r="CWH122" s="405"/>
      <c r="CWI122" s="405"/>
      <c r="CWJ122" s="405"/>
      <c r="CWK122" s="405"/>
      <c r="CWL122" s="405"/>
      <c r="CWM122" s="405"/>
      <c r="CWN122" s="405"/>
      <c r="CWO122" s="405"/>
      <c r="CWP122" s="405"/>
      <c r="CWQ122" s="405"/>
      <c r="CWR122" s="405"/>
      <c r="CWS122" s="405"/>
      <c r="CWT122" s="405"/>
      <c r="CWU122" s="405"/>
      <c r="CWV122" s="405"/>
      <c r="CWW122" s="405"/>
      <c r="CWX122" s="405"/>
      <c r="CWY122" s="405"/>
      <c r="CWZ122" s="405"/>
      <c r="CXA122" s="405"/>
      <c r="CXB122" s="405"/>
      <c r="CXC122" s="405"/>
      <c r="CXD122" s="405"/>
      <c r="CXE122" s="405"/>
      <c r="CXF122" s="405"/>
      <c r="CXG122" s="405"/>
      <c r="CXH122" s="405"/>
      <c r="CXI122" s="405"/>
      <c r="CXJ122" s="405"/>
      <c r="CXK122" s="405"/>
      <c r="CXL122" s="405"/>
      <c r="CXM122" s="405"/>
      <c r="CXN122" s="405"/>
      <c r="CXO122" s="405"/>
      <c r="CXP122" s="405"/>
      <c r="CXQ122" s="405"/>
      <c r="CXR122" s="405"/>
      <c r="CXS122" s="405"/>
      <c r="CXT122" s="405"/>
      <c r="CXU122" s="405"/>
      <c r="CXV122" s="405"/>
      <c r="CXW122" s="405"/>
      <c r="CXX122" s="405"/>
      <c r="CXY122" s="405"/>
      <c r="CXZ122" s="405"/>
      <c r="CYA122" s="405"/>
      <c r="CYB122" s="405"/>
      <c r="CYC122" s="405"/>
      <c r="CYD122" s="405"/>
      <c r="CYE122" s="405"/>
      <c r="CYF122" s="405"/>
      <c r="CYG122" s="405"/>
      <c r="CYH122" s="405"/>
      <c r="CYI122" s="405"/>
      <c r="CYJ122" s="405"/>
      <c r="CYK122" s="405"/>
      <c r="CYL122" s="405"/>
      <c r="CYM122" s="405"/>
      <c r="CYN122" s="405"/>
      <c r="CYO122" s="405"/>
      <c r="CYP122" s="405"/>
      <c r="CYQ122" s="405"/>
      <c r="CYR122" s="405"/>
      <c r="CYS122" s="405"/>
      <c r="CYT122" s="405"/>
      <c r="CYU122" s="405"/>
      <c r="CYV122" s="405"/>
      <c r="CYW122" s="405"/>
      <c r="CYX122" s="405"/>
      <c r="CYY122" s="405"/>
      <c r="CYZ122" s="405"/>
      <c r="CZA122" s="405"/>
      <c r="CZB122" s="405"/>
      <c r="CZC122" s="405"/>
      <c r="CZD122" s="405"/>
      <c r="CZE122" s="405"/>
      <c r="CZF122" s="405"/>
      <c r="CZG122" s="405"/>
      <c r="CZH122" s="405"/>
      <c r="CZI122" s="405"/>
      <c r="CZJ122" s="405"/>
      <c r="CZK122" s="405"/>
      <c r="CZL122" s="405"/>
      <c r="CZM122" s="405"/>
      <c r="CZN122" s="405"/>
      <c r="CZO122" s="405"/>
      <c r="CZP122" s="405"/>
      <c r="CZQ122" s="405"/>
      <c r="CZR122" s="405"/>
      <c r="CZS122" s="405"/>
      <c r="CZT122" s="405"/>
      <c r="CZU122" s="405"/>
      <c r="CZV122" s="405"/>
      <c r="CZW122" s="405"/>
      <c r="CZX122" s="405"/>
      <c r="CZY122" s="405"/>
      <c r="CZZ122" s="405"/>
      <c r="DAA122" s="405"/>
      <c r="DAB122" s="405"/>
      <c r="DAC122" s="405"/>
      <c r="DAD122" s="405"/>
      <c r="DAE122" s="405"/>
      <c r="DAF122" s="405"/>
      <c r="DAG122" s="405"/>
      <c r="DAH122" s="405"/>
      <c r="DAI122" s="405"/>
      <c r="DAJ122" s="405"/>
      <c r="DAK122" s="405"/>
      <c r="DAL122" s="405"/>
      <c r="DAM122" s="405"/>
      <c r="DAN122" s="405"/>
      <c r="DAO122" s="405"/>
      <c r="DAP122" s="405"/>
      <c r="DAQ122" s="405"/>
      <c r="DAR122" s="405"/>
      <c r="DAS122" s="405"/>
      <c r="DAT122" s="405"/>
      <c r="DAU122" s="405"/>
      <c r="DAV122" s="405"/>
      <c r="DAW122" s="405"/>
      <c r="DAX122" s="405"/>
      <c r="DAY122" s="405"/>
      <c r="DAZ122" s="405"/>
      <c r="DBA122" s="405"/>
      <c r="DBB122" s="405"/>
      <c r="DBC122" s="405"/>
      <c r="DBD122" s="405"/>
      <c r="DBE122" s="405"/>
      <c r="DBF122" s="405"/>
      <c r="DBG122" s="405"/>
      <c r="DBH122" s="405"/>
      <c r="DBI122" s="405"/>
      <c r="DBJ122" s="405"/>
      <c r="DBK122" s="405"/>
      <c r="DBL122" s="405"/>
      <c r="DBM122" s="405"/>
      <c r="DBN122" s="405"/>
      <c r="DBO122" s="405"/>
      <c r="DBP122" s="405"/>
      <c r="DBQ122" s="405"/>
      <c r="DBR122" s="405"/>
      <c r="DBS122" s="405"/>
      <c r="DBT122" s="405"/>
      <c r="DBU122" s="405"/>
      <c r="DBV122" s="405"/>
      <c r="DBW122" s="405"/>
      <c r="DBX122" s="405"/>
      <c r="DBY122" s="405"/>
      <c r="DBZ122" s="405"/>
      <c r="DCA122" s="405"/>
      <c r="DCB122" s="405"/>
      <c r="DCC122" s="405"/>
      <c r="DCD122" s="405"/>
      <c r="DCE122" s="405"/>
      <c r="DCF122" s="405"/>
      <c r="DCG122" s="405"/>
      <c r="DCH122" s="405"/>
      <c r="DCI122" s="405"/>
      <c r="DCJ122" s="405"/>
      <c r="DCK122" s="405"/>
      <c r="DCL122" s="405"/>
      <c r="DCM122" s="405"/>
      <c r="DCN122" s="405"/>
      <c r="DCO122" s="405"/>
      <c r="DCP122" s="405"/>
      <c r="DCR122" s="405"/>
      <c r="DCT122" s="405"/>
      <c r="DCV122" s="405"/>
      <c r="DCY122" s="405"/>
      <c r="DCZ122" s="405"/>
      <c r="DDA122" s="405"/>
      <c r="DDC122" s="405"/>
      <c r="DDD122" s="405"/>
      <c r="DDE122" s="405"/>
      <c r="DDF122" s="405"/>
      <c r="DDK122" s="405"/>
      <c r="DDM122" s="405"/>
      <c r="DDN122" s="405"/>
      <c r="DDO122" s="405"/>
      <c r="DDP122" s="405"/>
      <c r="DDQ122" s="405"/>
      <c r="DDR122" s="405"/>
      <c r="DDS122" s="405"/>
      <c r="DDT122" s="405"/>
      <c r="DDU122" s="405"/>
      <c r="DDV122" s="405"/>
      <c r="DDW122" s="405"/>
      <c r="DDX122" s="405"/>
      <c r="DDY122" s="405"/>
      <c r="DDZ122" s="405"/>
      <c r="DEA122" s="405"/>
      <c r="DEB122" s="405"/>
      <c r="DEC122" s="405"/>
      <c r="DED122" s="405"/>
      <c r="DEE122" s="405"/>
      <c r="DEF122" s="405"/>
      <c r="DEG122" s="405"/>
      <c r="DEH122" s="405"/>
      <c r="DEI122" s="405"/>
      <c r="DEJ122" s="405"/>
      <c r="DEK122" s="405"/>
      <c r="DEL122" s="405"/>
      <c r="DEM122" s="405"/>
      <c r="DEN122" s="405"/>
      <c r="DEO122" s="405"/>
      <c r="DEP122" s="405"/>
      <c r="DEQ122" s="405"/>
      <c r="DER122" s="405"/>
      <c r="DES122" s="405"/>
      <c r="DET122" s="405"/>
      <c r="DEU122" s="405"/>
      <c r="DEV122" s="405"/>
      <c r="DEW122" s="405"/>
      <c r="DEX122" s="405"/>
      <c r="DEY122" s="405"/>
      <c r="DEZ122" s="405"/>
      <c r="DFA122" s="405"/>
      <c r="DFB122" s="405"/>
      <c r="DFC122" s="405"/>
      <c r="DFD122" s="405"/>
      <c r="DFE122" s="405"/>
      <c r="DFF122" s="405"/>
      <c r="DFG122" s="405"/>
      <c r="DFH122" s="405"/>
      <c r="DFI122" s="405"/>
      <c r="DFJ122" s="405"/>
      <c r="DFK122" s="405"/>
      <c r="DFL122" s="405"/>
      <c r="DFM122" s="405"/>
      <c r="DFN122" s="405"/>
      <c r="DFO122" s="405"/>
      <c r="DFP122" s="405"/>
      <c r="DFQ122" s="405"/>
      <c r="DFR122" s="405"/>
      <c r="DFS122" s="405"/>
      <c r="DFT122" s="405"/>
      <c r="DFU122" s="405"/>
      <c r="DFV122" s="405"/>
      <c r="DFW122" s="405"/>
      <c r="DFX122" s="405"/>
      <c r="DFY122" s="405"/>
      <c r="DFZ122" s="405"/>
      <c r="DGA122" s="405"/>
      <c r="DGB122" s="405"/>
      <c r="DGC122" s="405"/>
      <c r="DGD122" s="405"/>
      <c r="DGE122" s="405"/>
      <c r="DGF122" s="405"/>
      <c r="DGG122" s="405"/>
      <c r="DGH122" s="405"/>
      <c r="DGI122" s="405"/>
      <c r="DGJ122" s="405"/>
      <c r="DGK122" s="405"/>
      <c r="DGL122" s="405"/>
      <c r="DGM122" s="405"/>
      <c r="DGN122" s="405"/>
      <c r="DGO122" s="405"/>
      <c r="DGP122" s="405"/>
      <c r="DGQ122" s="405"/>
      <c r="DGR122" s="405"/>
      <c r="DGS122" s="405"/>
      <c r="DGT122" s="405"/>
      <c r="DGU122" s="405"/>
      <c r="DGV122" s="405"/>
      <c r="DGW122" s="405"/>
      <c r="DGX122" s="405"/>
      <c r="DGY122" s="405"/>
      <c r="DGZ122" s="405"/>
      <c r="DHA122" s="405"/>
      <c r="DHB122" s="405"/>
      <c r="DHC122" s="405"/>
      <c r="DHD122" s="405"/>
      <c r="DHE122" s="405"/>
      <c r="DHF122" s="405"/>
      <c r="DHG122" s="405"/>
      <c r="DHH122" s="405"/>
      <c r="DHI122" s="405"/>
      <c r="DHJ122" s="405"/>
      <c r="DHK122" s="405"/>
      <c r="DHL122" s="405"/>
      <c r="DHM122" s="405"/>
      <c r="DHN122" s="405"/>
      <c r="DHO122" s="405"/>
      <c r="DHP122" s="405"/>
      <c r="DHQ122" s="405"/>
      <c r="DHR122" s="405"/>
      <c r="DHS122" s="405"/>
      <c r="DHT122" s="405"/>
      <c r="DHU122" s="405"/>
      <c r="DHV122" s="405"/>
      <c r="DHW122" s="405"/>
      <c r="DHX122" s="405"/>
      <c r="DHY122" s="405"/>
      <c r="DHZ122" s="405"/>
      <c r="DIA122" s="405"/>
      <c r="DIB122" s="405"/>
      <c r="DIC122" s="405"/>
      <c r="DID122" s="405"/>
      <c r="DIE122" s="405"/>
      <c r="DIF122" s="405"/>
      <c r="DIG122" s="405"/>
      <c r="DIH122" s="405"/>
      <c r="DII122" s="405"/>
      <c r="DIJ122" s="405"/>
      <c r="DIK122" s="405"/>
      <c r="DIL122" s="405"/>
      <c r="DIM122" s="405"/>
      <c r="DIN122" s="405"/>
      <c r="DIO122" s="405"/>
      <c r="DIP122" s="405"/>
      <c r="DIQ122" s="405"/>
      <c r="DIR122" s="405"/>
      <c r="DIS122" s="405"/>
      <c r="DIT122" s="405"/>
      <c r="DIU122" s="405"/>
      <c r="DIV122" s="405"/>
      <c r="DIW122" s="405"/>
      <c r="DIX122" s="405"/>
      <c r="DIY122" s="405"/>
      <c r="DIZ122" s="405"/>
      <c r="DJA122" s="405"/>
      <c r="DJB122" s="405"/>
      <c r="DJC122" s="405"/>
      <c r="DJD122" s="405"/>
      <c r="DJE122" s="405"/>
      <c r="DJF122" s="405"/>
      <c r="DJG122" s="405"/>
      <c r="DJH122" s="405"/>
      <c r="DJI122" s="405"/>
      <c r="DJJ122" s="405"/>
      <c r="DJK122" s="405"/>
      <c r="DJL122" s="405"/>
      <c r="DJM122" s="405"/>
      <c r="DJN122" s="405"/>
      <c r="DJO122" s="405"/>
      <c r="DJP122" s="405"/>
      <c r="DJQ122" s="405"/>
      <c r="DJR122" s="405"/>
      <c r="DJS122" s="405"/>
      <c r="DJT122" s="405"/>
      <c r="DJU122" s="405"/>
      <c r="DJV122" s="405"/>
      <c r="DJW122" s="405"/>
      <c r="DJX122" s="405"/>
      <c r="DJY122" s="405"/>
      <c r="DJZ122" s="405"/>
      <c r="DKA122" s="405"/>
      <c r="DKB122" s="405"/>
      <c r="DKC122" s="405"/>
      <c r="DKD122" s="405"/>
      <c r="DKE122" s="405"/>
      <c r="DKF122" s="405"/>
      <c r="DKG122" s="405"/>
      <c r="DKH122" s="405"/>
      <c r="DKI122" s="405"/>
      <c r="DKJ122" s="405"/>
      <c r="DKK122" s="405"/>
      <c r="DKL122" s="405"/>
      <c r="DKM122" s="405"/>
      <c r="DKN122" s="405"/>
      <c r="DKO122" s="405"/>
      <c r="DKP122" s="405"/>
      <c r="DKQ122" s="405"/>
      <c r="DKR122" s="405"/>
      <c r="DKS122" s="405"/>
      <c r="DKT122" s="405"/>
      <c r="DKU122" s="405"/>
      <c r="DKV122" s="405"/>
      <c r="DKW122" s="405"/>
      <c r="DKX122" s="405"/>
      <c r="DKY122" s="405"/>
      <c r="DKZ122" s="405"/>
      <c r="DLA122" s="405"/>
      <c r="DLB122" s="405"/>
      <c r="DLC122" s="405"/>
      <c r="DLD122" s="405"/>
      <c r="DLE122" s="405"/>
      <c r="DLF122" s="405"/>
      <c r="DLG122" s="405"/>
      <c r="DLH122" s="405"/>
      <c r="DLI122" s="405"/>
      <c r="DLJ122" s="405"/>
      <c r="DLK122" s="405"/>
      <c r="DLL122" s="405"/>
      <c r="DLM122" s="405"/>
      <c r="DLN122" s="405"/>
      <c r="DLO122" s="405"/>
      <c r="DLP122" s="405"/>
      <c r="DLQ122" s="405"/>
      <c r="DLR122" s="405"/>
      <c r="DLS122" s="405"/>
      <c r="DLT122" s="405"/>
      <c r="DLU122" s="405"/>
      <c r="DLV122" s="405"/>
      <c r="DLW122" s="405"/>
      <c r="DLX122" s="405"/>
      <c r="DLY122" s="405"/>
      <c r="DLZ122" s="405"/>
      <c r="DMA122" s="405"/>
      <c r="DMB122" s="405"/>
      <c r="DMC122" s="405"/>
      <c r="DMD122" s="405"/>
      <c r="DME122" s="405"/>
      <c r="DMF122" s="405"/>
      <c r="DMG122" s="405"/>
      <c r="DMH122" s="405"/>
      <c r="DMI122" s="405"/>
      <c r="DMJ122" s="405"/>
      <c r="DMK122" s="405"/>
      <c r="DML122" s="405"/>
      <c r="DMN122" s="405"/>
      <c r="DMP122" s="405"/>
      <c r="DMR122" s="405"/>
      <c r="DMU122" s="405"/>
      <c r="DMV122" s="405"/>
      <c r="DMW122" s="405"/>
      <c r="DMY122" s="405"/>
      <c r="DMZ122" s="405"/>
      <c r="DNA122" s="405"/>
      <c r="DNB122" s="405"/>
      <c r="DNG122" s="405"/>
      <c r="DNI122" s="405"/>
      <c r="DNJ122" s="405"/>
      <c r="DNK122" s="405"/>
      <c r="DNL122" s="405"/>
      <c r="DNM122" s="405"/>
      <c r="DNN122" s="405"/>
      <c r="DNO122" s="405"/>
      <c r="DNP122" s="405"/>
      <c r="DNQ122" s="405"/>
      <c r="DNR122" s="405"/>
      <c r="DNS122" s="405"/>
      <c r="DNT122" s="405"/>
      <c r="DNU122" s="405"/>
      <c r="DNV122" s="405"/>
      <c r="DNW122" s="405"/>
      <c r="DNX122" s="405"/>
      <c r="DNY122" s="405"/>
      <c r="DNZ122" s="405"/>
      <c r="DOA122" s="405"/>
      <c r="DOB122" s="405"/>
      <c r="DOC122" s="405"/>
      <c r="DOD122" s="405"/>
      <c r="DOE122" s="405"/>
      <c r="DOF122" s="405"/>
      <c r="DOG122" s="405"/>
      <c r="DOH122" s="405"/>
      <c r="DOI122" s="405"/>
      <c r="DOJ122" s="405"/>
      <c r="DOK122" s="405"/>
      <c r="DOL122" s="405"/>
      <c r="DOM122" s="405"/>
      <c r="DON122" s="405"/>
      <c r="DOO122" s="405"/>
      <c r="DOP122" s="405"/>
      <c r="DOQ122" s="405"/>
      <c r="DOR122" s="405"/>
      <c r="DOS122" s="405"/>
      <c r="DOT122" s="405"/>
      <c r="DOU122" s="405"/>
      <c r="DOV122" s="405"/>
      <c r="DOW122" s="405"/>
      <c r="DOX122" s="405"/>
      <c r="DOY122" s="405"/>
      <c r="DOZ122" s="405"/>
      <c r="DPA122" s="405"/>
      <c r="DPB122" s="405"/>
      <c r="DPC122" s="405"/>
      <c r="DPD122" s="405"/>
      <c r="DPE122" s="405"/>
      <c r="DPF122" s="405"/>
      <c r="DPG122" s="405"/>
      <c r="DPH122" s="405"/>
      <c r="DPI122" s="405"/>
      <c r="DPJ122" s="405"/>
      <c r="DPK122" s="405"/>
      <c r="DPL122" s="405"/>
      <c r="DPM122" s="405"/>
      <c r="DPN122" s="405"/>
      <c r="DPO122" s="405"/>
      <c r="DPP122" s="405"/>
      <c r="DPQ122" s="405"/>
      <c r="DPR122" s="405"/>
      <c r="DPS122" s="405"/>
      <c r="DPT122" s="405"/>
      <c r="DPU122" s="405"/>
      <c r="DPV122" s="405"/>
      <c r="DPW122" s="405"/>
      <c r="DPX122" s="405"/>
      <c r="DPY122" s="405"/>
      <c r="DPZ122" s="405"/>
      <c r="DQA122" s="405"/>
      <c r="DQB122" s="405"/>
      <c r="DQC122" s="405"/>
      <c r="DQD122" s="405"/>
      <c r="DQE122" s="405"/>
      <c r="DQF122" s="405"/>
      <c r="DQG122" s="405"/>
      <c r="DQH122" s="405"/>
      <c r="DQI122" s="405"/>
      <c r="DQJ122" s="405"/>
      <c r="DQK122" s="405"/>
      <c r="DQL122" s="405"/>
      <c r="DQM122" s="405"/>
      <c r="DQN122" s="405"/>
      <c r="DQO122" s="405"/>
      <c r="DQP122" s="405"/>
      <c r="DQQ122" s="405"/>
      <c r="DQR122" s="405"/>
      <c r="DQS122" s="405"/>
      <c r="DQT122" s="405"/>
      <c r="DQU122" s="405"/>
      <c r="DQV122" s="405"/>
      <c r="DQW122" s="405"/>
      <c r="DQX122" s="405"/>
      <c r="DQY122" s="405"/>
      <c r="DQZ122" s="405"/>
      <c r="DRA122" s="405"/>
      <c r="DRB122" s="405"/>
      <c r="DRC122" s="405"/>
      <c r="DRD122" s="405"/>
      <c r="DRE122" s="405"/>
      <c r="DRF122" s="405"/>
      <c r="DRG122" s="405"/>
      <c r="DRH122" s="405"/>
      <c r="DRI122" s="405"/>
      <c r="DRJ122" s="405"/>
      <c r="DRK122" s="405"/>
      <c r="DRL122" s="405"/>
      <c r="DRM122" s="405"/>
      <c r="DRN122" s="405"/>
      <c r="DRO122" s="405"/>
      <c r="DRP122" s="405"/>
      <c r="DRQ122" s="405"/>
      <c r="DRR122" s="405"/>
      <c r="DRS122" s="405"/>
      <c r="DRT122" s="405"/>
      <c r="DRU122" s="405"/>
      <c r="DRV122" s="405"/>
      <c r="DRW122" s="405"/>
      <c r="DRX122" s="405"/>
      <c r="DRY122" s="405"/>
      <c r="DRZ122" s="405"/>
      <c r="DSA122" s="405"/>
      <c r="DSB122" s="405"/>
      <c r="DSC122" s="405"/>
      <c r="DSD122" s="405"/>
      <c r="DSE122" s="405"/>
      <c r="DSF122" s="405"/>
      <c r="DSG122" s="405"/>
      <c r="DSH122" s="405"/>
      <c r="DSI122" s="405"/>
      <c r="DSJ122" s="405"/>
      <c r="DSK122" s="405"/>
      <c r="DSL122" s="405"/>
      <c r="DSM122" s="405"/>
      <c r="DSN122" s="405"/>
      <c r="DSO122" s="405"/>
      <c r="DSP122" s="405"/>
      <c r="DSQ122" s="405"/>
      <c r="DSR122" s="405"/>
      <c r="DSS122" s="405"/>
      <c r="DST122" s="405"/>
      <c r="DSU122" s="405"/>
      <c r="DSV122" s="405"/>
      <c r="DSW122" s="405"/>
      <c r="DSX122" s="405"/>
      <c r="DSY122" s="405"/>
      <c r="DSZ122" s="405"/>
      <c r="DTA122" s="405"/>
      <c r="DTB122" s="405"/>
      <c r="DTC122" s="405"/>
      <c r="DTD122" s="405"/>
      <c r="DTE122" s="405"/>
      <c r="DTF122" s="405"/>
      <c r="DTG122" s="405"/>
      <c r="DTH122" s="405"/>
      <c r="DTI122" s="405"/>
      <c r="DTJ122" s="405"/>
      <c r="DTK122" s="405"/>
      <c r="DTL122" s="405"/>
      <c r="DTM122" s="405"/>
      <c r="DTN122" s="405"/>
      <c r="DTO122" s="405"/>
      <c r="DTP122" s="405"/>
      <c r="DTQ122" s="405"/>
      <c r="DTR122" s="405"/>
      <c r="DTS122" s="405"/>
      <c r="DTT122" s="405"/>
      <c r="DTU122" s="405"/>
      <c r="DTV122" s="405"/>
      <c r="DTW122" s="405"/>
      <c r="DTX122" s="405"/>
      <c r="DTY122" s="405"/>
      <c r="DTZ122" s="405"/>
      <c r="DUA122" s="405"/>
      <c r="DUB122" s="405"/>
      <c r="DUC122" s="405"/>
      <c r="DUD122" s="405"/>
      <c r="DUE122" s="405"/>
      <c r="DUF122" s="405"/>
      <c r="DUG122" s="405"/>
      <c r="DUH122" s="405"/>
      <c r="DUI122" s="405"/>
      <c r="DUJ122" s="405"/>
      <c r="DUK122" s="405"/>
      <c r="DUL122" s="405"/>
      <c r="DUM122" s="405"/>
      <c r="DUN122" s="405"/>
      <c r="DUO122" s="405"/>
      <c r="DUP122" s="405"/>
      <c r="DUQ122" s="405"/>
      <c r="DUR122" s="405"/>
      <c r="DUS122" s="405"/>
      <c r="DUT122" s="405"/>
      <c r="DUU122" s="405"/>
      <c r="DUV122" s="405"/>
      <c r="DUW122" s="405"/>
      <c r="DUX122" s="405"/>
      <c r="DUY122" s="405"/>
      <c r="DUZ122" s="405"/>
      <c r="DVA122" s="405"/>
      <c r="DVB122" s="405"/>
      <c r="DVC122" s="405"/>
      <c r="DVD122" s="405"/>
      <c r="DVE122" s="405"/>
      <c r="DVF122" s="405"/>
      <c r="DVG122" s="405"/>
      <c r="DVH122" s="405"/>
      <c r="DVI122" s="405"/>
      <c r="DVJ122" s="405"/>
      <c r="DVK122" s="405"/>
      <c r="DVL122" s="405"/>
      <c r="DVM122" s="405"/>
      <c r="DVN122" s="405"/>
      <c r="DVO122" s="405"/>
      <c r="DVP122" s="405"/>
      <c r="DVQ122" s="405"/>
      <c r="DVR122" s="405"/>
      <c r="DVS122" s="405"/>
      <c r="DVT122" s="405"/>
      <c r="DVU122" s="405"/>
      <c r="DVV122" s="405"/>
      <c r="DVW122" s="405"/>
      <c r="DVX122" s="405"/>
      <c r="DVY122" s="405"/>
      <c r="DVZ122" s="405"/>
      <c r="DWA122" s="405"/>
      <c r="DWB122" s="405"/>
      <c r="DWC122" s="405"/>
      <c r="DWD122" s="405"/>
      <c r="DWE122" s="405"/>
      <c r="DWF122" s="405"/>
      <c r="DWG122" s="405"/>
      <c r="DWH122" s="405"/>
      <c r="DWJ122" s="405"/>
      <c r="DWL122" s="405"/>
      <c r="DWN122" s="405"/>
      <c r="DWQ122" s="405"/>
      <c r="DWR122" s="405"/>
      <c r="DWS122" s="405"/>
      <c r="DWU122" s="405"/>
      <c r="DWV122" s="405"/>
      <c r="DWW122" s="405"/>
      <c r="DWX122" s="405"/>
      <c r="DXC122" s="405"/>
      <c r="DXE122" s="405"/>
      <c r="DXF122" s="405"/>
      <c r="DXG122" s="405"/>
      <c r="DXH122" s="405"/>
      <c r="DXI122" s="405"/>
      <c r="DXJ122" s="405"/>
      <c r="DXK122" s="405"/>
      <c r="DXL122" s="405"/>
      <c r="DXM122" s="405"/>
      <c r="DXN122" s="405"/>
      <c r="DXO122" s="405"/>
      <c r="DXP122" s="405"/>
      <c r="DXQ122" s="405"/>
      <c r="DXR122" s="405"/>
      <c r="DXS122" s="405"/>
      <c r="DXT122" s="405"/>
      <c r="DXU122" s="405"/>
      <c r="DXV122" s="405"/>
      <c r="DXW122" s="405"/>
      <c r="DXX122" s="405"/>
      <c r="DXY122" s="405"/>
      <c r="DXZ122" s="405"/>
      <c r="DYA122" s="405"/>
      <c r="DYB122" s="405"/>
      <c r="DYC122" s="405"/>
      <c r="DYD122" s="405"/>
      <c r="DYE122" s="405"/>
      <c r="DYF122" s="405"/>
      <c r="DYG122" s="405"/>
      <c r="DYH122" s="405"/>
      <c r="DYI122" s="405"/>
      <c r="DYJ122" s="405"/>
      <c r="DYK122" s="405"/>
      <c r="DYL122" s="405"/>
      <c r="DYM122" s="405"/>
      <c r="DYN122" s="405"/>
      <c r="DYO122" s="405"/>
      <c r="DYP122" s="405"/>
      <c r="DYQ122" s="405"/>
      <c r="DYR122" s="405"/>
      <c r="DYS122" s="405"/>
      <c r="DYT122" s="405"/>
      <c r="DYU122" s="405"/>
      <c r="DYV122" s="405"/>
      <c r="DYW122" s="405"/>
      <c r="DYX122" s="405"/>
      <c r="DYY122" s="405"/>
      <c r="DYZ122" s="405"/>
      <c r="DZA122" s="405"/>
      <c r="DZB122" s="405"/>
      <c r="DZC122" s="405"/>
      <c r="DZD122" s="405"/>
      <c r="DZE122" s="405"/>
      <c r="DZF122" s="405"/>
      <c r="DZG122" s="405"/>
      <c r="DZH122" s="405"/>
      <c r="DZI122" s="405"/>
      <c r="DZJ122" s="405"/>
      <c r="DZK122" s="405"/>
      <c r="DZL122" s="405"/>
      <c r="DZM122" s="405"/>
      <c r="DZN122" s="405"/>
      <c r="DZO122" s="405"/>
      <c r="DZP122" s="405"/>
      <c r="DZQ122" s="405"/>
      <c r="DZR122" s="405"/>
      <c r="DZS122" s="405"/>
      <c r="DZT122" s="405"/>
      <c r="DZU122" s="405"/>
      <c r="DZV122" s="405"/>
      <c r="DZW122" s="405"/>
      <c r="DZX122" s="405"/>
      <c r="DZY122" s="405"/>
      <c r="DZZ122" s="405"/>
      <c r="EAA122" s="405"/>
      <c r="EAB122" s="405"/>
      <c r="EAC122" s="405"/>
      <c r="EAD122" s="405"/>
      <c r="EAE122" s="405"/>
      <c r="EAF122" s="405"/>
      <c r="EAG122" s="405"/>
      <c r="EAH122" s="405"/>
      <c r="EAI122" s="405"/>
      <c r="EAJ122" s="405"/>
      <c r="EAK122" s="405"/>
      <c r="EAL122" s="405"/>
      <c r="EAM122" s="405"/>
      <c r="EAN122" s="405"/>
      <c r="EAO122" s="405"/>
      <c r="EAP122" s="405"/>
      <c r="EAQ122" s="405"/>
      <c r="EAR122" s="405"/>
      <c r="EAS122" s="405"/>
      <c r="EAT122" s="405"/>
      <c r="EAU122" s="405"/>
      <c r="EAV122" s="405"/>
      <c r="EAW122" s="405"/>
      <c r="EAX122" s="405"/>
      <c r="EAY122" s="405"/>
      <c r="EAZ122" s="405"/>
      <c r="EBA122" s="405"/>
      <c r="EBB122" s="405"/>
      <c r="EBC122" s="405"/>
      <c r="EBD122" s="405"/>
      <c r="EBE122" s="405"/>
      <c r="EBF122" s="405"/>
      <c r="EBG122" s="405"/>
      <c r="EBH122" s="405"/>
      <c r="EBI122" s="405"/>
      <c r="EBJ122" s="405"/>
      <c r="EBK122" s="405"/>
      <c r="EBL122" s="405"/>
      <c r="EBM122" s="405"/>
      <c r="EBN122" s="405"/>
      <c r="EBO122" s="405"/>
      <c r="EBP122" s="405"/>
      <c r="EBQ122" s="405"/>
      <c r="EBR122" s="405"/>
      <c r="EBS122" s="405"/>
      <c r="EBT122" s="405"/>
      <c r="EBU122" s="405"/>
      <c r="EBV122" s="405"/>
      <c r="EBW122" s="405"/>
      <c r="EBX122" s="405"/>
      <c r="EBY122" s="405"/>
      <c r="EBZ122" s="405"/>
      <c r="ECA122" s="405"/>
      <c r="ECB122" s="405"/>
      <c r="ECC122" s="405"/>
      <c r="ECD122" s="405"/>
      <c r="ECE122" s="405"/>
      <c r="ECF122" s="405"/>
      <c r="ECG122" s="405"/>
      <c r="ECH122" s="405"/>
      <c r="ECI122" s="405"/>
      <c r="ECJ122" s="405"/>
      <c r="ECK122" s="405"/>
      <c r="ECL122" s="405"/>
      <c r="ECM122" s="405"/>
      <c r="ECN122" s="405"/>
      <c r="ECO122" s="405"/>
      <c r="ECP122" s="405"/>
      <c r="ECQ122" s="405"/>
      <c r="ECR122" s="405"/>
      <c r="ECS122" s="405"/>
      <c r="ECT122" s="405"/>
      <c r="ECU122" s="405"/>
      <c r="ECV122" s="405"/>
      <c r="ECW122" s="405"/>
      <c r="ECX122" s="405"/>
      <c r="ECY122" s="405"/>
      <c r="ECZ122" s="405"/>
      <c r="EDA122" s="405"/>
      <c r="EDB122" s="405"/>
      <c r="EDC122" s="405"/>
      <c r="EDD122" s="405"/>
      <c r="EDE122" s="405"/>
      <c r="EDF122" s="405"/>
      <c r="EDG122" s="405"/>
      <c r="EDH122" s="405"/>
      <c r="EDI122" s="405"/>
      <c r="EDJ122" s="405"/>
      <c r="EDK122" s="405"/>
      <c r="EDL122" s="405"/>
      <c r="EDM122" s="405"/>
      <c r="EDN122" s="405"/>
      <c r="EDO122" s="405"/>
      <c r="EDP122" s="405"/>
      <c r="EDQ122" s="405"/>
      <c r="EDR122" s="405"/>
      <c r="EDS122" s="405"/>
      <c r="EDT122" s="405"/>
      <c r="EDU122" s="405"/>
      <c r="EDV122" s="405"/>
      <c r="EDW122" s="405"/>
      <c r="EDX122" s="405"/>
      <c r="EDY122" s="405"/>
      <c r="EDZ122" s="405"/>
      <c r="EEA122" s="405"/>
      <c r="EEB122" s="405"/>
      <c r="EEC122" s="405"/>
      <c r="EED122" s="405"/>
      <c r="EEE122" s="405"/>
      <c r="EEF122" s="405"/>
      <c r="EEG122" s="405"/>
      <c r="EEH122" s="405"/>
      <c r="EEI122" s="405"/>
      <c r="EEJ122" s="405"/>
      <c r="EEK122" s="405"/>
      <c r="EEL122" s="405"/>
      <c r="EEM122" s="405"/>
      <c r="EEN122" s="405"/>
      <c r="EEO122" s="405"/>
      <c r="EEP122" s="405"/>
      <c r="EEQ122" s="405"/>
      <c r="EER122" s="405"/>
      <c r="EES122" s="405"/>
      <c r="EET122" s="405"/>
      <c r="EEU122" s="405"/>
      <c r="EEV122" s="405"/>
      <c r="EEW122" s="405"/>
      <c r="EEX122" s="405"/>
      <c r="EEY122" s="405"/>
      <c r="EEZ122" s="405"/>
      <c r="EFA122" s="405"/>
      <c r="EFB122" s="405"/>
      <c r="EFC122" s="405"/>
      <c r="EFD122" s="405"/>
      <c r="EFE122" s="405"/>
      <c r="EFF122" s="405"/>
      <c r="EFG122" s="405"/>
      <c r="EFH122" s="405"/>
      <c r="EFI122" s="405"/>
      <c r="EFJ122" s="405"/>
      <c r="EFK122" s="405"/>
      <c r="EFL122" s="405"/>
      <c r="EFM122" s="405"/>
      <c r="EFN122" s="405"/>
      <c r="EFO122" s="405"/>
      <c r="EFP122" s="405"/>
      <c r="EFQ122" s="405"/>
      <c r="EFR122" s="405"/>
      <c r="EFS122" s="405"/>
      <c r="EFT122" s="405"/>
      <c r="EFU122" s="405"/>
      <c r="EFV122" s="405"/>
      <c r="EFW122" s="405"/>
      <c r="EFX122" s="405"/>
      <c r="EFY122" s="405"/>
      <c r="EFZ122" s="405"/>
      <c r="EGA122" s="405"/>
      <c r="EGB122" s="405"/>
      <c r="EGC122" s="405"/>
      <c r="EGD122" s="405"/>
      <c r="EGF122" s="405"/>
      <c r="EGH122" s="405"/>
      <c r="EGJ122" s="405"/>
      <c r="EGM122" s="405"/>
      <c r="EGN122" s="405"/>
      <c r="EGO122" s="405"/>
      <c r="EGQ122" s="405"/>
      <c r="EGR122" s="405"/>
      <c r="EGS122" s="405"/>
      <c r="EGT122" s="405"/>
      <c r="EGY122" s="405"/>
      <c r="EHA122" s="405"/>
      <c r="EHB122" s="405"/>
      <c r="EHC122" s="405"/>
      <c r="EHD122" s="405"/>
      <c r="EHE122" s="405"/>
      <c r="EHF122" s="405"/>
      <c r="EHG122" s="405"/>
      <c r="EHH122" s="405"/>
      <c r="EHI122" s="405"/>
      <c r="EHJ122" s="405"/>
      <c r="EHK122" s="405"/>
      <c r="EHL122" s="405"/>
      <c r="EHM122" s="405"/>
      <c r="EHN122" s="405"/>
      <c r="EHO122" s="405"/>
      <c r="EHP122" s="405"/>
      <c r="EHQ122" s="405"/>
      <c r="EHR122" s="405"/>
      <c r="EHS122" s="405"/>
      <c r="EHT122" s="405"/>
      <c r="EHU122" s="405"/>
      <c r="EHV122" s="405"/>
      <c r="EHW122" s="405"/>
      <c r="EHX122" s="405"/>
      <c r="EHY122" s="405"/>
      <c r="EHZ122" s="405"/>
      <c r="EIA122" s="405"/>
      <c r="EIB122" s="405"/>
      <c r="EIC122" s="405"/>
      <c r="EID122" s="405"/>
      <c r="EIE122" s="405"/>
      <c r="EIF122" s="405"/>
      <c r="EIG122" s="405"/>
      <c r="EIH122" s="405"/>
      <c r="EII122" s="405"/>
      <c r="EIJ122" s="405"/>
      <c r="EIK122" s="405"/>
      <c r="EIL122" s="405"/>
      <c r="EIM122" s="405"/>
      <c r="EIN122" s="405"/>
      <c r="EIO122" s="405"/>
      <c r="EIP122" s="405"/>
      <c r="EIQ122" s="405"/>
      <c r="EIR122" s="405"/>
      <c r="EIS122" s="405"/>
      <c r="EIT122" s="405"/>
      <c r="EIU122" s="405"/>
      <c r="EIV122" s="405"/>
      <c r="EIW122" s="405"/>
      <c r="EIX122" s="405"/>
      <c r="EIY122" s="405"/>
      <c r="EIZ122" s="405"/>
      <c r="EJA122" s="405"/>
      <c r="EJB122" s="405"/>
      <c r="EJC122" s="405"/>
      <c r="EJD122" s="405"/>
      <c r="EJE122" s="405"/>
      <c r="EJF122" s="405"/>
      <c r="EJG122" s="405"/>
      <c r="EJH122" s="405"/>
      <c r="EJI122" s="405"/>
      <c r="EJJ122" s="405"/>
      <c r="EJK122" s="405"/>
      <c r="EJL122" s="405"/>
      <c r="EJM122" s="405"/>
      <c r="EJN122" s="405"/>
      <c r="EJO122" s="405"/>
      <c r="EJP122" s="405"/>
      <c r="EJQ122" s="405"/>
      <c r="EJR122" s="405"/>
      <c r="EJS122" s="405"/>
      <c r="EJT122" s="405"/>
      <c r="EJU122" s="405"/>
      <c r="EJV122" s="405"/>
      <c r="EJW122" s="405"/>
      <c r="EJX122" s="405"/>
      <c r="EJY122" s="405"/>
      <c r="EJZ122" s="405"/>
      <c r="EKA122" s="405"/>
      <c r="EKB122" s="405"/>
      <c r="EKC122" s="405"/>
      <c r="EKD122" s="405"/>
      <c r="EKE122" s="405"/>
      <c r="EKF122" s="405"/>
      <c r="EKG122" s="405"/>
      <c r="EKH122" s="405"/>
      <c r="EKI122" s="405"/>
      <c r="EKJ122" s="405"/>
      <c r="EKK122" s="405"/>
      <c r="EKL122" s="405"/>
      <c r="EKM122" s="405"/>
      <c r="EKN122" s="405"/>
      <c r="EKO122" s="405"/>
      <c r="EKP122" s="405"/>
      <c r="EKQ122" s="405"/>
      <c r="EKR122" s="405"/>
      <c r="EKS122" s="405"/>
      <c r="EKT122" s="405"/>
      <c r="EKU122" s="405"/>
      <c r="EKV122" s="405"/>
      <c r="EKW122" s="405"/>
      <c r="EKX122" s="405"/>
      <c r="EKY122" s="405"/>
      <c r="EKZ122" s="405"/>
      <c r="ELA122" s="405"/>
      <c r="ELB122" s="405"/>
      <c r="ELC122" s="405"/>
      <c r="ELD122" s="405"/>
      <c r="ELE122" s="405"/>
      <c r="ELF122" s="405"/>
      <c r="ELG122" s="405"/>
      <c r="ELH122" s="405"/>
      <c r="ELI122" s="405"/>
      <c r="ELJ122" s="405"/>
      <c r="ELK122" s="405"/>
      <c r="ELL122" s="405"/>
      <c r="ELM122" s="405"/>
      <c r="ELN122" s="405"/>
      <c r="ELO122" s="405"/>
      <c r="ELP122" s="405"/>
      <c r="ELQ122" s="405"/>
      <c r="ELR122" s="405"/>
      <c r="ELS122" s="405"/>
      <c r="ELT122" s="405"/>
      <c r="ELU122" s="405"/>
      <c r="ELV122" s="405"/>
      <c r="ELW122" s="405"/>
      <c r="ELX122" s="405"/>
      <c r="ELY122" s="405"/>
      <c r="ELZ122" s="405"/>
      <c r="EMA122" s="405"/>
      <c r="EMB122" s="405"/>
      <c r="EMC122" s="405"/>
      <c r="EMD122" s="405"/>
      <c r="EME122" s="405"/>
      <c r="EMF122" s="405"/>
      <c r="EMG122" s="405"/>
      <c r="EMH122" s="405"/>
      <c r="EMI122" s="405"/>
      <c r="EMJ122" s="405"/>
      <c r="EMK122" s="405"/>
      <c r="EML122" s="405"/>
      <c r="EMM122" s="405"/>
      <c r="EMN122" s="405"/>
      <c r="EMO122" s="405"/>
      <c r="EMP122" s="405"/>
      <c r="EMQ122" s="405"/>
      <c r="EMR122" s="405"/>
      <c r="EMS122" s="405"/>
      <c r="EMT122" s="405"/>
      <c r="EMU122" s="405"/>
      <c r="EMV122" s="405"/>
      <c r="EMW122" s="405"/>
      <c r="EMX122" s="405"/>
      <c r="EMY122" s="405"/>
      <c r="EMZ122" s="405"/>
      <c r="ENA122" s="405"/>
      <c r="ENB122" s="405"/>
      <c r="ENC122" s="405"/>
      <c r="END122" s="405"/>
      <c r="ENE122" s="405"/>
      <c r="ENF122" s="405"/>
      <c r="ENG122" s="405"/>
      <c r="ENH122" s="405"/>
      <c r="ENI122" s="405"/>
      <c r="ENJ122" s="405"/>
      <c r="ENK122" s="405"/>
      <c r="ENL122" s="405"/>
      <c r="ENM122" s="405"/>
      <c r="ENN122" s="405"/>
      <c r="ENO122" s="405"/>
      <c r="ENP122" s="405"/>
      <c r="ENQ122" s="405"/>
      <c r="ENR122" s="405"/>
      <c r="ENS122" s="405"/>
      <c r="ENT122" s="405"/>
      <c r="ENU122" s="405"/>
      <c r="ENV122" s="405"/>
      <c r="ENW122" s="405"/>
      <c r="ENX122" s="405"/>
      <c r="ENY122" s="405"/>
      <c r="ENZ122" s="405"/>
      <c r="EOA122" s="405"/>
      <c r="EOB122" s="405"/>
      <c r="EOC122" s="405"/>
      <c r="EOD122" s="405"/>
      <c r="EOE122" s="405"/>
      <c r="EOF122" s="405"/>
      <c r="EOG122" s="405"/>
      <c r="EOH122" s="405"/>
      <c r="EOI122" s="405"/>
      <c r="EOJ122" s="405"/>
      <c r="EOK122" s="405"/>
      <c r="EOL122" s="405"/>
      <c r="EOM122" s="405"/>
      <c r="EON122" s="405"/>
      <c r="EOO122" s="405"/>
      <c r="EOP122" s="405"/>
      <c r="EOQ122" s="405"/>
      <c r="EOR122" s="405"/>
      <c r="EOS122" s="405"/>
      <c r="EOT122" s="405"/>
      <c r="EOU122" s="405"/>
      <c r="EOV122" s="405"/>
      <c r="EOW122" s="405"/>
      <c r="EOX122" s="405"/>
      <c r="EOY122" s="405"/>
      <c r="EOZ122" s="405"/>
      <c r="EPA122" s="405"/>
      <c r="EPB122" s="405"/>
      <c r="EPC122" s="405"/>
      <c r="EPD122" s="405"/>
      <c r="EPE122" s="405"/>
      <c r="EPF122" s="405"/>
      <c r="EPG122" s="405"/>
      <c r="EPH122" s="405"/>
      <c r="EPI122" s="405"/>
      <c r="EPJ122" s="405"/>
      <c r="EPK122" s="405"/>
      <c r="EPL122" s="405"/>
      <c r="EPM122" s="405"/>
      <c r="EPN122" s="405"/>
      <c r="EPO122" s="405"/>
      <c r="EPP122" s="405"/>
      <c r="EPQ122" s="405"/>
      <c r="EPR122" s="405"/>
      <c r="EPS122" s="405"/>
      <c r="EPT122" s="405"/>
      <c r="EPU122" s="405"/>
      <c r="EPV122" s="405"/>
      <c r="EPW122" s="405"/>
      <c r="EPX122" s="405"/>
      <c r="EPY122" s="405"/>
      <c r="EPZ122" s="405"/>
      <c r="EQB122" s="405"/>
      <c r="EQD122" s="405"/>
      <c r="EQF122" s="405"/>
      <c r="EQI122" s="405"/>
      <c r="EQJ122" s="405"/>
      <c r="EQK122" s="405"/>
      <c r="EQM122" s="405"/>
      <c r="EQN122" s="405"/>
      <c r="EQO122" s="405"/>
      <c r="EQP122" s="405"/>
      <c r="EQU122" s="405"/>
      <c r="EQW122" s="405"/>
      <c r="EQX122" s="405"/>
      <c r="EQY122" s="405"/>
      <c r="EQZ122" s="405"/>
      <c r="ERA122" s="405"/>
      <c r="ERB122" s="405"/>
      <c r="ERC122" s="405"/>
      <c r="ERD122" s="405"/>
      <c r="ERE122" s="405"/>
      <c r="ERF122" s="405"/>
      <c r="ERG122" s="405"/>
      <c r="ERH122" s="405"/>
      <c r="ERI122" s="405"/>
      <c r="ERJ122" s="405"/>
      <c r="ERK122" s="405"/>
      <c r="ERL122" s="405"/>
      <c r="ERM122" s="405"/>
      <c r="ERN122" s="405"/>
      <c r="ERO122" s="405"/>
      <c r="ERP122" s="405"/>
      <c r="ERQ122" s="405"/>
      <c r="ERR122" s="405"/>
      <c r="ERS122" s="405"/>
      <c r="ERT122" s="405"/>
      <c r="ERU122" s="405"/>
      <c r="ERV122" s="405"/>
      <c r="ERW122" s="405"/>
      <c r="ERX122" s="405"/>
      <c r="ERY122" s="405"/>
      <c r="ERZ122" s="405"/>
      <c r="ESA122" s="405"/>
      <c r="ESB122" s="405"/>
      <c r="ESC122" s="405"/>
      <c r="ESD122" s="405"/>
      <c r="ESE122" s="405"/>
      <c r="ESF122" s="405"/>
      <c r="ESG122" s="405"/>
      <c r="ESH122" s="405"/>
      <c r="ESI122" s="405"/>
      <c r="ESJ122" s="405"/>
      <c r="ESK122" s="405"/>
      <c r="ESL122" s="405"/>
      <c r="ESM122" s="405"/>
      <c r="ESN122" s="405"/>
      <c r="ESO122" s="405"/>
      <c r="ESP122" s="405"/>
      <c r="ESQ122" s="405"/>
      <c r="ESR122" s="405"/>
      <c r="ESS122" s="405"/>
      <c r="EST122" s="405"/>
      <c r="ESU122" s="405"/>
      <c r="ESV122" s="405"/>
      <c r="ESW122" s="405"/>
      <c r="ESX122" s="405"/>
      <c r="ESY122" s="405"/>
      <c r="ESZ122" s="405"/>
      <c r="ETA122" s="405"/>
      <c r="ETB122" s="405"/>
      <c r="ETC122" s="405"/>
      <c r="ETD122" s="405"/>
      <c r="ETE122" s="405"/>
      <c r="ETF122" s="405"/>
      <c r="ETG122" s="405"/>
      <c r="ETH122" s="405"/>
      <c r="ETI122" s="405"/>
      <c r="ETJ122" s="405"/>
      <c r="ETK122" s="405"/>
      <c r="ETL122" s="405"/>
      <c r="ETM122" s="405"/>
      <c r="ETN122" s="405"/>
      <c r="ETO122" s="405"/>
      <c r="ETP122" s="405"/>
      <c r="ETQ122" s="405"/>
      <c r="ETR122" s="405"/>
      <c r="ETS122" s="405"/>
      <c r="ETT122" s="405"/>
      <c r="ETU122" s="405"/>
      <c r="ETV122" s="405"/>
      <c r="ETW122" s="405"/>
      <c r="ETX122" s="405"/>
      <c r="ETY122" s="405"/>
      <c r="ETZ122" s="405"/>
      <c r="EUA122" s="405"/>
      <c r="EUB122" s="405"/>
      <c r="EUC122" s="405"/>
      <c r="EUD122" s="405"/>
      <c r="EUE122" s="405"/>
      <c r="EUF122" s="405"/>
      <c r="EUG122" s="405"/>
      <c r="EUH122" s="405"/>
      <c r="EUI122" s="405"/>
      <c r="EUJ122" s="405"/>
      <c r="EUK122" s="405"/>
      <c r="EUL122" s="405"/>
      <c r="EUM122" s="405"/>
      <c r="EUN122" s="405"/>
      <c r="EUO122" s="405"/>
      <c r="EUP122" s="405"/>
      <c r="EUQ122" s="405"/>
      <c r="EUR122" s="405"/>
      <c r="EUS122" s="405"/>
      <c r="EUT122" s="405"/>
      <c r="EUU122" s="405"/>
      <c r="EUV122" s="405"/>
      <c r="EUW122" s="405"/>
      <c r="EUX122" s="405"/>
      <c r="EUY122" s="405"/>
      <c r="EUZ122" s="405"/>
      <c r="EVA122" s="405"/>
      <c r="EVB122" s="405"/>
      <c r="EVC122" s="405"/>
      <c r="EVD122" s="405"/>
      <c r="EVE122" s="405"/>
      <c r="EVF122" s="405"/>
      <c r="EVG122" s="405"/>
      <c r="EVH122" s="405"/>
      <c r="EVI122" s="405"/>
      <c r="EVJ122" s="405"/>
      <c r="EVK122" s="405"/>
      <c r="EVL122" s="405"/>
      <c r="EVM122" s="405"/>
      <c r="EVN122" s="405"/>
      <c r="EVO122" s="405"/>
      <c r="EVP122" s="405"/>
      <c r="EVQ122" s="405"/>
      <c r="EVR122" s="405"/>
      <c r="EVS122" s="405"/>
      <c r="EVT122" s="405"/>
      <c r="EVU122" s="405"/>
      <c r="EVV122" s="405"/>
      <c r="EVW122" s="405"/>
      <c r="EVX122" s="405"/>
      <c r="EVY122" s="405"/>
      <c r="EVZ122" s="405"/>
      <c r="EWA122" s="405"/>
      <c r="EWB122" s="405"/>
      <c r="EWC122" s="405"/>
      <c r="EWD122" s="405"/>
      <c r="EWE122" s="405"/>
      <c r="EWF122" s="405"/>
      <c r="EWG122" s="405"/>
      <c r="EWH122" s="405"/>
      <c r="EWI122" s="405"/>
      <c r="EWJ122" s="405"/>
      <c r="EWK122" s="405"/>
      <c r="EWL122" s="405"/>
      <c r="EWM122" s="405"/>
      <c r="EWN122" s="405"/>
      <c r="EWO122" s="405"/>
      <c r="EWP122" s="405"/>
      <c r="EWQ122" s="405"/>
      <c r="EWR122" s="405"/>
      <c r="EWS122" s="405"/>
      <c r="EWT122" s="405"/>
      <c r="EWU122" s="405"/>
      <c r="EWV122" s="405"/>
      <c r="EWW122" s="405"/>
      <c r="EWX122" s="405"/>
      <c r="EWY122" s="405"/>
      <c r="EWZ122" s="405"/>
      <c r="EXA122" s="405"/>
      <c r="EXB122" s="405"/>
      <c r="EXC122" s="405"/>
      <c r="EXD122" s="405"/>
      <c r="EXE122" s="405"/>
      <c r="EXF122" s="405"/>
      <c r="EXG122" s="405"/>
      <c r="EXH122" s="405"/>
      <c r="EXI122" s="405"/>
      <c r="EXJ122" s="405"/>
      <c r="EXK122" s="405"/>
      <c r="EXL122" s="405"/>
      <c r="EXM122" s="405"/>
      <c r="EXN122" s="405"/>
      <c r="EXO122" s="405"/>
      <c r="EXP122" s="405"/>
      <c r="EXQ122" s="405"/>
      <c r="EXR122" s="405"/>
      <c r="EXS122" s="405"/>
      <c r="EXT122" s="405"/>
      <c r="EXU122" s="405"/>
      <c r="EXV122" s="405"/>
      <c r="EXW122" s="405"/>
      <c r="EXX122" s="405"/>
      <c r="EXY122" s="405"/>
      <c r="EXZ122" s="405"/>
      <c r="EYA122" s="405"/>
      <c r="EYB122" s="405"/>
      <c r="EYC122" s="405"/>
      <c r="EYD122" s="405"/>
      <c r="EYE122" s="405"/>
      <c r="EYF122" s="405"/>
      <c r="EYG122" s="405"/>
      <c r="EYH122" s="405"/>
      <c r="EYI122" s="405"/>
      <c r="EYJ122" s="405"/>
      <c r="EYK122" s="405"/>
      <c r="EYL122" s="405"/>
      <c r="EYM122" s="405"/>
      <c r="EYN122" s="405"/>
      <c r="EYO122" s="405"/>
      <c r="EYP122" s="405"/>
      <c r="EYQ122" s="405"/>
      <c r="EYR122" s="405"/>
      <c r="EYS122" s="405"/>
      <c r="EYT122" s="405"/>
      <c r="EYU122" s="405"/>
      <c r="EYV122" s="405"/>
      <c r="EYW122" s="405"/>
      <c r="EYX122" s="405"/>
      <c r="EYY122" s="405"/>
      <c r="EYZ122" s="405"/>
      <c r="EZA122" s="405"/>
      <c r="EZB122" s="405"/>
      <c r="EZC122" s="405"/>
      <c r="EZD122" s="405"/>
      <c r="EZE122" s="405"/>
      <c r="EZF122" s="405"/>
      <c r="EZG122" s="405"/>
      <c r="EZH122" s="405"/>
      <c r="EZI122" s="405"/>
      <c r="EZJ122" s="405"/>
      <c r="EZK122" s="405"/>
      <c r="EZL122" s="405"/>
      <c r="EZM122" s="405"/>
      <c r="EZN122" s="405"/>
      <c r="EZO122" s="405"/>
      <c r="EZP122" s="405"/>
      <c r="EZQ122" s="405"/>
      <c r="EZR122" s="405"/>
      <c r="EZS122" s="405"/>
      <c r="EZT122" s="405"/>
      <c r="EZU122" s="405"/>
      <c r="EZV122" s="405"/>
      <c r="EZX122" s="405"/>
      <c r="EZZ122" s="405"/>
      <c r="FAB122" s="405"/>
      <c r="FAE122" s="405"/>
      <c r="FAF122" s="405"/>
      <c r="FAG122" s="405"/>
      <c r="FAI122" s="405"/>
      <c r="FAJ122" s="405"/>
      <c r="FAK122" s="405"/>
      <c r="FAL122" s="405"/>
      <c r="FAQ122" s="405"/>
      <c r="FAS122" s="405"/>
      <c r="FAT122" s="405"/>
      <c r="FAU122" s="405"/>
      <c r="FAV122" s="405"/>
      <c r="FAW122" s="405"/>
      <c r="FAX122" s="405"/>
      <c r="FAY122" s="405"/>
      <c r="FAZ122" s="405"/>
      <c r="FBA122" s="405"/>
      <c r="FBB122" s="405"/>
      <c r="FBC122" s="405"/>
      <c r="FBD122" s="405"/>
      <c r="FBE122" s="405"/>
      <c r="FBF122" s="405"/>
      <c r="FBG122" s="405"/>
      <c r="FBH122" s="405"/>
      <c r="FBI122" s="405"/>
      <c r="FBJ122" s="405"/>
      <c r="FBK122" s="405"/>
      <c r="FBL122" s="405"/>
      <c r="FBM122" s="405"/>
      <c r="FBN122" s="405"/>
      <c r="FBO122" s="405"/>
      <c r="FBP122" s="405"/>
      <c r="FBQ122" s="405"/>
      <c r="FBR122" s="405"/>
      <c r="FBS122" s="405"/>
      <c r="FBT122" s="405"/>
      <c r="FBU122" s="405"/>
      <c r="FBV122" s="405"/>
      <c r="FBW122" s="405"/>
      <c r="FBX122" s="405"/>
      <c r="FBY122" s="405"/>
      <c r="FBZ122" s="405"/>
      <c r="FCA122" s="405"/>
      <c r="FCB122" s="405"/>
      <c r="FCC122" s="405"/>
      <c r="FCD122" s="405"/>
      <c r="FCE122" s="405"/>
      <c r="FCF122" s="405"/>
      <c r="FCG122" s="405"/>
      <c r="FCH122" s="405"/>
      <c r="FCI122" s="405"/>
      <c r="FCJ122" s="405"/>
      <c r="FCK122" s="405"/>
      <c r="FCL122" s="405"/>
      <c r="FCM122" s="405"/>
      <c r="FCN122" s="405"/>
      <c r="FCO122" s="405"/>
      <c r="FCP122" s="405"/>
      <c r="FCQ122" s="405"/>
      <c r="FCR122" s="405"/>
      <c r="FCS122" s="405"/>
      <c r="FCT122" s="405"/>
      <c r="FCU122" s="405"/>
      <c r="FCV122" s="405"/>
      <c r="FCW122" s="405"/>
      <c r="FCX122" s="405"/>
      <c r="FCY122" s="405"/>
      <c r="FCZ122" s="405"/>
      <c r="FDA122" s="405"/>
      <c r="FDB122" s="405"/>
      <c r="FDC122" s="405"/>
      <c r="FDD122" s="405"/>
      <c r="FDE122" s="405"/>
      <c r="FDF122" s="405"/>
      <c r="FDG122" s="405"/>
      <c r="FDH122" s="405"/>
      <c r="FDI122" s="405"/>
      <c r="FDJ122" s="405"/>
      <c r="FDK122" s="405"/>
      <c r="FDL122" s="405"/>
      <c r="FDM122" s="405"/>
      <c r="FDN122" s="405"/>
      <c r="FDO122" s="405"/>
      <c r="FDP122" s="405"/>
      <c r="FDQ122" s="405"/>
      <c r="FDR122" s="405"/>
      <c r="FDS122" s="405"/>
      <c r="FDT122" s="405"/>
      <c r="FDU122" s="405"/>
      <c r="FDV122" s="405"/>
      <c r="FDW122" s="405"/>
      <c r="FDX122" s="405"/>
      <c r="FDY122" s="405"/>
      <c r="FDZ122" s="405"/>
      <c r="FEA122" s="405"/>
      <c r="FEB122" s="405"/>
      <c r="FEC122" s="405"/>
      <c r="FED122" s="405"/>
      <c r="FEE122" s="405"/>
      <c r="FEF122" s="405"/>
      <c r="FEG122" s="405"/>
      <c r="FEH122" s="405"/>
      <c r="FEI122" s="405"/>
      <c r="FEJ122" s="405"/>
      <c r="FEK122" s="405"/>
      <c r="FEL122" s="405"/>
      <c r="FEM122" s="405"/>
      <c r="FEN122" s="405"/>
      <c r="FEO122" s="405"/>
      <c r="FEP122" s="405"/>
      <c r="FEQ122" s="405"/>
      <c r="FER122" s="405"/>
      <c r="FES122" s="405"/>
      <c r="FET122" s="405"/>
      <c r="FEU122" s="405"/>
      <c r="FEV122" s="405"/>
      <c r="FEW122" s="405"/>
      <c r="FEX122" s="405"/>
      <c r="FEY122" s="405"/>
      <c r="FEZ122" s="405"/>
      <c r="FFA122" s="405"/>
      <c r="FFB122" s="405"/>
      <c r="FFC122" s="405"/>
      <c r="FFD122" s="405"/>
      <c r="FFE122" s="405"/>
      <c r="FFF122" s="405"/>
      <c r="FFG122" s="405"/>
      <c r="FFH122" s="405"/>
      <c r="FFI122" s="405"/>
      <c r="FFJ122" s="405"/>
      <c r="FFK122" s="405"/>
      <c r="FFL122" s="405"/>
      <c r="FFM122" s="405"/>
      <c r="FFN122" s="405"/>
      <c r="FFO122" s="405"/>
      <c r="FFP122" s="405"/>
      <c r="FFQ122" s="405"/>
      <c r="FFR122" s="405"/>
      <c r="FFS122" s="405"/>
      <c r="FFT122" s="405"/>
      <c r="FFU122" s="405"/>
      <c r="FFV122" s="405"/>
      <c r="FFW122" s="405"/>
      <c r="FFX122" s="405"/>
      <c r="FFY122" s="405"/>
      <c r="FFZ122" s="405"/>
      <c r="FGA122" s="405"/>
      <c r="FGB122" s="405"/>
      <c r="FGC122" s="405"/>
      <c r="FGD122" s="405"/>
      <c r="FGE122" s="405"/>
      <c r="FGF122" s="405"/>
      <c r="FGG122" s="405"/>
      <c r="FGH122" s="405"/>
      <c r="FGI122" s="405"/>
      <c r="FGJ122" s="405"/>
      <c r="FGK122" s="405"/>
      <c r="FGL122" s="405"/>
      <c r="FGM122" s="405"/>
      <c r="FGN122" s="405"/>
      <c r="FGO122" s="405"/>
      <c r="FGP122" s="405"/>
      <c r="FGQ122" s="405"/>
      <c r="FGR122" s="405"/>
      <c r="FGS122" s="405"/>
      <c r="FGT122" s="405"/>
      <c r="FGU122" s="405"/>
      <c r="FGV122" s="405"/>
      <c r="FGW122" s="405"/>
      <c r="FGX122" s="405"/>
      <c r="FGY122" s="405"/>
      <c r="FGZ122" s="405"/>
      <c r="FHA122" s="405"/>
      <c r="FHB122" s="405"/>
      <c r="FHC122" s="405"/>
      <c r="FHD122" s="405"/>
      <c r="FHE122" s="405"/>
      <c r="FHF122" s="405"/>
      <c r="FHG122" s="405"/>
      <c r="FHH122" s="405"/>
      <c r="FHI122" s="405"/>
      <c r="FHJ122" s="405"/>
      <c r="FHK122" s="405"/>
      <c r="FHL122" s="405"/>
      <c r="FHM122" s="405"/>
      <c r="FHN122" s="405"/>
      <c r="FHO122" s="405"/>
      <c r="FHP122" s="405"/>
      <c r="FHQ122" s="405"/>
      <c r="FHR122" s="405"/>
      <c r="FHS122" s="405"/>
      <c r="FHT122" s="405"/>
      <c r="FHU122" s="405"/>
      <c r="FHV122" s="405"/>
      <c r="FHW122" s="405"/>
      <c r="FHX122" s="405"/>
      <c r="FHY122" s="405"/>
      <c r="FHZ122" s="405"/>
      <c r="FIA122" s="405"/>
      <c r="FIB122" s="405"/>
      <c r="FIC122" s="405"/>
      <c r="FID122" s="405"/>
      <c r="FIE122" s="405"/>
      <c r="FIF122" s="405"/>
      <c r="FIG122" s="405"/>
      <c r="FIH122" s="405"/>
      <c r="FII122" s="405"/>
      <c r="FIJ122" s="405"/>
      <c r="FIK122" s="405"/>
      <c r="FIL122" s="405"/>
      <c r="FIM122" s="405"/>
      <c r="FIN122" s="405"/>
      <c r="FIO122" s="405"/>
      <c r="FIP122" s="405"/>
      <c r="FIQ122" s="405"/>
      <c r="FIR122" s="405"/>
      <c r="FIS122" s="405"/>
      <c r="FIT122" s="405"/>
      <c r="FIU122" s="405"/>
      <c r="FIV122" s="405"/>
      <c r="FIW122" s="405"/>
      <c r="FIX122" s="405"/>
      <c r="FIY122" s="405"/>
      <c r="FIZ122" s="405"/>
      <c r="FJA122" s="405"/>
      <c r="FJB122" s="405"/>
      <c r="FJC122" s="405"/>
      <c r="FJD122" s="405"/>
      <c r="FJE122" s="405"/>
      <c r="FJF122" s="405"/>
      <c r="FJG122" s="405"/>
      <c r="FJH122" s="405"/>
      <c r="FJI122" s="405"/>
      <c r="FJJ122" s="405"/>
      <c r="FJK122" s="405"/>
      <c r="FJL122" s="405"/>
      <c r="FJM122" s="405"/>
      <c r="FJN122" s="405"/>
      <c r="FJO122" s="405"/>
      <c r="FJP122" s="405"/>
      <c r="FJQ122" s="405"/>
      <c r="FJR122" s="405"/>
      <c r="FJT122" s="405"/>
      <c r="FJV122" s="405"/>
      <c r="FJX122" s="405"/>
      <c r="FKA122" s="405"/>
      <c r="FKB122" s="405"/>
      <c r="FKC122" s="405"/>
      <c r="FKE122" s="405"/>
      <c r="FKF122" s="405"/>
      <c r="FKG122" s="405"/>
      <c r="FKH122" s="405"/>
      <c r="FKM122" s="405"/>
      <c r="FKO122" s="405"/>
      <c r="FKP122" s="405"/>
      <c r="FKQ122" s="405"/>
      <c r="FKR122" s="405"/>
      <c r="FKS122" s="405"/>
      <c r="FKT122" s="405"/>
      <c r="FKU122" s="405"/>
      <c r="FKV122" s="405"/>
      <c r="FKW122" s="405"/>
      <c r="FKX122" s="405"/>
      <c r="FKY122" s="405"/>
      <c r="FKZ122" s="405"/>
      <c r="FLA122" s="405"/>
      <c r="FLB122" s="405"/>
      <c r="FLC122" s="405"/>
      <c r="FLD122" s="405"/>
      <c r="FLE122" s="405"/>
      <c r="FLF122" s="405"/>
      <c r="FLG122" s="405"/>
      <c r="FLH122" s="405"/>
      <c r="FLI122" s="405"/>
      <c r="FLJ122" s="405"/>
      <c r="FLK122" s="405"/>
      <c r="FLL122" s="405"/>
      <c r="FLM122" s="405"/>
      <c r="FLN122" s="405"/>
      <c r="FLO122" s="405"/>
      <c r="FLP122" s="405"/>
      <c r="FLQ122" s="405"/>
      <c r="FLR122" s="405"/>
      <c r="FLS122" s="405"/>
      <c r="FLT122" s="405"/>
      <c r="FLU122" s="405"/>
      <c r="FLV122" s="405"/>
      <c r="FLW122" s="405"/>
      <c r="FLX122" s="405"/>
      <c r="FLY122" s="405"/>
      <c r="FLZ122" s="405"/>
      <c r="FMA122" s="405"/>
      <c r="FMB122" s="405"/>
      <c r="FMC122" s="405"/>
      <c r="FMD122" s="405"/>
      <c r="FME122" s="405"/>
      <c r="FMF122" s="405"/>
      <c r="FMG122" s="405"/>
      <c r="FMH122" s="405"/>
      <c r="FMI122" s="405"/>
      <c r="FMJ122" s="405"/>
      <c r="FMK122" s="405"/>
      <c r="FML122" s="405"/>
      <c r="FMM122" s="405"/>
      <c r="FMN122" s="405"/>
      <c r="FMO122" s="405"/>
      <c r="FMP122" s="405"/>
      <c r="FMQ122" s="405"/>
      <c r="FMR122" s="405"/>
      <c r="FMS122" s="405"/>
      <c r="FMT122" s="405"/>
      <c r="FMU122" s="405"/>
      <c r="FMV122" s="405"/>
      <c r="FMW122" s="405"/>
      <c r="FMX122" s="405"/>
      <c r="FMY122" s="405"/>
      <c r="FMZ122" s="405"/>
      <c r="FNA122" s="405"/>
      <c r="FNB122" s="405"/>
      <c r="FNC122" s="405"/>
      <c r="FND122" s="405"/>
      <c r="FNE122" s="405"/>
      <c r="FNF122" s="405"/>
      <c r="FNG122" s="405"/>
      <c r="FNH122" s="405"/>
      <c r="FNI122" s="405"/>
      <c r="FNJ122" s="405"/>
      <c r="FNK122" s="405"/>
      <c r="FNL122" s="405"/>
      <c r="FNM122" s="405"/>
      <c r="FNN122" s="405"/>
      <c r="FNO122" s="405"/>
      <c r="FNP122" s="405"/>
      <c r="FNQ122" s="405"/>
      <c r="FNR122" s="405"/>
      <c r="FNS122" s="405"/>
      <c r="FNT122" s="405"/>
      <c r="FNU122" s="405"/>
      <c r="FNV122" s="405"/>
      <c r="FNW122" s="405"/>
      <c r="FNX122" s="405"/>
      <c r="FNY122" s="405"/>
      <c r="FNZ122" s="405"/>
      <c r="FOA122" s="405"/>
      <c r="FOB122" s="405"/>
      <c r="FOC122" s="405"/>
      <c r="FOD122" s="405"/>
      <c r="FOE122" s="405"/>
      <c r="FOF122" s="405"/>
      <c r="FOG122" s="405"/>
      <c r="FOH122" s="405"/>
      <c r="FOI122" s="405"/>
      <c r="FOJ122" s="405"/>
      <c r="FOK122" s="405"/>
      <c r="FOL122" s="405"/>
      <c r="FOM122" s="405"/>
      <c r="FON122" s="405"/>
      <c r="FOO122" s="405"/>
      <c r="FOP122" s="405"/>
      <c r="FOQ122" s="405"/>
      <c r="FOR122" s="405"/>
      <c r="FOS122" s="405"/>
      <c r="FOT122" s="405"/>
      <c r="FOU122" s="405"/>
      <c r="FOV122" s="405"/>
      <c r="FOW122" s="405"/>
      <c r="FOX122" s="405"/>
      <c r="FOY122" s="405"/>
      <c r="FOZ122" s="405"/>
      <c r="FPA122" s="405"/>
      <c r="FPB122" s="405"/>
      <c r="FPC122" s="405"/>
      <c r="FPD122" s="405"/>
      <c r="FPE122" s="405"/>
      <c r="FPF122" s="405"/>
      <c r="FPG122" s="405"/>
      <c r="FPH122" s="405"/>
      <c r="FPI122" s="405"/>
      <c r="FPJ122" s="405"/>
      <c r="FPK122" s="405"/>
      <c r="FPL122" s="405"/>
      <c r="FPM122" s="405"/>
      <c r="FPN122" s="405"/>
      <c r="FPO122" s="405"/>
      <c r="FPP122" s="405"/>
      <c r="FPQ122" s="405"/>
      <c r="FPR122" s="405"/>
      <c r="FPS122" s="405"/>
      <c r="FPT122" s="405"/>
      <c r="FPU122" s="405"/>
      <c r="FPV122" s="405"/>
      <c r="FPW122" s="405"/>
      <c r="FPX122" s="405"/>
      <c r="FPY122" s="405"/>
      <c r="FPZ122" s="405"/>
      <c r="FQA122" s="405"/>
      <c r="FQB122" s="405"/>
      <c r="FQC122" s="405"/>
      <c r="FQD122" s="405"/>
      <c r="FQE122" s="405"/>
      <c r="FQF122" s="405"/>
      <c r="FQG122" s="405"/>
      <c r="FQH122" s="405"/>
      <c r="FQI122" s="405"/>
      <c r="FQJ122" s="405"/>
      <c r="FQK122" s="405"/>
      <c r="FQL122" s="405"/>
      <c r="FQM122" s="405"/>
      <c r="FQN122" s="405"/>
      <c r="FQO122" s="405"/>
      <c r="FQP122" s="405"/>
      <c r="FQQ122" s="405"/>
      <c r="FQR122" s="405"/>
      <c r="FQS122" s="405"/>
      <c r="FQT122" s="405"/>
      <c r="FQU122" s="405"/>
      <c r="FQV122" s="405"/>
      <c r="FQW122" s="405"/>
      <c r="FQX122" s="405"/>
      <c r="FQY122" s="405"/>
      <c r="FQZ122" s="405"/>
      <c r="FRA122" s="405"/>
      <c r="FRB122" s="405"/>
      <c r="FRC122" s="405"/>
      <c r="FRD122" s="405"/>
      <c r="FRE122" s="405"/>
      <c r="FRF122" s="405"/>
      <c r="FRG122" s="405"/>
      <c r="FRH122" s="405"/>
      <c r="FRI122" s="405"/>
      <c r="FRJ122" s="405"/>
      <c r="FRK122" s="405"/>
      <c r="FRL122" s="405"/>
      <c r="FRM122" s="405"/>
      <c r="FRN122" s="405"/>
      <c r="FRO122" s="405"/>
      <c r="FRP122" s="405"/>
      <c r="FRQ122" s="405"/>
      <c r="FRR122" s="405"/>
      <c r="FRS122" s="405"/>
      <c r="FRT122" s="405"/>
      <c r="FRU122" s="405"/>
      <c r="FRV122" s="405"/>
      <c r="FRW122" s="405"/>
      <c r="FRX122" s="405"/>
      <c r="FRY122" s="405"/>
      <c r="FRZ122" s="405"/>
      <c r="FSA122" s="405"/>
      <c r="FSB122" s="405"/>
      <c r="FSC122" s="405"/>
      <c r="FSD122" s="405"/>
      <c r="FSE122" s="405"/>
      <c r="FSF122" s="405"/>
      <c r="FSG122" s="405"/>
      <c r="FSH122" s="405"/>
      <c r="FSI122" s="405"/>
      <c r="FSJ122" s="405"/>
      <c r="FSK122" s="405"/>
      <c r="FSL122" s="405"/>
      <c r="FSM122" s="405"/>
      <c r="FSN122" s="405"/>
      <c r="FSO122" s="405"/>
      <c r="FSP122" s="405"/>
      <c r="FSQ122" s="405"/>
      <c r="FSR122" s="405"/>
      <c r="FSS122" s="405"/>
      <c r="FST122" s="405"/>
      <c r="FSU122" s="405"/>
      <c r="FSV122" s="405"/>
      <c r="FSW122" s="405"/>
      <c r="FSX122" s="405"/>
      <c r="FSY122" s="405"/>
      <c r="FSZ122" s="405"/>
      <c r="FTA122" s="405"/>
      <c r="FTB122" s="405"/>
      <c r="FTC122" s="405"/>
      <c r="FTD122" s="405"/>
      <c r="FTE122" s="405"/>
      <c r="FTF122" s="405"/>
      <c r="FTG122" s="405"/>
      <c r="FTH122" s="405"/>
      <c r="FTI122" s="405"/>
      <c r="FTJ122" s="405"/>
      <c r="FTK122" s="405"/>
      <c r="FTL122" s="405"/>
      <c r="FTM122" s="405"/>
      <c r="FTN122" s="405"/>
      <c r="FTP122" s="405"/>
      <c r="FTR122" s="405"/>
      <c r="FTT122" s="405"/>
      <c r="FTW122" s="405"/>
      <c r="FTX122" s="405"/>
      <c r="FTY122" s="405"/>
      <c r="FUA122" s="405"/>
      <c r="FUB122" s="405"/>
      <c r="FUC122" s="405"/>
      <c r="FUD122" s="405"/>
      <c r="FUI122" s="405"/>
      <c r="FUK122" s="405"/>
      <c r="FUL122" s="405"/>
      <c r="FUM122" s="405"/>
      <c r="FUN122" s="405"/>
      <c r="FUO122" s="405"/>
      <c r="FUP122" s="405"/>
      <c r="FUQ122" s="405"/>
      <c r="FUR122" s="405"/>
      <c r="FUS122" s="405"/>
      <c r="FUT122" s="405"/>
      <c r="FUU122" s="405"/>
      <c r="FUV122" s="405"/>
      <c r="FUW122" s="405"/>
      <c r="FUX122" s="405"/>
      <c r="FUY122" s="405"/>
      <c r="FUZ122" s="405"/>
      <c r="FVA122" s="405"/>
      <c r="FVB122" s="405"/>
      <c r="FVC122" s="405"/>
      <c r="FVD122" s="405"/>
      <c r="FVE122" s="405"/>
      <c r="FVF122" s="405"/>
      <c r="FVG122" s="405"/>
      <c r="FVH122" s="405"/>
      <c r="FVI122" s="405"/>
      <c r="FVJ122" s="405"/>
      <c r="FVK122" s="405"/>
      <c r="FVL122" s="405"/>
      <c r="FVM122" s="405"/>
      <c r="FVN122" s="405"/>
      <c r="FVO122" s="405"/>
      <c r="FVP122" s="405"/>
      <c r="FVQ122" s="405"/>
      <c r="FVR122" s="405"/>
      <c r="FVS122" s="405"/>
      <c r="FVT122" s="405"/>
      <c r="FVU122" s="405"/>
      <c r="FVV122" s="405"/>
      <c r="FVW122" s="405"/>
      <c r="FVX122" s="405"/>
      <c r="FVY122" s="405"/>
      <c r="FVZ122" s="405"/>
      <c r="FWA122" s="405"/>
      <c r="FWB122" s="405"/>
      <c r="FWC122" s="405"/>
      <c r="FWD122" s="405"/>
      <c r="FWE122" s="405"/>
      <c r="FWF122" s="405"/>
      <c r="FWG122" s="405"/>
      <c r="FWH122" s="405"/>
      <c r="FWI122" s="405"/>
      <c r="FWJ122" s="405"/>
      <c r="FWK122" s="405"/>
      <c r="FWL122" s="405"/>
      <c r="FWM122" s="405"/>
      <c r="FWN122" s="405"/>
      <c r="FWO122" s="405"/>
      <c r="FWP122" s="405"/>
      <c r="FWQ122" s="405"/>
      <c r="FWR122" s="405"/>
      <c r="FWS122" s="405"/>
      <c r="FWT122" s="405"/>
      <c r="FWU122" s="405"/>
      <c r="FWV122" s="405"/>
      <c r="FWW122" s="405"/>
      <c r="FWX122" s="405"/>
      <c r="FWY122" s="405"/>
      <c r="FWZ122" s="405"/>
      <c r="FXA122" s="405"/>
      <c r="FXB122" s="405"/>
      <c r="FXC122" s="405"/>
      <c r="FXD122" s="405"/>
      <c r="FXE122" s="405"/>
      <c r="FXF122" s="405"/>
      <c r="FXG122" s="405"/>
      <c r="FXH122" s="405"/>
      <c r="FXI122" s="405"/>
      <c r="FXJ122" s="405"/>
      <c r="FXK122" s="405"/>
      <c r="FXL122" s="405"/>
      <c r="FXM122" s="405"/>
      <c r="FXN122" s="405"/>
      <c r="FXO122" s="405"/>
      <c r="FXP122" s="405"/>
      <c r="FXQ122" s="405"/>
      <c r="FXR122" s="405"/>
      <c r="FXS122" s="405"/>
      <c r="FXT122" s="405"/>
      <c r="FXU122" s="405"/>
      <c r="FXV122" s="405"/>
      <c r="FXW122" s="405"/>
      <c r="FXX122" s="405"/>
      <c r="FXY122" s="405"/>
      <c r="FXZ122" s="405"/>
      <c r="FYA122" s="405"/>
      <c r="FYB122" s="405"/>
      <c r="FYC122" s="405"/>
      <c r="FYD122" s="405"/>
      <c r="FYE122" s="405"/>
      <c r="FYF122" s="405"/>
      <c r="FYG122" s="405"/>
      <c r="FYH122" s="405"/>
      <c r="FYI122" s="405"/>
      <c r="FYJ122" s="405"/>
      <c r="FYK122" s="405"/>
      <c r="FYL122" s="405"/>
      <c r="FYM122" s="405"/>
      <c r="FYN122" s="405"/>
      <c r="FYO122" s="405"/>
      <c r="FYP122" s="405"/>
      <c r="FYQ122" s="405"/>
      <c r="FYR122" s="405"/>
      <c r="FYS122" s="405"/>
      <c r="FYT122" s="405"/>
      <c r="FYU122" s="405"/>
      <c r="FYV122" s="405"/>
      <c r="FYW122" s="405"/>
      <c r="FYX122" s="405"/>
      <c r="FYY122" s="405"/>
      <c r="FYZ122" s="405"/>
      <c r="FZA122" s="405"/>
      <c r="FZB122" s="405"/>
      <c r="FZC122" s="405"/>
      <c r="FZD122" s="405"/>
      <c r="FZE122" s="405"/>
      <c r="FZF122" s="405"/>
      <c r="FZG122" s="405"/>
      <c r="FZH122" s="405"/>
      <c r="FZI122" s="405"/>
      <c r="FZJ122" s="405"/>
      <c r="FZK122" s="405"/>
      <c r="FZL122" s="405"/>
      <c r="FZM122" s="405"/>
      <c r="FZN122" s="405"/>
      <c r="FZO122" s="405"/>
      <c r="FZP122" s="405"/>
      <c r="FZQ122" s="405"/>
      <c r="FZR122" s="405"/>
      <c r="FZS122" s="405"/>
      <c r="FZT122" s="405"/>
      <c r="FZU122" s="405"/>
      <c r="FZV122" s="405"/>
      <c r="FZW122" s="405"/>
      <c r="FZX122" s="405"/>
      <c r="FZY122" s="405"/>
      <c r="FZZ122" s="405"/>
      <c r="GAA122" s="405"/>
      <c r="GAB122" s="405"/>
      <c r="GAC122" s="405"/>
      <c r="GAD122" s="405"/>
      <c r="GAE122" s="405"/>
      <c r="GAF122" s="405"/>
      <c r="GAG122" s="405"/>
      <c r="GAH122" s="405"/>
      <c r="GAI122" s="405"/>
      <c r="GAJ122" s="405"/>
      <c r="GAK122" s="405"/>
      <c r="GAL122" s="405"/>
      <c r="GAM122" s="405"/>
      <c r="GAN122" s="405"/>
      <c r="GAO122" s="405"/>
      <c r="GAP122" s="405"/>
      <c r="GAQ122" s="405"/>
      <c r="GAR122" s="405"/>
      <c r="GAS122" s="405"/>
      <c r="GAT122" s="405"/>
      <c r="GAU122" s="405"/>
      <c r="GAV122" s="405"/>
      <c r="GAW122" s="405"/>
      <c r="GAX122" s="405"/>
      <c r="GAY122" s="405"/>
      <c r="GAZ122" s="405"/>
      <c r="GBA122" s="405"/>
      <c r="GBB122" s="405"/>
      <c r="GBC122" s="405"/>
      <c r="GBD122" s="405"/>
      <c r="GBE122" s="405"/>
      <c r="GBF122" s="405"/>
      <c r="GBG122" s="405"/>
      <c r="GBH122" s="405"/>
      <c r="GBI122" s="405"/>
      <c r="GBJ122" s="405"/>
      <c r="GBK122" s="405"/>
      <c r="GBL122" s="405"/>
      <c r="GBM122" s="405"/>
      <c r="GBN122" s="405"/>
      <c r="GBO122" s="405"/>
      <c r="GBP122" s="405"/>
      <c r="GBQ122" s="405"/>
      <c r="GBR122" s="405"/>
      <c r="GBS122" s="405"/>
      <c r="GBT122" s="405"/>
      <c r="GBU122" s="405"/>
      <c r="GBV122" s="405"/>
      <c r="GBW122" s="405"/>
      <c r="GBX122" s="405"/>
      <c r="GBY122" s="405"/>
      <c r="GBZ122" s="405"/>
      <c r="GCA122" s="405"/>
      <c r="GCB122" s="405"/>
      <c r="GCC122" s="405"/>
      <c r="GCD122" s="405"/>
      <c r="GCE122" s="405"/>
      <c r="GCF122" s="405"/>
      <c r="GCG122" s="405"/>
      <c r="GCH122" s="405"/>
      <c r="GCI122" s="405"/>
      <c r="GCJ122" s="405"/>
      <c r="GCK122" s="405"/>
      <c r="GCL122" s="405"/>
      <c r="GCM122" s="405"/>
      <c r="GCN122" s="405"/>
      <c r="GCO122" s="405"/>
      <c r="GCP122" s="405"/>
      <c r="GCQ122" s="405"/>
      <c r="GCR122" s="405"/>
      <c r="GCS122" s="405"/>
      <c r="GCT122" s="405"/>
      <c r="GCU122" s="405"/>
      <c r="GCV122" s="405"/>
      <c r="GCW122" s="405"/>
      <c r="GCX122" s="405"/>
      <c r="GCY122" s="405"/>
      <c r="GCZ122" s="405"/>
      <c r="GDA122" s="405"/>
      <c r="GDB122" s="405"/>
      <c r="GDC122" s="405"/>
      <c r="GDD122" s="405"/>
      <c r="GDE122" s="405"/>
      <c r="GDF122" s="405"/>
      <c r="GDG122" s="405"/>
      <c r="GDH122" s="405"/>
      <c r="GDI122" s="405"/>
      <c r="GDJ122" s="405"/>
      <c r="GDL122" s="405"/>
      <c r="GDN122" s="405"/>
      <c r="GDP122" s="405"/>
      <c r="GDS122" s="405"/>
      <c r="GDT122" s="405"/>
      <c r="GDU122" s="405"/>
      <c r="GDW122" s="405"/>
      <c r="GDX122" s="405"/>
      <c r="GDY122" s="405"/>
      <c r="GDZ122" s="405"/>
      <c r="GEE122" s="405"/>
      <c r="GEG122" s="405"/>
      <c r="GEH122" s="405"/>
      <c r="GEI122" s="405"/>
      <c r="GEJ122" s="405"/>
      <c r="GEK122" s="405"/>
      <c r="GEL122" s="405"/>
      <c r="GEM122" s="405"/>
      <c r="GEN122" s="405"/>
      <c r="GEO122" s="405"/>
      <c r="GEP122" s="405"/>
      <c r="GEQ122" s="405"/>
      <c r="GER122" s="405"/>
      <c r="GES122" s="405"/>
      <c r="GET122" s="405"/>
      <c r="GEU122" s="405"/>
      <c r="GEV122" s="405"/>
      <c r="GEW122" s="405"/>
      <c r="GEX122" s="405"/>
      <c r="GEY122" s="405"/>
      <c r="GEZ122" s="405"/>
      <c r="GFA122" s="405"/>
      <c r="GFB122" s="405"/>
      <c r="GFC122" s="405"/>
      <c r="GFD122" s="405"/>
      <c r="GFE122" s="405"/>
      <c r="GFF122" s="405"/>
      <c r="GFG122" s="405"/>
      <c r="GFH122" s="405"/>
      <c r="GFI122" s="405"/>
      <c r="GFJ122" s="405"/>
      <c r="GFK122" s="405"/>
      <c r="GFL122" s="405"/>
      <c r="GFM122" s="405"/>
      <c r="GFN122" s="405"/>
      <c r="GFO122" s="405"/>
      <c r="GFP122" s="405"/>
      <c r="GFQ122" s="405"/>
      <c r="GFR122" s="405"/>
      <c r="GFS122" s="405"/>
      <c r="GFT122" s="405"/>
      <c r="GFU122" s="405"/>
      <c r="GFV122" s="405"/>
      <c r="GFW122" s="405"/>
      <c r="GFX122" s="405"/>
      <c r="GFY122" s="405"/>
      <c r="GFZ122" s="405"/>
      <c r="GGA122" s="405"/>
      <c r="GGB122" s="405"/>
      <c r="GGC122" s="405"/>
      <c r="GGD122" s="405"/>
      <c r="GGE122" s="405"/>
      <c r="GGF122" s="405"/>
      <c r="GGG122" s="405"/>
      <c r="GGH122" s="405"/>
      <c r="GGI122" s="405"/>
      <c r="GGJ122" s="405"/>
      <c r="GGK122" s="405"/>
      <c r="GGL122" s="405"/>
      <c r="GGM122" s="405"/>
      <c r="GGN122" s="405"/>
      <c r="GGO122" s="405"/>
      <c r="GGP122" s="405"/>
      <c r="GGQ122" s="405"/>
      <c r="GGR122" s="405"/>
      <c r="GGS122" s="405"/>
      <c r="GGT122" s="405"/>
      <c r="GGU122" s="405"/>
      <c r="GGV122" s="405"/>
      <c r="GGW122" s="405"/>
      <c r="GGX122" s="405"/>
      <c r="GGY122" s="405"/>
      <c r="GGZ122" s="405"/>
      <c r="GHA122" s="405"/>
      <c r="GHB122" s="405"/>
      <c r="GHC122" s="405"/>
      <c r="GHD122" s="405"/>
      <c r="GHE122" s="405"/>
      <c r="GHF122" s="405"/>
      <c r="GHG122" s="405"/>
      <c r="GHH122" s="405"/>
      <c r="GHI122" s="405"/>
      <c r="GHJ122" s="405"/>
      <c r="GHK122" s="405"/>
      <c r="GHL122" s="405"/>
      <c r="GHM122" s="405"/>
      <c r="GHN122" s="405"/>
      <c r="GHO122" s="405"/>
      <c r="GHP122" s="405"/>
      <c r="GHQ122" s="405"/>
      <c r="GHR122" s="405"/>
      <c r="GHS122" s="405"/>
      <c r="GHT122" s="405"/>
      <c r="GHU122" s="405"/>
      <c r="GHV122" s="405"/>
      <c r="GHW122" s="405"/>
      <c r="GHX122" s="405"/>
      <c r="GHY122" s="405"/>
      <c r="GHZ122" s="405"/>
      <c r="GIA122" s="405"/>
      <c r="GIB122" s="405"/>
      <c r="GIC122" s="405"/>
      <c r="GID122" s="405"/>
      <c r="GIE122" s="405"/>
      <c r="GIF122" s="405"/>
      <c r="GIG122" s="405"/>
      <c r="GIH122" s="405"/>
      <c r="GII122" s="405"/>
      <c r="GIJ122" s="405"/>
      <c r="GIK122" s="405"/>
      <c r="GIL122" s="405"/>
      <c r="GIM122" s="405"/>
      <c r="GIN122" s="405"/>
      <c r="GIO122" s="405"/>
      <c r="GIP122" s="405"/>
      <c r="GIQ122" s="405"/>
      <c r="GIR122" s="405"/>
      <c r="GIS122" s="405"/>
      <c r="GIT122" s="405"/>
      <c r="GIU122" s="405"/>
      <c r="GIV122" s="405"/>
      <c r="GIW122" s="405"/>
      <c r="GIX122" s="405"/>
      <c r="GIY122" s="405"/>
      <c r="GIZ122" s="405"/>
      <c r="GJA122" s="405"/>
      <c r="GJB122" s="405"/>
      <c r="GJC122" s="405"/>
      <c r="GJD122" s="405"/>
      <c r="GJE122" s="405"/>
      <c r="GJF122" s="405"/>
      <c r="GJG122" s="405"/>
      <c r="GJH122" s="405"/>
      <c r="GJI122" s="405"/>
      <c r="GJJ122" s="405"/>
      <c r="GJK122" s="405"/>
      <c r="GJL122" s="405"/>
      <c r="GJM122" s="405"/>
      <c r="GJN122" s="405"/>
      <c r="GJO122" s="405"/>
      <c r="GJP122" s="405"/>
      <c r="GJQ122" s="405"/>
      <c r="GJR122" s="405"/>
      <c r="GJS122" s="405"/>
      <c r="GJT122" s="405"/>
      <c r="GJU122" s="405"/>
      <c r="GJV122" s="405"/>
      <c r="GJW122" s="405"/>
      <c r="GJX122" s="405"/>
      <c r="GJY122" s="405"/>
      <c r="GJZ122" s="405"/>
      <c r="GKA122" s="405"/>
      <c r="GKB122" s="405"/>
      <c r="GKC122" s="405"/>
      <c r="GKD122" s="405"/>
      <c r="GKE122" s="405"/>
      <c r="GKF122" s="405"/>
      <c r="GKG122" s="405"/>
      <c r="GKH122" s="405"/>
      <c r="GKI122" s="405"/>
      <c r="GKJ122" s="405"/>
      <c r="GKK122" s="405"/>
      <c r="GKL122" s="405"/>
      <c r="GKM122" s="405"/>
      <c r="GKN122" s="405"/>
      <c r="GKO122" s="405"/>
      <c r="GKP122" s="405"/>
      <c r="GKQ122" s="405"/>
      <c r="GKR122" s="405"/>
      <c r="GKS122" s="405"/>
      <c r="GKT122" s="405"/>
      <c r="GKU122" s="405"/>
      <c r="GKV122" s="405"/>
      <c r="GKW122" s="405"/>
      <c r="GKX122" s="405"/>
      <c r="GKY122" s="405"/>
      <c r="GKZ122" s="405"/>
      <c r="GLA122" s="405"/>
      <c r="GLB122" s="405"/>
      <c r="GLC122" s="405"/>
      <c r="GLD122" s="405"/>
      <c r="GLE122" s="405"/>
      <c r="GLF122" s="405"/>
      <c r="GLG122" s="405"/>
      <c r="GLH122" s="405"/>
      <c r="GLI122" s="405"/>
      <c r="GLJ122" s="405"/>
      <c r="GLK122" s="405"/>
      <c r="GLL122" s="405"/>
      <c r="GLM122" s="405"/>
      <c r="GLN122" s="405"/>
      <c r="GLO122" s="405"/>
      <c r="GLP122" s="405"/>
      <c r="GLQ122" s="405"/>
      <c r="GLR122" s="405"/>
      <c r="GLS122" s="405"/>
      <c r="GLT122" s="405"/>
      <c r="GLU122" s="405"/>
      <c r="GLV122" s="405"/>
      <c r="GLW122" s="405"/>
      <c r="GLX122" s="405"/>
      <c r="GLY122" s="405"/>
      <c r="GLZ122" s="405"/>
      <c r="GMA122" s="405"/>
      <c r="GMB122" s="405"/>
      <c r="GMC122" s="405"/>
      <c r="GMD122" s="405"/>
      <c r="GME122" s="405"/>
      <c r="GMF122" s="405"/>
      <c r="GMG122" s="405"/>
      <c r="GMH122" s="405"/>
      <c r="GMI122" s="405"/>
      <c r="GMJ122" s="405"/>
      <c r="GMK122" s="405"/>
      <c r="GML122" s="405"/>
      <c r="GMM122" s="405"/>
      <c r="GMN122" s="405"/>
      <c r="GMO122" s="405"/>
      <c r="GMP122" s="405"/>
      <c r="GMQ122" s="405"/>
      <c r="GMR122" s="405"/>
      <c r="GMS122" s="405"/>
      <c r="GMT122" s="405"/>
      <c r="GMU122" s="405"/>
      <c r="GMV122" s="405"/>
      <c r="GMW122" s="405"/>
      <c r="GMX122" s="405"/>
      <c r="GMY122" s="405"/>
      <c r="GMZ122" s="405"/>
      <c r="GNA122" s="405"/>
      <c r="GNB122" s="405"/>
      <c r="GNC122" s="405"/>
      <c r="GND122" s="405"/>
      <c r="GNE122" s="405"/>
      <c r="GNF122" s="405"/>
      <c r="GNH122" s="405"/>
      <c r="GNJ122" s="405"/>
      <c r="GNL122" s="405"/>
      <c r="GNO122" s="405"/>
      <c r="GNP122" s="405"/>
      <c r="GNQ122" s="405"/>
      <c r="GNS122" s="405"/>
      <c r="GNT122" s="405"/>
      <c r="GNU122" s="405"/>
      <c r="GNV122" s="405"/>
      <c r="GOA122" s="405"/>
      <c r="GOC122" s="405"/>
      <c r="GOD122" s="405"/>
      <c r="GOE122" s="405"/>
      <c r="GOF122" s="405"/>
      <c r="GOG122" s="405"/>
      <c r="GOH122" s="405"/>
      <c r="GOI122" s="405"/>
      <c r="GOJ122" s="405"/>
      <c r="GOK122" s="405"/>
      <c r="GOL122" s="405"/>
      <c r="GOM122" s="405"/>
      <c r="GON122" s="405"/>
      <c r="GOO122" s="405"/>
      <c r="GOP122" s="405"/>
      <c r="GOQ122" s="405"/>
      <c r="GOR122" s="405"/>
      <c r="GOS122" s="405"/>
      <c r="GOT122" s="405"/>
      <c r="GOU122" s="405"/>
      <c r="GOV122" s="405"/>
      <c r="GOW122" s="405"/>
      <c r="GOX122" s="405"/>
      <c r="GOY122" s="405"/>
      <c r="GOZ122" s="405"/>
      <c r="GPA122" s="405"/>
      <c r="GPB122" s="405"/>
      <c r="GPC122" s="405"/>
      <c r="GPD122" s="405"/>
      <c r="GPE122" s="405"/>
      <c r="GPF122" s="405"/>
      <c r="GPG122" s="405"/>
      <c r="GPH122" s="405"/>
      <c r="GPI122" s="405"/>
      <c r="GPJ122" s="405"/>
      <c r="GPK122" s="405"/>
      <c r="GPL122" s="405"/>
      <c r="GPM122" s="405"/>
      <c r="GPN122" s="405"/>
      <c r="GPO122" s="405"/>
      <c r="GPP122" s="405"/>
      <c r="GPQ122" s="405"/>
      <c r="GPR122" s="405"/>
      <c r="GPS122" s="405"/>
      <c r="GPT122" s="405"/>
      <c r="GPU122" s="405"/>
      <c r="GPV122" s="405"/>
      <c r="GPW122" s="405"/>
      <c r="GPX122" s="405"/>
      <c r="GPY122" s="405"/>
      <c r="GPZ122" s="405"/>
      <c r="GQA122" s="405"/>
      <c r="GQB122" s="405"/>
      <c r="GQC122" s="405"/>
      <c r="GQD122" s="405"/>
      <c r="GQE122" s="405"/>
      <c r="GQF122" s="405"/>
      <c r="GQG122" s="405"/>
      <c r="GQH122" s="405"/>
      <c r="GQI122" s="405"/>
      <c r="GQJ122" s="405"/>
      <c r="GQK122" s="405"/>
      <c r="GQL122" s="405"/>
      <c r="GQM122" s="405"/>
      <c r="GQN122" s="405"/>
      <c r="GQO122" s="405"/>
      <c r="GQP122" s="405"/>
      <c r="GQQ122" s="405"/>
      <c r="GQR122" s="405"/>
      <c r="GQS122" s="405"/>
      <c r="GQT122" s="405"/>
      <c r="GQU122" s="405"/>
      <c r="GQV122" s="405"/>
      <c r="GQW122" s="405"/>
      <c r="GQX122" s="405"/>
      <c r="GQY122" s="405"/>
      <c r="GQZ122" s="405"/>
      <c r="GRA122" s="405"/>
      <c r="GRB122" s="405"/>
      <c r="GRC122" s="405"/>
      <c r="GRD122" s="405"/>
      <c r="GRE122" s="405"/>
      <c r="GRF122" s="405"/>
      <c r="GRG122" s="405"/>
      <c r="GRH122" s="405"/>
      <c r="GRI122" s="405"/>
      <c r="GRJ122" s="405"/>
      <c r="GRK122" s="405"/>
      <c r="GRL122" s="405"/>
      <c r="GRM122" s="405"/>
      <c r="GRN122" s="405"/>
      <c r="GRO122" s="405"/>
      <c r="GRP122" s="405"/>
      <c r="GRQ122" s="405"/>
      <c r="GRR122" s="405"/>
      <c r="GRS122" s="405"/>
      <c r="GRT122" s="405"/>
      <c r="GRU122" s="405"/>
      <c r="GRV122" s="405"/>
      <c r="GRW122" s="405"/>
      <c r="GRX122" s="405"/>
      <c r="GRY122" s="405"/>
      <c r="GRZ122" s="405"/>
      <c r="GSA122" s="405"/>
      <c r="GSB122" s="405"/>
      <c r="GSC122" s="405"/>
      <c r="GSD122" s="405"/>
      <c r="GSE122" s="405"/>
      <c r="GSF122" s="405"/>
      <c r="GSG122" s="405"/>
      <c r="GSH122" s="405"/>
      <c r="GSI122" s="405"/>
      <c r="GSJ122" s="405"/>
      <c r="GSK122" s="405"/>
      <c r="GSL122" s="405"/>
      <c r="GSM122" s="405"/>
      <c r="GSN122" s="405"/>
      <c r="GSO122" s="405"/>
      <c r="GSP122" s="405"/>
      <c r="GSQ122" s="405"/>
      <c r="GSR122" s="405"/>
      <c r="GSS122" s="405"/>
      <c r="GST122" s="405"/>
      <c r="GSU122" s="405"/>
      <c r="GSV122" s="405"/>
      <c r="GSW122" s="405"/>
      <c r="GSX122" s="405"/>
      <c r="GSY122" s="405"/>
      <c r="GSZ122" s="405"/>
      <c r="GTA122" s="405"/>
      <c r="GTB122" s="405"/>
      <c r="GTC122" s="405"/>
      <c r="GTD122" s="405"/>
      <c r="GTE122" s="405"/>
      <c r="GTF122" s="405"/>
      <c r="GTG122" s="405"/>
      <c r="GTH122" s="405"/>
      <c r="GTI122" s="405"/>
      <c r="GTJ122" s="405"/>
      <c r="GTK122" s="405"/>
      <c r="GTL122" s="405"/>
      <c r="GTM122" s="405"/>
      <c r="GTN122" s="405"/>
      <c r="GTO122" s="405"/>
      <c r="GTP122" s="405"/>
      <c r="GTQ122" s="405"/>
      <c r="GTR122" s="405"/>
      <c r="GTS122" s="405"/>
      <c r="GTT122" s="405"/>
      <c r="GTU122" s="405"/>
      <c r="GTV122" s="405"/>
      <c r="GTW122" s="405"/>
      <c r="GTX122" s="405"/>
      <c r="GTY122" s="405"/>
      <c r="GTZ122" s="405"/>
      <c r="GUA122" s="405"/>
      <c r="GUB122" s="405"/>
      <c r="GUC122" s="405"/>
      <c r="GUD122" s="405"/>
      <c r="GUE122" s="405"/>
      <c r="GUF122" s="405"/>
      <c r="GUG122" s="405"/>
      <c r="GUH122" s="405"/>
      <c r="GUI122" s="405"/>
      <c r="GUJ122" s="405"/>
      <c r="GUK122" s="405"/>
      <c r="GUL122" s="405"/>
      <c r="GUM122" s="405"/>
      <c r="GUN122" s="405"/>
      <c r="GUO122" s="405"/>
      <c r="GUP122" s="405"/>
      <c r="GUQ122" s="405"/>
      <c r="GUR122" s="405"/>
      <c r="GUS122" s="405"/>
      <c r="GUT122" s="405"/>
      <c r="GUU122" s="405"/>
      <c r="GUV122" s="405"/>
      <c r="GUW122" s="405"/>
      <c r="GUX122" s="405"/>
      <c r="GUY122" s="405"/>
      <c r="GUZ122" s="405"/>
      <c r="GVA122" s="405"/>
      <c r="GVB122" s="405"/>
      <c r="GVC122" s="405"/>
      <c r="GVD122" s="405"/>
      <c r="GVE122" s="405"/>
      <c r="GVF122" s="405"/>
      <c r="GVG122" s="405"/>
      <c r="GVH122" s="405"/>
      <c r="GVI122" s="405"/>
      <c r="GVJ122" s="405"/>
      <c r="GVK122" s="405"/>
      <c r="GVL122" s="405"/>
      <c r="GVM122" s="405"/>
      <c r="GVN122" s="405"/>
      <c r="GVO122" s="405"/>
      <c r="GVP122" s="405"/>
      <c r="GVQ122" s="405"/>
      <c r="GVR122" s="405"/>
      <c r="GVS122" s="405"/>
      <c r="GVT122" s="405"/>
      <c r="GVU122" s="405"/>
      <c r="GVV122" s="405"/>
      <c r="GVW122" s="405"/>
      <c r="GVX122" s="405"/>
      <c r="GVY122" s="405"/>
      <c r="GVZ122" s="405"/>
      <c r="GWA122" s="405"/>
      <c r="GWB122" s="405"/>
      <c r="GWC122" s="405"/>
      <c r="GWD122" s="405"/>
      <c r="GWE122" s="405"/>
      <c r="GWF122" s="405"/>
      <c r="GWG122" s="405"/>
      <c r="GWH122" s="405"/>
      <c r="GWI122" s="405"/>
      <c r="GWJ122" s="405"/>
      <c r="GWK122" s="405"/>
      <c r="GWL122" s="405"/>
      <c r="GWM122" s="405"/>
      <c r="GWN122" s="405"/>
      <c r="GWO122" s="405"/>
      <c r="GWP122" s="405"/>
      <c r="GWQ122" s="405"/>
      <c r="GWR122" s="405"/>
      <c r="GWS122" s="405"/>
      <c r="GWT122" s="405"/>
      <c r="GWU122" s="405"/>
      <c r="GWV122" s="405"/>
      <c r="GWW122" s="405"/>
      <c r="GWX122" s="405"/>
      <c r="GWY122" s="405"/>
      <c r="GWZ122" s="405"/>
      <c r="GXA122" s="405"/>
      <c r="GXB122" s="405"/>
      <c r="GXD122" s="405"/>
      <c r="GXF122" s="405"/>
      <c r="GXH122" s="405"/>
      <c r="GXK122" s="405"/>
      <c r="GXL122" s="405"/>
      <c r="GXM122" s="405"/>
      <c r="GXO122" s="405"/>
      <c r="GXP122" s="405"/>
      <c r="GXQ122" s="405"/>
      <c r="GXR122" s="405"/>
      <c r="GXW122" s="405"/>
      <c r="GXY122" s="405"/>
      <c r="GXZ122" s="405"/>
      <c r="GYA122" s="405"/>
      <c r="GYB122" s="405"/>
      <c r="GYC122" s="405"/>
      <c r="GYD122" s="405"/>
      <c r="GYE122" s="405"/>
      <c r="GYF122" s="405"/>
      <c r="GYG122" s="405"/>
      <c r="GYH122" s="405"/>
      <c r="GYI122" s="405"/>
      <c r="GYJ122" s="405"/>
      <c r="GYK122" s="405"/>
      <c r="GYL122" s="405"/>
      <c r="GYM122" s="405"/>
      <c r="GYN122" s="405"/>
      <c r="GYO122" s="405"/>
      <c r="GYP122" s="405"/>
      <c r="GYQ122" s="405"/>
      <c r="GYR122" s="405"/>
      <c r="GYS122" s="405"/>
      <c r="GYT122" s="405"/>
      <c r="GYU122" s="405"/>
      <c r="GYV122" s="405"/>
      <c r="GYW122" s="405"/>
      <c r="GYX122" s="405"/>
      <c r="GYY122" s="405"/>
      <c r="GYZ122" s="405"/>
      <c r="GZA122" s="405"/>
      <c r="GZB122" s="405"/>
      <c r="GZC122" s="405"/>
      <c r="GZD122" s="405"/>
      <c r="GZE122" s="405"/>
      <c r="GZF122" s="405"/>
      <c r="GZG122" s="405"/>
      <c r="GZH122" s="405"/>
      <c r="GZI122" s="405"/>
      <c r="GZJ122" s="405"/>
      <c r="GZK122" s="405"/>
      <c r="GZL122" s="405"/>
      <c r="GZM122" s="405"/>
      <c r="GZN122" s="405"/>
      <c r="GZO122" s="405"/>
      <c r="GZP122" s="405"/>
      <c r="GZQ122" s="405"/>
      <c r="GZR122" s="405"/>
      <c r="GZS122" s="405"/>
      <c r="GZT122" s="405"/>
      <c r="GZU122" s="405"/>
      <c r="GZV122" s="405"/>
      <c r="GZW122" s="405"/>
      <c r="GZX122" s="405"/>
      <c r="GZY122" s="405"/>
      <c r="GZZ122" s="405"/>
      <c r="HAA122" s="405"/>
      <c r="HAB122" s="405"/>
      <c r="HAC122" s="405"/>
      <c r="HAD122" s="405"/>
      <c r="HAE122" s="405"/>
      <c r="HAF122" s="405"/>
      <c r="HAG122" s="405"/>
      <c r="HAH122" s="405"/>
      <c r="HAI122" s="405"/>
      <c r="HAJ122" s="405"/>
      <c r="HAK122" s="405"/>
      <c r="HAL122" s="405"/>
      <c r="HAM122" s="405"/>
      <c r="HAN122" s="405"/>
      <c r="HAO122" s="405"/>
      <c r="HAP122" s="405"/>
      <c r="HAQ122" s="405"/>
      <c r="HAR122" s="405"/>
      <c r="HAS122" s="405"/>
      <c r="HAT122" s="405"/>
      <c r="HAU122" s="405"/>
      <c r="HAV122" s="405"/>
      <c r="HAW122" s="405"/>
      <c r="HAX122" s="405"/>
      <c r="HAY122" s="405"/>
      <c r="HAZ122" s="405"/>
      <c r="HBA122" s="405"/>
      <c r="HBB122" s="405"/>
      <c r="HBC122" s="405"/>
      <c r="HBD122" s="405"/>
      <c r="HBE122" s="405"/>
      <c r="HBF122" s="405"/>
      <c r="HBG122" s="405"/>
      <c r="HBH122" s="405"/>
      <c r="HBI122" s="405"/>
      <c r="HBJ122" s="405"/>
      <c r="HBK122" s="405"/>
      <c r="HBL122" s="405"/>
      <c r="HBM122" s="405"/>
      <c r="HBN122" s="405"/>
      <c r="HBO122" s="405"/>
      <c r="HBP122" s="405"/>
      <c r="HBQ122" s="405"/>
      <c r="HBR122" s="405"/>
      <c r="HBS122" s="405"/>
      <c r="HBT122" s="405"/>
      <c r="HBU122" s="405"/>
      <c r="HBV122" s="405"/>
      <c r="HBW122" s="405"/>
      <c r="HBX122" s="405"/>
      <c r="HBY122" s="405"/>
      <c r="HBZ122" s="405"/>
      <c r="HCA122" s="405"/>
      <c r="HCB122" s="405"/>
      <c r="HCC122" s="405"/>
      <c r="HCD122" s="405"/>
      <c r="HCE122" s="405"/>
      <c r="HCF122" s="405"/>
      <c r="HCG122" s="405"/>
      <c r="HCH122" s="405"/>
      <c r="HCI122" s="405"/>
      <c r="HCJ122" s="405"/>
      <c r="HCK122" s="405"/>
      <c r="HCL122" s="405"/>
      <c r="HCM122" s="405"/>
      <c r="HCN122" s="405"/>
      <c r="HCO122" s="405"/>
      <c r="HCP122" s="405"/>
      <c r="HCQ122" s="405"/>
      <c r="HCR122" s="405"/>
      <c r="HCS122" s="405"/>
      <c r="HCT122" s="405"/>
      <c r="HCU122" s="405"/>
      <c r="HCV122" s="405"/>
      <c r="HCW122" s="405"/>
      <c r="HCX122" s="405"/>
      <c r="HCY122" s="405"/>
      <c r="HCZ122" s="405"/>
      <c r="HDA122" s="405"/>
      <c r="HDB122" s="405"/>
      <c r="HDC122" s="405"/>
      <c r="HDD122" s="405"/>
      <c r="HDE122" s="405"/>
      <c r="HDF122" s="405"/>
      <c r="HDG122" s="405"/>
      <c r="HDH122" s="405"/>
      <c r="HDI122" s="405"/>
      <c r="HDJ122" s="405"/>
      <c r="HDK122" s="405"/>
      <c r="HDL122" s="405"/>
      <c r="HDM122" s="405"/>
      <c r="HDN122" s="405"/>
      <c r="HDO122" s="405"/>
      <c r="HDP122" s="405"/>
      <c r="HDQ122" s="405"/>
      <c r="HDR122" s="405"/>
      <c r="HDS122" s="405"/>
      <c r="HDT122" s="405"/>
      <c r="HDU122" s="405"/>
      <c r="HDV122" s="405"/>
      <c r="HDW122" s="405"/>
      <c r="HDX122" s="405"/>
      <c r="HDY122" s="405"/>
      <c r="HDZ122" s="405"/>
      <c r="HEA122" s="405"/>
      <c r="HEB122" s="405"/>
      <c r="HEC122" s="405"/>
      <c r="HED122" s="405"/>
      <c r="HEE122" s="405"/>
      <c r="HEF122" s="405"/>
      <c r="HEG122" s="405"/>
      <c r="HEH122" s="405"/>
      <c r="HEI122" s="405"/>
      <c r="HEJ122" s="405"/>
      <c r="HEK122" s="405"/>
      <c r="HEL122" s="405"/>
      <c r="HEM122" s="405"/>
      <c r="HEN122" s="405"/>
      <c r="HEO122" s="405"/>
      <c r="HEP122" s="405"/>
      <c r="HEQ122" s="405"/>
      <c r="HER122" s="405"/>
      <c r="HES122" s="405"/>
      <c r="HET122" s="405"/>
      <c r="HEU122" s="405"/>
      <c r="HEV122" s="405"/>
      <c r="HEW122" s="405"/>
      <c r="HEX122" s="405"/>
      <c r="HEY122" s="405"/>
      <c r="HEZ122" s="405"/>
      <c r="HFA122" s="405"/>
      <c r="HFB122" s="405"/>
      <c r="HFC122" s="405"/>
      <c r="HFD122" s="405"/>
      <c r="HFE122" s="405"/>
      <c r="HFF122" s="405"/>
      <c r="HFG122" s="405"/>
      <c r="HFH122" s="405"/>
      <c r="HFI122" s="405"/>
      <c r="HFJ122" s="405"/>
      <c r="HFK122" s="405"/>
      <c r="HFL122" s="405"/>
      <c r="HFM122" s="405"/>
      <c r="HFN122" s="405"/>
      <c r="HFO122" s="405"/>
      <c r="HFP122" s="405"/>
      <c r="HFQ122" s="405"/>
      <c r="HFR122" s="405"/>
      <c r="HFS122" s="405"/>
      <c r="HFT122" s="405"/>
      <c r="HFU122" s="405"/>
      <c r="HFV122" s="405"/>
      <c r="HFW122" s="405"/>
      <c r="HFX122" s="405"/>
      <c r="HFY122" s="405"/>
      <c r="HFZ122" s="405"/>
      <c r="HGA122" s="405"/>
      <c r="HGB122" s="405"/>
      <c r="HGC122" s="405"/>
      <c r="HGD122" s="405"/>
      <c r="HGE122" s="405"/>
      <c r="HGF122" s="405"/>
      <c r="HGG122" s="405"/>
      <c r="HGH122" s="405"/>
      <c r="HGI122" s="405"/>
      <c r="HGJ122" s="405"/>
      <c r="HGK122" s="405"/>
      <c r="HGL122" s="405"/>
      <c r="HGM122" s="405"/>
      <c r="HGN122" s="405"/>
      <c r="HGO122" s="405"/>
      <c r="HGP122" s="405"/>
      <c r="HGQ122" s="405"/>
      <c r="HGR122" s="405"/>
      <c r="HGS122" s="405"/>
      <c r="HGT122" s="405"/>
      <c r="HGU122" s="405"/>
      <c r="HGV122" s="405"/>
      <c r="HGW122" s="405"/>
      <c r="HGX122" s="405"/>
      <c r="HGZ122" s="405"/>
      <c r="HHB122" s="405"/>
      <c r="HHD122" s="405"/>
      <c r="HHG122" s="405"/>
      <c r="HHH122" s="405"/>
      <c r="HHI122" s="405"/>
      <c r="HHK122" s="405"/>
      <c r="HHL122" s="405"/>
      <c r="HHM122" s="405"/>
      <c r="HHN122" s="405"/>
      <c r="HHS122" s="405"/>
      <c r="HHU122" s="405"/>
      <c r="HHV122" s="405"/>
      <c r="HHW122" s="405"/>
      <c r="HHX122" s="405"/>
      <c r="HHY122" s="405"/>
      <c r="HHZ122" s="405"/>
      <c r="HIA122" s="405"/>
      <c r="HIB122" s="405"/>
      <c r="HIC122" s="405"/>
      <c r="HID122" s="405"/>
      <c r="HIE122" s="405"/>
      <c r="HIF122" s="405"/>
      <c r="HIG122" s="405"/>
      <c r="HIH122" s="405"/>
      <c r="HII122" s="405"/>
      <c r="HIJ122" s="405"/>
      <c r="HIK122" s="405"/>
      <c r="HIL122" s="405"/>
      <c r="HIM122" s="405"/>
      <c r="HIN122" s="405"/>
      <c r="HIO122" s="405"/>
      <c r="HIP122" s="405"/>
      <c r="HIQ122" s="405"/>
      <c r="HIR122" s="405"/>
      <c r="HIS122" s="405"/>
      <c r="HIT122" s="405"/>
      <c r="HIU122" s="405"/>
      <c r="HIV122" s="405"/>
      <c r="HIW122" s="405"/>
      <c r="HIX122" s="405"/>
      <c r="HIY122" s="405"/>
      <c r="HIZ122" s="405"/>
      <c r="HJA122" s="405"/>
      <c r="HJB122" s="405"/>
      <c r="HJC122" s="405"/>
      <c r="HJD122" s="405"/>
      <c r="HJE122" s="405"/>
      <c r="HJF122" s="405"/>
      <c r="HJG122" s="405"/>
      <c r="HJH122" s="405"/>
      <c r="HJI122" s="405"/>
      <c r="HJJ122" s="405"/>
      <c r="HJK122" s="405"/>
      <c r="HJL122" s="405"/>
      <c r="HJM122" s="405"/>
      <c r="HJN122" s="405"/>
      <c r="HJO122" s="405"/>
      <c r="HJP122" s="405"/>
      <c r="HJQ122" s="405"/>
      <c r="HJR122" s="405"/>
      <c r="HJS122" s="405"/>
      <c r="HJT122" s="405"/>
      <c r="HJU122" s="405"/>
      <c r="HJV122" s="405"/>
      <c r="HJW122" s="405"/>
      <c r="HJX122" s="405"/>
      <c r="HJY122" s="405"/>
      <c r="HJZ122" s="405"/>
      <c r="HKA122" s="405"/>
      <c r="HKB122" s="405"/>
      <c r="HKC122" s="405"/>
      <c r="HKD122" s="405"/>
      <c r="HKE122" s="405"/>
      <c r="HKF122" s="405"/>
      <c r="HKG122" s="405"/>
      <c r="HKH122" s="405"/>
      <c r="HKI122" s="405"/>
      <c r="HKJ122" s="405"/>
      <c r="HKK122" s="405"/>
      <c r="HKL122" s="405"/>
      <c r="HKM122" s="405"/>
      <c r="HKN122" s="405"/>
      <c r="HKO122" s="405"/>
      <c r="HKP122" s="405"/>
      <c r="HKQ122" s="405"/>
      <c r="HKR122" s="405"/>
      <c r="HKS122" s="405"/>
      <c r="HKT122" s="405"/>
      <c r="HKU122" s="405"/>
      <c r="HKV122" s="405"/>
      <c r="HKW122" s="405"/>
      <c r="HKX122" s="405"/>
      <c r="HKY122" s="405"/>
      <c r="HKZ122" s="405"/>
      <c r="HLA122" s="405"/>
      <c r="HLB122" s="405"/>
      <c r="HLC122" s="405"/>
      <c r="HLD122" s="405"/>
      <c r="HLE122" s="405"/>
      <c r="HLF122" s="405"/>
      <c r="HLG122" s="405"/>
      <c r="HLH122" s="405"/>
      <c r="HLI122" s="405"/>
      <c r="HLJ122" s="405"/>
      <c r="HLK122" s="405"/>
      <c r="HLL122" s="405"/>
      <c r="HLM122" s="405"/>
      <c r="HLN122" s="405"/>
      <c r="HLO122" s="405"/>
      <c r="HLP122" s="405"/>
      <c r="HLQ122" s="405"/>
      <c r="HLR122" s="405"/>
      <c r="HLS122" s="405"/>
      <c r="HLT122" s="405"/>
      <c r="HLU122" s="405"/>
      <c r="HLV122" s="405"/>
      <c r="HLW122" s="405"/>
      <c r="HLX122" s="405"/>
      <c r="HLY122" s="405"/>
      <c r="HLZ122" s="405"/>
      <c r="HMA122" s="405"/>
      <c r="HMB122" s="405"/>
      <c r="HMC122" s="405"/>
      <c r="HMD122" s="405"/>
      <c r="HME122" s="405"/>
      <c r="HMF122" s="405"/>
      <c r="HMG122" s="405"/>
      <c r="HMH122" s="405"/>
      <c r="HMI122" s="405"/>
      <c r="HMJ122" s="405"/>
      <c r="HMK122" s="405"/>
      <c r="HML122" s="405"/>
      <c r="HMM122" s="405"/>
      <c r="HMN122" s="405"/>
      <c r="HMO122" s="405"/>
      <c r="HMP122" s="405"/>
      <c r="HMQ122" s="405"/>
      <c r="HMR122" s="405"/>
      <c r="HMS122" s="405"/>
      <c r="HMT122" s="405"/>
      <c r="HMU122" s="405"/>
      <c r="HMV122" s="405"/>
      <c r="HMW122" s="405"/>
      <c r="HMX122" s="405"/>
      <c r="HMY122" s="405"/>
      <c r="HMZ122" s="405"/>
      <c r="HNA122" s="405"/>
      <c r="HNB122" s="405"/>
      <c r="HNC122" s="405"/>
      <c r="HND122" s="405"/>
      <c r="HNE122" s="405"/>
      <c r="HNF122" s="405"/>
      <c r="HNG122" s="405"/>
      <c r="HNH122" s="405"/>
      <c r="HNI122" s="405"/>
      <c r="HNJ122" s="405"/>
      <c r="HNK122" s="405"/>
      <c r="HNL122" s="405"/>
      <c r="HNM122" s="405"/>
      <c r="HNN122" s="405"/>
      <c r="HNO122" s="405"/>
      <c r="HNP122" s="405"/>
      <c r="HNQ122" s="405"/>
      <c r="HNR122" s="405"/>
      <c r="HNS122" s="405"/>
      <c r="HNT122" s="405"/>
      <c r="HNU122" s="405"/>
      <c r="HNV122" s="405"/>
      <c r="HNW122" s="405"/>
      <c r="HNX122" s="405"/>
      <c r="HNY122" s="405"/>
      <c r="HNZ122" s="405"/>
      <c r="HOA122" s="405"/>
      <c r="HOB122" s="405"/>
      <c r="HOC122" s="405"/>
      <c r="HOD122" s="405"/>
      <c r="HOE122" s="405"/>
      <c r="HOF122" s="405"/>
      <c r="HOG122" s="405"/>
      <c r="HOH122" s="405"/>
      <c r="HOI122" s="405"/>
      <c r="HOJ122" s="405"/>
      <c r="HOK122" s="405"/>
      <c r="HOL122" s="405"/>
      <c r="HOM122" s="405"/>
      <c r="HON122" s="405"/>
      <c r="HOO122" s="405"/>
      <c r="HOP122" s="405"/>
      <c r="HOQ122" s="405"/>
      <c r="HOR122" s="405"/>
      <c r="HOS122" s="405"/>
      <c r="HOT122" s="405"/>
      <c r="HOU122" s="405"/>
      <c r="HOV122" s="405"/>
      <c r="HOW122" s="405"/>
      <c r="HOX122" s="405"/>
      <c r="HOY122" s="405"/>
      <c r="HOZ122" s="405"/>
      <c r="HPA122" s="405"/>
      <c r="HPB122" s="405"/>
      <c r="HPC122" s="405"/>
      <c r="HPD122" s="405"/>
      <c r="HPE122" s="405"/>
      <c r="HPF122" s="405"/>
      <c r="HPG122" s="405"/>
      <c r="HPH122" s="405"/>
      <c r="HPI122" s="405"/>
      <c r="HPJ122" s="405"/>
      <c r="HPK122" s="405"/>
      <c r="HPL122" s="405"/>
      <c r="HPM122" s="405"/>
      <c r="HPN122" s="405"/>
      <c r="HPO122" s="405"/>
      <c r="HPP122" s="405"/>
      <c r="HPQ122" s="405"/>
      <c r="HPR122" s="405"/>
      <c r="HPS122" s="405"/>
      <c r="HPT122" s="405"/>
      <c r="HPU122" s="405"/>
      <c r="HPV122" s="405"/>
      <c r="HPW122" s="405"/>
      <c r="HPX122" s="405"/>
      <c r="HPY122" s="405"/>
      <c r="HPZ122" s="405"/>
      <c r="HQA122" s="405"/>
      <c r="HQB122" s="405"/>
      <c r="HQC122" s="405"/>
      <c r="HQD122" s="405"/>
      <c r="HQE122" s="405"/>
      <c r="HQF122" s="405"/>
      <c r="HQG122" s="405"/>
      <c r="HQH122" s="405"/>
      <c r="HQI122" s="405"/>
      <c r="HQJ122" s="405"/>
      <c r="HQK122" s="405"/>
      <c r="HQL122" s="405"/>
      <c r="HQM122" s="405"/>
      <c r="HQN122" s="405"/>
      <c r="HQO122" s="405"/>
      <c r="HQP122" s="405"/>
      <c r="HQQ122" s="405"/>
      <c r="HQR122" s="405"/>
      <c r="HQS122" s="405"/>
      <c r="HQT122" s="405"/>
      <c r="HQV122" s="405"/>
      <c r="HQX122" s="405"/>
      <c r="HQZ122" s="405"/>
      <c r="HRC122" s="405"/>
      <c r="HRD122" s="405"/>
      <c r="HRE122" s="405"/>
      <c r="HRG122" s="405"/>
      <c r="HRH122" s="405"/>
      <c r="HRI122" s="405"/>
      <c r="HRJ122" s="405"/>
      <c r="HRO122" s="405"/>
      <c r="HRQ122" s="405"/>
      <c r="HRR122" s="405"/>
      <c r="HRS122" s="405"/>
      <c r="HRT122" s="405"/>
      <c r="HRU122" s="405"/>
      <c r="HRV122" s="405"/>
      <c r="HRW122" s="405"/>
      <c r="HRX122" s="405"/>
      <c r="HRY122" s="405"/>
      <c r="HRZ122" s="405"/>
      <c r="HSA122" s="405"/>
      <c r="HSB122" s="405"/>
      <c r="HSC122" s="405"/>
      <c r="HSD122" s="405"/>
      <c r="HSE122" s="405"/>
      <c r="HSF122" s="405"/>
      <c r="HSG122" s="405"/>
      <c r="HSH122" s="405"/>
      <c r="HSI122" s="405"/>
      <c r="HSJ122" s="405"/>
      <c r="HSK122" s="405"/>
      <c r="HSL122" s="405"/>
      <c r="HSM122" s="405"/>
      <c r="HSN122" s="405"/>
      <c r="HSO122" s="405"/>
      <c r="HSP122" s="405"/>
      <c r="HSQ122" s="405"/>
      <c r="HSR122" s="405"/>
      <c r="HSS122" s="405"/>
      <c r="HST122" s="405"/>
      <c r="HSU122" s="405"/>
      <c r="HSV122" s="405"/>
      <c r="HSW122" s="405"/>
      <c r="HSX122" s="405"/>
      <c r="HSY122" s="405"/>
      <c r="HSZ122" s="405"/>
      <c r="HTA122" s="405"/>
      <c r="HTB122" s="405"/>
      <c r="HTC122" s="405"/>
      <c r="HTD122" s="405"/>
      <c r="HTE122" s="405"/>
      <c r="HTF122" s="405"/>
      <c r="HTG122" s="405"/>
      <c r="HTH122" s="405"/>
      <c r="HTI122" s="405"/>
      <c r="HTJ122" s="405"/>
      <c r="HTK122" s="405"/>
      <c r="HTL122" s="405"/>
      <c r="HTM122" s="405"/>
      <c r="HTN122" s="405"/>
      <c r="HTO122" s="405"/>
      <c r="HTP122" s="405"/>
      <c r="HTQ122" s="405"/>
      <c r="HTR122" s="405"/>
      <c r="HTS122" s="405"/>
      <c r="HTT122" s="405"/>
      <c r="HTU122" s="405"/>
      <c r="HTV122" s="405"/>
      <c r="HTW122" s="405"/>
      <c r="HTX122" s="405"/>
      <c r="HTY122" s="405"/>
      <c r="HTZ122" s="405"/>
      <c r="HUA122" s="405"/>
      <c r="HUB122" s="405"/>
      <c r="HUC122" s="405"/>
      <c r="HUD122" s="405"/>
      <c r="HUE122" s="405"/>
      <c r="HUF122" s="405"/>
      <c r="HUG122" s="405"/>
      <c r="HUH122" s="405"/>
      <c r="HUI122" s="405"/>
      <c r="HUJ122" s="405"/>
      <c r="HUK122" s="405"/>
      <c r="HUL122" s="405"/>
      <c r="HUM122" s="405"/>
      <c r="HUN122" s="405"/>
      <c r="HUO122" s="405"/>
      <c r="HUP122" s="405"/>
      <c r="HUQ122" s="405"/>
      <c r="HUR122" s="405"/>
      <c r="HUS122" s="405"/>
      <c r="HUT122" s="405"/>
      <c r="HUU122" s="405"/>
      <c r="HUV122" s="405"/>
      <c r="HUW122" s="405"/>
      <c r="HUX122" s="405"/>
      <c r="HUY122" s="405"/>
      <c r="HUZ122" s="405"/>
      <c r="HVA122" s="405"/>
      <c r="HVB122" s="405"/>
      <c r="HVC122" s="405"/>
      <c r="HVD122" s="405"/>
      <c r="HVE122" s="405"/>
      <c r="HVF122" s="405"/>
      <c r="HVG122" s="405"/>
      <c r="HVH122" s="405"/>
      <c r="HVI122" s="405"/>
      <c r="HVJ122" s="405"/>
      <c r="HVK122" s="405"/>
      <c r="HVL122" s="405"/>
      <c r="HVM122" s="405"/>
      <c r="HVN122" s="405"/>
      <c r="HVO122" s="405"/>
      <c r="HVP122" s="405"/>
      <c r="HVQ122" s="405"/>
      <c r="HVR122" s="405"/>
      <c r="HVS122" s="405"/>
      <c r="HVT122" s="405"/>
      <c r="HVU122" s="405"/>
      <c r="HVV122" s="405"/>
      <c r="HVW122" s="405"/>
      <c r="HVX122" s="405"/>
      <c r="HVY122" s="405"/>
      <c r="HVZ122" s="405"/>
      <c r="HWA122" s="405"/>
      <c r="HWB122" s="405"/>
      <c r="HWC122" s="405"/>
      <c r="HWD122" s="405"/>
      <c r="HWE122" s="405"/>
      <c r="HWF122" s="405"/>
      <c r="HWG122" s="405"/>
      <c r="HWH122" s="405"/>
      <c r="HWI122" s="405"/>
      <c r="HWJ122" s="405"/>
      <c r="HWK122" s="405"/>
      <c r="HWL122" s="405"/>
      <c r="HWM122" s="405"/>
      <c r="HWN122" s="405"/>
      <c r="HWO122" s="405"/>
      <c r="HWP122" s="405"/>
      <c r="HWQ122" s="405"/>
      <c r="HWR122" s="405"/>
      <c r="HWS122" s="405"/>
      <c r="HWT122" s="405"/>
      <c r="HWU122" s="405"/>
      <c r="HWV122" s="405"/>
      <c r="HWW122" s="405"/>
      <c r="HWX122" s="405"/>
      <c r="HWY122" s="405"/>
      <c r="HWZ122" s="405"/>
      <c r="HXA122" s="405"/>
      <c r="HXB122" s="405"/>
      <c r="HXC122" s="405"/>
      <c r="HXD122" s="405"/>
      <c r="HXE122" s="405"/>
      <c r="HXF122" s="405"/>
      <c r="HXG122" s="405"/>
      <c r="HXH122" s="405"/>
      <c r="HXI122" s="405"/>
      <c r="HXJ122" s="405"/>
      <c r="HXK122" s="405"/>
      <c r="HXL122" s="405"/>
      <c r="HXM122" s="405"/>
      <c r="HXN122" s="405"/>
      <c r="HXO122" s="405"/>
      <c r="HXP122" s="405"/>
      <c r="HXQ122" s="405"/>
      <c r="HXR122" s="405"/>
      <c r="HXS122" s="405"/>
      <c r="HXT122" s="405"/>
      <c r="HXU122" s="405"/>
      <c r="HXV122" s="405"/>
      <c r="HXW122" s="405"/>
      <c r="HXX122" s="405"/>
      <c r="HXY122" s="405"/>
      <c r="HXZ122" s="405"/>
      <c r="HYA122" s="405"/>
      <c r="HYB122" s="405"/>
      <c r="HYC122" s="405"/>
      <c r="HYD122" s="405"/>
      <c r="HYE122" s="405"/>
      <c r="HYF122" s="405"/>
      <c r="HYG122" s="405"/>
      <c r="HYH122" s="405"/>
      <c r="HYI122" s="405"/>
      <c r="HYJ122" s="405"/>
      <c r="HYK122" s="405"/>
      <c r="HYL122" s="405"/>
      <c r="HYM122" s="405"/>
      <c r="HYN122" s="405"/>
      <c r="HYO122" s="405"/>
      <c r="HYP122" s="405"/>
      <c r="HYQ122" s="405"/>
      <c r="HYR122" s="405"/>
      <c r="HYS122" s="405"/>
      <c r="HYT122" s="405"/>
      <c r="HYU122" s="405"/>
      <c r="HYV122" s="405"/>
      <c r="HYW122" s="405"/>
      <c r="HYX122" s="405"/>
      <c r="HYY122" s="405"/>
      <c r="HYZ122" s="405"/>
      <c r="HZA122" s="405"/>
      <c r="HZB122" s="405"/>
      <c r="HZC122" s="405"/>
      <c r="HZD122" s="405"/>
      <c r="HZE122" s="405"/>
      <c r="HZF122" s="405"/>
      <c r="HZG122" s="405"/>
      <c r="HZH122" s="405"/>
      <c r="HZI122" s="405"/>
      <c r="HZJ122" s="405"/>
      <c r="HZK122" s="405"/>
      <c r="HZL122" s="405"/>
      <c r="HZM122" s="405"/>
      <c r="HZN122" s="405"/>
      <c r="HZO122" s="405"/>
      <c r="HZP122" s="405"/>
      <c r="HZQ122" s="405"/>
      <c r="HZR122" s="405"/>
      <c r="HZS122" s="405"/>
      <c r="HZT122" s="405"/>
      <c r="HZU122" s="405"/>
      <c r="HZV122" s="405"/>
      <c r="HZW122" s="405"/>
      <c r="HZX122" s="405"/>
      <c r="HZY122" s="405"/>
      <c r="HZZ122" s="405"/>
      <c r="IAA122" s="405"/>
      <c r="IAB122" s="405"/>
      <c r="IAC122" s="405"/>
      <c r="IAD122" s="405"/>
      <c r="IAE122" s="405"/>
      <c r="IAF122" s="405"/>
      <c r="IAG122" s="405"/>
      <c r="IAH122" s="405"/>
      <c r="IAI122" s="405"/>
      <c r="IAJ122" s="405"/>
      <c r="IAK122" s="405"/>
      <c r="IAL122" s="405"/>
      <c r="IAM122" s="405"/>
      <c r="IAN122" s="405"/>
      <c r="IAO122" s="405"/>
      <c r="IAP122" s="405"/>
      <c r="IAR122" s="405"/>
      <c r="IAT122" s="405"/>
      <c r="IAV122" s="405"/>
      <c r="IAY122" s="405"/>
      <c r="IAZ122" s="405"/>
      <c r="IBA122" s="405"/>
      <c r="IBC122" s="405"/>
      <c r="IBD122" s="405"/>
      <c r="IBE122" s="405"/>
      <c r="IBF122" s="405"/>
      <c r="IBK122" s="405"/>
      <c r="IBM122" s="405"/>
      <c r="IBN122" s="405"/>
      <c r="IBO122" s="405"/>
      <c r="IBP122" s="405"/>
      <c r="IBQ122" s="405"/>
      <c r="IBR122" s="405"/>
      <c r="IBS122" s="405"/>
      <c r="IBT122" s="405"/>
      <c r="IBU122" s="405"/>
      <c r="IBV122" s="405"/>
      <c r="IBW122" s="405"/>
      <c r="IBX122" s="405"/>
      <c r="IBY122" s="405"/>
      <c r="IBZ122" s="405"/>
      <c r="ICA122" s="405"/>
      <c r="ICB122" s="405"/>
      <c r="ICC122" s="405"/>
      <c r="ICD122" s="405"/>
      <c r="ICE122" s="405"/>
      <c r="ICF122" s="405"/>
      <c r="ICG122" s="405"/>
      <c r="ICH122" s="405"/>
      <c r="ICI122" s="405"/>
      <c r="ICJ122" s="405"/>
      <c r="ICK122" s="405"/>
      <c r="ICL122" s="405"/>
      <c r="ICM122" s="405"/>
      <c r="ICN122" s="405"/>
      <c r="ICO122" s="405"/>
      <c r="ICP122" s="405"/>
      <c r="ICQ122" s="405"/>
      <c r="ICR122" s="405"/>
      <c r="ICS122" s="405"/>
      <c r="ICT122" s="405"/>
      <c r="ICU122" s="405"/>
      <c r="ICV122" s="405"/>
      <c r="ICW122" s="405"/>
      <c r="ICX122" s="405"/>
      <c r="ICY122" s="405"/>
      <c r="ICZ122" s="405"/>
      <c r="IDA122" s="405"/>
      <c r="IDB122" s="405"/>
      <c r="IDC122" s="405"/>
      <c r="IDD122" s="405"/>
      <c r="IDE122" s="405"/>
      <c r="IDF122" s="405"/>
      <c r="IDG122" s="405"/>
      <c r="IDH122" s="405"/>
      <c r="IDI122" s="405"/>
      <c r="IDJ122" s="405"/>
      <c r="IDK122" s="405"/>
      <c r="IDL122" s="405"/>
      <c r="IDM122" s="405"/>
      <c r="IDN122" s="405"/>
      <c r="IDO122" s="405"/>
      <c r="IDP122" s="405"/>
      <c r="IDQ122" s="405"/>
      <c r="IDR122" s="405"/>
      <c r="IDS122" s="405"/>
      <c r="IDT122" s="405"/>
      <c r="IDU122" s="405"/>
      <c r="IDV122" s="405"/>
      <c r="IDW122" s="405"/>
      <c r="IDX122" s="405"/>
      <c r="IDY122" s="405"/>
      <c r="IDZ122" s="405"/>
      <c r="IEA122" s="405"/>
      <c r="IEB122" s="405"/>
      <c r="IEC122" s="405"/>
      <c r="IED122" s="405"/>
      <c r="IEE122" s="405"/>
      <c r="IEF122" s="405"/>
      <c r="IEG122" s="405"/>
      <c r="IEH122" s="405"/>
      <c r="IEI122" s="405"/>
      <c r="IEJ122" s="405"/>
      <c r="IEK122" s="405"/>
      <c r="IEL122" s="405"/>
      <c r="IEM122" s="405"/>
      <c r="IEN122" s="405"/>
      <c r="IEO122" s="405"/>
      <c r="IEP122" s="405"/>
      <c r="IEQ122" s="405"/>
      <c r="IER122" s="405"/>
      <c r="IES122" s="405"/>
      <c r="IET122" s="405"/>
      <c r="IEU122" s="405"/>
      <c r="IEV122" s="405"/>
      <c r="IEW122" s="405"/>
      <c r="IEX122" s="405"/>
      <c r="IEY122" s="405"/>
      <c r="IEZ122" s="405"/>
      <c r="IFA122" s="405"/>
      <c r="IFB122" s="405"/>
      <c r="IFC122" s="405"/>
      <c r="IFD122" s="405"/>
      <c r="IFE122" s="405"/>
      <c r="IFF122" s="405"/>
      <c r="IFG122" s="405"/>
      <c r="IFH122" s="405"/>
      <c r="IFI122" s="405"/>
      <c r="IFJ122" s="405"/>
      <c r="IFK122" s="405"/>
      <c r="IFL122" s="405"/>
      <c r="IFM122" s="405"/>
      <c r="IFN122" s="405"/>
      <c r="IFO122" s="405"/>
      <c r="IFP122" s="405"/>
      <c r="IFQ122" s="405"/>
      <c r="IFR122" s="405"/>
      <c r="IFS122" s="405"/>
      <c r="IFT122" s="405"/>
      <c r="IFU122" s="405"/>
      <c r="IFV122" s="405"/>
      <c r="IFW122" s="405"/>
      <c r="IFX122" s="405"/>
      <c r="IFY122" s="405"/>
      <c r="IFZ122" s="405"/>
      <c r="IGA122" s="405"/>
      <c r="IGB122" s="405"/>
      <c r="IGC122" s="405"/>
      <c r="IGD122" s="405"/>
      <c r="IGE122" s="405"/>
      <c r="IGF122" s="405"/>
      <c r="IGG122" s="405"/>
      <c r="IGH122" s="405"/>
      <c r="IGI122" s="405"/>
      <c r="IGJ122" s="405"/>
      <c r="IGK122" s="405"/>
      <c r="IGL122" s="405"/>
      <c r="IGM122" s="405"/>
      <c r="IGN122" s="405"/>
      <c r="IGO122" s="405"/>
      <c r="IGP122" s="405"/>
      <c r="IGQ122" s="405"/>
      <c r="IGR122" s="405"/>
      <c r="IGS122" s="405"/>
      <c r="IGT122" s="405"/>
      <c r="IGU122" s="405"/>
      <c r="IGV122" s="405"/>
      <c r="IGW122" s="405"/>
      <c r="IGX122" s="405"/>
      <c r="IGY122" s="405"/>
      <c r="IGZ122" s="405"/>
      <c r="IHA122" s="405"/>
      <c r="IHB122" s="405"/>
      <c r="IHC122" s="405"/>
      <c r="IHD122" s="405"/>
      <c r="IHE122" s="405"/>
      <c r="IHF122" s="405"/>
      <c r="IHG122" s="405"/>
      <c r="IHH122" s="405"/>
      <c r="IHI122" s="405"/>
      <c r="IHJ122" s="405"/>
      <c r="IHK122" s="405"/>
      <c r="IHL122" s="405"/>
      <c r="IHM122" s="405"/>
      <c r="IHN122" s="405"/>
      <c r="IHO122" s="405"/>
      <c r="IHP122" s="405"/>
      <c r="IHQ122" s="405"/>
      <c r="IHR122" s="405"/>
      <c r="IHS122" s="405"/>
      <c r="IHT122" s="405"/>
      <c r="IHU122" s="405"/>
      <c r="IHV122" s="405"/>
      <c r="IHW122" s="405"/>
      <c r="IHX122" s="405"/>
      <c r="IHY122" s="405"/>
      <c r="IHZ122" s="405"/>
      <c r="IIA122" s="405"/>
      <c r="IIB122" s="405"/>
      <c r="IIC122" s="405"/>
      <c r="IID122" s="405"/>
      <c r="IIE122" s="405"/>
      <c r="IIF122" s="405"/>
      <c r="IIG122" s="405"/>
      <c r="IIH122" s="405"/>
      <c r="III122" s="405"/>
      <c r="IIJ122" s="405"/>
      <c r="IIK122" s="405"/>
      <c r="IIL122" s="405"/>
      <c r="IIM122" s="405"/>
      <c r="IIN122" s="405"/>
      <c r="IIO122" s="405"/>
      <c r="IIP122" s="405"/>
      <c r="IIQ122" s="405"/>
      <c r="IIR122" s="405"/>
      <c r="IIS122" s="405"/>
      <c r="IIT122" s="405"/>
      <c r="IIU122" s="405"/>
      <c r="IIV122" s="405"/>
      <c r="IIW122" s="405"/>
      <c r="IIX122" s="405"/>
      <c r="IIY122" s="405"/>
      <c r="IIZ122" s="405"/>
      <c r="IJA122" s="405"/>
      <c r="IJB122" s="405"/>
      <c r="IJC122" s="405"/>
      <c r="IJD122" s="405"/>
      <c r="IJE122" s="405"/>
      <c r="IJF122" s="405"/>
      <c r="IJG122" s="405"/>
      <c r="IJH122" s="405"/>
      <c r="IJI122" s="405"/>
      <c r="IJJ122" s="405"/>
      <c r="IJK122" s="405"/>
      <c r="IJL122" s="405"/>
      <c r="IJM122" s="405"/>
      <c r="IJN122" s="405"/>
      <c r="IJO122" s="405"/>
      <c r="IJP122" s="405"/>
      <c r="IJQ122" s="405"/>
      <c r="IJR122" s="405"/>
      <c r="IJS122" s="405"/>
      <c r="IJT122" s="405"/>
      <c r="IJU122" s="405"/>
      <c r="IJV122" s="405"/>
      <c r="IJW122" s="405"/>
      <c r="IJX122" s="405"/>
      <c r="IJY122" s="405"/>
      <c r="IJZ122" s="405"/>
      <c r="IKA122" s="405"/>
      <c r="IKB122" s="405"/>
      <c r="IKC122" s="405"/>
      <c r="IKD122" s="405"/>
      <c r="IKE122" s="405"/>
      <c r="IKF122" s="405"/>
      <c r="IKG122" s="405"/>
      <c r="IKH122" s="405"/>
      <c r="IKI122" s="405"/>
      <c r="IKJ122" s="405"/>
      <c r="IKK122" s="405"/>
      <c r="IKL122" s="405"/>
      <c r="IKN122" s="405"/>
      <c r="IKP122" s="405"/>
      <c r="IKR122" s="405"/>
      <c r="IKU122" s="405"/>
      <c r="IKV122" s="405"/>
      <c r="IKW122" s="405"/>
      <c r="IKY122" s="405"/>
      <c r="IKZ122" s="405"/>
      <c r="ILA122" s="405"/>
      <c r="ILB122" s="405"/>
      <c r="ILG122" s="405"/>
      <c r="ILI122" s="405"/>
      <c r="ILJ122" s="405"/>
      <c r="ILK122" s="405"/>
      <c r="ILL122" s="405"/>
      <c r="ILM122" s="405"/>
      <c r="ILN122" s="405"/>
      <c r="ILO122" s="405"/>
      <c r="ILP122" s="405"/>
      <c r="ILQ122" s="405"/>
      <c r="ILR122" s="405"/>
      <c r="ILS122" s="405"/>
      <c r="ILT122" s="405"/>
      <c r="ILU122" s="405"/>
      <c r="ILV122" s="405"/>
      <c r="ILW122" s="405"/>
      <c r="ILX122" s="405"/>
      <c r="ILY122" s="405"/>
      <c r="ILZ122" s="405"/>
      <c r="IMA122" s="405"/>
      <c r="IMB122" s="405"/>
      <c r="IMC122" s="405"/>
      <c r="IMD122" s="405"/>
      <c r="IME122" s="405"/>
      <c r="IMF122" s="405"/>
      <c r="IMG122" s="405"/>
      <c r="IMH122" s="405"/>
      <c r="IMI122" s="405"/>
      <c r="IMJ122" s="405"/>
      <c r="IMK122" s="405"/>
      <c r="IML122" s="405"/>
      <c r="IMM122" s="405"/>
      <c r="IMN122" s="405"/>
      <c r="IMO122" s="405"/>
      <c r="IMP122" s="405"/>
      <c r="IMQ122" s="405"/>
      <c r="IMR122" s="405"/>
      <c r="IMS122" s="405"/>
      <c r="IMT122" s="405"/>
      <c r="IMU122" s="405"/>
      <c r="IMV122" s="405"/>
      <c r="IMW122" s="405"/>
      <c r="IMX122" s="405"/>
      <c r="IMY122" s="405"/>
      <c r="IMZ122" s="405"/>
      <c r="INA122" s="405"/>
      <c r="INB122" s="405"/>
      <c r="INC122" s="405"/>
      <c r="IND122" s="405"/>
      <c r="INE122" s="405"/>
      <c r="INF122" s="405"/>
      <c r="ING122" s="405"/>
      <c r="INH122" s="405"/>
      <c r="INI122" s="405"/>
      <c r="INJ122" s="405"/>
      <c r="INK122" s="405"/>
      <c r="INL122" s="405"/>
      <c r="INM122" s="405"/>
      <c r="INN122" s="405"/>
      <c r="INO122" s="405"/>
      <c r="INP122" s="405"/>
      <c r="INQ122" s="405"/>
      <c r="INR122" s="405"/>
      <c r="INS122" s="405"/>
      <c r="INT122" s="405"/>
      <c r="INU122" s="405"/>
      <c r="INV122" s="405"/>
      <c r="INW122" s="405"/>
      <c r="INX122" s="405"/>
      <c r="INY122" s="405"/>
      <c r="INZ122" s="405"/>
      <c r="IOA122" s="405"/>
      <c r="IOB122" s="405"/>
      <c r="IOC122" s="405"/>
      <c r="IOD122" s="405"/>
      <c r="IOE122" s="405"/>
      <c r="IOF122" s="405"/>
      <c r="IOG122" s="405"/>
      <c r="IOH122" s="405"/>
      <c r="IOI122" s="405"/>
      <c r="IOJ122" s="405"/>
      <c r="IOK122" s="405"/>
      <c r="IOL122" s="405"/>
      <c r="IOM122" s="405"/>
      <c r="ION122" s="405"/>
      <c r="IOO122" s="405"/>
      <c r="IOP122" s="405"/>
      <c r="IOQ122" s="405"/>
      <c r="IOR122" s="405"/>
      <c r="IOS122" s="405"/>
      <c r="IOT122" s="405"/>
      <c r="IOU122" s="405"/>
      <c r="IOV122" s="405"/>
      <c r="IOW122" s="405"/>
      <c r="IOX122" s="405"/>
      <c r="IOY122" s="405"/>
      <c r="IOZ122" s="405"/>
      <c r="IPA122" s="405"/>
      <c r="IPB122" s="405"/>
      <c r="IPC122" s="405"/>
      <c r="IPD122" s="405"/>
      <c r="IPE122" s="405"/>
      <c r="IPF122" s="405"/>
      <c r="IPG122" s="405"/>
      <c r="IPH122" s="405"/>
      <c r="IPI122" s="405"/>
      <c r="IPJ122" s="405"/>
      <c r="IPK122" s="405"/>
      <c r="IPL122" s="405"/>
      <c r="IPM122" s="405"/>
      <c r="IPN122" s="405"/>
      <c r="IPO122" s="405"/>
      <c r="IPP122" s="405"/>
      <c r="IPQ122" s="405"/>
      <c r="IPR122" s="405"/>
      <c r="IPS122" s="405"/>
      <c r="IPT122" s="405"/>
      <c r="IPU122" s="405"/>
      <c r="IPV122" s="405"/>
      <c r="IPW122" s="405"/>
      <c r="IPX122" s="405"/>
      <c r="IPY122" s="405"/>
      <c r="IPZ122" s="405"/>
      <c r="IQA122" s="405"/>
      <c r="IQB122" s="405"/>
      <c r="IQC122" s="405"/>
      <c r="IQD122" s="405"/>
      <c r="IQE122" s="405"/>
      <c r="IQF122" s="405"/>
      <c r="IQG122" s="405"/>
      <c r="IQH122" s="405"/>
      <c r="IQI122" s="405"/>
      <c r="IQJ122" s="405"/>
      <c r="IQK122" s="405"/>
      <c r="IQL122" s="405"/>
      <c r="IQM122" s="405"/>
      <c r="IQN122" s="405"/>
      <c r="IQO122" s="405"/>
      <c r="IQP122" s="405"/>
      <c r="IQQ122" s="405"/>
      <c r="IQR122" s="405"/>
      <c r="IQS122" s="405"/>
      <c r="IQT122" s="405"/>
      <c r="IQU122" s="405"/>
      <c r="IQV122" s="405"/>
      <c r="IQW122" s="405"/>
      <c r="IQX122" s="405"/>
      <c r="IQY122" s="405"/>
      <c r="IQZ122" s="405"/>
      <c r="IRA122" s="405"/>
      <c r="IRB122" s="405"/>
      <c r="IRC122" s="405"/>
      <c r="IRD122" s="405"/>
      <c r="IRE122" s="405"/>
      <c r="IRF122" s="405"/>
      <c r="IRG122" s="405"/>
      <c r="IRH122" s="405"/>
      <c r="IRI122" s="405"/>
      <c r="IRJ122" s="405"/>
      <c r="IRK122" s="405"/>
      <c r="IRL122" s="405"/>
      <c r="IRM122" s="405"/>
      <c r="IRN122" s="405"/>
      <c r="IRO122" s="405"/>
      <c r="IRP122" s="405"/>
      <c r="IRQ122" s="405"/>
      <c r="IRR122" s="405"/>
      <c r="IRS122" s="405"/>
      <c r="IRT122" s="405"/>
      <c r="IRU122" s="405"/>
      <c r="IRV122" s="405"/>
      <c r="IRW122" s="405"/>
      <c r="IRX122" s="405"/>
      <c r="IRY122" s="405"/>
      <c r="IRZ122" s="405"/>
      <c r="ISA122" s="405"/>
      <c r="ISB122" s="405"/>
      <c r="ISC122" s="405"/>
      <c r="ISD122" s="405"/>
      <c r="ISE122" s="405"/>
      <c r="ISF122" s="405"/>
      <c r="ISG122" s="405"/>
      <c r="ISH122" s="405"/>
      <c r="ISI122" s="405"/>
      <c r="ISJ122" s="405"/>
      <c r="ISK122" s="405"/>
      <c r="ISL122" s="405"/>
      <c r="ISM122" s="405"/>
      <c r="ISN122" s="405"/>
      <c r="ISO122" s="405"/>
      <c r="ISP122" s="405"/>
      <c r="ISQ122" s="405"/>
      <c r="ISR122" s="405"/>
      <c r="ISS122" s="405"/>
      <c r="IST122" s="405"/>
      <c r="ISU122" s="405"/>
      <c r="ISV122" s="405"/>
      <c r="ISW122" s="405"/>
      <c r="ISX122" s="405"/>
      <c r="ISY122" s="405"/>
      <c r="ISZ122" s="405"/>
      <c r="ITA122" s="405"/>
      <c r="ITB122" s="405"/>
      <c r="ITC122" s="405"/>
      <c r="ITD122" s="405"/>
      <c r="ITE122" s="405"/>
      <c r="ITF122" s="405"/>
      <c r="ITG122" s="405"/>
      <c r="ITH122" s="405"/>
      <c r="ITI122" s="405"/>
      <c r="ITJ122" s="405"/>
      <c r="ITK122" s="405"/>
      <c r="ITL122" s="405"/>
      <c r="ITM122" s="405"/>
      <c r="ITN122" s="405"/>
      <c r="ITO122" s="405"/>
      <c r="ITP122" s="405"/>
      <c r="ITQ122" s="405"/>
      <c r="ITR122" s="405"/>
      <c r="ITS122" s="405"/>
      <c r="ITT122" s="405"/>
      <c r="ITU122" s="405"/>
      <c r="ITV122" s="405"/>
      <c r="ITW122" s="405"/>
      <c r="ITX122" s="405"/>
      <c r="ITY122" s="405"/>
      <c r="ITZ122" s="405"/>
      <c r="IUA122" s="405"/>
      <c r="IUB122" s="405"/>
      <c r="IUC122" s="405"/>
      <c r="IUD122" s="405"/>
      <c r="IUE122" s="405"/>
      <c r="IUF122" s="405"/>
      <c r="IUG122" s="405"/>
      <c r="IUH122" s="405"/>
      <c r="IUJ122" s="405"/>
      <c r="IUL122" s="405"/>
      <c r="IUN122" s="405"/>
      <c r="IUQ122" s="405"/>
      <c r="IUR122" s="405"/>
      <c r="IUS122" s="405"/>
      <c r="IUU122" s="405"/>
      <c r="IUV122" s="405"/>
      <c r="IUW122" s="405"/>
      <c r="IUX122" s="405"/>
      <c r="IVC122" s="405"/>
      <c r="IVE122" s="405"/>
      <c r="IVF122" s="405"/>
      <c r="IVG122" s="405"/>
      <c r="IVH122" s="405"/>
      <c r="IVI122" s="405"/>
      <c r="IVJ122" s="405"/>
      <c r="IVK122" s="405"/>
      <c r="IVL122" s="405"/>
      <c r="IVM122" s="405"/>
      <c r="IVN122" s="405"/>
      <c r="IVO122" s="405"/>
      <c r="IVP122" s="405"/>
      <c r="IVQ122" s="405"/>
      <c r="IVR122" s="405"/>
      <c r="IVS122" s="405"/>
      <c r="IVT122" s="405"/>
      <c r="IVU122" s="405"/>
      <c r="IVV122" s="405"/>
      <c r="IVW122" s="405"/>
      <c r="IVX122" s="405"/>
      <c r="IVY122" s="405"/>
      <c r="IVZ122" s="405"/>
      <c r="IWA122" s="405"/>
      <c r="IWB122" s="405"/>
      <c r="IWC122" s="405"/>
      <c r="IWD122" s="405"/>
      <c r="IWE122" s="405"/>
      <c r="IWF122" s="405"/>
      <c r="IWG122" s="405"/>
      <c r="IWH122" s="405"/>
      <c r="IWI122" s="405"/>
      <c r="IWJ122" s="405"/>
      <c r="IWK122" s="405"/>
      <c r="IWL122" s="405"/>
      <c r="IWM122" s="405"/>
      <c r="IWN122" s="405"/>
      <c r="IWO122" s="405"/>
      <c r="IWP122" s="405"/>
      <c r="IWQ122" s="405"/>
      <c r="IWR122" s="405"/>
      <c r="IWS122" s="405"/>
      <c r="IWT122" s="405"/>
      <c r="IWU122" s="405"/>
      <c r="IWV122" s="405"/>
      <c r="IWW122" s="405"/>
      <c r="IWX122" s="405"/>
      <c r="IWY122" s="405"/>
      <c r="IWZ122" s="405"/>
      <c r="IXA122" s="405"/>
      <c r="IXB122" s="405"/>
      <c r="IXC122" s="405"/>
      <c r="IXD122" s="405"/>
      <c r="IXE122" s="405"/>
      <c r="IXF122" s="405"/>
      <c r="IXG122" s="405"/>
      <c r="IXH122" s="405"/>
      <c r="IXI122" s="405"/>
      <c r="IXJ122" s="405"/>
      <c r="IXK122" s="405"/>
      <c r="IXL122" s="405"/>
      <c r="IXM122" s="405"/>
      <c r="IXN122" s="405"/>
      <c r="IXO122" s="405"/>
      <c r="IXP122" s="405"/>
      <c r="IXQ122" s="405"/>
      <c r="IXR122" s="405"/>
      <c r="IXS122" s="405"/>
      <c r="IXT122" s="405"/>
      <c r="IXU122" s="405"/>
      <c r="IXV122" s="405"/>
      <c r="IXW122" s="405"/>
      <c r="IXX122" s="405"/>
      <c r="IXY122" s="405"/>
      <c r="IXZ122" s="405"/>
      <c r="IYA122" s="405"/>
      <c r="IYB122" s="405"/>
      <c r="IYC122" s="405"/>
      <c r="IYD122" s="405"/>
      <c r="IYE122" s="405"/>
      <c r="IYF122" s="405"/>
      <c r="IYG122" s="405"/>
      <c r="IYH122" s="405"/>
      <c r="IYI122" s="405"/>
      <c r="IYJ122" s="405"/>
      <c r="IYK122" s="405"/>
      <c r="IYL122" s="405"/>
      <c r="IYM122" s="405"/>
      <c r="IYN122" s="405"/>
      <c r="IYO122" s="405"/>
      <c r="IYP122" s="405"/>
      <c r="IYQ122" s="405"/>
      <c r="IYR122" s="405"/>
      <c r="IYS122" s="405"/>
      <c r="IYT122" s="405"/>
      <c r="IYU122" s="405"/>
      <c r="IYV122" s="405"/>
      <c r="IYW122" s="405"/>
      <c r="IYX122" s="405"/>
      <c r="IYY122" s="405"/>
      <c r="IYZ122" s="405"/>
      <c r="IZA122" s="405"/>
      <c r="IZB122" s="405"/>
      <c r="IZC122" s="405"/>
      <c r="IZD122" s="405"/>
      <c r="IZE122" s="405"/>
      <c r="IZF122" s="405"/>
      <c r="IZG122" s="405"/>
      <c r="IZH122" s="405"/>
      <c r="IZI122" s="405"/>
      <c r="IZJ122" s="405"/>
      <c r="IZK122" s="405"/>
      <c r="IZL122" s="405"/>
      <c r="IZM122" s="405"/>
      <c r="IZN122" s="405"/>
      <c r="IZO122" s="405"/>
      <c r="IZP122" s="405"/>
      <c r="IZQ122" s="405"/>
      <c r="IZR122" s="405"/>
      <c r="IZS122" s="405"/>
      <c r="IZT122" s="405"/>
      <c r="IZU122" s="405"/>
      <c r="IZV122" s="405"/>
      <c r="IZW122" s="405"/>
      <c r="IZX122" s="405"/>
      <c r="IZY122" s="405"/>
      <c r="IZZ122" s="405"/>
      <c r="JAA122" s="405"/>
      <c r="JAB122" s="405"/>
      <c r="JAC122" s="405"/>
      <c r="JAD122" s="405"/>
      <c r="JAE122" s="405"/>
      <c r="JAF122" s="405"/>
      <c r="JAG122" s="405"/>
      <c r="JAH122" s="405"/>
      <c r="JAI122" s="405"/>
      <c r="JAJ122" s="405"/>
      <c r="JAK122" s="405"/>
      <c r="JAL122" s="405"/>
      <c r="JAM122" s="405"/>
      <c r="JAN122" s="405"/>
      <c r="JAO122" s="405"/>
      <c r="JAP122" s="405"/>
      <c r="JAQ122" s="405"/>
      <c r="JAR122" s="405"/>
      <c r="JAS122" s="405"/>
      <c r="JAT122" s="405"/>
      <c r="JAU122" s="405"/>
      <c r="JAV122" s="405"/>
      <c r="JAW122" s="405"/>
      <c r="JAX122" s="405"/>
      <c r="JAY122" s="405"/>
      <c r="JAZ122" s="405"/>
      <c r="JBA122" s="405"/>
      <c r="JBB122" s="405"/>
      <c r="JBC122" s="405"/>
      <c r="JBD122" s="405"/>
      <c r="JBE122" s="405"/>
      <c r="JBF122" s="405"/>
      <c r="JBG122" s="405"/>
      <c r="JBH122" s="405"/>
      <c r="JBI122" s="405"/>
      <c r="JBJ122" s="405"/>
      <c r="JBK122" s="405"/>
      <c r="JBL122" s="405"/>
      <c r="JBM122" s="405"/>
      <c r="JBN122" s="405"/>
      <c r="JBO122" s="405"/>
      <c r="JBP122" s="405"/>
      <c r="JBQ122" s="405"/>
      <c r="JBR122" s="405"/>
      <c r="JBS122" s="405"/>
      <c r="JBT122" s="405"/>
      <c r="JBU122" s="405"/>
      <c r="JBV122" s="405"/>
      <c r="JBW122" s="405"/>
      <c r="JBX122" s="405"/>
      <c r="JBY122" s="405"/>
      <c r="JBZ122" s="405"/>
      <c r="JCA122" s="405"/>
      <c r="JCB122" s="405"/>
      <c r="JCC122" s="405"/>
      <c r="JCD122" s="405"/>
      <c r="JCE122" s="405"/>
      <c r="JCF122" s="405"/>
      <c r="JCG122" s="405"/>
      <c r="JCH122" s="405"/>
      <c r="JCI122" s="405"/>
      <c r="JCJ122" s="405"/>
      <c r="JCK122" s="405"/>
      <c r="JCL122" s="405"/>
      <c r="JCM122" s="405"/>
      <c r="JCN122" s="405"/>
      <c r="JCO122" s="405"/>
      <c r="JCP122" s="405"/>
      <c r="JCQ122" s="405"/>
      <c r="JCR122" s="405"/>
      <c r="JCS122" s="405"/>
      <c r="JCT122" s="405"/>
      <c r="JCU122" s="405"/>
      <c r="JCV122" s="405"/>
      <c r="JCW122" s="405"/>
      <c r="JCX122" s="405"/>
      <c r="JCY122" s="405"/>
      <c r="JCZ122" s="405"/>
      <c r="JDA122" s="405"/>
      <c r="JDB122" s="405"/>
      <c r="JDC122" s="405"/>
      <c r="JDD122" s="405"/>
      <c r="JDE122" s="405"/>
      <c r="JDF122" s="405"/>
      <c r="JDG122" s="405"/>
      <c r="JDH122" s="405"/>
      <c r="JDI122" s="405"/>
      <c r="JDJ122" s="405"/>
      <c r="JDK122" s="405"/>
      <c r="JDL122" s="405"/>
      <c r="JDM122" s="405"/>
      <c r="JDN122" s="405"/>
      <c r="JDO122" s="405"/>
      <c r="JDP122" s="405"/>
      <c r="JDQ122" s="405"/>
      <c r="JDR122" s="405"/>
      <c r="JDS122" s="405"/>
      <c r="JDT122" s="405"/>
      <c r="JDU122" s="405"/>
      <c r="JDV122" s="405"/>
      <c r="JDW122" s="405"/>
      <c r="JDX122" s="405"/>
      <c r="JDY122" s="405"/>
      <c r="JDZ122" s="405"/>
      <c r="JEA122" s="405"/>
      <c r="JEB122" s="405"/>
      <c r="JEC122" s="405"/>
      <c r="JED122" s="405"/>
      <c r="JEF122" s="405"/>
      <c r="JEH122" s="405"/>
      <c r="JEJ122" s="405"/>
      <c r="JEM122" s="405"/>
      <c r="JEN122" s="405"/>
      <c r="JEO122" s="405"/>
      <c r="JEQ122" s="405"/>
      <c r="JER122" s="405"/>
      <c r="JES122" s="405"/>
      <c r="JET122" s="405"/>
      <c r="JEY122" s="405"/>
      <c r="JFA122" s="405"/>
      <c r="JFB122" s="405"/>
      <c r="JFC122" s="405"/>
      <c r="JFD122" s="405"/>
      <c r="JFE122" s="405"/>
      <c r="JFF122" s="405"/>
      <c r="JFG122" s="405"/>
      <c r="JFH122" s="405"/>
      <c r="JFI122" s="405"/>
      <c r="JFJ122" s="405"/>
      <c r="JFK122" s="405"/>
      <c r="JFL122" s="405"/>
      <c r="JFM122" s="405"/>
      <c r="JFN122" s="405"/>
      <c r="JFO122" s="405"/>
      <c r="JFP122" s="405"/>
      <c r="JFQ122" s="405"/>
      <c r="JFR122" s="405"/>
      <c r="JFS122" s="405"/>
      <c r="JFT122" s="405"/>
      <c r="JFU122" s="405"/>
      <c r="JFV122" s="405"/>
      <c r="JFW122" s="405"/>
      <c r="JFX122" s="405"/>
      <c r="JFY122" s="405"/>
      <c r="JFZ122" s="405"/>
      <c r="JGA122" s="405"/>
      <c r="JGB122" s="405"/>
      <c r="JGC122" s="405"/>
      <c r="JGD122" s="405"/>
      <c r="JGE122" s="405"/>
      <c r="JGF122" s="405"/>
      <c r="JGG122" s="405"/>
      <c r="JGH122" s="405"/>
      <c r="JGI122" s="405"/>
      <c r="JGJ122" s="405"/>
      <c r="JGK122" s="405"/>
      <c r="JGL122" s="405"/>
      <c r="JGM122" s="405"/>
      <c r="JGN122" s="405"/>
      <c r="JGO122" s="405"/>
      <c r="JGP122" s="405"/>
      <c r="JGQ122" s="405"/>
      <c r="JGR122" s="405"/>
      <c r="JGS122" s="405"/>
      <c r="JGT122" s="405"/>
      <c r="JGU122" s="405"/>
      <c r="JGV122" s="405"/>
      <c r="JGW122" s="405"/>
      <c r="JGX122" s="405"/>
      <c r="JGY122" s="405"/>
      <c r="JGZ122" s="405"/>
      <c r="JHA122" s="405"/>
      <c r="JHB122" s="405"/>
      <c r="JHC122" s="405"/>
      <c r="JHD122" s="405"/>
      <c r="JHE122" s="405"/>
      <c r="JHF122" s="405"/>
      <c r="JHG122" s="405"/>
      <c r="JHH122" s="405"/>
      <c r="JHI122" s="405"/>
      <c r="JHJ122" s="405"/>
      <c r="JHK122" s="405"/>
      <c r="JHL122" s="405"/>
      <c r="JHM122" s="405"/>
      <c r="JHN122" s="405"/>
      <c r="JHO122" s="405"/>
      <c r="JHP122" s="405"/>
      <c r="JHQ122" s="405"/>
      <c r="JHR122" s="405"/>
      <c r="JHS122" s="405"/>
      <c r="JHT122" s="405"/>
      <c r="JHU122" s="405"/>
      <c r="JHV122" s="405"/>
      <c r="JHW122" s="405"/>
      <c r="JHX122" s="405"/>
      <c r="JHY122" s="405"/>
      <c r="JHZ122" s="405"/>
      <c r="JIA122" s="405"/>
      <c r="JIB122" s="405"/>
      <c r="JIC122" s="405"/>
      <c r="JID122" s="405"/>
      <c r="JIE122" s="405"/>
      <c r="JIF122" s="405"/>
      <c r="JIG122" s="405"/>
      <c r="JIH122" s="405"/>
      <c r="JII122" s="405"/>
      <c r="JIJ122" s="405"/>
      <c r="JIK122" s="405"/>
      <c r="JIL122" s="405"/>
      <c r="JIM122" s="405"/>
      <c r="JIN122" s="405"/>
      <c r="JIO122" s="405"/>
      <c r="JIP122" s="405"/>
      <c r="JIQ122" s="405"/>
      <c r="JIR122" s="405"/>
      <c r="JIS122" s="405"/>
      <c r="JIT122" s="405"/>
      <c r="JIU122" s="405"/>
      <c r="JIV122" s="405"/>
      <c r="JIW122" s="405"/>
      <c r="JIX122" s="405"/>
      <c r="JIY122" s="405"/>
      <c r="JIZ122" s="405"/>
      <c r="JJA122" s="405"/>
      <c r="JJB122" s="405"/>
      <c r="JJC122" s="405"/>
      <c r="JJD122" s="405"/>
      <c r="JJE122" s="405"/>
      <c r="JJF122" s="405"/>
      <c r="JJG122" s="405"/>
      <c r="JJH122" s="405"/>
      <c r="JJI122" s="405"/>
      <c r="JJJ122" s="405"/>
      <c r="JJK122" s="405"/>
      <c r="JJL122" s="405"/>
      <c r="JJM122" s="405"/>
      <c r="JJN122" s="405"/>
      <c r="JJO122" s="405"/>
      <c r="JJP122" s="405"/>
      <c r="JJQ122" s="405"/>
      <c r="JJR122" s="405"/>
      <c r="JJS122" s="405"/>
      <c r="JJT122" s="405"/>
      <c r="JJU122" s="405"/>
      <c r="JJV122" s="405"/>
      <c r="JJW122" s="405"/>
      <c r="JJX122" s="405"/>
      <c r="JJY122" s="405"/>
      <c r="JJZ122" s="405"/>
      <c r="JKA122" s="405"/>
      <c r="JKB122" s="405"/>
      <c r="JKC122" s="405"/>
      <c r="JKD122" s="405"/>
      <c r="JKE122" s="405"/>
      <c r="JKF122" s="405"/>
      <c r="JKG122" s="405"/>
      <c r="JKH122" s="405"/>
      <c r="JKI122" s="405"/>
      <c r="JKJ122" s="405"/>
      <c r="JKK122" s="405"/>
      <c r="JKL122" s="405"/>
      <c r="JKM122" s="405"/>
      <c r="JKN122" s="405"/>
      <c r="JKO122" s="405"/>
      <c r="JKP122" s="405"/>
      <c r="JKQ122" s="405"/>
      <c r="JKR122" s="405"/>
      <c r="JKS122" s="405"/>
      <c r="JKT122" s="405"/>
      <c r="JKU122" s="405"/>
      <c r="JKV122" s="405"/>
      <c r="JKW122" s="405"/>
      <c r="JKX122" s="405"/>
      <c r="JKY122" s="405"/>
      <c r="JKZ122" s="405"/>
      <c r="JLA122" s="405"/>
      <c r="JLB122" s="405"/>
      <c r="JLC122" s="405"/>
      <c r="JLD122" s="405"/>
      <c r="JLE122" s="405"/>
      <c r="JLF122" s="405"/>
      <c r="JLG122" s="405"/>
      <c r="JLH122" s="405"/>
      <c r="JLI122" s="405"/>
      <c r="JLJ122" s="405"/>
      <c r="JLK122" s="405"/>
      <c r="JLL122" s="405"/>
      <c r="JLM122" s="405"/>
      <c r="JLN122" s="405"/>
      <c r="JLO122" s="405"/>
      <c r="JLP122" s="405"/>
      <c r="JLQ122" s="405"/>
      <c r="JLR122" s="405"/>
      <c r="JLS122" s="405"/>
      <c r="JLT122" s="405"/>
      <c r="JLU122" s="405"/>
      <c r="JLV122" s="405"/>
      <c r="JLW122" s="405"/>
      <c r="JLX122" s="405"/>
      <c r="JLY122" s="405"/>
      <c r="JLZ122" s="405"/>
      <c r="JMA122" s="405"/>
      <c r="JMB122" s="405"/>
      <c r="JMC122" s="405"/>
      <c r="JMD122" s="405"/>
      <c r="JME122" s="405"/>
      <c r="JMF122" s="405"/>
      <c r="JMG122" s="405"/>
      <c r="JMH122" s="405"/>
      <c r="JMI122" s="405"/>
      <c r="JMJ122" s="405"/>
      <c r="JMK122" s="405"/>
      <c r="JML122" s="405"/>
      <c r="JMM122" s="405"/>
      <c r="JMN122" s="405"/>
      <c r="JMO122" s="405"/>
      <c r="JMP122" s="405"/>
      <c r="JMQ122" s="405"/>
      <c r="JMR122" s="405"/>
      <c r="JMS122" s="405"/>
      <c r="JMT122" s="405"/>
      <c r="JMU122" s="405"/>
      <c r="JMV122" s="405"/>
      <c r="JMW122" s="405"/>
      <c r="JMX122" s="405"/>
      <c r="JMY122" s="405"/>
      <c r="JMZ122" s="405"/>
      <c r="JNA122" s="405"/>
      <c r="JNB122" s="405"/>
      <c r="JNC122" s="405"/>
      <c r="JND122" s="405"/>
      <c r="JNE122" s="405"/>
      <c r="JNF122" s="405"/>
      <c r="JNG122" s="405"/>
      <c r="JNH122" s="405"/>
      <c r="JNI122" s="405"/>
      <c r="JNJ122" s="405"/>
      <c r="JNK122" s="405"/>
      <c r="JNL122" s="405"/>
      <c r="JNM122" s="405"/>
      <c r="JNN122" s="405"/>
      <c r="JNO122" s="405"/>
      <c r="JNP122" s="405"/>
      <c r="JNQ122" s="405"/>
      <c r="JNR122" s="405"/>
      <c r="JNS122" s="405"/>
      <c r="JNT122" s="405"/>
      <c r="JNU122" s="405"/>
      <c r="JNV122" s="405"/>
      <c r="JNW122" s="405"/>
      <c r="JNX122" s="405"/>
      <c r="JNY122" s="405"/>
      <c r="JNZ122" s="405"/>
      <c r="JOB122" s="405"/>
      <c r="JOD122" s="405"/>
      <c r="JOF122" s="405"/>
      <c r="JOI122" s="405"/>
      <c r="JOJ122" s="405"/>
      <c r="JOK122" s="405"/>
      <c r="JOM122" s="405"/>
      <c r="JON122" s="405"/>
      <c r="JOO122" s="405"/>
      <c r="JOP122" s="405"/>
      <c r="JOU122" s="405"/>
      <c r="JOW122" s="405"/>
      <c r="JOX122" s="405"/>
      <c r="JOY122" s="405"/>
      <c r="JOZ122" s="405"/>
      <c r="JPA122" s="405"/>
      <c r="JPB122" s="405"/>
      <c r="JPC122" s="405"/>
      <c r="JPD122" s="405"/>
      <c r="JPE122" s="405"/>
      <c r="JPF122" s="405"/>
      <c r="JPG122" s="405"/>
      <c r="JPH122" s="405"/>
      <c r="JPI122" s="405"/>
      <c r="JPJ122" s="405"/>
      <c r="JPK122" s="405"/>
      <c r="JPL122" s="405"/>
      <c r="JPM122" s="405"/>
      <c r="JPN122" s="405"/>
      <c r="JPO122" s="405"/>
      <c r="JPP122" s="405"/>
      <c r="JPQ122" s="405"/>
      <c r="JPR122" s="405"/>
      <c r="JPS122" s="405"/>
      <c r="JPT122" s="405"/>
      <c r="JPU122" s="405"/>
      <c r="JPV122" s="405"/>
      <c r="JPW122" s="405"/>
      <c r="JPX122" s="405"/>
      <c r="JPY122" s="405"/>
      <c r="JPZ122" s="405"/>
      <c r="JQA122" s="405"/>
      <c r="JQB122" s="405"/>
      <c r="JQC122" s="405"/>
      <c r="JQD122" s="405"/>
      <c r="JQE122" s="405"/>
      <c r="JQF122" s="405"/>
      <c r="JQG122" s="405"/>
      <c r="JQH122" s="405"/>
      <c r="JQI122" s="405"/>
      <c r="JQJ122" s="405"/>
      <c r="JQK122" s="405"/>
      <c r="JQL122" s="405"/>
      <c r="JQM122" s="405"/>
      <c r="JQN122" s="405"/>
      <c r="JQO122" s="405"/>
      <c r="JQP122" s="405"/>
      <c r="JQQ122" s="405"/>
      <c r="JQR122" s="405"/>
      <c r="JQS122" s="405"/>
      <c r="JQT122" s="405"/>
      <c r="JQU122" s="405"/>
      <c r="JQV122" s="405"/>
      <c r="JQW122" s="405"/>
      <c r="JQX122" s="405"/>
      <c r="JQY122" s="405"/>
      <c r="JQZ122" s="405"/>
      <c r="JRA122" s="405"/>
      <c r="JRB122" s="405"/>
      <c r="JRC122" s="405"/>
      <c r="JRD122" s="405"/>
      <c r="JRE122" s="405"/>
      <c r="JRF122" s="405"/>
      <c r="JRG122" s="405"/>
      <c r="JRH122" s="405"/>
      <c r="JRI122" s="405"/>
      <c r="JRJ122" s="405"/>
      <c r="JRK122" s="405"/>
      <c r="JRL122" s="405"/>
      <c r="JRM122" s="405"/>
      <c r="JRN122" s="405"/>
      <c r="JRO122" s="405"/>
      <c r="JRP122" s="405"/>
      <c r="JRQ122" s="405"/>
      <c r="JRR122" s="405"/>
      <c r="JRS122" s="405"/>
      <c r="JRT122" s="405"/>
      <c r="JRU122" s="405"/>
      <c r="JRV122" s="405"/>
      <c r="JRW122" s="405"/>
      <c r="JRX122" s="405"/>
      <c r="JRY122" s="405"/>
      <c r="JRZ122" s="405"/>
      <c r="JSA122" s="405"/>
      <c r="JSB122" s="405"/>
      <c r="JSC122" s="405"/>
      <c r="JSD122" s="405"/>
      <c r="JSE122" s="405"/>
      <c r="JSF122" s="405"/>
      <c r="JSG122" s="405"/>
      <c r="JSH122" s="405"/>
      <c r="JSI122" s="405"/>
      <c r="JSJ122" s="405"/>
      <c r="JSK122" s="405"/>
      <c r="JSL122" s="405"/>
      <c r="JSM122" s="405"/>
      <c r="JSN122" s="405"/>
      <c r="JSO122" s="405"/>
      <c r="JSP122" s="405"/>
      <c r="JSQ122" s="405"/>
      <c r="JSR122" s="405"/>
      <c r="JSS122" s="405"/>
      <c r="JST122" s="405"/>
      <c r="JSU122" s="405"/>
      <c r="JSV122" s="405"/>
      <c r="JSW122" s="405"/>
      <c r="JSX122" s="405"/>
      <c r="JSY122" s="405"/>
      <c r="JSZ122" s="405"/>
      <c r="JTA122" s="405"/>
      <c r="JTB122" s="405"/>
      <c r="JTC122" s="405"/>
      <c r="JTD122" s="405"/>
      <c r="JTE122" s="405"/>
      <c r="JTF122" s="405"/>
      <c r="JTG122" s="405"/>
      <c r="JTH122" s="405"/>
      <c r="JTI122" s="405"/>
      <c r="JTJ122" s="405"/>
      <c r="JTK122" s="405"/>
      <c r="JTL122" s="405"/>
      <c r="JTM122" s="405"/>
      <c r="JTN122" s="405"/>
      <c r="JTO122" s="405"/>
      <c r="JTP122" s="405"/>
      <c r="JTQ122" s="405"/>
      <c r="JTR122" s="405"/>
      <c r="JTS122" s="405"/>
      <c r="JTT122" s="405"/>
      <c r="JTU122" s="405"/>
      <c r="JTV122" s="405"/>
      <c r="JTW122" s="405"/>
      <c r="JTX122" s="405"/>
      <c r="JTY122" s="405"/>
      <c r="JTZ122" s="405"/>
      <c r="JUA122" s="405"/>
      <c r="JUB122" s="405"/>
      <c r="JUC122" s="405"/>
      <c r="JUD122" s="405"/>
      <c r="JUE122" s="405"/>
      <c r="JUF122" s="405"/>
      <c r="JUG122" s="405"/>
      <c r="JUH122" s="405"/>
      <c r="JUI122" s="405"/>
      <c r="JUJ122" s="405"/>
      <c r="JUK122" s="405"/>
      <c r="JUL122" s="405"/>
      <c r="JUM122" s="405"/>
      <c r="JUN122" s="405"/>
      <c r="JUO122" s="405"/>
      <c r="JUP122" s="405"/>
      <c r="JUQ122" s="405"/>
      <c r="JUR122" s="405"/>
      <c r="JUS122" s="405"/>
      <c r="JUT122" s="405"/>
      <c r="JUU122" s="405"/>
      <c r="JUV122" s="405"/>
      <c r="JUW122" s="405"/>
      <c r="JUX122" s="405"/>
      <c r="JUY122" s="405"/>
      <c r="JUZ122" s="405"/>
      <c r="JVA122" s="405"/>
      <c r="JVB122" s="405"/>
      <c r="JVC122" s="405"/>
      <c r="JVD122" s="405"/>
      <c r="JVE122" s="405"/>
      <c r="JVF122" s="405"/>
      <c r="JVG122" s="405"/>
      <c r="JVH122" s="405"/>
      <c r="JVI122" s="405"/>
      <c r="JVJ122" s="405"/>
      <c r="JVK122" s="405"/>
      <c r="JVL122" s="405"/>
      <c r="JVM122" s="405"/>
      <c r="JVN122" s="405"/>
      <c r="JVO122" s="405"/>
      <c r="JVP122" s="405"/>
      <c r="JVQ122" s="405"/>
      <c r="JVR122" s="405"/>
      <c r="JVS122" s="405"/>
      <c r="JVT122" s="405"/>
      <c r="JVU122" s="405"/>
      <c r="JVV122" s="405"/>
      <c r="JVW122" s="405"/>
      <c r="JVX122" s="405"/>
      <c r="JVY122" s="405"/>
      <c r="JVZ122" s="405"/>
      <c r="JWA122" s="405"/>
      <c r="JWB122" s="405"/>
      <c r="JWC122" s="405"/>
      <c r="JWD122" s="405"/>
      <c r="JWE122" s="405"/>
      <c r="JWF122" s="405"/>
      <c r="JWG122" s="405"/>
      <c r="JWH122" s="405"/>
      <c r="JWI122" s="405"/>
      <c r="JWJ122" s="405"/>
      <c r="JWK122" s="405"/>
      <c r="JWL122" s="405"/>
      <c r="JWM122" s="405"/>
      <c r="JWN122" s="405"/>
      <c r="JWO122" s="405"/>
      <c r="JWP122" s="405"/>
      <c r="JWQ122" s="405"/>
      <c r="JWR122" s="405"/>
      <c r="JWS122" s="405"/>
      <c r="JWT122" s="405"/>
      <c r="JWU122" s="405"/>
      <c r="JWV122" s="405"/>
      <c r="JWW122" s="405"/>
      <c r="JWX122" s="405"/>
      <c r="JWY122" s="405"/>
      <c r="JWZ122" s="405"/>
      <c r="JXA122" s="405"/>
      <c r="JXB122" s="405"/>
      <c r="JXC122" s="405"/>
      <c r="JXD122" s="405"/>
      <c r="JXE122" s="405"/>
      <c r="JXF122" s="405"/>
      <c r="JXG122" s="405"/>
      <c r="JXH122" s="405"/>
      <c r="JXI122" s="405"/>
      <c r="JXJ122" s="405"/>
      <c r="JXK122" s="405"/>
      <c r="JXL122" s="405"/>
      <c r="JXM122" s="405"/>
      <c r="JXN122" s="405"/>
      <c r="JXO122" s="405"/>
      <c r="JXP122" s="405"/>
      <c r="JXQ122" s="405"/>
      <c r="JXR122" s="405"/>
      <c r="JXS122" s="405"/>
      <c r="JXT122" s="405"/>
      <c r="JXU122" s="405"/>
      <c r="JXV122" s="405"/>
      <c r="JXX122" s="405"/>
      <c r="JXZ122" s="405"/>
      <c r="JYB122" s="405"/>
      <c r="JYE122" s="405"/>
      <c r="JYF122" s="405"/>
      <c r="JYG122" s="405"/>
      <c r="JYI122" s="405"/>
      <c r="JYJ122" s="405"/>
      <c r="JYK122" s="405"/>
      <c r="JYL122" s="405"/>
      <c r="JYQ122" s="405"/>
      <c r="JYS122" s="405"/>
      <c r="JYT122" s="405"/>
      <c r="JYU122" s="405"/>
      <c r="JYV122" s="405"/>
      <c r="JYW122" s="405"/>
      <c r="JYX122" s="405"/>
      <c r="JYY122" s="405"/>
      <c r="JYZ122" s="405"/>
      <c r="JZA122" s="405"/>
      <c r="JZB122" s="405"/>
      <c r="JZC122" s="405"/>
      <c r="JZD122" s="405"/>
      <c r="JZE122" s="405"/>
      <c r="JZF122" s="405"/>
      <c r="JZG122" s="405"/>
      <c r="JZH122" s="405"/>
      <c r="JZI122" s="405"/>
      <c r="JZJ122" s="405"/>
      <c r="JZK122" s="405"/>
      <c r="JZL122" s="405"/>
      <c r="JZM122" s="405"/>
      <c r="JZN122" s="405"/>
      <c r="JZO122" s="405"/>
      <c r="JZP122" s="405"/>
      <c r="JZQ122" s="405"/>
      <c r="JZR122" s="405"/>
      <c r="JZS122" s="405"/>
      <c r="JZT122" s="405"/>
      <c r="JZU122" s="405"/>
      <c r="JZV122" s="405"/>
      <c r="JZW122" s="405"/>
      <c r="JZX122" s="405"/>
      <c r="JZY122" s="405"/>
      <c r="JZZ122" s="405"/>
      <c r="KAA122" s="405"/>
      <c r="KAB122" s="405"/>
      <c r="KAC122" s="405"/>
      <c r="KAD122" s="405"/>
      <c r="KAE122" s="405"/>
      <c r="KAF122" s="405"/>
      <c r="KAG122" s="405"/>
      <c r="KAH122" s="405"/>
      <c r="KAI122" s="405"/>
      <c r="KAJ122" s="405"/>
      <c r="KAK122" s="405"/>
      <c r="KAL122" s="405"/>
      <c r="KAM122" s="405"/>
      <c r="KAN122" s="405"/>
      <c r="KAO122" s="405"/>
      <c r="KAP122" s="405"/>
      <c r="KAQ122" s="405"/>
      <c r="KAR122" s="405"/>
      <c r="KAS122" s="405"/>
      <c r="KAT122" s="405"/>
      <c r="KAU122" s="405"/>
      <c r="KAV122" s="405"/>
      <c r="KAW122" s="405"/>
      <c r="KAX122" s="405"/>
      <c r="KAY122" s="405"/>
      <c r="KAZ122" s="405"/>
      <c r="KBA122" s="405"/>
      <c r="KBB122" s="405"/>
      <c r="KBC122" s="405"/>
      <c r="KBD122" s="405"/>
      <c r="KBE122" s="405"/>
      <c r="KBF122" s="405"/>
      <c r="KBG122" s="405"/>
      <c r="KBH122" s="405"/>
      <c r="KBI122" s="405"/>
      <c r="KBJ122" s="405"/>
      <c r="KBK122" s="405"/>
      <c r="KBL122" s="405"/>
      <c r="KBM122" s="405"/>
      <c r="KBN122" s="405"/>
      <c r="KBO122" s="405"/>
      <c r="KBP122" s="405"/>
      <c r="KBQ122" s="405"/>
      <c r="KBR122" s="405"/>
      <c r="KBS122" s="405"/>
      <c r="KBT122" s="405"/>
      <c r="KBU122" s="405"/>
      <c r="KBV122" s="405"/>
      <c r="KBW122" s="405"/>
      <c r="KBX122" s="405"/>
      <c r="KBY122" s="405"/>
      <c r="KBZ122" s="405"/>
      <c r="KCA122" s="405"/>
      <c r="KCB122" s="405"/>
      <c r="KCC122" s="405"/>
      <c r="KCD122" s="405"/>
      <c r="KCE122" s="405"/>
      <c r="KCF122" s="405"/>
      <c r="KCG122" s="405"/>
      <c r="KCH122" s="405"/>
      <c r="KCI122" s="405"/>
      <c r="KCJ122" s="405"/>
      <c r="KCK122" s="405"/>
      <c r="KCL122" s="405"/>
      <c r="KCM122" s="405"/>
      <c r="KCN122" s="405"/>
      <c r="KCO122" s="405"/>
      <c r="KCP122" s="405"/>
      <c r="KCQ122" s="405"/>
      <c r="KCR122" s="405"/>
      <c r="KCS122" s="405"/>
      <c r="KCT122" s="405"/>
      <c r="KCU122" s="405"/>
      <c r="KCV122" s="405"/>
      <c r="KCW122" s="405"/>
      <c r="KCX122" s="405"/>
      <c r="KCY122" s="405"/>
      <c r="KCZ122" s="405"/>
      <c r="KDA122" s="405"/>
      <c r="KDB122" s="405"/>
      <c r="KDC122" s="405"/>
      <c r="KDD122" s="405"/>
      <c r="KDE122" s="405"/>
      <c r="KDF122" s="405"/>
      <c r="KDG122" s="405"/>
      <c r="KDH122" s="405"/>
      <c r="KDI122" s="405"/>
      <c r="KDJ122" s="405"/>
      <c r="KDK122" s="405"/>
      <c r="KDL122" s="405"/>
      <c r="KDM122" s="405"/>
      <c r="KDN122" s="405"/>
      <c r="KDO122" s="405"/>
      <c r="KDP122" s="405"/>
      <c r="KDQ122" s="405"/>
      <c r="KDR122" s="405"/>
      <c r="KDS122" s="405"/>
      <c r="KDT122" s="405"/>
      <c r="KDU122" s="405"/>
      <c r="KDV122" s="405"/>
      <c r="KDW122" s="405"/>
      <c r="KDX122" s="405"/>
      <c r="KDY122" s="405"/>
      <c r="KDZ122" s="405"/>
      <c r="KEA122" s="405"/>
      <c r="KEB122" s="405"/>
      <c r="KEC122" s="405"/>
      <c r="KED122" s="405"/>
      <c r="KEE122" s="405"/>
      <c r="KEF122" s="405"/>
      <c r="KEG122" s="405"/>
      <c r="KEH122" s="405"/>
      <c r="KEI122" s="405"/>
      <c r="KEJ122" s="405"/>
      <c r="KEK122" s="405"/>
      <c r="KEL122" s="405"/>
      <c r="KEM122" s="405"/>
      <c r="KEN122" s="405"/>
      <c r="KEO122" s="405"/>
      <c r="KEP122" s="405"/>
      <c r="KEQ122" s="405"/>
      <c r="KER122" s="405"/>
      <c r="KES122" s="405"/>
      <c r="KET122" s="405"/>
      <c r="KEU122" s="405"/>
      <c r="KEV122" s="405"/>
      <c r="KEW122" s="405"/>
      <c r="KEX122" s="405"/>
      <c r="KEY122" s="405"/>
      <c r="KEZ122" s="405"/>
      <c r="KFA122" s="405"/>
      <c r="KFB122" s="405"/>
      <c r="KFC122" s="405"/>
      <c r="KFD122" s="405"/>
      <c r="KFE122" s="405"/>
      <c r="KFF122" s="405"/>
      <c r="KFG122" s="405"/>
      <c r="KFH122" s="405"/>
      <c r="KFI122" s="405"/>
      <c r="KFJ122" s="405"/>
      <c r="KFK122" s="405"/>
      <c r="KFL122" s="405"/>
      <c r="KFM122" s="405"/>
      <c r="KFN122" s="405"/>
      <c r="KFO122" s="405"/>
      <c r="KFP122" s="405"/>
      <c r="KFQ122" s="405"/>
      <c r="KFR122" s="405"/>
      <c r="KFS122" s="405"/>
      <c r="KFT122" s="405"/>
      <c r="KFU122" s="405"/>
      <c r="KFV122" s="405"/>
      <c r="KFW122" s="405"/>
      <c r="KFX122" s="405"/>
      <c r="KFY122" s="405"/>
      <c r="KFZ122" s="405"/>
      <c r="KGA122" s="405"/>
      <c r="KGB122" s="405"/>
      <c r="KGC122" s="405"/>
      <c r="KGD122" s="405"/>
      <c r="KGE122" s="405"/>
      <c r="KGF122" s="405"/>
      <c r="KGG122" s="405"/>
      <c r="KGH122" s="405"/>
      <c r="KGI122" s="405"/>
      <c r="KGJ122" s="405"/>
      <c r="KGK122" s="405"/>
      <c r="KGL122" s="405"/>
      <c r="KGM122" s="405"/>
      <c r="KGN122" s="405"/>
      <c r="KGO122" s="405"/>
      <c r="KGP122" s="405"/>
      <c r="KGQ122" s="405"/>
      <c r="KGR122" s="405"/>
      <c r="KGS122" s="405"/>
      <c r="KGT122" s="405"/>
      <c r="KGU122" s="405"/>
      <c r="KGV122" s="405"/>
      <c r="KGW122" s="405"/>
      <c r="KGX122" s="405"/>
      <c r="KGY122" s="405"/>
      <c r="KGZ122" s="405"/>
      <c r="KHA122" s="405"/>
      <c r="KHB122" s="405"/>
      <c r="KHC122" s="405"/>
      <c r="KHD122" s="405"/>
      <c r="KHE122" s="405"/>
      <c r="KHF122" s="405"/>
      <c r="KHG122" s="405"/>
      <c r="KHH122" s="405"/>
      <c r="KHI122" s="405"/>
      <c r="KHJ122" s="405"/>
      <c r="KHK122" s="405"/>
      <c r="KHL122" s="405"/>
      <c r="KHM122" s="405"/>
      <c r="KHN122" s="405"/>
      <c r="KHO122" s="405"/>
      <c r="KHP122" s="405"/>
      <c r="KHQ122" s="405"/>
      <c r="KHR122" s="405"/>
      <c r="KHT122" s="405"/>
      <c r="KHV122" s="405"/>
      <c r="KHX122" s="405"/>
      <c r="KIA122" s="405"/>
      <c r="KIB122" s="405"/>
      <c r="KIC122" s="405"/>
      <c r="KIE122" s="405"/>
      <c r="KIF122" s="405"/>
      <c r="KIG122" s="405"/>
      <c r="KIH122" s="405"/>
      <c r="KIM122" s="405"/>
      <c r="KIO122" s="405"/>
      <c r="KIP122" s="405"/>
      <c r="KIQ122" s="405"/>
      <c r="KIR122" s="405"/>
      <c r="KIS122" s="405"/>
      <c r="KIT122" s="405"/>
      <c r="KIU122" s="405"/>
      <c r="KIV122" s="405"/>
      <c r="KIW122" s="405"/>
      <c r="KIX122" s="405"/>
      <c r="KIY122" s="405"/>
      <c r="KIZ122" s="405"/>
      <c r="KJA122" s="405"/>
      <c r="KJB122" s="405"/>
      <c r="KJC122" s="405"/>
      <c r="KJD122" s="405"/>
      <c r="KJE122" s="405"/>
      <c r="KJF122" s="405"/>
      <c r="KJG122" s="405"/>
      <c r="KJH122" s="405"/>
      <c r="KJI122" s="405"/>
      <c r="KJJ122" s="405"/>
      <c r="KJK122" s="405"/>
      <c r="KJL122" s="405"/>
      <c r="KJM122" s="405"/>
      <c r="KJN122" s="405"/>
      <c r="KJO122" s="405"/>
      <c r="KJP122" s="405"/>
      <c r="KJQ122" s="405"/>
      <c r="KJR122" s="405"/>
      <c r="KJS122" s="405"/>
      <c r="KJT122" s="405"/>
      <c r="KJU122" s="405"/>
      <c r="KJV122" s="405"/>
      <c r="KJW122" s="405"/>
      <c r="KJX122" s="405"/>
      <c r="KJY122" s="405"/>
      <c r="KJZ122" s="405"/>
      <c r="KKA122" s="405"/>
      <c r="KKB122" s="405"/>
      <c r="KKC122" s="405"/>
      <c r="KKD122" s="405"/>
      <c r="KKE122" s="405"/>
      <c r="KKF122" s="405"/>
      <c r="KKG122" s="405"/>
      <c r="KKH122" s="405"/>
      <c r="KKI122" s="405"/>
      <c r="KKJ122" s="405"/>
      <c r="KKK122" s="405"/>
      <c r="KKL122" s="405"/>
      <c r="KKM122" s="405"/>
      <c r="KKN122" s="405"/>
      <c r="KKO122" s="405"/>
      <c r="KKP122" s="405"/>
      <c r="KKQ122" s="405"/>
      <c r="KKR122" s="405"/>
      <c r="KKS122" s="405"/>
      <c r="KKT122" s="405"/>
      <c r="KKU122" s="405"/>
      <c r="KKV122" s="405"/>
      <c r="KKW122" s="405"/>
      <c r="KKX122" s="405"/>
      <c r="KKY122" s="405"/>
      <c r="KKZ122" s="405"/>
      <c r="KLA122" s="405"/>
      <c r="KLB122" s="405"/>
      <c r="KLC122" s="405"/>
      <c r="KLD122" s="405"/>
      <c r="KLE122" s="405"/>
      <c r="KLF122" s="405"/>
      <c r="KLG122" s="405"/>
      <c r="KLH122" s="405"/>
      <c r="KLI122" s="405"/>
      <c r="KLJ122" s="405"/>
      <c r="KLK122" s="405"/>
      <c r="KLL122" s="405"/>
      <c r="KLM122" s="405"/>
      <c r="KLN122" s="405"/>
      <c r="KLO122" s="405"/>
      <c r="KLP122" s="405"/>
      <c r="KLQ122" s="405"/>
      <c r="KLR122" s="405"/>
      <c r="KLS122" s="405"/>
      <c r="KLT122" s="405"/>
      <c r="KLU122" s="405"/>
      <c r="KLV122" s="405"/>
      <c r="KLW122" s="405"/>
      <c r="KLX122" s="405"/>
      <c r="KLY122" s="405"/>
      <c r="KLZ122" s="405"/>
      <c r="KMA122" s="405"/>
      <c r="KMB122" s="405"/>
      <c r="KMC122" s="405"/>
      <c r="KMD122" s="405"/>
      <c r="KME122" s="405"/>
      <c r="KMF122" s="405"/>
      <c r="KMG122" s="405"/>
      <c r="KMH122" s="405"/>
      <c r="KMI122" s="405"/>
      <c r="KMJ122" s="405"/>
      <c r="KMK122" s="405"/>
      <c r="KML122" s="405"/>
      <c r="KMM122" s="405"/>
      <c r="KMN122" s="405"/>
      <c r="KMO122" s="405"/>
      <c r="KMP122" s="405"/>
      <c r="KMQ122" s="405"/>
      <c r="KMR122" s="405"/>
      <c r="KMS122" s="405"/>
      <c r="KMT122" s="405"/>
      <c r="KMU122" s="405"/>
      <c r="KMV122" s="405"/>
      <c r="KMW122" s="405"/>
      <c r="KMX122" s="405"/>
      <c r="KMY122" s="405"/>
      <c r="KMZ122" s="405"/>
      <c r="KNA122" s="405"/>
      <c r="KNB122" s="405"/>
      <c r="KNC122" s="405"/>
      <c r="KND122" s="405"/>
      <c r="KNE122" s="405"/>
      <c r="KNF122" s="405"/>
      <c r="KNG122" s="405"/>
      <c r="KNH122" s="405"/>
      <c r="KNI122" s="405"/>
      <c r="KNJ122" s="405"/>
      <c r="KNK122" s="405"/>
      <c r="KNL122" s="405"/>
      <c r="KNM122" s="405"/>
      <c r="KNN122" s="405"/>
      <c r="KNO122" s="405"/>
      <c r="KNP122" s="405"/>
      <c r="KNQ122" s="405"/>
      <c r="KNR122" s="405"/>
      <c r="KNS122" s="405"/>
      <c r="KNT122" s="405"/>
      <c r="KNU122" s="405"/>
      <c r="KNV122" s="405"/>
      <c r="KNW122" s="405"/>
      <c r="KNX122" s="405"/>
      <c r="KNY122" s="405"/>
      <c r="KNZ122" s="405"/>
      <c r="KOA122" s="405"/>
      <c r="KOB122" s="405"/>
      <c r="KOC122" s="405"/>
      <c r="KOD122" s="405"/>
      <c r="KOE122" s="405"/>
      <c r="KOF122" s="405"/>
      <c r="KOG122" s="405"/>
      <c r="KOH122" s="405"/>
      <c r="KOI122" s="405"/>
      <c r="KOJ122" s="405"/>
      <c r="KOK122" s="405"/>
      <c r="KOL122" s="405"/>
      <c r="KOM122" s="405"/>
      <c r="KON122" s="405"/>
      <c r="KOO122" s="405"/>
      <c r="KOP122" s="405"/>
      <c r="KOQ122" s="405"/>
      <c r="KOR122" s="405"/>
      <c r="KOS122" s="405"/>
      <c r="KOT122" s="405"/>
      <c r="KOU122" s="405"/>
      <c r="KOV122" s="405"/>
      <c r="KOW122" s="405"/>
      <c r="KOX122" s="405"/>
      <c r="KOY122" s="405"/>
      <c r="KOZ122" s="405"/>
      <c r="KPA122" s="405"/>
      <c r="KPB122" s="405"/>
      <c r="KPC122" s="405"/>
      <c r="KPD122" s="405"/>
      <c r="KPE122" s="405"/>
      <c r="KPF122" s="405"/>
      <c r="KPG122" s="405"/>
      <c r="KPH122" s="405"/>
      <c r="KPI122" s="405"/>
      <c r="KPJ122" s="405"/>
      <c r="KPK122" s="405"/>
      <c r="KPL122" s="405"/>
      <c r="KPM122" s="405"/>
      <c r="KPN122" s="405"/>
      <c r="KPO122" s="405"/>
      <c r="KPP122" s="405"/>
      <c r="KPQ122" s="405"/>
      <c r="KPR122" s="405"/>
      <c r="KPS122" s="405"/>
      <c r="KPT122" s="405"/>
      <c r="KPU122" s="405"/>
      <c r="KPV122" s="405"/>
      <c r="KPW122" s="405"/>
      <c r="KPX122" s="405"/>
      <c r="KPY122" s="405"/>
      <c r="KPZ122" s="405"/>
      <c r="KQA122" s="405"/>
      <c r="KQB122" s="405"/>
      <c r="KQC122" s="405"/>
      <c r="KQD122" s="405"/>
      <c r="KQE122" s="405"/>
      <c r="KQF122" s="405"/>
      <c r="KQG122" s="405"/>
      <c r="KQH122" s="405"/>
      <c r="KQI122" s="405"/>
      <c r="KQJ122" s="405"/>
      <c r="KQK122" s="405"/>
      <c r="KQL122" s="405"/>
      <c r="KQM122" s="405"/>
      <c r="KQN122" s="405"/>
      <c r="KQO122" s="405"/>
      <c r="KQP122" s="405"/>
      <c r="KQQ122" s="405"/>
      <c r="KQR122" s="405"/>
      <c r="KQS122" s="405"/>
      <c r="KQT122" s="405"/>
      <c r="KQU122" s="405"/>
      <c r="KQV122" s="405"/>
      <c r="KQW122" s="405"/>
      <c r="KQX122" s="405"/>
      <c r="KQY122" s="405"/>
      <c r="KQZ122" s="405"/>
      <c r="KRA122" s="405"/>
      <c r="KRB122" s="405"/>
      <c r="KRC122" s="405"/>
      <c r="KRD122" s="405"/>
      <c r="KRE122" s="405"/>
      <c r="KRF122" s="405"/>
      <c r="KRG122" s="405"/>
      <c r="KRH122" s="405"/>
      <c r="KRI122" s="405"/>
      <c r="KRJ122" s="405"/>
      <c r="KRK122" s="405"/>
      <c r="KRL122" s="405"/>
      <c r="KRM122" s="405"/>
      <c r="KRN122" s="405"/>
      <c r="KRP122" s="405"/>
      <c r="KRR122" s="405"/>
      <c r="KRT122" s="405"/>
      <c r="KRW122" s="405"/>
      <c r="KRX122" s="405"/>
      <c r="KRY122" s="405"/>
      <c r="KSA122" s="405"/>
      <c r="KSB122" s="405"/>
      <c r="KSC122" s="405"/>
      <c r="KSD122" s="405"/>
      <c r="KSI122" s="405"/>
      <c r="KSK122" s="405"/>
      <c r="KSL122" s="405"/>
      <c r="KSM122" s="405"/>
      <c r="KSN122" s="405"/>
      <c r="KSO122" s="405"/>
      <c r="KSP122" s="405"/>
      <c r="KSQ122" s="405"/>
      <c r="KSR122" s="405"/>
      <c r="KSS122" s="405"/>
      <c r="KST122" s="405"/>
      <c r="KSU122" s="405"/>
      <c r="KSV122" s="405"/>
      <c r="KSW122" s="405"/>
      <c r="KSX122" s="405"/>
      <c r="KSY122" s="405"/>
      <c r="KSZ122" s="405"/>
      <c r="KTA122" s="405"/>
      <c r="KTB122" s="405"/>
      <c r="KTC122" s="405"/>
      <c r="KTD122" s="405"/>
      <c r="KTE122" s="405"/>
      <c r="KTF122" s="405"/>
      <c r="KTG122" s="405"/>
      <c r="KTH122" s="405"/>
      <c r="KTI122" s="405"/>
      <c r="KTJ122" s="405"/>
      <c r="KTK122" s="405"/>
      <c r="KTL122" s="405"/>
      <c r="KTM122" s="405"/>
      <c r="KTN122" s="405"/>
      <c r="KTO122" s="405"/>
      <c r="KTP122" s="405"/>
      <c r="KTQ122" s="405"/>
      <c r="KTR122" s="405"/>
      <c r="KTS122" s="405"/>
      <c r="KTT122" s="405"/>
      <c r="KTU122" s="405"/>
      <c r="KTV122" s="405"/>
      <c r="KTW122" s="405"/>
      <c r="KTX122" s="405"/>
      <c r="KTY122" s="405"/>
      <c r="KTZ122" s="405"/>
      <c r="KUA122" s="405"/>
      <c r="KUB122" s="405"/>
      <c r="KUC122" s="405"/>
      <c r="KUD122" s="405"/>
      <c r="KUE122" s="405"/>
      <c r="KUF122" s="405"/>
      <c r="KUG122" s="405"/>
      <c r="KUH122" s="405"/>
      <c r="KUI122" s="405"/>
      <c r="KUJ122" s="405"/>
      <c r="KUK122" s="405"/>
      <c r="KUL122" s="405"/>
      <c r="KUM122" s="405"/>
      <c r="KUN122" s="405"/>
      <c r="KUO122" s="405"/>
      <c r="KUP122" s="405"/>
      <c r="KUQ122" s="405"/>
      <c r="KUR122" s="405"/>
      <c r="KUS122" s="405"/>
      <c r="KUT122" s="405"/>
      <c r="KUU122" s="405"/>
      <c r="KUV122" s="405"/>
      <c r="KUW122" s="405"/>
      <c r="KUX122" s="405"/>
      <c r="KUY122" s="405"/>
      <c r="KUZ122" s="405"/>
      <c r="KVA122" s="405"/>
      <c r="KVB122" s="405"/>
      <c r="KVC122" s="405"/>
      <c r="KVD122" s="405"/>
      <c r="KVE122" s="405"/>
      <c r="KVF122" s="405"/>
      <c r="KVG122" s="405"/>
      <c r="KVH122" s="405"/>
      <c r="KVI122" s="405"/>
      <c r="KVJ122" s="405"/>
      <c r="KVK122" s="405"/>
      <c r="KVL122" s="405"/>
      <c r="KVM122" s="405"/>
      <c r="KVN122" s="405"/>
      <c r="KVO122" s="405"/>
      <c r="KVP122" s="405"/>
      <c r="KVQ122" s="405"/>
      <c r="KVR122" s="405"/>
      <c r="KVS122" s="405"/>
      <c r="KVT122" s="405"/>
      <c r="KVU122" s="405"/>
      <c r="KVV122" s="405"/>
      <c r="KVW122" s="405"/>
      <c r="KVX122" s="405"/>
      <c r="KVY122" s="405"/>
      <c r="KVZ122" s="405"/>
      <c r="KWA122" s="405"/>
      <c r="KWB122" s="405"/>
      <c r="KWC122" s="405"/>
      <c r="KWD122" s="405"/>
      <c r="KWE122" s="405"/>
      <c r="KWF122" s="405"/>
      <c r="KWG122" s="405"/>
      <c r="KWH122" s="405"/>
      <c r="KWI122" s="405"/>
      <c r="KWJ122" s="405"/>
      <c r="KWK122" s="405"/>
      <c r="KWL122" s="405"/>
      <c r="KWM122" s="405"/>
      <c r="KWN122" s="405"/>
      <c r="KWO122" s="405"/>
      <c r="KWP122" s="405"/>
      <c r="KWQ122" s="405"/>
      <c r="KWR122" s="405"/>
      <c r="KWS122" s="405"/>
      <c r="KWT122" s="405"/>
      <c r="KWU122" s="405"/>
      <c r="KWV122" s="405"/>
      <c r="KWW122" s="405"/>
      <c r="KWX122" s="405"/>
      <c r="KWY122" s="405"/>
      <c r="KWZ122" s="405"/>
      <c r="KXA122" s="405"/>
      <c r="KXB122" s="405"/>
      <c r="KXC122" s="405"/>
      <c r="KXD122" s="405"/>
      <c r="KXE122" s="405"/>
      <c r="KXF122" s="405"/>
      <c r="KXG122" s="405"/>
      <c r="KXH122" s="405"/>
      <c r="KXI122" s="405"/>
      <c r="KXJ122" s="405"/>
      <c r="KXK122" s="405"/>
      <c r="KXL122" s="405"/>
      <c r="KXM122" s="405"/>
      <c r="KXN122" s="405"/>
      <c r="KXO122" s="405"/>
      <c r="KXP122" s="405"/>
      <c r="KXQ122" s="405"/>
      <c r="KXR122" s="405"/>
      <c r="KXS122" s="405"/>
      <c r="KXT122" s="405"/>
      <c r="KXU122" s="405"/>
      <c r="KXV122" s="405"/>
      <c r="KXW122" s="405"/>
      <c r="KXX122" s="405"/>
      <c r="KXY122" s="405"/>
      <c r="KXZ122" s="405"/>
      <c r="KYA122" s="405"/>
      <c r="KYB122" s="405"/>
      <c r="KYC122" s="405"/>
      <c r="KYD122" s="405"/>
      <c r="KYE122" s="405"/>
      <c r="KYF122" s="405"/>
      <c r="KYG122" s="405"/>
      <c r="KYH122" s="405"/>
      <c r="KYI122" s="405"/>
      <c r="KYJ122" s="405"/>
      <c r="KYK122" s="405"/>
      <c r="KYL122" s="405"/>
      <c r="KYM122" s="405"/>
      <c r="KYN122" s="405"/>
      <c r="KYO122" s="405"/>
      <c r="KYP122" s="405"/>
      <c r="KYQ122" s="405"/>
      <c r="KYR122" s="405"/>
      <c r="KYS122" s="405"/>
      <c r="KYT122" s="405"/>
      <c r="KYU122" s="405"/>
      <c r="KYV122" s="405"/>
      <c r="KYW122" s="405"/>
      <c r="KYX122" s="405"/>
      <c r="KYY122" s="405"/>
      <c r="KYZ122" s="405"/>
      <c r="KZA122" s="405"/>
      <c r="KZB122" s="405"/>
      <c r="KZC122" s="405"/>
      <c r="KZD122" s="405"/>
      <c r="KZE122" s="405"/>
      <c r="KZF122" s="405"/>
      <c r="KZG122" s="405"/>
      <c r="KZH122" s="405"/>
      <c r="KZI122" s="405"/>
      <c r="KZJ122" s="405"/>
      <c r="KZK122" s="405"/>
      <c r="KZL122" s="405"/>
      <c r="KZM122" s="405"/>
      <c r="KZN122" s="405"/>
      <c r="KZO122" s="405"/>
      <c r="KZP122" s="405"/>
      <c r="KZQ122" s="405"/>
      <c r="KZR122" s="405"/>
      <c r="KZS122" s="405"/>
      <c r="KZT122" s="405"/>
      <c r="KZU122" s="405"/>
      <c r="KZV122" s="405"/>
      <c r="KZW122" s="405"/>
      <c r="KZX122" s="405"/>
      <c r="KZY122" s="405"/>
      <c r="KZZ122" s="405"/>
      <c r="LAA122" s="405"/>
      <c r="LAB122" s="405"/>
      <c r="LAC122" s="405"/>
      <c r="LAD122" s="405"/>
      <c r="LAE122" s="405"/>
      <c r="LAF122" s="405"/>
      <c r="LAG122" s="405"/>
      <c r="LAH122" s="405"/>
      <c r="LAI122" s="405"/>
      <c r="LAJ122" s="405"/>
      <c r="LAK122" s="405"/>
      <c r="LAL122" s="405"/>
      <c r="LAM122" s="405"/>
      <c r="LAN122" s="405"/>
      <c r="LAO122" s="405"/>
      <c r="LAP122" s="405"/>
      <c r="LAQ122" s="405"/>
      <c r="LAR122" s="405"/>
      <c r="LAS122" s="405"/>
      <c r="LAT122" s="405"/>
      <c r="LAU122" s="405"/>
      <c r="LAV122" s="405"/>
      <c r="LAW122" s="405"/>
      <c r="LAX122" s="405"/>
      <c r="LAY122" s="405"/>
      <c r="LAZ122" s="405"/>
      <c r="LBA122" s="405"/>
      <c r="LBB122" s="405"/>
      <c r="LBC122" s="405"/>
      <c r="LBD122" s="405"/>
      <c r="LBE122" s="405"/>
      <c r="LBF122" s="405"/>
      <c r="LBG122" s="405"/>
      <c r="LBH122" s="405"/>
      <c r="LBI122" s="405"/>
      <c r="LBJ122" s="405"/>
      <c r="LBL122" s="405"/>
      <c r="LBN122" s="405"/>
      <c r="LBP122" s="405"/>
      <c r="LBS122" s="405"/>
      <c r="LBT122" s="405"/>
      <c r="LBU122" s="405"/>
      <c r="LBW122" s="405"/>
      <c r="LBX122" s="405"/>
      <c r="LBY122" s="405"/>
      <c r="LBZ122" s="405"/>
      <c r="LCE122" s="405"/>
      <c r="LCG122" s="405"/>
      <c r="LCH122" s="405"/>
      <c r="LCI122" s="405"/>
      <c r="LCJ122" s="405"/>
      <c r="LCK122" s="405"/>
      <c r="LCL122" s="405"/>
      <c r="LCM122" s="405"/>
      <c r="LCN122" s="405"/>
      <c r="LCO122" s="405"/>
      <c r="LCP122" s="405"/>
      <c r="LCQ122" s="405"/>
      <c r="LCR122" s="405"/>
      <c r="LCS122" s="405"/>
      <c r="LCT122" s="405"/>
      <c r="LCU122" s="405"/>
      <c r="LCV122" s="405"/>
      <c r="LCW122" s="405"/>
      <c r="LCX122" s="405"/>
      <c r="LCY122" s="405"/>
      <c r="LCZ122" s="405"/>
      <c r="LDA122" s="405"/>
      <c r="LDB122" s="405"/>
      <c r="LDC122" s="405"/>
      <c r="LDD122" s="405"/>
      <c r="LDE122" s="405"/>
      <c r="LDF122" s="405"/>
      <c r="LDG122" s="405"/>
      <c r="LDH122" s="405"/>
      <c r="LDI122" s="405"/>
      <c r="LDJ122" s="405"/>
      <c r="LDK122" s="405"/>
      <c r="LDL122" s="405"/>
      <c r="LDM122" s="405"/>
      <c r="LDN122" s="405"/>
      <c r="LDO122" s="405"/>
      <c r="LDP122" s="405"/>
      <c r="LDQ122" s="405"/>
      <c r="LDR122" s="405"/>
      <c r="LDS122" s="405"/>
      <c r="LDT122" s="405"/>
      <c r="LDU122" s="405"/>
      <c r="LDV122" s="405"/>
      <c r="LDW122" s="405"/>
      <c r="LDX122" s="405"/>
      <c r="LDY122" s="405"/>
      <c r="LDZ122" s="405"/>
      <c r="LEA122" s="405"/>
      <c r="LEB122" s="405"/>
      <c r="LEC122" s="405"/>
      <c r="LED122" s="405"/>
      <c r="LEE122" s="405"/>
      <c r="LEF122" s="405"/>
      <c r="LEG122" s="405"/>
      <c r="LEH122" s="405"/>
      <c r="LEI122" s="405"/>
      <c r="LEJ122" s="405"/>
      <c r="LEK122" s="405"/>
      <c r="LEL122" s="405"/>
      <c r="LEM122" s="405"/>
      <c r="LEN122" s="405"/>
      <c r="LEO122" s="405"/>
      <c r="LEP122" s="405"/>
      <c r="LEQ122" s="405"/>
      <c r="LER122" s="405"/>
      <c r="LES122" s="405"/>
      <c r="LET122" s="405"/>
      <c r="LEU122" s="405"/>
      <c r="LEV122" s="405"/>
      <c r="LEW122" s="405"/>
      <c r="LEX122" s="405"/>
      <c r="LEY122" s="405"/>
      <c r="LEZ122" s="405"/>
      <c r="LFA122" s="405"/>
      <c r="LFB122" s="405"/>
      <c r="LFC122" s="405"/>
      <c r="LFD122" s="405"/>
      <c r="LFE122" s="405"/>
      <c r="LFF122" s="405"/>
      <c r="LFG122" s="405"/>
      <c r="LFH122" s="405"/>
      <c r="LFI122" s="405"/>
      <c r="LFJ122" s="405"/>
      <c r="LFK122" s="405"/>
      <c r="LFL122" s="405"/>
      <c r="LFM122" s="405"/>
      <c r="LFN122" s="405"/>
      <c r="LFO122" s="405"/>
      <c r="LFP122" s="405"/>
      <c r="LFQ122" s="405"/>
      <c r="LFR122" s="405"/>
      <c r="LFS122" s="405"/>
      <c r="LFT122" s="405"/>
      <c r="LFU122" s="405"/>
      <c r="LFV122" s="405"/>
      <c r="LFW122" s="405"/>
      <c r="LFX122" s="405"/>
      <c r="LFY122" s="405"/>
      <c r="LFZ122" s="405"/>
      <c r="LGA122" s="405"/>
      <c r="LGB122" s="405"/>
      <c r="LGC122" s="405"/>
      <c r="LGD122" s="405"/>
      <c r="LGE122" s="405"/>
      <c r="LGF122" s="405"/>
      <c r="LGG122" s="405"/>
      <c r="LGH122" s="405"/>
      <c r="LGI122" s="405"/>
      <c r="LGJ122" s="405"/>
      <c r="LGK122" s="405"/>
      <c r="LGL122" s="405"/>
      <c r="LGM122" s="405"/>
      <c r="LGN122" s="405"/>
      <c r="LGO122" s="405"/>
      <c r="LGP122" s="405"/>
      <c r="LGQ122" s="405"/>
      <c r="LGR122" s="405"/>
      <c r="LGS122" s="405"/>
      <c r="LGT122" s="405"/>
      <c r="LGU122" s="405"/>
      <c r="LGV122" s="405"/>
      <c r="LGW122" s="405"/>
      <c r="LGX122" s="405"/>
      <c r="LGY122" s="405"/>
      <c r="LGZ122" s="405"/>
      <c r="LHA122" s="405"/>
      <c r="LHB122" s="405"/>
      <c r="LHC122" s="405"/>
      <c r="LHD122" s="405"/>
      <c r="LHE122" s="405"/>
      <c r="LHF122" s="405"/>
      <c r="LHG122" s="405"/>
      <c r="LHH122" s="405"/>
      <c r="LHI122" s="405"/>
      <c r="LHJ122" s="405"/>
      <c r="LHK122" s="405"/>
      <c r="LHL122" s="405"/>
      <c r="LHM122" s="405"/>
      <c r="LHN122" s="405"/>
      <c r="LHO122" s="405"/>
      <c r="LHP122" s="405"/>
      <c r="LHQ122" s="405"/>
      <c r="LHR122" s="405"/>
      <c r="LHS122" s="405"/>
      <c r="LHT122" s="405"/>
      <c r="LHU122" s="405"/>
      <c r="LHV122" s="405"/>
      <c r="LHW122" s="405"/>
      <c r="LHX122" s="405"/>
      <c r="LHY122" s="405"/>
      <c r="LHZ122" s="405"/>
      <c r="LIA122" s="405"/>
      <c r="LIB122" s="405"/>
      <c r="LIC122" s="405"/>
      <c r="LID122" s="405"/>
      <c r="LIE122" s="405"/>
      <c r="LIF122" s="405"/>
      <c r="LIG122" s="405"/>
      <c r="LIH122" s="405"/>
      <c r="LII122" s="405"/>
      <c r="LIJ122" s="405"/>
      <c r="LIK122" s="405"/>
      <c r="LIL122" s="405"/>
      <c r="LIM122" s="405"/>
      <c r="LIN122" s="405"/>
      <c r="LIO122" s="405"/>
      <c r="LIP122" s="405"/>
      <c r="LIQ122" s="405"/>
      <c r="LIR122" s="405"/>
      <c r="LIS122" s="405"/>
      <c r="LIT122" s="405"/>
      <c r="LIU122" s="405"/>
      <c r="LIV122" s="405"/>
      <c r="LIW122" s="405"/>
      <c r="LIX122" s="405"/>
      <c r="LIY122" s="405"/>
      <c r="LIZ122" s="405"/>
      <c r="LJA122" s="405"/>
      <c r="LJB122" s="405"/>
      <c r="LJC122" s="405"/>
      <c r="LJD122" s="405"/>
      <c r="LJE122" s="405"/>
      <c r="LJF122" s="405"/>
      <c r="LJG122" s="405"/>
      <c r="LJH122" s="405"/>
      <c r="LJI122" s="405"/>
      <c r="LJJ122" s="405"/>
      <c r="LJK122" s="405"/>
      <c r="LJL122" s="405"/>
      <c r="LJM122" s="405"/>
      <c r="LJN122" s="405"/>
      <c r="LJO122" s="405"/>
      <c r="LJP122" s="405"/>
      <c r="LJQ122" s="405"/>
      <c r="LJR122" s="405"/>
      <c r="LJS122" s="405"/>
      <c r="LJT122" s="405"/>
      <c r="LJU122" s="405"/>
      <c r="LJV122" s="405"/>
      <c r="LJW122" s="405"/>
      <c r="LJX122" s="405"/>
      <c r="LJY122" s="405"/>
      <c r="LJZ122" s="405"/>
      <c r="LKA122" s="405"/>
      <c r="LKB122" s="405"/>
      <c r="LKC122" s="405"/>
      <c r="LKD122" s="405"/>
      <c r="LKE122" s="405"/>
      <c r="LKF122" s="405"/>
      <c r="LKG122" s="405"/>
      <c r="LKH122" s="405"/>
      <c r="LKI122" s="405"/>
      <c r="LKJ122" s="405"/>
      <c r="LKK122" s="405"/>
      <c r="LKL122" s="405"/>
      <c r="LKM122" s="405"/>
      <c r="LKN122" s="405"/>
      <c r="LKO122" s="405"/>
      <c r="LKP122" s="405"/>
      <c r="LKQ122" s="405"/>
      <c r="LKR122" s="405"/>
      <c r="LKS122" s="405"/>
      <c r="LKT122" s="405"/>
      <c r="LKU122" s="405"/>
      <c r="LKV122" s="405"/>
      <c r="LKW122" s="405"/>
      <c r="LKX122" s="405"/>
      <c r="LKY122" s="405"/>
      <c r="LKZ122" s="405"/>
      <c r="LLA122" s="405"/>
      <c r="LLB122" s="405"/>
      <c r="LLC122" s="405"/>
      <c r="LLD122" s="405"/>
      <c r="LLE122" s="405"/>
      <c r="LLF122" s="405"/>
      <c r="LLH122" s="405"/>
      <c r="LLJ122" s="405"/>
      <c r="LLL122" s="405"/>
      <c r="LLO122" s="405"/>
      <c r="LLP122" s="405"/>
      <c r="LLQ122" s="405"/>
      <c r="LLS122" s="405"/>
      <c r="LLT122" s="405"/>
      <c r="LLU122" s="405"/>
      <c r="LLV122" s="405"/>
      <c r="LMA122" s="405"/>
      <c r="LMC122" s="405"/>
      <c r="LMD122" s="405"/>
      <c r="LME122" s="405"/>
      <c r="LMF122" s="405"/>
      <c r="LMG122" s="405"/>
      <c r="LMH122" s="405"/>
      <c r="LMI122" s="405"/>
      <c r="LMJ122" s="405"/>
      <c r="LMK122" s="405"/>
      <c r="LML122" s="405"/>
      <c r="LMM122" s="405"/>
      <c r="LMN122" s="405"/>
      <c r="LMO122" s="405"/>
      <c r="LMP122" s="405"/>
      <c r="LMQ122" s="405"/>
      <c r="LMR122" s="405"/>
      <c r="LMS122" s="405"/>
      <c r="LMT122" s="405"/>
      <c r="LMU122" s="405"/>
      <c r="LMV122" s="405"/>
      <c r="LMW122" s="405"/>
      <c r="LMX122" s="405"/>
      <c r="LMY122" s="405"/>
      <c r="LMZ122" s="405"/>
      <c r="LNA122" s="405"/>
      <c r="LNB122" s="405"/>
      <c r="LNC122" s="405"/>
      <c r="LND122" s="405"/>
      <c r="LNE122" s="405"/>
      <c r="LNF122" s="405"/>
      <c r="LNG122" s="405"/>
      <c r="LNH122" s="405"/>
      <c r="LNI122" s="405"/>
      <c r="LNJ122" s="405"/>
      <c r="LNK122" s="405"/>
      <c r="LNL122" s="405"/>
      <c r="LNM122" s="405"/>
      <c r="LNN122" s="405"/>
      <c r="LNO122" s="405"/>
      <c r="LNP122" s="405"/>
      <c r="LNQ122" s="405"/>
      <c r="LNR122" s="405"/>
      <c r="LNS122" s="405"/>
      <c r="LNT122" s="405"/>
      <c r="LNU122" s="405"/>
      <c r="LNV122" s="405"/>
      <c r="LNW122" s="405"/>
      <c r="LNX122" s="405"/>
      <c r="LNY122" s="405"/>
      <c r="LNZ122" s="405"/>
      <c r="LOA122" s="405"/>
      <c r="LOB122" s="405"/>
      <c r="LOC122" s="405"/>
      <c r="LOD122" s="405"/>
      <c r="LOE122" s="405"/>
      <c r="LOF122" s="405"/>
      <c r="LOG122" s="405"/>
      <c r="LOH122" s="405"/>
      <c r="LOI122" s="405"/>
      <c r="LOJ122" s="405"/>
      <c r="LOK122" s="405"/>
      <c r="LOL122" s="405"/>
      <c r="LOM122" s="405"/>
      <c r="LON122" s="405"/>
      <c r="LOO122" s="405"/>
      <c r="LOP122" s="405"/>
      <c r="LOQ122" s="405"/>
      <c r="LOR122" s="405"/>
      <c r="LOS122" s="405"/>
      <c r="LOT122" s="405"/>
      <c r="LOU122" s="405"/>
      <c r="LOV122" s="405"/>
      <c r="LOW122" s="405"/>
      <c r="LOX122" s="405"/>
      <c r="LOY122" s="405"/>
      <c r="LOZ122" s="405"/>
      <c r="LPA122" s="405"/>
      <c r="LPB122" s="405"/>
      <c r="LPC122" s="405"/>
      <c r="LPD122" s="405"/>
      <c r="LPE122" s="405"/>
      <c r="LPF122" s="405"/>
      <c r="LPG122" s="405"/>
      <c r="LPH122" s="405"/>
      <c r="LPI122" s="405"/>
      <c r="LPJ122" s="405"/>
      <c r="LPK122" s="405"/>
      <c r="LPL122" s="405"/>
      <c r="LPM122" s="405"/>
      <c r="LPN122" s="405"/>
      <c r="LPO122" s="405"/>
      <c r="LPP122" s="405"/>
      <c r="LPQ122" s="405"/>
      <c r="LPR122" s="405"/>
      <c r="LPS122" s="405"/>
      <c r="LPT122" s="405"/>
      <c r="LPU122" s="405"/>
      <c r="LPV122" s="405"/>
      <c r="LPW122" s="405"/>
      <c r="LPX122" s="405"/>
      <c r="LPY122" s="405"/>
      <c r="LPZ122" s="405"/>
      <c r="LQA122" s="405"/>
      <c r="LQB122" s="405"/>
      <c r="LQC122" s="405"/>
      <c r="LQD122" s="405"/>
      <c r="LQE122" s="405"/>
      <c r="LQF122" s="405"/>
      <c r="LQG122" s="405"/>
      <c r="LQH122" s="405"/>
      <c r="LQI122" s="405"/>
      <c r="LQJ122" s="405"/>
      <c r="LQK122" s="405"/>
      <c r="LQL122" s="405"/>
      <c r="LQM122" s="405"/>
      <c r="LQN122" s="405"/>
      <c r="LQO122" s="405"/>
      <c r="LQP122" s="405"/>
      <c r="LQQ122" s="405"/>
      <c r="LQR122" s="405"/>
      <c r="LQS122" s="405"/>
      <c r="LQT122" s="405"/>
      <c r="LQU122" s="405"/>
      <c r="LQV122" s="405"/>
      <c r="LQW122" s="405"/>
      <c r="LQX122" s="405"/>
      <c r="LQY122" s="405"/>
      <c r="LQZ122" s="405"/>
      <c r="LRA122" s="405"/>
      <c r="LRB122" s="405"/>
      <c r="LRC122" s="405"/>
      <c r="LRD122" s="405"/>
      <c r="LRE122" s="405"/>
      <c r="LRF122" s="405"/>
      <c r="LRG122" s="405"/>
      <c r="LRH122" s="405"/>
      <c r="LRI122" s="405"/>
      <c r="LRJ122" s="405"/>
      <c r="LRK122" s="405"/>
      <c r="LRL122" s="405"/>
      <c r="LRM122" s="405"/>
      <c r="LRN122" s="405"/>
      <c r="LRO122" s="405"/>
      <c r="LRP122" s="405"/>
      <c r="LRQ122" s="405"/>
      <c r="LRR122" s="405"/>
      <c r="LRS122" s="405"/>
      <c r="LRT122" s="405"/>
      <c r="LRU122" s="405"/>
      <c r="LRV122" s="405"/>
      <c r="LRW122" s="405"/>
      <c r="LRX122" s="405"/>
      <c r="LRY122" s="405"/>
      <c r="LRZ122" s="405"/>
      <c r="LSA122" s="405"/>
      <c r="LSB122" s="405"/>
      <c r="LSC122" s="405"/>
      <c r="LSD122" s="405"/>
      <c r="LSE122" s="405"/>
      <c r="LSF122" s="405"/>
      <c r="LSG122" s="405"/>
      <c r="LSH122" s="405"/>
      <c r="LSI122" s="405"/>
      <c r="LSJ122" s="405"/>
      <c r="LSK122" s="405"/>
      <c r="LSL122" s="405"/>
      <c r="LSM122" s="405"/>
      <c r="LSN122" s="405"/>
      <c r="LSO122" s="405"/>
      <c r="LSP122" s="405"/>
      <c r="LSQ122" s="405"/>
      <c r="LSR122" s="405"/>
      <c r="LSS122" s="405"/>
      <c r="LST122" s="405"/>
      <c r="LSU122" s="405"/>
      <c r="LSV122" s="405"/>
      <c r="LSW122" s="405"/>
      <c r="LSX122" s="405"/>
      <c r="LSY122" s="405"/>
      <c r="LSZ122" s="405"/>
      <c r="LTA122" s="405"/>
      <c r="LTB122" s="405"/>
      <c r="LTC122" s="405"/>
      <c r="LTD122" s="405"/>
      <c r="LTE122" s="405"/>
      <c r="LTF122" s="405"/>
      <c r="LTG122" s="405"/>
      <c r="LTH122" s="405"/>
      <c r="LTI122" s="405"/>
      <c r="LTJ122" s="405"/>
      <c r="LTK122" s="405"/>
      <c r="LTL122" s="405"/>
      <c r="LTM122" s="405"/>
      <c r="LTN122" s="405"/>
      <c r="LTO122" s="405"/>
      <c r="LTP122" s="405"/>
      <c r="LTQ122" s="405"/>
      <c r="LTR122" s="405"/>
      <c r="LTS122" s="405"/>
      <c r="LTT122" s="405"/>
      <c r="LTU122" s="405"/>
      <c r="LTV122" s="405"/>
      <c r="LTW122" s="405"/>
      <c r="LTX122" s="405"/>
      <c r="LTY122" s="405"/>
      <c r="LTZ122" s="405"/>
      <c r="LUA122" s="405"/>
      <c r="LUB122" s="405"/>
      <c r="LUC122" s="405"/>
      <c r="LUD122" s="405"/>
      <c r="LUE122" s="405"/>
      <c r="LUF122" s="405"/>
      <c r="LUG122" s="405"/>
      <c r="LUH122" s="405"/>
      <c r="LUI122" s="405"/>
      <c r="LUJ122" s="405"/>
      <c r="LUK122" s="405"/>
      <c r="LUL122" s="405"/>
      <c r="LUM122" s="405"/>
      <c r="LUN122" s="405"/>
      <c r="LUO122" s="405"/>
      <c r="LUP122" s="405"/>
      <c r="LUQ122" s="405"/>
      <c r="LUR122" s="405"/>
      <c r="LUS122" s="405"/>
      <c r="LUT122" s="405"/>
      <c r="LUU122" s="405"/>
      <c r="LUV122" s="405"/>
      <c r="LUW122" s="405"/>
      <c r="LUX122" s="405"/>
      <c r="LUY122" s="405"/>
      <c r="LUZ122" s="405"/>
      <c r="LVA122" s="405"/>
      <c r="LVB122" s="405"/>
      <c r="LVD122" s="405"/>
      <c r="LVF122" s="405"/>
      <c r="LVH122" s="405"/>
      <c r="LVK122" s="405"/>
      <c r="LVL122" s="405"/>
      <c r="LVM122" s="405"/>
      <c r="LVO122" s="405"/>
      <c r="LVP122" s="405"/>
      <c r="LVQ122" s="405"/>
      <c r="LVR122" s="405"/>
      <c r="LVW122" s="405"/>
      <c r="LVY122" s="405"/>
      <c r="LVZ122" s="405"/>
      <c r="LWA122" s="405"/>
      <c r="LWB122" s="405"/>
      <c r="LWC122" s="405"/>
      <c r="LWD122" s="405"/>
      <c r="LWE122" s="405"/>
      <c r="LWF122" s="405"/>
      <c r="LWG122" s="405"/>
      <c r="LWH122" s="405"/>
      <c r="LWI122" s="405"/>
      <c r="LWJ122" s="405"/>
      <c r="LWK122" s="405"/>
      <c r="LWL122" s="405"/>
      <c r="LWM122" s="405"/>
      <c r="LWN122" s="405"/>
      <c r="LWO122" s="405"/>
      <c r="LWP122" s="405"/>
      <c r="LWQ122" s="405"/>
      <c r="LWR122" s="405"/>
      <c r="LWS122" s="405"/>
      <c r="LWT122" s="405"/>
      <c r="LWU122" s="405"/>
      <c r="LWV122" s="405"/>
      <c r="LWW122" s="405"/>
      <c r="LWX122" s="405"/>
      <c r="LWY122" s="405"/>
      <c r="LWZ122" s="405"/>
      <c r="LXA122" s="405"/>
      <c r="LXB122" s="405"/>
      <c r="LXC122" s="405"/>
      <c r="LXD122" s="405"/>
      <c r="LXE122" s="405"/>
      <c r="LXF122" s="405"/>
      <c r="LXG122" s="405"/>
      <c r="LXH122" s="405"/>
      <c r="LXI122" s="405"/>
      <c r="LXJ122" s="405"/>
      <c r="LXK122" s="405"/>
      <c r="LXL122" s="405"/>
      <c r="LXM122" s="405"/>
      <c r="LXN122" s="405"/>
      <c r="LXO122" s="405"/>
      <c r="LXP122" s="405"/>
      <c r="LXQ122" s="405"/>
      <c r="LXR122" s="405"/>
      <c r="LXS122" s="405"/>
      <c r="LXT122" s="405"/>
      <c r="LXU122" s="405"/>
      <c r="LXV122" s="405"/>
      <c r="LXW122" s="405"/>
      <c r="LXX122" s="405"/>
      <c r="LXY122" s="405"/>
      <c r="LXZ122" s="405"/>
      <c r="LYA122" s="405"/>
      <c r="LYB122" s="405"/>
      <c r="LYC122" s="405"/>
      <c r="LYD122" s="405"/>
      <c r="LYE122" s="405"/>
      <c r="LYF122" s="405"/>
      <c r="LYG122" s="405"/>
      <c r="LYH122" s="405"/>
      <c r="LYI122" s="405"/>
      <c r="LYJ122" s="405"/>
      <c r="LYK122" s="405"/>
      <c r="LYL122" s="405"/>
      <c r="LYM122" s="405"/>
      <c r="LYN122" s="405"/>
      <c r="LYO122" s="405"/>
      <c r="LYP122" s="405"/>
      <c r="LYQ122" s="405"/>
      <c r="LYR122" s="405"/>
      <c r="LYS122" s="405"/>
      <c r="LYT122" s="405"/>
      <c r="LYU122" s="405"/>
      <c r="LYV122" s="405"/>
      <c r="LYW122" s="405"/>
      <c r="LYX122" s="405"/>
      <c r="LYY122" s="405"/>
      <c r="LYZ122" s="405"/>
      <c r="LZA122" s="405"/>
      <c r="LZB122" s="405"/>
      <c r="LZC122" s="405"/>
      <c r="LZD122" s="405"/>
      <c r="LZE122" s="405"/>
      <c r="LZF122" s="405"/>
      <c r="LZG122" s="405"/>
      <c r="LZH122" s="405"/>
      <c r="LZI122" s="405"/>
      <c r="LZJ122" s="405"/>
      <c r="LZK122" s="405"/>
      <c r="LZL122" s="405"/>
      <c r="LZM122" s="405"/>
      <c r="LZN122" s="405"/>
      <c r="LZO122" s="405"/>
      <c r="LZP122" s="405"/>
      <c r="LZQ122" s="405"/>
      <c r="LZR122" s="405"/>
      <c r="LZS122" s="405"/>
      <c r="LZT122" s="405"/>
      <c r="LZU122" s="405"/>
      <c r="LZV122" s="405"/>
      <c r="LZW122" s="405"/>
      <c r="LZX122" s="405"/>
      <c r="LZY122" s="405"/>
      <c r="LZZ122" s="405"/>
      <c r="MAA122" s="405"/>
      <c r="MAB122" s="405"/>
      <c r="MAC122" s="405"/>
      <c r="MAD122" s="405"/>
      <c r="MAE122" s="405"/>
      <c r="MAF122" s="405"/>
      <c r="MAG122" s="405"/>
      <c r="MAH122" s="405"/>
      <c r="MAI122" s="405"/>
      <c r="MAJ122" s="405"/>
      <c r="MAK122" s="405"/>
      <c r="MAL122" s="405"/>
      <c r="MAM122" s="405"/>
      <c r="MAN122" s="405"/>
      <c r="MAO122" s="405"/>
      <c r="MAP122" s="405"/>
      <c r="MAQ122" s="405"/>
      <c r="MAR122" s="405"/>
      <c r="MAS122" s="405"/>
      <c r="MAT122" s="405"/>
      <c r="MAU122" s="405"/>
      <c r="MAV122" s="405"/>
      <c r="MAW122" s="405"/>
      <c r="MAX122" s="405"/>
      <c r="MAY122" s="405"/>
      <c r="MAZ122" s="405"/>
      <c r="MBA122" s="405"/>
      <c r="MBB122" s="405"/>
      <c r="MBC122" s="405"/>
      <c r="MBD122" s="405"/>
      <c r="MBE122" s="405"/>
      <c r="MBF122" s="405"/>
      <c r="MBG122" s="405"/>
      <c r="MBH122" s="405"/>
      <c r="MBI122" s="405"/>
      <c r="MBJ122" s="405"/>
      <c r="MBK122" s="405"/>
      <c r="MBL122" s="405"/>
      <c r="MBM122" s="405"/>
      <c r="MBN122" s="405"/>
      <c r="MBO122" s="405"/>
      <c r="MBP122" s="405"/>
      <c r="MBQ122" s="405"/>
      <c r="MBR122" s="405"/>
      <c r="MBS122" s="405"/>
      <c r="MBT122" s="405"/>
      <c r="MBU122" s="405"/>
      <c r="MBV122" s="405"/>
      <c r="MBW122" s="405"/>
      <c r="MBX122" s="405"/>
      <c r="MBY122" s="405"/>
      <c r="MBZ122" s="405"/>
      <c r="MCA122" s="405"/>
      <c r="MCB122" s="405"/>
      <c r="MCC122" s="405"/>
      <c r="MCD122" s="405"/>
      <c r="MCE122" s="405"/>
      <c r="MCF122" s="405"/>
      <c r="MCG122" s="405"/>
      <c r="MCH122" s="405"/>
      <c r="MCI122" s="405"/>
      <c r="MCJ122" s="405"/>
      <c r="MCK122" s="405"/>
      <c r="MCL122" s="405"/>
      <c r="MCM122" s="405"/>
      <c r="MCN122" s="405"/>
      <c r="MCO122" s="405"/>
      <c r="MCP122" s="405"/>
      <c r="MCQ122" s="405"/>
      <c r="MCR122" s="405"/>
      <c r="MCS122" s="405"/>
      <c r="MCT122" s="405"/>
      <c r="MCU122" s="405"/>
      <c r="MCV122" s="405"/>
      <c r="MCW122" s="405"/>
      <c r="MCX122" s="405"/>
      <c r="MCY122" s="405"/>
      <c r="MCZ122" s="405"/>
      <c r="MDA122" s="405"/>
      <c r="MDB122" s="405"/>
      <c r="MDC122" s="405"/>
      <c r="MDD122" s="405"/>
      <c r="MDE122" s="405"/>
      <c r="MDF122" s="405"/>
      <c r="MDG122" s="405"/>
      <c r="MDH122" s="405"/>
      <c r="MDI122" s="405"/>
      <c r="MDJ122" s="405"/>
      <c r="MDK122" s="405"/>
      <c r="MDL122" s="405"/>
      <c r="MDM122" s="405"/>
      <c r="MDN122" s="405"/>
      <c r="MDO122" s="405"/>
      <c r="MDP122" s="405"/>
      <c r="MDQ122" s="405"/>
      <c r="MDR122" s="405"/>
      <c r="MDS122" s="405"/>
      <c r="MDT122" s="405"/>
      <c r="MDU122" s="405"/>
      <c r="MDV122" s="405"/>
      <c r="MDW122" s="405"/>
      <c r="MDX122" s="405"/>
      <c r="MDY122" s="405"/>
      <c r="MDZ122" s="405"/>
      <c r="MEA122" s="405"/>
      <c r="MEB122" s="405"/>
      <c r="MEC122" s="405"/>
      <c r="MED122" s="405"/>
      <c r="MEE122" s="405"/>
      <c r="MEF122" s="405"/>
      <c r="MEG122" s="405"/>
      <c r="MEH122" s="405"/>
      <c r="MEI122" s="405"/>
      <c r="MEJ122" s="405"/>
      <c r="MEK122" s="405"/>
      <c r="MEL122" s="405"/>
      <c r="MEM122" s="405"/>
      <c r="MEN122" s="405"/>
      <c r="MEO122" s="405"/>
      <c r="MEP122" s="405"/>
      <c r="MEQ122" s="405"/>
      <c r="MER122" s="405"/>
      <c r="MES122" s="405"/>
      <c r="MET122" s="405"/>
      <c r="MEU122" s="405"/>
      <c r="MEV122" s="405"/>
      <c r="MEW122" s="405"/>
      <c r="MEX122" s="405"/>
      <c r="MEZ122" s="405"/>
      <c r="MFB122" s="405"/>
      <c r="MFD122" s="405"/>
      <c r="MFG122" s="405"/>
      <c r="MFH122" s="405"/>
      <c r="MFI122" s="405"/>
      <c r="MFK122" s="405"/>
      <c r="MFL122" s="405"/>
      <c r="MFM122" s="405"/>
      <c r="MFN122" s="405"/>
      <c r="MFS122" s="405"/>
      <c r="MFU122" s="405"/>
      <c r="MFV122" s="405"/>
      <c r="MFW122" s="405"/>
      <c r="MFX122" s="405"/>
      <c r="MFY122" s="405"/>
      <c r="MFZ122" s="405"/>
      <c r="MGA122" s="405"/>
      <c r="MGB122" s="405"/>
      <c r="MGC122" s="405"/>
      <c r="MGD122" s="405"/>
      <c r="MGE122" s="405"/>
      <c r="MGF122" s="405"/>
      <c r="MGG122" s="405"/>
      <c r="MGH122" s="405"/>
      <c r="MGI122" s="405"/>
      <c r="MGJ122" s="405"/>
      <c r="MGK122" s="405"/>
      <c r="MGL122" s="405"/>
      <c r="MGM122" s="405"/>
      <c r="MGN122" s="405"/>
      <c r="MGO122" s="405"/>
      <c r="MGP122" s="405"/>
      <c r="MGQ122" s="405"/>
      <c r="MGR122" s="405"/>
      <c r="MGS122" s="405"/>
      <c r="MGT122" s="405"/>
      <c r="MGU122" s="405"/>
      <c r="MGV122" s="405"/>
      <c r="MGW122" s="405"/>
      <c r="MGX122" s="405"/>
      <c r="MGY122" s="405"/>
      <c r="MGZ122" s="405"/>
      <c r="MHA122" s="405"/>
      <c r="MHB122" s="405"/>
      <c r="MHC122" s="405"/>
      <c r="MHD122" s="405"/>
      <c r="MHE122" s="405"/>
      <c r="MHF122" s="405"/>
      <c r="MHG122" s="405"/>
      <c r="MHH122" s="405"/>
      <c r="MHI122" s="405"/>
      <c r="MHJ122" s="405"/>
      <c r="MHK122" s="405"/>
      <c r="MHL122" s="405"/>
      <c r="MHM122" s="405"/>
      <c r="MHN122" s="405"/>
      <c r="MHO122" s="405"/>
      <c r="MHP122" s="405"/>
      <c r="MHQ122" s="405"/>
      <c r="MHR122" s="405"/>
      <c r="MHS122" s="405"/>
      <c r="MHT122" s="405"/>
      <c r="MHU122" s="405"/>
      <c r="MHV122" s="405"/>
      <c r="MHW122" s="405"/>
      <c r="MHX122" s="405"/>
      <c r="MHY122" s="405"/>
      <c r="MHZ122" s="405"/>
      <c r="MIA122" s="405"/>
      <c r="MIB122" s="405"/>
      <c r="MIC122" s="405"/>
      <c r="MID122" s="405"/>
      <c r="MIE122" s="405"/>
      <c r="MIF122" s="405"/>
      <c r="MIG122" s="405"/>
      <c r="MIH122" s="405"/>
      <c r="MII122" s="405"/>
      <c r="MIJ122" s="405"/>
      <c r="MIK122" s="405"/>
      <c r="MIL122" s="405"/>
      <c r="MIM122" s="405"/>
      <c r="MIN122" s="405"/>
      <c r="MIO122" s="405"/>
      <c r="MIP122" s="405"/>
      <c r="MIQ122" s="405"/>
      <c r="MIR122" s="405"/>
      <c r="MIS122" s="405"/>
      <c r="MIT122" s="405"/>
      <c r="MIU122" s="405"/>
      <c r="MIV122" s="405"/>
      <c r="MIW122" s="405"/>
      <c r="MIX122" s="405"/>
      <c r="MIY122" s="405"/>
      <c r="MIZ122" s="405"/>
      <c r="MJA122" s="405"/>
      <c r="MJB122" s="405"/>
      <c r="MJC122" s="405"/>
      <c r="MJD122" s="405"/>
      <c r="MJE122" s="405"/>
      <c r="MJF122" s="405"/>
      <c r="MJG122" s="405"/>
      <c r="MJH122" s="405"/>
      <c r="MJI122" s="405"/>
      <c r="MJJ122" s="405"/>
      <c r="MJK122" s="405"/>
      <c r="MJL122" s="405"/>
      <c r="MJM122" s="405"/>
      <c r="MJN122" s="405"/>
      <c r="MJO122" s="405"/>
      <c r="MJP122" s="405"/>
      <c r="MJQ122" s="405"/>
      <c r="MJR122" s="405"/>
      <c r="MJS122" s="405"/>
      <c r="MJT122" s="405"/>
      <c r="MJU122" s="405"/>
      <c r="MJV122" s="405"/>
      <c r="MJW122" s="405"/>
      <c r="MJX122" s="405"/>
      <c r="MJY122" s="405"/>
      <c r="MJZ122" s="405"/>
      <c r="MKA122" s="405"/>
      <c r="MKB122" s="405"/>
      <c r="MKC122" s="405"/>
      <c r="MKD122" s="405"/>
      <c r="MKE122" s="405"/>
      <c r="MKF122" s="405"/>
      <c r="MKG122" s="405"/>
      <c r="MKH122" s="405"/>
      <c r="MKI122" s="405"/>
      <c r="MKJ122" s="405"/>
      <c r="MKK122" s="405"/>
      <c r="MKL122" s="405"/>
      <c r="MKM122" s="405"/>
      <c r="MKN122" s="405"/>
      <c r="MKO122" s="405"/>
      <c r="MKP122" s="405"/>
      <c r="MKQ122" s="405"/>
      <c r="MKR122" s="405"/>
      <c r="MKS122" s="405"/>
      <c r="MKT122" s="405"/>
      <c r="MKU122" s="405"/>
      <c r="MKV122" s="405"/>
      <c r="MKW122" s="405"/>
      <c r="MKX122" s="405"/>
      <c r="MKY122" s="405"/>
      <c r="MKZ122" s="405"/>
      <c r="MLA122" s="405"/>
      <c r="MLB122" s="405"/>
      <c r="MLC122" s="405"/>
      <c r="MLD122" s="405"/>
      <c r="MLE122" s="405"/>
      <c r="MLF122" s="405"/>
      <c r="MLG122" s="405"/>
      <c r="MLH122" s="405"/>
      <c r="MLI122" s="405"/>
      <c r="MLJ122" s="405"/>
      <c r="MLK122" s="405"/>
      <c r="MLL122" s="405"/>
      <c r="MLM122" s="405"/>
      <c r="MLN122" s="405"/>
      <c r="MLO122" s="405"/>
      <c r="MLP122" s="405"/>
      <c r="MLQ122" s="405"/>
      <c r="MLR122" s="405"/>
      <c r="MLS122" s="405"/>
      <c r="MLT122" s="405"/>
      <c r="MLU122" s="405"/>
      <c r="MLV122" s="405"/>
      <c r="MLW122" s="405"/>
      <c r="MLX122" s="405"/>
      <c r="MLY122" s="405"/>
      <c r="MLZ122" s="405"/>
      <c r="MMA122" s="405"/>
      <c r="MMB122" s="405"/>
      <c r="MMC122" s="405"/>
      <c r="MMD122" s="405"/>
      <c r="MME122" s="405"/>
      <c r="MMF122" s="405"/>
      <c r="MMG122" s="405"/>
      <c r="MMH122" s="405"/>
      <c r="MMI122" s="405"/>
      <c r="MMJ122" s="405"/>
      <c r="MMK122" s="405"/>
      <c r="MML122" s="405"/>
      <c r="MMM122" s="405"/>
      <c r="MMN122" s="405"/>
      <c r="MMO122" s="405"/>
      <c r="MMP122" s="405"/>
      <c r="MMQ122" s="405"/>
      <c r="MMR122" s="405"/>
      <c r="MMS122" s="405"/>
      <c r="MMT122" s="405"/>
      <c r="MMU122" s="405"/>
      <c r="MMV122" s="405"/>
      <c r="MMW122" s="405"/>
      <c r="MMX122" s="405"/>
      <c r="MMY122" s="405"/>
      <c r="MMZ122" s="405"/>
      <c r="MNA122" s="405"/>
      <c r="MNB122" s="405"/>
      <c r="MNC122" s="405"/>
      <c r="MND122" s="405"/>
      <c r="MNE122" s="405"/>
      <c r="MNF122" s="405"/>
      <c r="MNG122" s="405"/>
      <c r="MNH122" s="405"/>
      <c r="MNI122" s="405"/>
      <c r="MNJ122" s="405"/>
      <c r="MNK122" s="405"/>
      <c r="MNL122" s="405"/>
      <c r="MNM122" s="405"/>
      <c r="MNN122" s="405"/>
      <c r="MNO122" s="405"/>
      <c r="MNP122" s="405"/>
      <c r="MNQ122" s="405"/>
      <c r="MNR122" s="405"/>
      <c r="MNS122" s="405"/>
      <c r="MNT122" s="405"/>
      <c r="MNU122" s="405"/>
      <c r="MNV122" s="405"/>
      <c r="MNW122" s="405"/>
      <c r="MNX122" s="405"/>
      <c r="MNY122" s="405"/>
      <c r="MNZ122" s="405"/>
      <c r="MOA122" s="405"/>
      <c r="MOB122" s="405"/>
      <c r="MOC122" s="405"/>
      <c r="MOD122" s="405"/>
      <c r="MOE122" s="405"/>
      <c r="MOF122" s="405"/>
      <c r="MOG122" s="405"/>
      <c r="MOH122" s="405"/>
      <c r="MOI122" s="405"/>
      <c r="MOJ122" s="405"/>
      <c r="MOK122" s="405"/>
      <c r="MOL122" s="405"/>
      <c r="MOM122" s="405"/>
      <c r="MON122" s="405"/>
      <c r="MOO122" s="405"/>
      <c r="MOP122" s="405"/>
      <c r="MOQ122" s="405"/>
      <c r="MOR122" s="405"/>
      <c r="MOS122" s="405"/>
      <c r="MOT122" s="405"/>
      <c r="MOV122" s="405"/>
      <c r="MOX122" s="405"/>
      <c r="MOZ122" s="405"/>
      <c r="MPC122" s="405"/>
      <c r="MPD122" s="405"/>
      <c r="MPE122" s="405"/>
      <c r="MPG122" s="405"/>
      <c r="MPH122" s="405"/>
      <c r="MPI122" s="405"/>
      <c r="MPJ122" s="405"/>
      <c r="MPO122" s="405"/>
      <c r="MPQ122" s="405"/>
      <c r="MPR122" s="405"/>
      <c r="MPS122" s="405"/>
      <c r="MPT122" s="405"/>
      <c r="MPU122" s="405"/>
      <c r="MPV122" s="405"/>
      <c r="MPW122" s="405"/>
      <c r="MPX122" s="405"/>
      <c r="MPY122" s="405"/>
      <c r="MPZ122" s="405"/>
      <c r="MQA122" s="405"/>
      <c r="MQB122" s="405"/>
      <c r="MQC122" s="405"/>
      <c r="MQD122" s="405"/>
      <c r="MQE122" s="405"/>
      <c r="MQF122" s="405"/>
      <c r="MQG122" s="405"/>
      <c r="MQH122" s="405"/>
      <c r="MQI122" s="405"/>
      <c r="MQJ122" s="405"/>
      <c r="MQK122" s="405"/>
      <c r="MQL122" s="405"/>
      <c r="MQM122" s="405"/>
      <c r="MQN122" s="405"/>
      <c r="MQO122" s="405"/>
      <c r="MQP122" s="405"/>
      <c r="MQQ122" s="405"/>
      <c r="MQR122" s="405"/>
      <c r="MQS122" s="405"/>
      <c r="MQT122" s="405"/>
      <c r="MQU122" s="405"/>
      <c r="MQV122" s="405"/>
      <c r="MQW122" s="405"/>
      <c r="MQX122" s="405"/>
      <c r="MQY122" s="405"/>
      <c r="MQZ122" s="405"/>
      <c r="MRA122" s="405"/>
      <c r="MRB122" s="405"/>
      <c r="MRC122" s="405"/>
      <c r="MRD122" s="405"/>
      <c r="MRE122" s="405"/>
      <c r="MRF122" s="405"/>
      <c r="MRG122" s="405"/>
      <c r="MRH122" s="405"/>
      <c r="MRI122" s="405"/>
      <c r="MRJ122" s="405"/>
      <c r="MRK122" s="405"/>
      <c r="MRL122" s="405"/>
      <c r="MRM122" s="405"/>
      <c r="MRN122" s="405"/>
      <c r="MRO122" s="405"/>
      <c r="MRP122" s="405"/>
      <c r="MRQ122" s="405"/>
      <c r="MRR122" s="405"/>
      <c r="MRS122" s="405"/>
      <c r="MRT122" s="405"/>
      <c r="MRU122" s="405"/>
      <c r="MRV122" s="405"/>
      <c r="MRW122" s="405"/>
      <c r="MRX122" s="405"/>
      <c r="MRY122" s="405"/>
      <c r="MRZ122" s="405"/>
      <c r="MSA122" s="405"/>
      <c r="MSB122" s="405"/>
      <c r="MSC122" s="405"/>
      <c r="MSD122" s="405"/>
      <c r="MSE122" s="405"/>
      <c r="MSF122" s="405"/>
      <c r="MSG122" s="405"/>
      <c r="MSH122" s="405"/>
      <c r="MSI122" s="405"/>
      <c r="MSJ122" s="405"/>
      <c r="MSK122" s="405"/>
      <c r="MSL122" s="405"/>
      <c r="MSM122" s="405"/>
      <c r="MSN122" s="405"/>
      <c r="MSO122" s="405"/>
      <c r="MSP122" s="405"/>
      <c r="MSQ122" s="405"/>
      <c r="MSR122" s="405"/>
      <c r="MSS122" s="405"/>
      <c r="MST122" s="405"/>
      <c r="MSU122" s="405"/>
      <c r="MSV122" s="405"/>
      <c r="MSW122" s="405"/>
      <c r="MSX122" s="405"/>
      <c r="MSY122" s="405"/>
      <c r="MSZ122" s="405"/>
      <c r="MTA122" s="405"/>
      <c r="MTB122" s="405"/>
      <c r="MTC122" s="405"/>
      <c r="MTD122" s="405"/>
      <c r="MTE122" s="405"/>
      <c r="MTF122" s="405"/>
      <c r="MTG122" s="405"/>
      <c r="MTH122" s="405"/>
      <c r="MTI122" s="405"/>
      <c r="MTJ122" s="405"/>
      <c r="MTK122" s="405"/>
      <c r="MTL122" s="405"/>
      <c r="MTM122" s="405"/>
      <c r="MTN122" s="405"/>
      <c r="MTO122" s="405"/>
      <c r="MTP122" s="405"/>
      <c r="MTQ122" s="405"/>
      <c r="MTR122" s="405"/>
      <c r="MTS122" s="405"/>
      <c r="MTT122" s="405"/>
      <c r="MTU122" s="405"/>
      <c r="MTV122" s="405"/>
      <c r="MTW122" s="405"/>
      <c r="MTX122" s="405"/>
      <c r="MTY122" s="405"/>
      <c r="MTZ122" s="405"/>
      <c r="MUA122" s="405"/>
      <c r="MUB122" s="405"/>
      <c r="MUC122" s="405"/>
      <c r="MUD122" s="405"/>
      <c r="MUE122" s="405"/>
      <c r="MUF122" s="405"/>
      <c r="MUG122" s="405"/>
      <c r="MUH122" s="405"/>
      <c r="MUI122" s="405"/>
      <c r="MUJ122" s="405"/>
      <c r="MUK122" s="405"/>
      <c r="MUL122" s="405"/>
      <c r="MUM122" s="405"/>
      <c r="MUN122" s="405"/>
      <c r="MUO122" s="405"/>
      <c r="MUP122" s="405"/>
      <c r="MUQ122" s="405"/>
      <c r="MUR122" s="405"/>
      <c r="MUS122" s="405"/>
      <c r="MUT122" s="405"/>
      <c r="MUU122" s="405"/>
      <c r="MUV122" s="405"/>
      <c r="MUW122" s="405"/>
      <c r="MUX122" s="405"/>
      <c r="MUY122" s="405"/>
      <c r="MUZ122" s="405"/>
      <c r="MVA122" s="405"/>
      <c r="MVB122" s="405"/>
      <c r="MVC122" s="405"/>
      <c r="MVD122" s="405"/>
      <c r="MVE122" s="405"/>
      <c r="MVF122" s="405"/>
      <c r="MVG122" s="405"/>
      <c r="MVH122" s="405"/>
      <c r="MVI122" s="405"/>
      <c r="MVJ122" s="405"/>
      <c r="MVK122" s="405"/>
      <c r="MVL122" s="405"/>
      <c r="MVM122" s="405"/>
      <c r="MVN122" s="405"/>
      <c r="MVO122" s="405"/>
      <c r="MVP122" s="405"/>
      <c r="MVQ122" s="405"/>
      <c r="MVR122" s="405"/>
      <c r="MVS122" s="405"/>
      <c r="MVT122" s="405"/>
      <c r="MVU122" s="405"/>
      <c r="MVV122" s="405"/>
      <c r="MVW122" s="405"/>
      <c r="MVX122" s="405"/>
      <c r="MVY122" s="405"/>
      <c r="MVZ122" s="405"/>
      <c r="MWA122" s="405"/>
      <c r="MWB122" s="405"/>
      <c r="MWC122" s="405"/>
      <c r="MWD122" s="405"/>
      <c r="MWE122" s="405"/>
      <c r="MWF122" s="405"/>
      <c r="MWG122" s="405"/>
      <c r="MWH122" s="405"/>
      <c r="MWI122" s="405"/>
      <c r="MWJ122" s="405"/>
      <c r="MWK122" s="405"/>
      <c r="MWL122" s="405"/>
      <c r="MWM122" s="405"/>
      <c r="MWN122" s="405"/>
      <c r="MWO122" s="405"/>
      <c r="MWP122" s="405"/>
      <c r="MWQ122" s="405"/>
      <c r="MWR122" s="405"/>
      <c r="MWS122" s="405"/>
      <c r="MWT122" s="405"/>
      <c r="MWU122" s="405"/>
      <c r="MWV122" s="405"/>
      <c r="MWW122" s="405"/>
      <c r="MWX122" s="405"/>
      <c r="MWY122" s="405"/>
      <c r="MWZ122" s="405"/>
      <c r="MXA122" s="405"/>
      <c r="MXB122" s="405"/>
      <c r="MXC122" s="405"/>
      <c r="MXD122" s="405"/>
      <c r="MXE122" s="405"/>
      <c r="MXF122" s="405"/>
      <c r="MXG122" s="405"/>
      <c r="MXH122" s="405"/>
      <c r="MXI122" s="405"/>
      <c r="MXJ122" s="405"/>
      <c r="MXK122" s="405"/>
      <c r="MXL122" s="405"/>
      <c r="MXM122" s="405"/>
      <c r="MXN122" s="405"/>
      <c r="MXO122" s="405"/>
      <c r="MXP122" s="405"/>
      <c r="MXQ122" s="405"/>
      <c r="MXR122" s="405"/>
      <c r="MXS122" s="405"/>
      <c r="MXT122" s="405"/>
      <c r="MXU122" s="405"/>
      <c r="MXV122" s="405"/>
      <c r="MXW122" s="405"/>
      <c r="MXX122" s="405"/>
      <c r="MXY122" s="405"/>
      <c r="MXZ122" s="405"/>
      <c r="MYA122" s="405"/>
      <c r="MYB122" s="405"/>
      <c r="MYC122" s="405"/>
      <c r="MYD122" s="405"/>
      <c r="MYE122" s="405"/>
      <c r="MYF122" s="405"/>
      <c r="MYG122" s="405"/>
      <c r="MYH122" s="405"/>
      <c r="MYI122" s="405"/>
      <c r="MYJ122" s="405"/>
      <c r="MYK122" s="405"/>
      <c r="MYL122" s="405"/>
      <c r="MYM122" s="405"/>
      <c r="MYN122" s="405"/>
      <c r="MYO122" s="405"/>
      <c r="MYP122" s="405"/>
      <c r="MYR122" s="405"/>
      <c r="MYT122" s="405"/>
      <c r="MYV122" s="405"/>
      <c r="MYY122" s="405"/>
      <c r="MYZ122" s="405"/>
      <c r="MZA122" s="405"/>
      <c r="MZC122" s="405"/>
      <c r="MZD122" s="405"/>
      <c r="MZE122" s="405"/>
      <c r="MZF122" s="405"/>
      <c r="MZK122" s="405"/>
      <c r="MZM122" s="405"/>
      <c r="MZN122" s="405"/>
      <c r="MZO122" s="405"/>
      <c r="MZP122" s="405"/>
      <c r="MZQ122" s="405"/>
      <c r="MZR122" s="405"/>
      <c r="MZS122" s="405"/>
      <c r="MZT122" s="405"/>
      <c r="MZU122" s="405"/>
      <c r="MZV122" s="405"/>
      <c r="MZW122" s="405"/>
      <c r="MZX122" s="405"/>
      <c r="MZY122" s="405"/>
      <c r="MZZ122" s="405"/>
      <c r="NAA122" s="405"/>
      <c r="NAB122" s="405"/>
      <c r="NAC122" s="405"/>
      <c r="NAD122" s="405"/>
      <c r="NAE122" s="405"/>
      <c r="NAF122" s="405"/>
      <c r="NAG122" s="405"/>
      <c r="NAH122" s="405"/>
      <c r="NAI122" s="405"/>
      <c r="NAJ122" s="405"/>
      <c r="NAK122" s="405"/>
      <c r="NAL122" s="405"/>
      <c r="NAM122" s="405"/>
      <c r="NAN122" s="405"/>
      <c r="NAO122" s="405"/>
      <c r="NAP122" s="405"/>
      <c r="NAQ122" s="405"/>
      <c r="NAR122" s="405"/>
      <c r="NAS122" s="405"/>
      <c r="NAT122" s="405"/>
      <c r="NAU122" s="405"/>
      <c r="NAV122" s="405"/>
      <c r="NAW122" s="405"/>
      <c r="NAX122" s="405"/>
      <c r="NAY122" s="405"/>
      <c r="NAZ122" s="405"/>
      <c r="NBA122" s="405"/>
      <c r="NBB122" s="405"/>
      <c r="NBC122" s="405"/>
      <c r="NBD122" s="405"/>
      <c r="NBE122" s="405"/>
      <c r="NBF122" s="405"/>
      <c r="NBG122" s="405"/>
      <c r="NBH122" s="405"/>
      <c r="NBI122" s="405"/>
      <c r="NBJ122" s="405"/>
      <c r="NBK122" s="405"/>
      <c r="NBL122" s="405"/>
      <c r="NBM122" s="405"/>
      <c r="NBN122" s="405"/>
      <c r="NBO122" s="405"/>
      <c r="NBP122" s="405"/>
      <c r="NBQ122" s="405"/>
      <c r="NBR122" s="405"/>
      <c r="NBS122" s="405"/>
      <c r="NBT122" s="405"/>
      <c r="NBU122" s="405"/>
      <c r="NBV122" s="405"/>
      <c r="NBW122" s="405"/>
      <c r="NBX122" s="405"/>
      <c r="NBY122" s="405"/>
      <c r="NBZ122" s="405"/>
      <c r="NCA122" s="405"/>
      <c r="NCB122" s="405"/>
      <c r="NCC122" s="405"/>
      <c r="NCD122" s="405"/>
      <c r="NCE122" s="405"/>
      <c r="NCF122" s="405"/>
      <c r="NCG122" s="405"/>
      <c r="NCH122" s="405"/>
      <c r="NCI122" s="405"/>
      <c r="NCJ122" s="405"/>
      <c r="NCK122" s="405"/>
      <c r="NCL122" s="405"/>
      <c r="NCM122" s="405"/>
      <c r="NCN122" s="405"/>
      <c r="NCO122" s="405"/>
      <c r="NCP122" s="405"/>
      <c r="NCQ122" s="405"/>
      <c r="NCR122" s="405"/>
      <c r="NCS122" s="405"/>
      <c r="NCT122" s="405"/>
      <c r="NCU122" s="405"/>
      <c r="NCV122" s="405"/>
      <c r="NCW122" s="405"/>
      <c r="NCX122" s="405"/>
      <c r="NCY122" s="405"/>
      <c r="NCZ122" s="405"/>
      <c r="NDA122" s="405"/>
      <c r="NDB122" s="405"/>
      <c r="NDC122" s="405"/>
      <c r="NDD122" s="405"/>
      <c r="NDE122" s="405"/>
      <c r="NDF122" s="405"/>
      <c r="NDG122" s="405"/>
      <c r="NDH122" s="405"/>
      <c r="NDI122" s="405"/>
      <c r="NDJ122" s="405"/>
      <c r="NDK122" s="405"/>
      <c r="NDL122" s="405"/>
      <c r="NDM122" s="405"/>
      <c r="NDN122" s="405"/>
      <c r="NDO122" s="405"/>
      <c r="NDP122" s="405"/>
      <c r="NDQ122" s="405"/>
      <c r="NDR122" s="405"/>
      <c r="NDS122" s="405"/>
      <c r="NDT122" s="405"/>
      <c r="NDU122" s="405"/>
      <c r="NDV122" s="405"/>
      <c r="NDW122" s="405"/>
      <c r="NDX122" s="405"/>
      <c r="NDY122" s="405"/>
      <c r="NDZ122" s="405"/>
      <c r="NEA122" s="405"/>
      <c r="NEB122" s="405"/>
      <c r="NEC122" s="405"/>
      <c r="NED122" s="405"/>
      <c r="NEE122" s="405"/>
      <c r="NEF122" s="405"/>
      <c r="NEG122" s="405"/>
      <c r="NEH122" s="405"/>
      <c r="NEI122" s="405"/>
      <c r="NEJ122" s="405"/>
      <c r="NEK122" s="405"/>
      <c r="NEL122" s="405"/>
      <c r="NEM122" s="405"/>
      <c r="NEN122" s="405"/>
      <c r="NEO122" s="405"/>
      <c r="NEP122" s="405"/>
      <c r="NEQ122" s="405"/>
      <c r="NER122" s="405"/>
      <c r="NES122" s="405"/>
      <c r="NET122" s="405"/>
      <c r="NEU122" s="405"/>
      <c r="NEV122" s="405"/>
      <c r="NEW122" s="405"/>
      <c r="NEX122" s="405"/>
      <c r="NEY122" s="405"/>
      <c r="NEZ122" s="405"/>
      <c r="NFA122" s="405"/>
      <c r="NFB122" s="405"/>
      <c r="NFC122" s="405"/>
      <c r="NFD122" s="405"/>
      <c r="NFE122" s="405"/>
      <c r="NFF122" s="405"/>
      <c r="NFG122" s="405"/>
      <c r="NFH122" s="405"/>
      <c r="NFI122" s="405"/>
      <c r="NFJ122" s="405"/>
      <c r="NFK122" s="405"/>
      <c r="NFL122" s="405"/>
      <c r="NFM122" s="405"/>
      <c r="NFN122" s="405"/>
      <c r="NFO122" s="405"/>
      <c r="NFP122" s="405"/>
      <c r="NFQ122" s="405"/>
      <c r="NFR122" s="405"/>
      <c r="NFS122" s="405"/>
      <c r="NFT122" s="405"/>
      <c r="NFU122" s="405"/>
      <c r="NFV122" s="405"/>
      <c r="NFW122" s="405"/>
      <c r="NFX122" s="405"/>
      <c r="NFY122" s="405"/>
      <c r="NFZ122" s="405"/>
      <c r="NGA122" s="405"/>
      <c r="NGB122" s="405"/>
      <c r="NGC122" s="405"/>
      <c r="NGD122" s="405"/>
      <c r="NGE122" s="405"/>
      <c r="NGF122" s="405"/>
      <c r="NGG122" s="405"/>
      <c r="NGH122" s="405"/>
      <c r="NGI122" s="405"/>
      <c r="NGJ122" s="405"/>
      <c r="NGK122" s="405"/>
      <c r="NGL122" s="405"/>
      <c r="NGM122" s="405"/>
      <c r="NGN122" s="405"/>
      <c r="NGO122" s="405"/>
      <c r="NGP122" s="405"/>
      <c r="NGQ122" s="405"/>
      <c r="NGR122" s="405"/>
      <c r="NGS122" s="405"/>
      <c r="NGT122" s="405"/>
      <c r="NGU122" s="405"/>
      <c r="NGV122" s="405"/>
      <c r="NGW122" s="405"/>
      <c r="NGX122" s="405"/>
      <c r="NGY122" s="405"/>
      <c r="NGZ122" s="405"/>
      <c r="NHA122" s="405"/>
      <c r="NHB122" s="405"/>
      <c r="NHC122" s="405"/>
      <c r="NHD122" s="405"/>
      <c r="NHE122" s="405"/>
      <c r="NHF122" s="405"/>
      <c r="NHG122" s="405"/>
      <c r="NHH122" s="405"/>
      <c r="NHI122" s="405"/>
      <c r="NHJ122" s="405"/>
      <c r="NHK122" s="405"/>
      <c r="NHL122" s="405"/>
      <c r="NHM122" s="405"/>
      <c r="NHN122" s="405"/>
      <c r="NHO122" s="405"/>
      <c r="NHP122" s="405"/>
      <c r="NHQ122" s="405"/>
      <c r="NHR122" s="405"/>
      <c r="NHS122" s="405"/>
      <c r="NHT122" s="405"/>
      <c r="NHU122" s="405"/>
      <c r="NHV122" s="405"/>
      <c r="NHW122" s="405"/>
      <c r="NHX122" s="405"/>
      <c r="NHY122" s="405"/>
      <c r="NHZ122" s="405"/>
      <c r="NIA122" s="405"/>
      <c r="NIB122" s="405"/>
      <c r="NIC122" s="405"/>
      <c r="NID122" s="405"/>
      <c r="NIE122" s="405"/>
      <c r="NIF122" s="405"/>
      <c r="NIG122" s="405"/>
      <c r="NIH122" s="405"/>
      <c r="NII122" s="405"/>
      <c r="NIJ122" s="405"/>
      <c r="NIK122" s="405"/>
      <c r="NIL122" s="405"/>
      <c r="NIN122" s="405"/>
      <c r="NIP122" s="405"/>
      <c r="NIR122" s="405"/>
      <c r="NIU122" s="405"/>
      <c r="NIV122" s="405"/>
      <c r="NIW122" s="405"/>
      <c r="NIY122" s="405"/>
      <c r="NIZ122" s="405"/>
      <c r="NJA122" s="405"/>
      <c r="NJB122" s="405"/>
      <c r="NJG122" s="405"/>
      <c r="NJI122" s="405"/>
      <c r="NJJ122" s="405"/>
      <c r="NJK122" s="405"/>
      <c r="NJL122" s="405"/>
      <c r="NJM122" s="405"/>
      <c r="NJN122" s="405"/>
      <c r="NJO122" s="405"/>
      <c r="NJP122" s="405"/>
      <c r="NJQ122" s="405"/>
      <c r="NJR122" s="405"/>
      <c r="NJS122" s="405"/>
      <c r="NJT122" s="405"/>
      <c r="NJU122" s="405"/>
      <c r="NJV122" s="405"/>
      <c r="NJW122" s="405"/>
      <c r="NJX122" s="405"/>
      <c r="NJY122" s="405"/>
      <c r="NJZ122" s="405"/>
      <c r="NKA122" s="405"/>
      <c r="NKB122" s="405"/>
      <c r="NKC122" s="405"/>
      <c r="NKD122" s="405"/>
      <c r="NKE122" s="405"/>
      <c r="NKF122" s="405"/>
      <c r="NKG122" s="405"/>
      <c r="NKH122" s="405"/>
      <c r="NKI122" s="405"/>
      <c r="NKJ122" s="405"/>
      <c r="NKK122" s="405"/>
      <c r="NKL122" s="405"/>
      <c r="NKM122" s="405"/>
      <c r="NKN122" s="405"/>
      <c r="NKO122" s="405"/>
      <c r="NKP122" s="405"/>
      <c r="NKQ122" s="405"/>
      <c r="NKR122" s="405"/>
      <c r="NKS122" s="405"/>
      <c r="NKT122" s="405"/>
      <c r="NKU122" s="405"/>
      <c r="NKV122" s="405"/>
      <c r="NKW122" s="405"/>
      <c r="NKX122" s="405"/>
      <c r="NKY122" s="405"/>
      <c r="NKZ122" s="405"/>
      <c r="NLA122" s="405"/>
      <c r="NLB122" s="405"/>
      <c r="NLC122" s="405"/>
      <c r="NLD122" s="405"/>
      <c r="NLE122" s="405"/>
      <c r="NLF122" s="405"/>
      <c r="NLG122" s="405"/>
      <c r="NLH122" s="405"/>
      <c r="NLI122" s="405"/>
      <c r="NLJ122" s="405"/>
      <c r="NLK122" s="405"/>
      <c r="NLL122" s="405"/>
      <c r="NLM122" s="405"/>
      <c r="NLN122" s="405"/>
      <c r="NLO122" s="405"/>
      <c r="NLP122" s="405"/>
      <c r="NLQ122" s="405"/>
      <c r="NLR122" s="405"/>
      <c r="NLS122" s="405"/>
      <c r="NLT122" s="405"/>
      <c r="NLU122" s="405"/>
      <c r="NLV122" s="405"/>
      <c r="NLW122" s="405"/>
      <c r="NLX122" s="405"/>
      <c r="NLY122" s="405"/>
      <c r="NLZ122" s="405"/>
      <c r="NMA122" s="405"/>
      <c r="NMB122" s="405"/>
      <c r="NMC122" s="405"/>
      <c r="NMD122" s="405"/>
      <c r="NME122" s="405"/>
      <c r="NMF122" s="405"/>
      <c r="NMG122" s="405"/>
      <c r="NMH122" s="405"/>
      <c r="NMI122" s="405"/>
      <c r="NMJ122" s="405"/>
      <c r="NMK122" s="405"/>
      <c r="NML122" s="405"/>
      <c r="NMM122" s="405"/>
      <c r="NMN122" s="405"/>
      <c r="NMO122" s="405"/>
      <c r="NMP122" s="405"/>
      <c r="NMQ122" s="405"/>
      <c r="NMR122" s="405"/>
      <c r="NMS122" s="405"/>
      <c r="NMT122" s="405"/>
      <c r="NMU122" s="405"/>
      <c r="NMV122" s="405"/>
      <c r="NMW122" s="405"/>
      <c r="NMX122" s="405"/>
      <c r="NMY122" s="405"/>
      <c r="NMZ122" s="405"/>
      <c r="NNA122" s="405"/>
      <c r="NNB122" s="405"/>
      <c r="NNC122" s="405"/>
      <c r="NND122" s="405"/>
      <c r="NNE122" s="405"/>
      <c r="NNF122" s="405"/>
      <c r="NNG122" s="405"/>
      <c r="NNH122" s="405"/>
      <c r="NNI122" s="405"/>
      <c r="NNJ122" s="405"/>
      <c r="NNK122" s="405"/>
      <c r="NNL122" s="405"/>
      <c r="NNM122" s="405"/>
      <c r="NNN122" s="405"/>
      <c r="NNO122" s="405"/>
      <c r="NNP122" s="405"/>
      <c r="NNQ122" s="405"/>
      <c r="NNR122" s="405"/>
      <c r="NNS122" s="405"/>
      <c r="NNT122" s="405"/>
      <c r="NNU122" s="405"/>
      <c r="NNV122" s="405"/>
      <c r="NNW122" s="405"/>
      <c r="NNX122" s="405"/>
      <c r="NNY122" s="405"/>
      <c r="NNZ122" s="405"/>
      <c r="NOA122" s="405"/>
      <c r="NOB122" s="405"/>
      <c r="NOC122" s="405"/>
      <c r="NOD122" s="405"/>
      <c r="NOE122" s="405"/>
      <c r="NOF122" s="405"/>
      <c r="NOG122" s="405"/>
      <c r="NOH122" s="405"/>
      <c r="NOI122" s="405"/>
      <c r="NOJ122" s="405"/>
      <c r="NOK122" s="405"/>
      <c r="NOL122" s="405"/>
      <c r="NOM122" s="405"/>
      <c r="NON122" s="405"/>
      <c r="NOO122" s="405"/>
      <c r="NOP122" s="405"/>
      <c r="NOQ122" s="405"/>
      <c r="NOR122" s="405"/>
      <c r="NOS122" s="405"/>
      <c r="NOT122" s="405"/>
      <c r="NOU122" s="405"/>
      <c r="NOV122" s="405"/>
      <c r="NOW122" s="405"/>
      <c r="NOX122" s="405"/>
      <c r="NOY122" s="405"/>
      <c r="NOZ122" s="405"/>
      <c r="NPA122" s="405"/>
      <c r="NPB122" s="405"/>
      <c r="NPC122" s="405"/>
      <c r="NPD122" s="405"/>
      <c r="NPE122" s="405"/>
      <c r="NPF122" s="405"/>
      <c r="NPG122" s="405"/>
      <c r="NPH122" s="405"/>
      <c r="NPI122" s="405"/>
      <c r="NPJ122" s="405"/>
      <c r="NPK122" s="405"/>
      <c r="NPL122" s="405"/>
      <c r="NPM122" s="405"/>
      <c r="NPN122" s="405"/>
      <c r="NPO122" s="405"/>
      <c r="NPP122" s="405"/>
      <c r="NPQ122" s="405"/>
      <c r="NPR122" s="405"/>
      <c r="NPS122" s="405"/>
      <c r="NPT122" s="405"/>
      <c r="NPU122" s="405"/>
      <c r="NPV122" s="405"/>
      <c r="NPW122" s="405"/>
      <c r="NPX122" s="405"/>
      <c r="NPY122" s="405"/>
      <c r="NPZ122" s="405"/>
      <c r="NQA122" s="405"/>
      <c r="NQB122" s="405"/>
      <c r="NQC122" s="405"/>
      <c r="NQD122" s="405"/>
      <c r="NQE122" s="405"/>
      <c r="NQF122" s="405"/>
      <c r="NQG122" s="405"/>
      <c r="NQH122" s="405"/>
      <c r="NQI122" s="405"/>
      <c r="NQJ122" s="405"/>
      <c r="NQK122" s="405"/>
      <c r="NQL122" s="405"/>
      <c r="NQM122" s="405"/>
      <c r="NQN122" s="405"/>
      <c r="NQO122" s="405"/>
      <c r="NQP122" s="405"/>
      <c r="NQQ122" s="405"/>
      <c r="NQR122" s="405"/>
      <c r="NQS122" s="405"/>
      <c r="NQT122" s="405"/>
      <c r="NQU122" s="405"/>
      <c r="NQV122" s="405"/>
      <c r="NQW122" s="405"/>
      <c r="NQX122" s="405"/>
      <c r="NQY122" s="405"/>
      <c r="NQZ122" s="405"/>
      <c r="NRA122" s="405"/>
      <c r="NRB122" s="405"/>
      <c r="NRC122" s="405"/>
      <c r="NRD122" s="405"/>
      <c r="NRE122" s="405"/>
      <c r="NRF122" s="405"/>
      <c r="NRG122" s="405"/>
      <c r="NRH122" s="405"/>
      <c r="NRI122" s="405"/>
      <c r="NRJ122" s="405"/>
      <c r="NRK122" s="405"/>
      <c r="NRL122" s="405"/>
      <c r="NRM122" s="405"/>
      <c r="NRN122" s="405"/>
      <c r="NRO122" s="405"/>
      <c r="NRP122" s="405"/>
      <c r="NRQ122" s="405"/>
      <c r="NRR122" s="405"/>
      <c r="NRS122" s="405"/>
      <c r="NRT122" s="405"/>
      <c r="NRU122" s="405"/>
      <c r="NRV122" s="405"/>
      <c r="NRW122" s="405"/>
      <c r="NRX122" s="405"/>
      <c r="NRY122" s="405"/>
      <c r="NRZ122" s="405"/>
      <c r="NSA122" s="405"/>
      <c r="NSB122" s="405"/>
      <c r="NSC122" s="405"/>
      <c r="NSD122" s="405"/>
      <c r="NSE122" s="405"/>
      <c r="NSF122" s="405"/>
      <c r="NSG122" s="405"/>
      <c r="NSH122" s="405"/>
      <c r="NSJ122" s="405"/>
      <c r="NSL122" s="405"/>
      <c r="NSN122" s="405"/>
      <c r="NSQ122" s="405"/>
      <c r="NSR122" s="405"/>
      <c r="NSS122" s="405"/>
      <c r="NSU122" s="405"/>
      <c r="NSV122" s="405"/>
      <c r="NSW122" s="405"/>
      <c r="NSX122" s="405"/>
      <c r="NTC122" s="405"/>
      <c r="NTE122" s="405"/>
      <c r="NTF122" s="405"/>
      <c r="NTG122" s="405"/>
      <c r="NTH122" s="405"/>
      <c r="NTI122" s="405"/>
      <c r="NTJ122" s="405"/>
      <c r="NTK122" s="405"/>
      <c r="NTL122" s="405"/>
      <c r="NTM122" s="405"/>
      <c r="NTN122" s="405"/>
      <c r="NTO122" s="405"/>
      <c r="NTP122" s="405"/>
      <c r="NTQ122" s="405"/>
      <c r="NTR122" s="405"/>
      <c r="NTS122" s="405"/>
      <c r="NTT122" s="405"/>
      <c r="NTU122" s="405"/>
      <c r="NTV122" s="405"/>
      <c r="NTW122" s="405"/>
      <c r="NTX122" s="405"/>
      <c r="NTY122" s="405"/>
      <c r="NTZ122" s="405"/>
      <c r="NUA122" s="405"/>
      <c r="NUB122" s="405"/>
      <c r="NUC122" s="405"/>
      <c r="NUD122" s="405"/>
      <c r="NUE122" s="405"/>
      <c r="NUF122" s="405"/>
      <c r="NUG122" s="405"/>
      <c r="NUH122" s="405"/>
      <c r="NUI122" s="405"/>
      <c r="NUJ122" s="405"/>
      <c r="NUK122" s="405"/>
      <c r="NUL122" s="405"/>
      <c r="NUM122" s="405"/>
      <c r="NUN122" s="405"/>
      <c r="NUO122" s="405"/>
      <c r="NUP122" s="405"/>
      <c r="NUQ122" s="405"/>
      <c r="NUR122" s="405"/>
      <c r="NUS122" s="405"/>
      <c r="NUT122" s="405"/>
      <c r="NUU122" s="405"/>
      <c r="NUV122" s="405"/>
      <c r="NUW122" s="405"/>
      <c r="NUX122" s="405"/>
      <c r="NUY122" s="405"/>
      <c r="NUZ122" s="405"/>
      <c r="NVA122" s="405"/>
      <c r="NVB122" s="405"/>
      <c r="NVC122" s="405"/>
      <c r="NVD122" s="405"/>
      <c r="NVE122" s="405"/>
      <c r="NVF122" s="405"/>
      <c r="NVG122" s="405"/>
      <c r="NVH122" s="405"/>
      <c r="NVI122" s="405"/>
      <c r="NVJ122" s="405"/>
      <c r="NVK122" s="405"/>
      <c r="NVL122" s="405"/>
      <c r="NVM122" s="405"/>
      <c r="NVN122" s="405"/>
      <c r="NVO122" s="405"/>
      <c r="NVP122" s="405"/>
      <c r="NVQ122" s="405"/>
      <c r="NVR122" s="405"/>
      <c r="NVS122" s="405"/>
      <c r="NVT122" s="405"/>
      <c r="NVU122" s="405"/>
      <c r="NVV122" s="405"/>
      <c r="NVW122" s="405"/>
      <c r="NVX122" s="405"/>
      <c r="NVY122" s="405"/>
      <c r="NVZ122" s="405"/>
      <c r="NWA122" s="405"/>
      <c r="NWB122" s="405"/>
      <c r="NWC122" s="405"/>
      <c r="NWD122" s="405"/>
      <c r="NWE122" s="405"/>
      <c r="NWF122" s="405"/>
      <c r="NWG122" s="405"/>
      <c r="NWH122" s="405"/>
      <c r="NWI122" s="405"/>
      <c r="NWJ122" s="405"/>
      <c r="NWK122" s="405"/>
      <c r="NWL122" s="405"/>
      <c r="NWM122" s="405"/>
      <c r="NWN122" s="405"/>
      <c r="NWO122" s="405"/>
      <c r="NWP122" s="405"/>
      <c r="NWQ122" s="405"/>
      <c r="NWR122" s="405"/>
      <c r="NWS122" s="405"/>
      <c r="NWT122" s="405"/>
      <c r="NWU122" s="405"/>
      <c r="NWV122" s="405"/>
      <c r="NWW122" s="405"/>
      <c r="NWX122" s="405"/>
      <c r="NWY122" s="405"/>
      <c r="NWZ122" s="405"/>
      <c r="NXA122" s="405"/>
      <c r="NXB122" s="405"/>
      <c r="NXC122" s="405"/>
      <c r="NXD122" s="405"/>
      <c r="NXE122" s="405"/>
      <c r="NXF122" s="405"/>
      <c r="NXG122" s="405"/>
      <c r="NXH122" s="405"/>
      <c r="NXI122" s="405"/>
      <c r="NXJ122" s="405"/>
      <c r="NXK122" s="405"/>
      <c r="NXL122" s="405"/>
      <c r="NXM122" s="405"/>
      <c r="NXN122" s="405"/>
      <c r="NXO122" s="405"/>
      <c r="NXP122" s="405"/>
      <c r="NXQ122" s="405"/>
      <c r="NXR122" s="405"/>
      <c r="NXS122" s="405"/>
      <c r="NXT122" s="405"/>
      <c r="NXU122" s="405"/>
      <c r="NXV122" s="405"/>
      <c r="NXW122" s="405"/>
      <c r="NXX122" s="405"/>
      <c r="NXY122" s="405"/>
      <c r="NXZ122" s="405"/>
      <c r="NYA122" s="405"/>
      <c r="NYB122" s="405"/>
      <c r="NYC122" s="405"/>
      <c r="NYD122" s="405"/>
      <c r="NYE122" s="405"/>
      <c r="NYF122" s="405"/>
      <c r="NYG122" s="405"/>
      <c r="NYH122" s="405"/>
      <c r="NYI122" s="405"/>
      <c r="NYJ122" s="405"/>
      <c r="NYK122" s="405"/>
      <c r="NYL122" s="405"/>
      <c r="NYM122" s="405"/>
      <c r="NYN122" s="405"/>
      <c r="NYO122" s="405"/>
      <c r="NYP122" s="405"/>
      <c r="NYQ122" s="405"/>
      <c r="NYR122" s="405"/>
      <c r="NYS122" s="405"/>
      <c r="NYT122" s="405"/>
      <c r="NYU122" s="405"/>
      <c r="NYV122" s="405"/>
      <c r="NYW122" s="405"/>
      <c r="NYX122" s="405"/>
      <c r="NYY122" s="405"/>
      <c r="NYZ122" s="405"/>
      <c r="NZA122" s="405"/>
      <c r="NZB122" s="405"/>
      <c r="NZC122" s="405"/>
      <c r="NZD122" s="405"/>
      <c r="NZE122" s="405"/>
      <c r="NZF122" s="405"/>
      <c r="NZG122" s="405"/>
      <c r="NZH122" s="405"/>
      <c r="NZI122" s="405"/>
      <c r="NZJ122" s="405"/>
      <c r="NZK122" s="405"/>
      <c r="NZL122" s="405"/>
      <c r="NZM122" s="405"/>
      <c r="NZN122" s="405"/>
      <c r="NZO122" s="405"/>
      <c r="NZP122" s="405"/>
      <c r="NZQ122" s="405"/>
      <c r="NZR122" s="405"/>
      <c r="NZS122" s="405"/>
      <c r="NZT122" s="405"/>
      <c r="NZU122" s="405"/>
      <c r="NZV122" s="405"/>
      <c r="NZW122" s="405"/>
      <c r="NZX122" s="405"/>
      <c r="NZY122" s="405"/>
      <c r="NZZ122" s="405"/>
      <c r="OAA122" s="405"/>
      <c r="OAB122" s="405"/>
      <c r="OAC122" s="405"/>
      <c r="OAD122" s="405"/>
      <c r="OAE122" s="405"/>
      <c r="OAF122" s="405"/>
      <c r="OAG122" s="405"/>
      <c r="OAH122" s="405"/>
      <c r="OAI122" s="405"/>
      <c r="OAJ122" s="405"/>
      <c r="OAK122" s="405"/>
      <c r="OAL122" s="405"/>
      <c r="OAM122" s="405"/>
      <c r="OAN122" s="405"/>
      <c r="OAO122" s="405"/>
      <c r="OAP122" s="405"/>
      <c r="OAQ122" s="405"/>
      <c r="OAR122" s="405"/>
      <c r="OAS122" s="405"/>
      <c r="OAT122" s="405"/>
      <c r="OAU122" s="405"/>
      <c r="OAV122" s="405"/>
      <c r="OAW122" s="405"/>
      <c r="OAX122" s="405"/>
      <c r="OAY122" s="405"/>
      <c r="OAZ122" s="405"/>
      <c r="OBA122" s="405"/>
      <c r="OBB122" s="405"/>
      <c r="OBC122" s="405"/>
      <c r="OBD122" s="405"/>
      <c r="OBE122" s="405"/>
      <c r="OBF122" s="405"/>
      <c r="OBG122" s="405"/>
      <c r="OBH122" s="405"/>
      <c r="OBI122" s="405"/>
      <c r="OBJ122" s="405"/>
      <c r="OBK122" s="405"/>
      <c r="OBL122" s="405"/>
      <c r="OBM122" s="405"/>
      <c r="OBN122" s="405"/>
      <c r="OBO122" s="405"/>
      <c r="OBP122" s="405"/>
      <c r="OBQ122" s="405"/>
      <c r="OBR122" s="405"/>
      <c r="OBS122" s="405"/>
      <c r="OBT122" s="405"/>
      <c r="OBU122" s="405"/>
      <c r="OBV122" s="405"/>
      <c r="OBW122" s="405"/>
      <c r="OBX122" s="405"/>
      <c r="OBY122" s="405"/>
      <c r="OBZ122" s="405"/>
      <c r="OCA122" s="405"/>
      <c r="OCB122" s="405"/>
      <c r="OCC122" s="405"/>
      <c r="OCD122" s="405"/>
      <c r="OCF122" s="405"/>
      <c r="OCH122" s="405"/>
      <c r="OCJ122" s="405"/>
      <c r="OCM122" s="405"/>
      <c r="OCN122" s="405"/>
      <c r="OCO122" s="405"/>
      <c r="OCQ122" s="405"/>
      <c r="OCR122" s="405"/>
      <c r="OCS122" s="405"/>
      <c r="OCT122" s="405"/>
      <c r="OCY122" s="405"/>
      <c r="ODA122" s="405"/>
      <c r="ODB122" s="405"/>
      <c r="ODC122" s="405"/>
      <c r="ODD122" s="405"/>
      <c r="ODE122" s="405"/>
      <c r="ODF122" s="405"/>
      <c r="ODG122" s="405"/>
      <c r="ODH122" s="405"/>
      <c r="ODI122" s="405"/>
      <c r="ODJ122" s="405"/>
      <c r="ODK122" s="405"/>
      <c r="ODL122" s="405"/>
      <c r="ODM122" s="405"/>
      <c r="ODN122" s="405"/>
      <c r="ODO122" s="405"/>
      <c r="ODP122" s="405"/>
      <c r="ODQ122" s="405"/>
      <c r="ODR122" s="405"/>
      <c r="ODS122" s="405"/>
      <c r="ODT122" s="405"/>
      <c r="ODU122" s="405"/>
      <c r="ODV122" s="405"/>
      <c r="ODW122" s="405"/>
      <c r="ODX122" s="405"/>
      <c r="ODY122" s="405"/>
      <c r="ODZ122" s="405"/>
      <c r="OEA122" s="405"/>
      <c r="OEB122" s="405"/>
      <c r="OEC122" s="405"/>
      <c r="OED122" s="405"/>
      <c r="OEE122" s="405"/>
      <c r="OEF122" s="405"/>
      <c r="OEG122" s="405"/>
      <c r="OEH122" s="405"/>
      <c r="OEI122" s="405"/>
      <c r="OEJ122" s="405"/>
      <c r="OEK122" s="405"/>
      <c r="OEL122" s="405"/>
      <c r="OEM122" s="405"/>
      <c r="OEN122" s="405"/>
      <c r="OEO122" s="405"/>
      <c r="OEP122" s="405"/>
      <c r="OEQ122" s="405"/>
      <c r="OER122" s="405"/>
      <c r="OES122" s="405"/>
      <c r="OET122" s="405"/>
      <c r="OEU122" s="405"/>
      <c r="OEV122" s="405"/>
      <c r="OEW122" s="405"/>
      <c r="OEX122" s="405"/>
      <c r="OEY122" s="405"/>
      <c r="OEZ122" s="405"/>
      <c r="OFA122" s="405"/>
      <c r="OFB122" s="405"/>
      <c r="OFC122" s="405"/>
      <c r="OFD122" s="405"/>
      <c r="OFE122" s="405"/>
      <c r="OFF122" s="405"/>
      <c r="OFG122" s="405"/>
      <c r="OFH122" s="405"/>
      <c r="OFI122" s="405"/>
      <c r="OFJ122" s="405"/>
      <c r="OFK122" s="405"/>
      <c r="OFL122" s="405"/>
      <c r="OFM122" s="405"/>
      <c r="OFN122" s="405"/>
      <c r="OFO122" s="405"/>
      <c r="OFP122" s="405"/>
      <c r="OFQ122" s="405"/>
      <c r="OFR122" s="405"/>
      <c r="OFS122" s="405"/>
      <c r="OFT122" s="405"/>
      <c r="OFU122" s="405"/>
      <c r="OFV122" s="405"/>
      <c r="OFW122" s="405"/>
      <c r="OFX122" s="405"/>
      <c r="OFY122" s="405"/>
      <c r="OFZ122" s="405"/>
      <c r="OGA122" s="405"/>
      <c r="OGB122" s="405"/>
      <c r="OGC122" s="405"/>
      <c r="OGD122" s="405"/>
      <c r="OGE122" s="405"/>
      <c r="OGF122" s="405"/>
      <c r="OGG122" s="405"/>
      <c r="OGH122" s="405"/>
      <c r="OGI122" s="405"/>
      <c r="OGJ122" s="405"/>
      <c r="OGK122" s="405"/>
      <c r="OGL122" s="405"/>
      <c r="OGM122" s="405"/>
      <c r="OGN122" s="405"/>
      <c r="OGO122" s="405"/>
      <c r="OGP122" s="405"/>
      <c r="OGQ122" s="405"/>
      <c r="OGR122" s="405"/>
      <c r="OGS122" s="405"/>
      <c r="OGT122" s="405"/>
      <c r="OGU122" s="405"/>
      <c r="OGV122" s="405"/>
      <c r="OGW122" s="405"/>
      <c r="OGX122" s="405"/>
      <c r="OGY122" s="405"/>
      <c r="OGZ122" s="405"/>
      <c r="OHA122" s="405"/>
      <c r="OHB122" s="405"/>
      <c r="OHC122" s="405"/>
      <c r="OHD122" s="405"/>
      <c r="OHE122" s="405"/>
      <c r="OHF122" s="405"/>
      <c r="OHG122" s="405"/>
      <c r="OHH122" s="405"/>
      <c r="OHI122" s="405"/>
      <c r="OHJ122" s="405"/>
      <c r="OHK122" s="405"/>
      <c r="OHL122" s="405"/>
      <c r="OHM122" s="405"/>
      <c r="OHN122" s="405"/>
      <c r="OHO122" s="405"/>
      <c r="OHP122" s="405"/>
      <c r="OHQ122" s="405"/>
      <c r="OHR122" s="405"/>
      <c r="OHS122" s="405"/>
      <c r="OHT122" s="405"/>
      <c r="OHU122" s="405"/>
      <c r="OHV122" s="405"/>
      <c r="OHW122" s="405"/>
      <c r="OHX122" s="405"/>
      <c r="OHY122" s="405"/>
      <c r="OHZ122" s="405"/>
      <c r="OIA122" s="405"/>
      <c r="OIB122" s="405"/>
      <c r="OIC122" s="405"/>
      <c r="OID122" s="405"/>
      <c r="OIE122" s="405"/>
      <c r="OIF122" s="405"/>
      <c r="OIG122" s="405"/>
      <c r="OIH122" s="405"/>
      <c r="OII122" s="405"/>
      <c r="OIJ122" s="405"/>
      <c r="OIK122" s="405"/>
      <c r="OIL122" s="405"/>
      <c r="OIM122" s="405"/>
      <c r="OIN122" s="405"/>
      <c r="OIO122" s="405"/>
      <c r="OIP122" s="405"/>
      <c r="OIQ122" s="405"/>
      <c r="OIR122" s="405"/>
      <c r="OIS122" s="405"/>
      <c r="OIT122" s="405"/>
      <c r="OIU122" s="405"/>
      <c r="OIV122" s="405"/>
      <c r="OIW122" s="405"/>
      <c r="OIX122" s="405"/>
      <c r="OIY122" s="405"/>
      <c r="OIZ122" s="405"/>
      <c r="OJA122" s="405"/>
      <c r="OJB122" s="405"/>
      <c r="OJC122" s="405"/>
      <c r="OJD122" s="405"/>
      <c r="OJE122" s="405"/>
      <c r="OJF122" s="405"/>
      <c r="OJG122" s="405"/>
      <c r="OJH122" s="405"/>
      <c r="OJI122" s="405"/>
      <c r="OJJ122" s="405"/>
      <c r="OJK122" s="405"/>
      <c r="OJL122" s="405"/>
      <c r="OJM122" s="405"/>
      <c r="OJN122" s="405"/>
      <c r="OJO122" s="405"/>
      <c r="OJP122" s="405"/>
      <c r="OJQ122" s="405"/>
      <c r="OJR122" s="405"/>
      <c r="OJS122" s="405"/>
      <c r="OJT122" s="405"/>
      <c r="OJU122" s="405"/>
      <c r="OJV122" s="405"/>
      <c r="OJW122" s="405"/>
      <c r="OJX122" s="405"/>
      <c r="OJY122" s="405"/>
      <c r="OJZ122" s="405"/>
      <c r="OKA122" s="405"/>
      <c r="OKB122" s="405"/>
      <c r="OKC122" s="405"/>
      <c r="OKD122" s="405"/>
      <c r="OKE122" s="405"/>
      <c r="OKF122" s="405"/>
      <c r="OKG122" s="405"/>
      <c r="OKH122" s="405"/>
      <c r="OKI122" s="405"/>
      <c r="OKJ122" s="405"/>
      <c r="OKK122" s="405"/>
      <c r="OKL122" s="405"/>
      <c r="OKM122" s="405"/>
      <c r="OKN122" s="405"/>
      <c r="OKO122" s="405"/>
      <c r="OKP122" s="405"/>
      <c r="OKQ122" s="405"/>
      <c r="OKR122" s="405"/>
      <c r="OKS122" s="405"/>
      <c r="OKT122" s="405"/>
      <c r="OKU122" s="405"/>
      <c r="OKV122" s="405"/>
      <c r="OKW122" s="405"/>
      <c r="OKX122" s="405"/>
      <c r="OKY122" s="405"/>
      <c r="OKZ122" s="405"/>
      <c r="OLA122" s="405"/>
      <c r="OLB122" s="405"/>
      <c r="OLC122" s="405"/>
      <c r="OLD122" s="405"/>
      <c r="OLE122" s="405"/>
      <c r="OLF122" s="405"/>
      <c r="OLG122" s="405"/>
      <c r="OLH122" s="405"/>
      <c r="OLI122" s="405"/>
      <c r="OLJ122" s="405"/>
      <c r="OLK122" s="405"/>
      <c r="OLL122" s="405"/>
      <c r="OLM122" s="405"/>
      <c r="OLN122" s="405"/>
      <c r="OLO122" s="405"/>
      <c r="OLP122" s="405"/>
      <c r="OLQ122" s="405"/>
      <c r="OLR122" s="405"/>
      <c r="OLS122" s="405"/>
      <c r="OLT122" s="405"/>
      <c r="OLU122" s="405"/>
      <c r="OLV122" s="405"/>
      <c r="OLW122" s="405"/>
      <c r="OLX122" s="405"/>
      <c r="OLY122" s="405"/>
      <c r="OLZ122" s="405"/>
      <c r="OMB122" s="405"/>
      <c r="OMD122" s="405"/>
      <c r="OMF122" s="405"/>
      <c r="OMI122" s="405"/>
      <c r="OMJ122" s="405"/>
      <c r="OMK122" s="405"/>
      <c r="OMM122" s="405"/>
      <c r="OMN122" s="405"/>
      <c r="OMO122" s="405"/>
      <c r="OMP122" s="405"/>
      <c r="OMU122" s="405"/>
      <c r="OMW122" s="405"/>
      <c r="OMX122" s="405"/>
      <c r="OMY122" s="405"/>
      <c r="OMZ122" s="405"/>
      <c r="ONA122" s="405"/>
      <c r="ONB122" s="405"/>
      <c r="ONC122" s="405"/>
      <c r="OND122" s="405"/>
      <c r="ONE122" s="405"/>
      <c r="ONF122" s="405"/>
      <c r="ONG122" s="405"/>
      <c r="ONH122" s="405"/>
      <c r="ONI122" s="405"/>
      <c r="ONJ122" s="405"/>
      <c r="ONK122" s="405"/>
      <c r="ONL122" s="405"/>
      <c r="ONM122" s="405"/>
      <c r="ONN122" s="405"/>
      <c r="ONO122" s="405"/>
      <c r="ONP122" s="405"/>
      <c r="ONQ122" s="405"/>
      <c r="ONR122" s="405"/>
      <c r="ONS122" s="405"/>
      <c r="ONT122" s="405"/>
      <c r="ONU122" s="405"/>
      <c r="ONV122" s="405"/>
      <c r="ONW122" s="405"/>
      <c r="ONX122" s="405"/>
      <c r="ONY122" s="405"/>
      <c r="ONZ122" s="405"/>
      <c r="OOA122" s="405"/>
      <c r="OOB122" s="405"/>
      <c r="OOC122" s="405"/>
      <c r="OOD122" s="405"/>
      <c r="OOE122" s="405"/>
      <c r="OOF122" s="405"/>
      <c r="OOG122" s="405"/>
      <c r="OOH122" s="405"/>
      <c r="OOI122" s="405"/>
      <c r="OOJ122" s="405"/>
      <c r="OOK122" s="405"/>
      <c r="OOL122" s="405"/>
      <c r="OOM122" s="405"/>
      <c r="OON122" s="405"/>
      <c r="OOO122" s="405"/>
      <c r="OOP122" s="405"/>
      <c r="OOQ122" s="405"/>
      <c r="OOR122" s="405"/>
      <c r="OOS122" s="405"/>
      <c r="OOT122" s="405"/>
      <c r="OOU122" s="405"/>
      <c r="OOV122" s="405"/>
      <c r="OOW122" s="405"/>
      <c r="OOX122" s="405"/>
      <c r="OOY122" s="405"/>
      <c r="OOZ122" s="405"/>
      <c r="OPA122" s="405"/>
      <c r="OPB122" s="405"/>
      <c r="OPC122" s="405"/>
      <c r="OPD122" s="405"/>
      <c r="OPE122" s="405"/>
      <c r="OPF122" s="405"/>
      <c r="OPG122" s="405"/>
      <c r="OPH122" s="405"/>
      <c r="OPI122" s="405"/>
      <c r="OPJ122" s="405"/>
      <c r="OPK122" s="405"/>
      <c r="OPL122" s="405"/>
      <c r="OPM122" s="405"/>
      <c r="OPN122" s="405"/>
      <c r="OPO122" s="405"/>
      <c r="OPP122" s="405"/>
      <c r="OPQ122" s="405"/>
      <c r="OPR122" s="405"/>
      <c r="OPS122" s="405"/>
      <c r="OPT122" s="405"/>
      <c r="OPU122" s="405"/>
      <c r="OPV122" s="405"/>
      <c r="OPW122" s="405"/>
      <c r="OPX122" s="405"/>
      <c r="OPY122" s="405"/>
      <c r="OPZ122" s="405"/>
      <c r="OQA122" s="405"/>
      <c r="OQB122" s="405"/>
      <c r="OQC122" s="405"/>
      <c r="OQD122" s="405"/>
      <c r="OQE122" s="405"/>
      <c r="OQF122" s="405"/>
      <c r="OQG122" s="405"/>
      <c r="OQH122" s="405"/>
      <c r="OQI122" s="405"/>
      <c r="OQJ122" s="405"/>
      <c r="OQK122" s="405"/>
      <c r="OQL122" s="405"/>
      <c r="OQM122" s="405"/>
      <c r="OQN122" s="405"/>
      <c r="OQO122" s="405"/>
      <c r="OQP122" s="405"/>
      <c r="OQQ122" s="405"/>
      <c r="OQR122" s="405"/>
      <c r="OQS122" s="405"/>
      <c r="OQT122" s="405"/>
      <c r="OQU122" s="405"/>
      <c r="OQV122" s="405"/>
      <c r="OQW122" s="405"/>
      <c r="OQX122" s="405"/>
      <c r="OQY122" s="405"/>
      <c r="OQZ122" s="405"/>
      <c r="ORA122" s="405"/>
      <c r="ORB122" s="405"/>
      <c r="ORC122" s="405"/>
      <c r="ORD122" s="405"/>
      <c r="ORE122" s="405"/>
      <c r="ORF122" s="405"/>
      <c r="ORG122" s="405"/>
      <c r="ORH122" s="405"/>
      <c r="ORI122" s="405"/>
      <c r="ORJ122" s="405"/>
      <c r="ORK122" s="405"/>
      <c r="ORL122" s="405"/>
      <c r="ORM122" s="405"/>
      <c r="ORN122" s="405"/>
      <c r="ORO122" s="405"/>
      <c r="ORP122" s="405"/>
      <c r="ORQ122" s="405"/>
      <c r="ORR122" s="405"/>
      <c r="ORS122" s="405"/>
      <c r="ORT122" s="405"/>
      <c r="ORU122" s="405"/>
      <c r="ORV122" s="405"/>
      <c r="ORW122" s="405"/>
      <c r="ORX122" s="405"/>
      <c r="ORY122" s="405"/>
      <c r="ORZ122" s="405"/>
      <c r="OSA122" s="405"/>
      <c r="OSB122" s="405"/>
      <c r="OSC122" s="405"/>
      <c r="OSD122" s="405"/>
      <c r="OSE122" s="405"/>
      <c r="OSF122" s="405"/>
      <c r="OSG122" s="405"/>
      <c r="OSH122" s="405"/>
      <c r="OSI122" s="405"/>
      <c r="OSJ122" s="405"/>
      <c r="OSK122" s="405"/>
      <c r="OSL122" s="405"/>
      <c r="OSM122" s="405"/>
      <c r="OSN122" s="405"/>
      <c r="OSO122" s="405"/>
      <c r="OSP122" s="405"/>
      <c r="OSQ122" s="405"/>
      <c r="OSR122" s="405"/>
      <c r="OSS122" s="405"/>
      <c r="OST122" s="405"/>
      <c r="OSU122" s="405"/>
      <c r="OSV122" s="405"/>
      <c r="OSW122" s="405"/>
      <c r="OSX122" s="405"/>
      <c r="OSY122" s="405"/>
      <c r="OSZ122" s="405"/>
      <c r="OTA122" s="405"/>
      <c r="OTB122" s="405"/>
      <c r="OTC122" s="405"/>
      <c r="OTD122" s="405"/>
      <c r="OTE122" s="405"/>
      <c r="OTF122" s="405"/>
      <c r="OTG122" s="405"/>
      <c r="OTH122" s="405"/>
      <c r="OTI122" s="405"/>
      <c r="OTJ122" s="405"/>
      <c r="OTK122" s="405"/>
      <c r="OTL122" s="405"/>
      <c r="OTM122" s="405"/>
      <c r="OTN122" s="405"/>
      <c r="OTO122" s="405"/>
      <c r="OTP122" s="405"/>
      <c r="OTQ122" s="405"/>
      <c r="OTR122" s="405"/>
      <c r="OTS122" s="405"/>
      <c r="OTT122" s="405"/>
      <c r="OTU122" s="405"/>
      <c r="OTV122" s="405"/>
      <c r="OTW122" s="405"/>
      <c r="OTX122" s="405"/>
      <c r="OTY122" s="405"/>
      <c r="OTZ122" s="405"/>
      <c r="OUA122" s="405"/>
      <c r="OUB122" s="405"/>
      <c r="OUC122" s="405"/>
      <c r="OUD122" s="405"/>
      <c r="OUE122" s="405"/>
      <c r="OUF122" s="405"/>
      <c r="OUG122" s="405"/>
      <c r="OUH122" s="405"/>
      <c r="OUI122" s="405"/>
      <c r="OUJ122" s="405"/>
      <c r="OUK122" s="405"/>
      <c r="OUL122" s="405"/>
      <c r="OUM122" s="405"/>
      <c r="OUN122" s="405"/>
      <c r="OUO122" s="405"/>
      <c r="OUP122" s="405"/>
      <c r="OUQ122" s="405"/>
      <c r="OUR122" s="405"/>
      <c r="OUS122" s="405"/>
      <c r="OUT122" s="405"/>
      <c r="OUU122" s="405"/>
      <c r="OUV122" s="405"/>
      <c r="OUW122" s="405"/>
      <c r="OUX122" s="405"/>
      <c r="OUY122" s="405"/>
      <c r="OUZ122" s="405"/>
      <c r="OVA122" s="405"/>
      <c r="OVB122" s="405"/>
      <c r="OVC122" s="405"/>
      <c r="OVD122" s="405"/>
      <c r="OVE122" s="405"/>
      <c r="OVF122" s="405"/>
      <c r="OVG122" s="405"/>
      <c r="OVH122" s="405"/>
      <c r="OVI122" s="405"/>
      <c r="OVJ122" s="405"/>
      <c r="OVK122" s="405"/>
      <c r="OVL122" s="405"/>
      <c r="OVM122" s="405"/>
      <c r="OVN122" s="405"/>
      <c r="OVO122" s="405"/>
      <c r="OVP122" s="405"/>
      <c r="OVQ122" s="405"/>
      <c r="OVR122" s="405"/>
      <c r="OVS122" s="405"/>
      <c r="OVT122" s="405"/>
      <c r="OVU122" s="405"/>
      <c r="OVV122" s="405"/>
      <c r="OVX122" s="405"/>
      <c r="OVZ122" s="405"/>
      <c r="OWB122" s="405"/>
      <c r="OWE122" s="405"/>
      <c r="OWF122" s="405"/>
      <c r="OWG122" s="405"/>
      <c r="OWI122" s="405"/>
      <c r="OWJ122" s="405"/>
      <c r="OWK122" s="405"/>
      <c r="OWL122" s="405"/>
      <c r="OWQ122" s="405"/>
      <c r="OWS122" s="405"/>
      <c r="OWT122" s="405"/>
      <c r="OWU122" s="405"/>
      <c r="OWV122" s="405"/>
      <c r="OWW122" s="405"/>
      <c r="OWX122" s="405"/>
      <c r="OWY122" s="405"/>
      <c r="OWZ122" s="405"/>
      <c r="OXA122" s="405"/>
      <c r="OXB122" s="405"/>
      <c r="OXC122" s="405"/>
      <c r="OXD122" s="405"/>
      <c r="OXE122" s="405"/>
      <c r="OXF122" s="405"/>
      <c r="OXG122" s="405"/>
      <c r="OXH122" s="405"/>
      <c r="OXI122" s="405"/>
      <c r="OXJ122" s="405"/>
      <c r="OXK122" s="405"/>
      <c r="OXL122" s="405"/>
      <c r="OXM122" s="405"/>
      <c r="OXN122" s="405"/>
      <c r="OXO122" s="405"/>
      <c r="OXP122" s="405"/>
      <c r="OXQ122" s="405"/>
      <c r="OXR122" s="405"/>
      <c r="OXS122" s="405"/>
      <c r="OXT122" s="405"/>
      <c r="OXU122" s="405"/>
      <c r="OXV122" s="405"/>
      <c r="OXW122" s="405"/>
      <c r="OXX122" s="405"/>
      <c r="OXY122" s="405"/>
      <c r="OXZ122" s="405"/>
      <c r="OYA122" s="405"/>
      <c r="OYB122" s="405"/>
      <c r="OYC122" s="405"/>
      <c r="OYD122" s="405"/>
      <c r="OYE122" s="405"/>
      <c r="OYF122" s="405"/>
      <c r="OYG122" s="405"/>
      <c r="OYH122" s="405"/>
      <c r="OYI122" s="405"/>
      <c r="OYJ122" s="405"/>
      <c r="OYK122" s="405"/>
      <c r="OYL122" s="405"/>
      <c r="OYM122" s="405"/>
      <c r="OYN122" s="405"/>
      <c r="OYO122" s="405"/>
      <c r="OYP122" s="405"/>
      <c r="OYQ122" s="405"/>
      <c r="OYR122" s="405"/>
      <c r="OYS122" s="405"/>
      <c r="OYT122" s="405"/>
      <c r="OYU122" s="405"/>
      <c r="OYV122" s="405"/>
      <c r="OYW122" s="405"/>
      <c r="OYX122" s="405"/>
      <c r="OYY122" s="405"/>
      <c r="OYZ122" s="405"/>
      <c r="OZA122" s="405"/>
      <c r="OZB122" s="405"/>
      <c r="OZC122" s="405"/>
      <c r="OZD122" s="405"/>
      <c r="OZE122" s="405"/>
      <c r="OZF122" s="405"/>
      <c r="OZG122" s="405"/>
      <c r="OZH122" s="405"/>
      <c r="OZI122" s="405"/>
      <c r="OZJ122" s="405"/>
      <c r="OZK122" s="405"/>
      <c r="OZL122" s="405"/>
      <c r="OZM122" s="405"/>
      <c r="OZN122" s="405"/>
      <c r="OZO122" s="405"/>
      <c r="OZP122" s="405"/>
      <c r="OZQ122" s="405"/>
      <c r="OZR122" s="405"/>
      <c r="OZS122" s="405"/>
      <c r="OZT122" s="405"/>
      <c r="OZU122" s="405"/>
      <c r="OZV122" s="405"/>
      <c r="OZW122" s="405"/>
      <c r="OZX122" s="405"/>
      <c r="OZY122" s="405"/>
      <c r="OZZ122" s="405"/>
      <c r="PAA122" s="405"/>
      <c r="PAB122" s="405"/>
      <c r="PAC122" s="405"/>
      <c r="PAD122" s="405"/>
      <c r="PAE122" s="405"/>
      <c r="PAF122" s="405"/>
      <c r="PAG122" s="405"/>
      <c r="PAH122" s="405"/>
      <c r="PAI122" s="405"/>
      <c r="PAJ122" s="405"/>
      <c r="PAK122" s="405"/>
      <c r="PAL122" s="405"/>
      <c r="PAM122" s="405"/>
      <c r="PAN122" s="405"/>
      <c r="PAO122" s="405"/>
      <c r="PAP122" s="405"/>
      <c r="PAQ122" s="405"/>
      <c r="PAR122" s="405"/>
      <c r="PAS122" s="405"/>
      <c r="PAT122" s="405"/>
      <c r="PAU122" s="405"/>
      <c r="PAV122" s="405"/>
      <c r="PAW122" s="405"/>
      <c r="PAX122" s="405"/>
      <c r="PAY122" s="405"/>
      <c r="PAZ122" s="405"/>
      <c r="PBA122" s="405"/>
      <c r="PBB122" s="405"/>
      <c r="PBC122" s="405"/>
      <c r="PBD122" s="405"/>
      <c r="PBE122" s="405"/>
      <c r="PBF122" s="405"/>
      <c r="PBG122" s="405"/>
      <c r="PBH122" s="405"/>
      <c r="PBI122" s="405"/>
      <c r="PBJ122" s="405"/>
      <c r="PBK122" s="405"/>
      <c r="PBL122" s="405"/>
      <c r="PBM122" s="405"/>
      <c r="PBN122" s="405"/>
      <c r="PBO122" s="405"/>
      <c r="PBP122" s="405"/>
      <c r="PBQ122" s="405"/>
      <c r="PBR122" s="405"/>
      <c r="PBS122" s="405"/>
      <c r="PBT122" s="405"/>
      <c r="PBU122" s="405"/>
      <c r="PBV122" s="405"/>
      <c r="PBW122" s="405"/>
      <c r="PBX122" s="405"/>
      <c r="PBY122" s="405"/>
      <c r="PBZ122" s="405"/>
      <c r="PCA122" s="405"/>
      <c r="PCB122" s="405"/>
      <c r="PCC122" s="405"/>
      <c r="PCD122" s="405"/>
      <c r="PCE122" s="405"/>
      <c r="PCF122" s="405"/>
      <c r="PCG122" s="405"/>
      <c r="PCH122" s="405"/>
      <c r="PCI122" s="405"/>
      <c r="PCJ122" s="405"/>
      <c r="PCK122" s="405"/>
      <c r="PCL122" s="405"/>
      <c r="PCM122" s="405"/>
      <c r="PCN122" s="405"/>
      <c r="PCO122" s="405"/>
      <c r="PCP122" s="405"/>
      <c r="PCQ122" s="405"/>
      <c r="PCR122" s="405"/>
      <c r="PCS122" s="405"/>
      <c r="PCT122" s="405"/>
      <c r="PCU122" s="405"/>
      <c r="PCV122" s="405"/>
      <c r="PCW122" s="405"/>
      <c r="PCX122" s="405"/>
      <c r="PCY122" s="405"/>
      <c r="PCZ122" s="405"/>
      <c r="PDA122" s="405"/>
      <c r="PDB122" s="405"/>
      <c r="PDC122" s="405"/>
      <c r="PDD122" s="405"/>
      <c r="PDE122" s="405"/>
      <c r="PDF122" s="405"/>
      <c r="PDG122" s="405"/>
      <c r="PDH122" s="405"/>
      <c r="PDI122" s="405"/>
      <c r="PDJ122" s="405"/>
      <c r="PDK122" s="405"/>
      <c r="PDL122" s="405"/>
      <c r="PDM122" s="405"/>
      <c r="PDN122" s="405"/>
      <c r="PDO122" s="405"/>
      <c r="PDP122" s="405"/>
      <c r="PDQ122" s="405"/>
      <c r="PDR122" s="405"/>
      <c r="PDS122" s="405"/>
      <c r="PDT122" s="405"/>
      <c r="PDU122" s="405"/>
      <c r="PDV122" s="405"/>
      <c r="PDW122" s="405"/>
      <c r="PDX122" s="405"/>
      <c r="PDY122" s="405"/>
      <c r="PDZ122" s="405"/>
      <c r="PEA122" s="405"/>
      <c r="PEB122" s="405"/>
      <c r="PEC122" s="405"/>
      <c r="PED122" s="405"/>
      <c r="PEE122" s="405"/>
      <c r="PEF122" s="405"/>
      <c r="PEG122" s="405"/>
      <c r="PEH122" s="405"/>
      <c r="PEI122" s="405"/>
      <c r="PEJ122" s="405"/>
      <c r="PEK122" s="405"/>
      <c r="PEL122" s="405"/>
      <c r="PEM122" s="405"/>
      <c r="PEN122" s="405"/>
      <c r="PEO122" s="405"/>
      <c r="PEP122" s="405"/>
      <c r="PEQ122" s="405"/>
      <c r="PER122" s="405"/>
      <c r="PES122" s="405"/>
      <c r="PET122" s="405"/>
      <c r="PEU122" s="405"/>
      <c r="PEV122" s="405"/>
      <c r="PEW122" s="405"/>
      <c r="PEX122" s="405"/>
      <c r="PEY122" s="405"/>
      <c r="PEZ122" s="405"/>
      <c r="PFA122" s="405"/>
      <c r="PFB122" s="405"/>
      <c r="PFC122" s="405"/>
      <c r="PFD122" s="405"/>
      <c r="PFE122" s="405"/>
      <c r="PFF122" s="405"/>
      <c r="PFG122" s="405"/>
      <c r="PFH122" s="405"/>
      <c r="PFI122" s="405"/>
      <c r="PFJ122" s="405"/>
      <c r="PFK122" s="405"/>
      <c r="PFL122" s="405"/>
      <c r="PFM122" s="405"/>
      <c r="PFN122" s="405"/>
      <c r="PFO122" s="405"/>
      <c r="PFP122" s="405"/>
      <c r="PFQ122" s="405"/>
      <c r="PFR122" s="405"/>
      <c r="PFT122" s="405"/>
      <c r="PFV122" s="405"/>
      <c r="PFX122" s="405"/>
      <c r="PGA122" s="405"/>
      <c r="PGB122" s="405"/>
      <c r="PGC122" s="405"/>
      <c r="PGE122" s="405"/>
      <c r="PGF122" s="405"/>
      <c r="PGG122" s="405"/>
      <c r="PGH122" s="405"/>
      <c r="PGM122" s="405"/>
      <c r="PGO122" s="405"/>
      <c r="PGP122" s="405"/>
      <c r="PGQ122" s="405"/>
      <c r="PGR122" s="405"/>
      <c r="PGS122" s="405"/>
      <c r="PGT122" s="405"/>
      <c r="PGU122" s="405"/>
      <c r="PGV122" s="405"/>
      <c r="PGW122" s="405"/>
      <c r="PGX122" s="405"/>
      <c r="PGY122" s="405"/>
      <c r="PGZ122" s="405"/>
      <c r="PHA122" s="405"/>
      <c r="PHB122" s="405"/>
      <c r="PHC122" s="405"/>
      <c r="PHD122" s="405"/>
      <c r="PHE122" s="405"/>
      <c r="PHF122" s="405"/>
      <c r="PHG122" s="405"/>
      <c r="PHH122" s="405"/>
      <c r="PHI122" s="405"/>
      <c r="PHJ122" s="405"/>
      <c r="PHK122" s="405"/>
      <c r="PHL122" s="405"/>
      <c r="PHM122" s="405"/>
      <c r="PHN122" s="405"/>
      <c r="PHO122" s="405"/>
      <c r="PHP122" s="405"/>
      <c r="PHQ122" s="405"/>
      <c r="PHR122" s="405"/>
      <c r="PHS122" s="405"/>
      <c r="PHT122" s="405"/>
      <c r="PHU122" s="405"/>
      <c r="PHV122" s="405"/>
      <c r="PHW122" s="405"/>
      <c r="PHX122" s="405"/>
      <c r="PHY122" s="405"/>
      <c r="PHZ122" s="405"/>
      <c r="PIA122" s="405"/>
      <c r="PIB122" s="405"/>
      <c r="PIC122" s="405"/>
      <c r="PID122" s="405"/>
      <c r="PIE122" s="405"/>
      <c r="PIF122" s="405"/>
      <c r="PIG122" s="405"/>
      <c r="PIH122" s="405"/>
      <c r="PII122" s="405"/>
      <c r="PIJ122" s="405"/>
      <c r="PIK122" s="405"/>
      <c r="PIL122" s="405"/>
      <c r="PIM122" s="405"/>
      <c r="PIN122" s="405"/>
      <c r="PIO122" s="405"/>
      <c r="PIP122" s="405"/>
      <c r="PIQ122" s="405"/>
      <c r="PIR122" s="405"/>
      <c r="PIS122" s="405"/>
      <c r="PIT122" s="405"/>
      <c r="PIU122" s="405"/>
      <c r="PIV122" s="405"/>
      <c r="PIW122" s="405"/>
      <c r="PIX122" s="405"/>
      <c r="PIY122" s="405"/>
      <c r="PIZ122" s="405"/>
      <c r="PJA122" s="405"/>
      <c r="PJB122" s="405"/>
      <c r="PJC122" s="405"/>
      <c r="PJD122" s="405"/>
      <c r="PJE122" s="405"/>
      <c r="PJF122" s="405"/>
      <c r="PJG122" s="405"/>
      <c r="PJH122" s="405"/>
      <c r="PJI122" s="405"/>
      <c r="PJJ122" s="405"/>
      <c r="PJK122" s="405"/>
      <c r="PJL122" s="405"/>
      <c r="PJM122" s="405"/>
      <c r="PJN122" s="405"/>
      <c r="PJO122" s="405"/>
      <c r="PJP122" s="405"/>
      <c r="PJQ122" s="405"/>
      <c r="PJR122" s="405"/>
      <c r="PJS122" s="405"/>
      <c r="PJT122" s="405"/>
      <c r="PJU122" s="405"/>
      <c r="PJV122" s="405"/>
      <c r="PJW122" s="405"/>
      <c r="PJX122" s="405"/>
      <c r="PJY122" s="405"/>
      <c r="PJZ122" s="405"/>
      <c r="PKA122" s="405"/>
      <c r="PKB122" s="405"/>
      <c r="PKC122" s="405"/>
      <c r="PKD122" s="405"/>
      <c r="PKE122" s="405"/>
      <c r="PKF122" s="405"/>
      <c r="PKG122" s="405"/>
      <c r="PKH122" s="405"/>
      <c r="PKI122" s="405"/>
      <c r="PKJ122" s="405"/>
      <c r="PKK122" s="405"/>
      <c r="PKL122" s="405"/>
      <c r="PKM122" s="405"/>
      <c r="PKN122" s="405"/>
      <c r="PKO122" s="405"/>
      <c r="PKP122" s="405"/>
      <c r="PKQ122" s="405"/>
      <c r="PKR122" s="405"/>
      <c r="PKS122" s="405"/>
      <c r="PKT122" s="405"/>
      <c r="PKU122" s="405"/>
      <c r="PKV122" s="405"/>
      <c r="PKW122" s="405"/>
      <c r="PKX122" s="405"/>
      <c r="PKY122" s="405"/>
      <c r="PKZ122" s="405"/>
      <c r="PLA122" s="405"/>
      <c r="PLB122" s="405"/>
      <c r="PLC122" s="405"/>
      <c r="PLD122" s="405"/>
      <c r="PLE122" s="405"/>
      <c r="PLF122" s="405"/>
      <c r="PLG122" s="405"/>
      <c r="PLH122" s="405"/>
      <c r="PLI122" s="405"/>
      <c r="PLJ122" s="405"/>
      <c r="PLK122" s="405"/>
      <c r="PLL122" s="405"/>
      <c r="PLM122" s="405"/>
      <c r="PLN122" s="405"/>
      <c r="PLO122" s="405"/>
      <c r="PLP122" s="405"/>
      <c r="PLQ122" s="405"/>
      <c r="PLR122" s="405"/>
      <c r="PLS122" s="405"/>
      <c r="PLT122" s="405"/>
      <c r="PLU122" s="405"/>
      <c r="PLV122" s="405"/>
      <c r="PLW122" s="405"/>
      <c r="PLX122" s="405"/>
      <c r="PLY122" s="405"/>
      <c r="PLZ122" s="405"/>
      <c r="PMA122" s="405"/>
      <c r="PMB122" s="405"/>
      <c r="PMC122" s="405"/>
      <c r="PMD122" s="405"/>
      <c r="PME122" s="405"/>
      <c r="PMF122" s="405"/>
      <c r="PMG122" s="405"/>
      <c r="PMH122" s="405"/>
      <c r="PMI122" s="405"/>
      <c r="PMJ122" s="405"/>
      <c r="PMK122" s="405"/>
      <c r="PML122" s="405"/>
      <c r="PMM122" s="405"/>
      <c r="PMN122" s="405"/>
      <c r="PMO122" s="405"/>
      <c r="PMP122" s="405"/>
      <c r="PMQ122" s="405"/>
      <c r="PMR122" s="405"/>
      <c r="PMS122" s="405"/>
      <c r="PMT122" s="405"/>
      <c r="PMU122" s="405"/>
      <c r="PMV122" s="405"/>
      <c r="PMW122" s="405"/>
      <c r="PMX122" s="405"/>
      <c r="PMY122" s="405"/>
      <c r="PMZ122" s="405"/>
      <c r="PNA122" s="405"/>
      <c r="PNB122" s="405"/>
      <c r="PNC122" s="405"/>
      <c r="PND122" s="405"/>
      <c r="PNE122" s="405"/>
      <c r="PNF122" s="405"/>
      <c r="PNG122" s="405"/>
      <c r="PNH122" s="405"/>
      <c r="PNI122" s="405"/>
      <c r="PNJ122" s="405"/>
      <c r="PNK122" s="405"/>
      <c r="PNL122" s="405"/>
      <c r="PNM122" s="405"/>
      <c r="PNN122" s="405"/>
      <c r="PNO122" s="405"/>
      <c r="PNP122" s="405"/>
      <c r="PNQ122" s="405"/>
      <c r="PNR122" s="405"/>
      <c r="PNS122" s="405"/>
      <c r="PNT122" s="405"/>
      <c r="PNU122" s="405"/>
      <c r="PNV122" s="405"/>
      <c r="PNW122" s="405"/>
      <c r="PNX122" s="405"/>
      <c r="PNY122" s="405"/>
      <c r="PNZ122" s="405"/>
      <c r="POA122" s="405"/>
      <c r="POB122" s="405"/>
      <c r="POC122" s="405"/>
      <c r="POD122" s="405"/>
      <c r="POE122" s="405"/>
      <c r="POF122" s="405"/>
      <c r="POG122" s="405"/>
      <c r="POH122" s="405"/>
      <c r="POI122" s="405"/>
      <c r="POJ122" s="405"/>
      <c r="POK122" s="405"/>
      <c r="POL122" s="405"/>
      <c r="POM122" s="405"/>
      <c r="PON122" s="405"/>
      <c r="POO122" s="405"/>
      <c r="POP122" s="405"/>
      <c r="POQ122" s="405"/>
      <c r="POR122" s="405"/>
      <c r="POS122" s="405"/>
      <c r="POT122" s="405"/>
      <c r="POU122" s="405"/>
      <c r="POV122" s="405"/>
      <c r="POW122" s="405"/>
      <c r="POX122" s="405"/>
      <c r="POY122" s="405"/>
      <c r="POZ122" s="405"/>
      <c r="PPA122" s="405"/>
      <c r="PPB122" s="405"/>
      <c r="PPC122" s="405"/>
      <c r="PPD122" s="405"/>
      <c r="PPE122" s="405"/>
      <c r="PPF122" s="405"/>
      <c r="PPG122" s="405"/>
      <c r="PPH122" s="405"/>
      <c r="PPI122" s="405"/>
      <c r="PPJ122" s="405"/>
      <c r="PPK122" s="405"/>
      <c r="PPL122" s="405"/>
      <c r="PPM122" s="405"/>
      <c r="PPN122" s="405"/>
      <c r="PPP122" s="405"/>
      <c r="PPR122" s="405"/>
      <c r="PPT122" s="405"/>
      <c r="PPW122" s="405"/>
      <c r="PPX122" s="405"/>
      <c r="PPY122" s="405"/>
      <c r="PQA122" s="405"/>
      <c r="PQB122" s="405"/>
      <c r="PQC122" s="405"/>
      <c r="PQD122" s="405"/>
      <c r="PQI122" s="405"/>
      <c r="PQK122" s="405"/>
      <c r="PQL122" s="405"/>
      <c r="PQM122" s="405"/>
      <c r="PQN122" s="405"/>
      <c r="PQO122" s="405"/>
      <c r="PQP122" s="405"/>
      <c r="PQQ122" s="405"/>
      <c r="PQR122" s="405"/>
      <c r="PQS122" s="405"/>
      <c r="PQT122" s="405"/>
      <c r="PQU122" s="405"/>
      <c r="PQV122" s="405"/>
      <c r="PQW122" s="405"/>
      <c r="PQX122" s="405"/>
      <c r="PQY122" s="405"/>
      <c r="PQZ122" s="405"/>
      <c r="PRA122" s="405"/>
      <c r="PRB122" s="405"/>
      <c r="PRC122" s="405"/>
      <c r="PRD122" s="405"/>
      <c r="PRE122" s="405"/>
      <c r="PRF122" s="405"/>
      <c r="PRG122" s="405"/>
      <c r="PRH122" s="405"/>
      <c r="PRI122" s="405"/>
      <c r="PRJ122" s="405"/>
      <c r="PRK122" s="405"/>
      <c r="PRL122" s="405"/>
      <c r="PRM122" s="405"/>
      <c r="PRN122" s="405"/>
      <c r="PRO122" s="405"/>
      <c r="PRP122" s="405"/>
      <c r="PRQ122" s="405"/>
      <c r="PRR122" s="405"/>
      <c r="PRS122" s="405"/>
      <c r="PRT122" s="405"/>
      <c r="PRU122" s="405"/>
      <c r="PRV122" s="405"/>
      <c r="PRW122" s="405"/>
      <c r="PRX122" s="405"/>
      <c r="PRY122" s="405"/>
      <c r="PRZ122" s="405"/>
      <c r="PSA122" s="405"/>
      <c r="PSB122" s="405"/>
      <c r="PSC122" s="405"/>
      <c r="PSD122" s="405"/>
      <c r="PSE122" s="405"/>
      <c r="PSF122" s="405"/>
      <c r="PSG122" s="405"/>
      <c r="PSH122" s="405"/>
      <c r="PSI122" s="405"/>
      <c r="PSJ122" s="405"/>
      <c r="PSK122" s="405"/>
      <c r="PSL122" s="405"/>
      <c r="PSM122" s="405"/>
      <c r="PSN122" s="405"/>
      <c r="PSO122" s="405"/>
      <c r="PSP122" s="405"/>
      <c r="PSQ122" s="405"/>
      <c r="PSR122" s="405"/>
      <c r="PSS122" s="405"/>
      <c r="PST122" s="405"/>
      <c r="PSU122" s="405"/>
      <c r="PSV122" s="405"/>
      <c r="PSW122" s="405"/>
      <c r="PSX122" s="405"/>
      <c r="PSY122" s="405"/>
      <c r="PSZ122" s="405"/>
      <c r="PTA122" s="405"/>
      <c r="PTB122" s="405"/>
      <c r="PTC122" s="405"/>
      <c r="PTD122" s="405"/>
      <c r="PTE122" s="405"/>
      <c r="PTF122" s="405"/>
      <c r="PTG122" s="405"/>
      <c r="PTH122" s="405"/>
      <c r="PTI122" s="405"/>
      <c r="PTJ122" s="405"/>
      <c r="PTK122" s="405"/>
      <c r="PTL122" s="405"/>
      <c r="PTM122" s="405"/>
      <c r="PTN122" s="405"/>
      <c r="PTO122" s="405"/>
      <c r="PTP122" s="405"/>
      <c r="PTQ122" s="405"/>
      <c r="PTR122" s="405"/>
      <c r="PTS122" s="405"/>
      <c r="PTT122" s="405"/>
      <c r="PTU122" s="405"/>
      <c r="PTV122" s="405"/>
      <c r="PTW122" s="405"/>
      <c r="PTX122" s="405"/>
      <c r="PTY122" s="405"/>
      <c r="PTZ122" s="405"/>
      <c r="PUA122" s="405"/>
      <c r="PUB122" s="405"/>
      <c r="PUC122" s="405"/>
      <c r="PUD122" s="405"/>
      <c r="PUE122" s="405"/>
      <c r="PUF122" s="405"/>
      <c r="PUG122" s="405"/>
      <c r="PUH122" s="405"/>
      <c r="PUI122" s="405"/>
      <c r="PUJ122" s="405"/>
      <c r="PUK122" s="405"/>
      <c r="PUL122" s="405"/>
      <c r="PUM122" s="405"/>
      <c r="PUN122" s="405"/>
      <c r="PUO122" s="405"/>
      <c r="PUP122" s="405"/>
      <c r="PUQ122" s="405"/>
      <c r="PUR122" s="405"/>
      <c r="PUS122" s="405"/>
      <c r="PUT122" s="405"/>
      <c r="PUU122" s="405"/>
      <c r="PUV122" s="405"/>
      <c r="PUW122" s="405"/>
      <c r="PUX122" s="405"/>
      <c r="PUY122" s="405"/>
      <c r="PUZ122" s="405"/>
      <c r="PVA122" s="405"/>
      <c r="PVB122" s="405"/>
      <c r="PVC122" s="405"/>
      <c r="PVD122" s="405"/>
      <c r="PVE122" s="405"/>
      <c r="PVF122" s="405"/>
      <c r="PVG122" s="405"/>
      <c r="PVH122" s="405"/>
      <c r="PVI122" s="405"/>
      <c r="PVJ122" s="405"/>
      <c r="PVK122" s="405"/>
      <c r="PVL122" s="405"/>
      <c r="PVM122" s="405"/>
      <c r="PVN122" s="405"/>
      <c r="PVO122" s="405"/>
      <c r="PVP122" s="405"/>
      <c r="PVQ122" s="405"/>
      <c r="PVR122" s="405"/>
      <c r="PVS122" s="405"/>
      <c r="PVT122" s="405"/>
      <c r="PVU122" s="405"/>
      <c r="PVV122" s="405"/>
      <c r="PVW122" s="405"/>
      <c r="PVX122" s="405"/>
      <c r="PVY122" s="405"/>
      <c r="PVZ122" s="405"/>
      <c r="PWA122" s="405"/>
      <c r="PWB122" s="405"/>
      <c r="PWC122" s="405"/>
      <c r="PWD122" s="405"/>
      <c r="PWE122" s="405"/>
      <c r="PWF122" s="405"/>
      <c r="PWG122" s="405"/>
      <c r="PWH122" s="405"/>
      <c r="PWI122" s="405"/>
      <c r="PWJ122" s="405"/>
      <c r="PWK122" s="405"/>
      <c r="PWL122" s="405"/>
      <c r="PWM122" s="405"/>
      <c r="PWN122" s="405"/>
      <c r="PWO122" s="405"/>
      <c r="PWP122" s="405"/>
      <c r="PWQ122" s="405"/>
      <c r="PWR122" s="405"/>
      <c r="PWS122" s="405"/>
      <c r="PWT122" s="405"/>
      <c r="PWU122" s="405"/>
      <c r="PWV122" s="405"/>
      <c r="PWW122" s="405"/>
      <c r="PWX122" s="405"/>
      <c r="PWY122" s="405"/>
      <c r="PWZ122" s="405"/>
      <c r="PXA122" s="405"/>
      <c r="PXB122" s="405"/>
      <c r="PXC122" s="405"/>
      <c r="PXD122" s="405"/>
      <c r="PXE122" s="405"/>
      <c r="PXF122" s="405"/>
      <c r="PXG122" s="405"/>
      <c r="PXH122" s="405"/>
      <c r="PXI122" s="405"/>
      <c r="PXJ122" s="405"/>
      <c r="PXK122" s="405"/>
      <c r="PXL122" s="405"/>
      <c r="PXM122" s="405"/>
      <c r="PXN122" s="405"/>
      <c r="PXO122" s="405"/>
      <c r="PXP122" s="405"/>
      <c r="PXQ122" s="405"/>
      <c r="PXR122" s="405"/>
      <c r="PXS122" s="405"/>
      <c r="PXT122" s="405"/>
      <c r="PXU122" s="405"/>
      <c r="PXV122" s="405"/>
      <c r="PXW122" s="405"/>
      <c r="PXX122" s="405"/>
      <c r="PXY122" s="405"/>
      <c r="PXZ122" s="405"/>
      <c r="PYA122" s="405"/>
      <c r="PYB122" s="405"/>
      <c r="PYC122" s="405"/>
      <c r="PYD122" s="405"/>
      <c r="PYE122" s="405"/>
      <c r="PYF122" s="405"/>
      <c r="PYG122" s="405"/>
      <c r="PYH122" s="405"/>
      <c r="PYI122" s="405"/>
      <c r="PYJ122" s="405"/>
      <c r="PYK122" s="405"/>
      <c r="PYL122" s="405"/>
      <c r="PYM122" s="405"/>
      <c r="PYN122" s="405"/>
      <c r="PYO122" s="405"/>
      <c r="PYP122" s="405"/>
      <c r="PYQ122" s="405"/>
      <c r="PYR122" s="405"/>
      <c r="PYS122" s="405"/>
      <c r="PYT122" s="405"/>
      <c r="PYU122" s="405"/>
      <c r="PYV122" s="405"/>
      <c r="PYW122" s="405"/>
      <c r="PYX122" s="405"/>
      <c r="PYY122" s="405"/>
      <c r="PYZ122" s="405"/>
      <c r="PZA122" s="405"/>
      <c r="PZB122" s="405"/>
      <c r="PZC122" s="405"/>
      <c r="PZD122" s="405"/>
      <c r="PZE122" s="405"/>
      <c r="PZF122" s="405"/>
      <c r="PZG122" s="405"/>
      <c r="PZH122" s="405"/>
      <c r="PZI122" s="405"/>
      <c r="PZJ122" s="405"/>
      <c r="PZL122" s="405"/>
      <c r="PZN122" s="405"/>
      <c r="PZP122" s="405"/>
      <c r="PZS122" s="405"/>
      <c r="PZT122" s="405"/>
      <c r="PZU122" s="405"/>
      <c r="PZW122" s="405"/>
      <c r="PZX122" s="405"/>
      <c r="PZY122" s="405"/>
      <c r="PZZ122" s="405"/>
      <c r="QAE122" s="405"/>
      <c r="QAG122" s="405"/>
      <c r="QAH122" s="405"/>
      <c r="QAI122" s="405"/>
      <c r="QAJ122" s="405"/>
      <c r="QAK122" s="405"/>
      <c r="QAL122" s="405"/>
      <c r="QAM122" s="405"/>
      <c r="QAN122" s="405"/>
      <c r="QAO122" s="405"/>
      <c r="QAP122" s="405"/>
      <c r="QAQ122" s="405"/>
      <c r="QAR122" s="405"/>
      <c r="QAS122" s="405"/>
      <c r="QAT122" s="405"/>
      <c r="QAU122" s="405"/>
      <c r="QAV122" s="405"/>
      <c r="QAW122" s="405"/>
      <c r="QAX122" s="405"/>
      <c r="QAY122" s="405"/>
      <c r="QAZ122" s="405"/>
      <c r="QBA122" s="405"/>
      <c r="QBB122" s="405"/>
      <c r="QBC122" s="405"/>
      <c r="QBD122" s="405"/>
      <c r="QBE122" s="405"/>
      <c r="QBF122" s="405"/>
      <c r="QBG122" s="405"/>
      <c r="QBH122" s="405"/>
      <c r="QBI122" s="405"/>
      <c r="QBJ122" s="405"/>
      <c r="QBK122" s="405"/>
      <c r="QBL122" s="405"/>
      <c r="QBM122" s="405"/>
      <c r="QBN122" s="405"/>
      <c r="QBO122" s="405"/>
      <c r="QBP122" s="405"/>
      <c r="QBQ122" s="405"/>
      <c r="QBR122" s="405"/>
      <c r="QBS122" s="405"/>
      <c r="QBT122" s="405"/>
      <c r="QBU122" s="405"/>
      <c r="QBV122" s="405"/>
      <c r="QBW122" s="405"/>
      <c r="QBX122" s="405"/>
      <c r="QBY122" s="405"/>
      <c r="QBZ122" s="405"/>
      <c r="QCA122" s="405"/>
      <c r="QCB122" s="405"/>
      <c r="QCC122" s="405"/>
      <c r="QCD122" s="405"/>
      <c r="QCE122" s="405"/>
      <c r="QCF122" s="405"/>
      <c r="QCG122" s="405"/>
      <c r="QCH122" s="405"/>
      <c r="QCI122" s="405"/>
      <c r="QCJ122" s="405"/>
      <c r="QCK122" s="405"/>
      <c r="QCL122" s="405"/>
      <c r="QCM122" s="405"/>
      <c r="QCN122" s="405"/>
      <c r="QCO122" s="405"/>
      <c r="QCP122" s="405"/>
      <c r="QCQ122" s="405"/>
      <c r="QCR122" s="405"/>
      <c r="QCS122" s="405"/>
      <c r="QCT122" s="405"/>
      <c r="QCU122" s="405"/>
      <c r="QCV122" s="405"/>
      <c r="QCW122" s="405"/>
      <c r="QCX122" s="405"/>
      <c r="QCY122" s="405"/>
      <c r="QCZ122" s="405"/>
      <c r="QDA122" s="405"/>
      <c r="QDB122" s="405"/>
      <c r="QDC122" s="405"/>
      <c r="QDD122" s="405"/>
      <c r="QDE122" s="405"/>
      <c r="QDF122" s="405"/>
      <c r="QDG122" s="405"/>
      <c r="QDH122" s="405"/>
      <c r="QDI122" s="405"/>
      <c r="QDJ122" s="405"/>
      <c r="QDK122" s="405"/>
      <c r="QDL122" s="405"/>
      <c r="QDM122" s="405"/>
      <c r="QDN122" s="405"/>
      <c r="QDO122" s="405"/>
      <c r="QDP122" s="405"/>
      <c r="QDQ122" s="405"/>
      <c r="QDR122" s="405"/>
      <c r="QDS122" s="405"/>
      <c r="QDT122" s="405"/>
      <c r="QDU122" s="405"/>
      <c r="QDV122" s="405"/>
      <c r="QDW122" s="405"/>
      <c r="QDX122" s="405"/>
      <c r="QDY122" s="405"/>
      <c r="QDZ122" s="405"/>
      <c r="QEA122" s="405"/>
      <c r="QEB122" s="405"/>
      <c r="QEC122" s="405"/>
      <c r="QED122" s="405"/>
      <c r="QEE122" s="405"/>
      <c r="QEF122" s="405"/>
      <c r="QEG122" s="405"/>
      <c r="QEH122" s="405"/>
      <c r="QEI122" s="405"/>
      <c r="QEJ122" s="405"/>
      <c r="QEK122" s="405"/>
      <c r="QEL122" s="405"/>
      <c r="QEM122" s="405"/>
      <c r="QEN122" s="405"/>
      <c r="QEO122" s="405"/>
      <c r="QEP122" s="405"/>
      <c r="QEQ122" s="405"/>
      <c r="QER122" s="405"/>
      <c r="QES122" s="405"/>
      <c r="QET122" s="405"/>
      <c r="QEU122" s="405"/>
      <c r="QEV122" s="405"/>
      <c r="QEW122" s="405"/>
      <c r="QEX122" s="405"/>
      <c r="QEY122" s="405"/>
      <c r="QEZ122" s="405"/>
      <c r="QFA122" s="405"/>
      <c r="QFB122" s="405"/>
      <c r="QFC122" s="405"/>
      <c r="QFD122" s="405"/>
      <c r="QFE122" s="405"/>
      <c r="QFF122" s="405"/>
      <c r="QFG122" s="405"/>
      <c r="QFH122" s="405"/>
      <c r="QFI122" s="405"/>
      <c r="QFJ122" s="405"/>
      <c r="QFK122" s="405"/>
      <c r="QFL122" s="405"/>
      <c r="QFM122" s="405"/>
      <c r="QFN122" s="405"/>
      <c r="QFO122" s="405"/>
      <c r="QFP122" s="405"/>
      <c r="QFQ122" s="405"/>
      <c r="QFR122" s="405"/>
      <c r="QFS122" s="405"/>
      <c r="QFT122" s="405"/>
      <c r="QFU122" s="405"/>
      <c r="QFV122" s="405"/>
      <c r="QFW122" s="405"/>
      <c r="QFX122" s="405"/>
      <c r="QFY122" s="405"/>
      <c r="QFZ122" s="405"/>
      <c r="QGA122" s="405"/>
      <c r="QGB122" s="405"/>
      <c r="QGC122" s="405"/>
      <c r="QGD122" s="405"/>
      <c r="QGE122" s="405"/>
      <c r="QGF122" s="405"/>
      <c r="QGG122" s="405"/>
      <c r="QGH122" s="405"/>
      <c r="QGI122" s="405"/>
      <c r="QGJ122" s="405"/>
      <c r="QGK122" s="405"/>
      <c r="QGL122" s="405"/>
      <c r="QGM122" s="405"/>
      <c r="QGN122" s="405"/>
      <c r="QGO122" s="405"/>
      <c r="QGP122" s="405"/>
      <c r="QGQ122" s="405"/>
      <c r="QGR122" s="405"/>
      <c r="QGS122" s="405"/>
      <c r="QGT122" s="405"/>
      <c r="QGU122" s="405"/>
      <c r="QGV122" s="405"/>
      <c r="QGW122" s="405"/>
      <c r="QGX122" s="405"/>
      <c r="QGY122" s="405"/>
      <c r="QGZ122" s="405"/>
      <c r="QHA122" s="405"/>
      <c r="QHB122" s="405"/>
      <c r="QHC122" s="405"/>
      <c r="QHD122" s="405"/>
      <c r="QHE122" s="405"/>
      <c r="QHF122" s="405"/>
      <c r="QHG122" s="405"/>
      <c r="QHH122" s="405"/>
      <c r="QHI122" s="405"/>
      <c r="QHJ122" s="405"/>
      <c r="QHK122" s="405"/>
      <c r="QHL122" s="405"/>
      <c r="QHM122" s="405"/>
      <c r="QHN122" s="405"/>
      <c r="QHO122" s="405"/>
      <c r="QHP122" s="405"/>
      <c r="QHQ122" s="405"/>
      <c r="QHR122" s="405"/>
      <c r="QHS122" s="405"/>
      <c r="QHT122" s="405"/>
      <c r="QHU122" s="405"/>
      <c r="QHV122" s="405"/>
      <c r="QHW122" s="405"/>
      <c r="QHX122" s="405"/>
      <c r="QHY122" s="405"/>
      <c r="QHZ122" s="405"/>
      <c r="QIA122" s="405"/>
      <c r="QIB122" s="405"/>
      <c r="QIC122" s="405"/>
      <c r="QID122" s="405"/>
      <c r="QIE122" s="405"/>
      <c r="QIF122" s="405"/>
      <c r="QIG122" s="405"/>
      <c r="QIH122" s="405"/>
      <c r="QII122" s="405"/>
      <c r="QIJ122" s="405"/>
      <c r="QIK122" s="405"/>
      <c r="QIL122" s="405"/>
      <c r="QIM122" s="405"/>
      <c r="QIN122" s="405"/>
      <c r="QIO122" s="405"/>
      <c r="QIP122" s="405"/>
      <c r="QIQ122" s="405"/>
      <c r="QIR122" s="405"/>
      <c r="QIS122" s="405"/>
      <c r="QIT122" s="405"/>
      <c r="QIU122" s="405"/>
      <c r="QIV122" s="405"/>
      <c r="QIW122" s="405"/>
      <c r="QIX122" s="405"/>
      <c r="QIY122" s="405"/>
      <c r="QIZ122" s="405"/>
      <c r="QJA122" s="405"/>
      <c r="QJB122" s="405"/>
      <c r="QJC122" s="405"/>
      <c r="QJD122" s="405"/>
      <c r="QJE122" s="405"/>
      <c r="QJF122" s="405"/>
      <c r="QJH122" s="405"/>
      <c r="QJJ122" s="405"/>
      <c r="QJL122" s="405"/>
      <c r="QJO122" s="405"/>
      <c r="QJP122" s="405"/>
      <c r="QJQ122" s="405"/>
      <c r="QJS122" s="405"/>
      <c r="QJT122" s="405"/>
      <c r="QJU122" s="405"/>
      <c r="QJV122" s="405"/>
      <c r="QKA122" s="405"/>
      <c r="QKC122" s="405"/>
      <c r="QKD122" s="405"/>
      <c r="QKE122" s="405"/>
      <c r="QKF122" s="405"/>
      <c r="QKG122" s="405"/>
      <c r="QKH122" s="405"/>
      <c r="QKI122" s="405"/>
      <c r="QKJ122" s="405"/>
      <c r="QKK122" s="405"/>
      <c r="QKL122" s="405"/>
      <c r="QKM122" s="405"/>
      <c r="QKN122" s="405"/>
      <c r="QKO122" s="405"/>
      <c r="QKP122" s="405"/>
      <c r="QKQ122" s="405"/>
      <c r="QKR122" s="405"/>
      <c r="QKS122" s="405"/>
      <c r="QKT122" s="405"/>
      <c r="QKU122" s="405"/>
      <c r="QKV122" s="405"/>
      <c r="QKW122" s="405"/>
      <c r="QKX122" s="405"/>
      <c r="QKY122" s="405"/>
      <c r="QKZ122" s="405"/>
      <c r="QLA122" s="405"/>
      <c r="QLB122" s="405"/>
      <c r="QLC122" s="405"/>
      <c r="QLD122" s="405"/>
      <c r="QLE122" s="405"/>
      <c r="QLF122" s="405"/>
      <c r="QLG122" s="405"/>
      <c r="QLH122" s="405"/>
      <c r="QLI122" s="405"/>
      <c r="QLJ122" s="405"/>
      <c r="QLK122" s="405"/>
      <c r="QLL122" s="405"/>
      <c r="QLM122" s="405"/>
      <c r="QLN122" s="405"/>
      <c r="QLO122" s="405"/>
      <c r="QLP122" s="405"/>
      <c r="QLQ122" s="405"/>
      <c r="QLR122" s="405"/>
      <c r="QLS122" s="405"/>
      <c r="QLT122" s="405"/>
      <c r="QLU122" s="405"/>
      <c r="QLV122" s="405"/>
      <c r="QLW122" s="405"/>
      <c r="QLX122" s="405"/>
      <c r="QLY122" s="405"/>
      <c r="QLZ122" s="405"/>
      <c r="QMA122" s="405"/>
      <c r="QMB122" s="405"/>
      <c r="QMC122" s="405"/>
      <c r="QMD122" s="405"/>
      <c r="QME122" s="405"/>
      <c r="QMF122" s="405"/>
      <c r="QMG122" s="405"/>
      <c r="QMH122" s="405"/>
      <c r="QMI122" s="405"/>
      <c r="QMJ122" s="405"/>
      <c r="QMK122" s="405"/>
      <c r="QML122" s="405"/>
      <c r="QMM122" s="405"/>
      <c r="QMN122" s="405"/>
      <c r="QMO122" s="405"/>
      <c r="QMP122" s="405"/>
      <c r="QMQ122" s="405"/>
      <c r="QMR122" s="405"/>
      <c r="QMS122" s="405"/>
      <c r="QMT122" s="405"/>
      <c r="QMU122" s="405"/>
      <c r="QMV122" s="405"/>
      <c r="QMW122" s="405"/>
      <c r="QMX122" s="405"/>
      <c r="QMY122" s="405"/>
      <c r="QMZ122" s="405"/>
      <c r="QNA122" s="405"/>
      <c r="QNB122" s="405"/>
      <c r="QNC122" s="405"/>
      <c r="QND122" s="405"/>
      <c r="QNE122" s="405"/>
      <c r="QNF122" s="405"/>
      <c r="QNG122" s="405"/>
      <c r="QNH122" s="405"/>
      <c r="QNI122" s="405"/>
      <c r="QNJ122" s="405"/>
      <c r="QNK122" s="405"/>
      <c r="QNL122" s="405"/>
      <c r="QNM122" s="405"/>
      <c r="QNN122" s="405"/>
      <c r="QNO122" s="405"/>
      <c r="QNP122" s="405"/>
      <c r="QNQ122" s="405"/>
      <c r="QNR122" s="405"/>
      <c r="QNS122" s="405"/>
      <c r="QNT122" s="405"/>
      <c r="QNU122" s="405"/>
      <c r="QNV122" s="405"/>
      <c r="QNW122" s="405"/>
      <c r="QNX122" s="405"/>
      <c r="QNY122" s="405"/>
      <c r="QNZ122" s="405"/>
      <c r="QOA122" s="405"/>
      <c r="QOB122" s="405"/>
      <c r="QOC122" s="405"/>
      <c r="QOD122" s="405"/>
      <c r="QOE122" s="405"/>
      <c r="QOF122" s="405"/>
      <c r="QOG122" s="405"/>
      <c r="QOH122" s="405"/>
      <c r="QOI122" s="405"/>
      <c r="QOJ122" s="405"/>
      <c r="QOK122" s="405"/>
      <c r="QOL122" s="405"/>
      <c r="QOM122" s="405"/>
      <c r="QON122" s="405"/>
      <c r="QOO122" s="405"/>
      <c r="QOP122" s="405"/>
      <c r="QOQ122" s="405"/>
      <c r="QOR122" s="405"/>
      <c r="QOS122" s="405"/>
      <c r="QOT122" s="405"/>
      <c r="QOU122" s="405"/>
      <c r="QOV122" s="405"/>
      <c r="QOW122" s="405"/>
      <c r="QOX122" s="405"/>
      <c r="QOY122" s="405"/>
      <c r="QOZ122" s="405"/>
      <c r="QPA122" s="405"/>
      <c r="QPB122" s="405"/>
      <c r="QPC122" s="405"/>
      <c r="QPD122" s="405"/>
      <c r="QPE122" s="405"/>
      <c r="QPF122" s="405"/>
      <c r="QPG122" s="405"/>
      <c r="QPH122" s="405"/>
      <c r="QPI122" s="405"/>
      <c r="QPJ122" s="405"/>
      <c r="QPK122" s="405"/>
      <c r="QPL122" s="405"/>
      <c r="QPM122" s="405"/>
      <c r="QPN122" s="405"/>
      <c r="QPO122" s="405"/>
      <c r="QPP122" s="405"/>
      <c r="QPQ122" s="405"/>
      <c r="QPR122" s="405"/>
      <c r="QPS122" s="405"/>
      <c r="QPT122" s="405"/>
      <c r="QPU122" s="405"/>
      <c r="QPV122" s="405"/>
      <c r="QPW122" s="405"/>
      <c r="QPX122" s="405"/>
      <c r="QPY122" s="405"/>
      <c r="QPZ122" s="405"/>
      <c r="QQA122" s="405"/>
      <c r="QQB122" s="405"/>
      <c r="QQC122" s="405"/>
      <c r="QQD122" s="405"/>
      <c r="QQE122" s="405"/>
      <c r="QQF122" s="405"/>
      <c r="QQG122" s="405"/>
      <c r="QQH122" s="405"/>
      <c r="QQI122" s="405"/>
      <c r="QQJ122" s="405"/>
      <c r="QQK122" s="405"/>
      <c r="QQL122" s="405"/>
      <c r="QQM122" s="405"/>
      <c r="QQN122" s="405"/>
      <c r="QQO122" s="405"/>
      <c r="QQP122" s="405"/>
      <c r="QQQ122" s="405"/>
      <c r="QQR122" s="405"/>
      <c r="QQS122" s="405"/>
      <c r="QQT122" s="405"/>
      <c r="QQU122" s="405"/>
      <c r="QQV122" s="405"/>
      <c r="QQW122" s="405"/>
      <c r="QQX122" s="405"/>
      <c r="QQY122" s="405"/>
      <c r="QQZ122" s="405"/>
      <c r="QRA122" s="405"/>
      <c r="QRB122" s="405"/>
      <c r="QRC122" s="405"/>
      <c r="QRD122" s="405"/>
      <c r="QRE122" s="405"/>
      <c r="QRF122" s="405"/>
      <c r="QRG122" s="405"/>
      <c r="QRH122" s="405"/>
      <c r="QRI122" s="405"/>
      <c r="QRJ122" s="405"/>
      <c r="QRK122" s="405"/>
      <c r="QRL122" s="405"/>
      <c r="QRM122" s="405"/>
      <c r="QRN122" s="405"/>
      <c r="QRO122" s="405"/>
      <c r="QRP122" s="405"/>
      <c r="QRQ122" s="405"/>
      <c r="QRR122" s="405"/>
      <c r="QRS122" s="405"/>
      <c r="QRT122" s="405"/>
      <c r="QRU122" s="405"/>
      <c r="QRV122" s="405"/>
      <c r="QRW122" s="405"/>
      <c r="QRX122" s="405"/>
      <c r="QRY122" s="405"/>
      <c r="QRZ122" s="405"/>
      <c r="QSA122" s="405"/>
      <c r="QSB122" s="405"/>
      <c r="QSC122" s="405"/>
      <c r="QSD122" s="405"/>
      <c r="QSE122" s="405"/>
      <c r="QSF122" s="405"/>
      <c r="QSG122" s="405"/>
      <c r="QSH122" s="405"/>
      <c r="QSI122" s="405"/>
      <c r="QSJ122" s="405"/>
      <c r="QSK122" s="405"/>
      <c r="QSL122" s="405"/>
      <c r="QSM122" s="405"/>
      <c r="QSN122" s="405"/>
      <c r="QSO122" s="405"/>
      <c r="QSP122" s="405"/>
      <c r="QSQ122" s="405"/>
      <c r="QSR122" s="405"/>
      <c r="QSS122" s="405"/>
      <c r="QST122" s="405"/>
      <c r="QSU122" s="405"/>
      <c r="QSV122" s="405"/>
      <c r="QSW122" s="405"/>
      <c r="QSX122" s="405"/>
      <c r="QSY122" s="405"/>
      <c r="QSZ122" s="405"/>
      <c r="QTA122" s="405"/>
      <c r="QTB122" s="405"/>
      <c r="QTD122" s="405"/>
      <c r="QTF122" s="405"/>
      <c r="QTH122" s="405"/>
      <c r="QTK122" s="405"/>
      <c r="QTL122" s="405"/>
      <c r="QTM122" s="405"/>
      <c r="QTO122" s="405"/>
      <c r="QTP122" s="405"/>
      <c r="QTQ122" s="405"/>
      <c r="QTR122" s="405"/>
      <c r="QTW122" s="405"/>
      <c r="QTY122" s="405"/>
      <c r="QTZ122" s="405"/>
      <c r="QUA122" s="405"/>
      <c r="QUB122" s="405"/>
      <c r="QUC122" s="405"/>
      <c r="QUD122" s="405"/>
      <c r="QUE122" s="405"/>
      <c r="QUF122" s="405"/>
      <c r="QUG122" s="405"/>
      <c r="QUH122" s="405"/>
      <c r="QUI122" s="405"/>
      <c r="QUJ122" s="405"/>
      <c r="QUK122" s="405"/>
      <c r="QUL122" s="405"/>
      <c r="QUM122" s="405"/>
      <c r="QUN122" s="405"/>
      <c r="QUO122" s="405"/>
      <c r="QUP122" s="405"/>
      <c r="QUQ122" s="405"/>
      <c r="QUR122" s="405"/>
      <c r="QUS122" s="405"/>
      <c r="QUT122" s="405"/>
      <c r="QUU122" s="405"/>
      <c r="QUV122" s="405"/>
      <c r="QUW122" s="405"/>
      <c r="QUX122" s="405"/>
      <c r="QUY122" s="405"/>
      <c r="QUZ122" s="405"/>
      <c r="QVA122" s="405"/>
      <c r="QVB122" s="405"/>
      <c r="QVC122" s="405"/>
      <c r="QVD122" s="405"/>
      <c r="QVE122" s="405"/>
      <c r="QVF122" s="405"/>
      <c r="QVG122" s="405"/>
      <c r="QVH122" s="405"/>
      <c r="QVI122" s="405"/>
      <c r="QVJ122" s="405"/>
      <c r="QVK122" s="405"/>
      <c r="QVL122" s="405"/>
      <c r="QVM122" s="405"/>
      <c r="QVN122" s="405"/>
      <c r="QVO122" s="405"/>
      <c r="QVP122" s="405"/>
      <c r="QVQ122" s="405"/>
      <c r="QVR122" s="405"/>
      <c r="QVS122" s="405"/>
      <c r="QVT122" s="405"/>
      <c r="QVU122" s="405"/>
      <c r="QVV122" s="405"/>
      <c r="QVW122" s="405"/>
      <c r="QVX122" s="405"/>
      <c r="QVY122" s="405"/>
      <c r="QVZ122" s="405"/>
      <c r="QWA122" s="405"/>
      <c r="QWB122" s="405"/>
      <c r="QWC122" s="405"/>
      <c r="QWD122" s="405"/>
      <c r="QWE122" s="405"/>
      <c r="QWF122" s="405"/>
      <c r="QWG122" s="405"/>
      <c r="QWH122" s="405"/>
      <c r="QWI122" s="405"/>
      <c r="QWJ122" s="405"/>
      <c r="QWK122" s="405"/>
      <c r="QWL122" s="405"/>
      <c r="QWM122" s="405"/>
      <c r="QWN122" s="405"/>
      <c r="QWO122" s="405"/>
      <c r="QWP122" s="405"/>
      <c r="QWQ122" s="405"/>
      <c r="QWR122" s="405"/>
      <c r="QWS122" s="405"/>
      <c r="QWT122" s="405"/>
      <c r="QWU122" s="405"/>
      <c r="QWV122" s="405"/>
      <c r="QWW122" s="405"/>
      <c r="QWX122" s="405"/>
      <c r="QWY122" s="405"/>
      <c r="QWZ122" s="405"/>
      <c r="QXA122" s="405"/>
      <c r="QXB122" s="405"/>
      <c r="QXC122" s="405"/>
      <c r="QXD122" s="405"/>
      <c r="QXE122" s="405"/>
      <c r="QXF122" s="405"/>
      <c r="QXG122" s="405"/>
      <c r="QXH122" s="405"/>
      <c r="QXI122" s="405"/>
      <c r="QXJ122" s="405"/>
      <c r="QXK122" s="405"/>
      <c r="QXL122" s="405"/>
      <c r="QXM122" s="405"/>
      <c r="QXN122" s="405"/>
      <c r="QXO122" s="405"/>
      <c r="QXP122" s="405"/>
      <c r="QXQ122" s="405"/>
      <c r="QXR122" s="405"/>
      <c r="QXS122" s="405"/>
      <c r="QXT122" s="405"/>
      <c r="QXU122" s="405"/>
      <c r="QXV122" s="405"/>
      <c r="QXW122" s="405"/>
      <c r="QXX122" s="405"/>
      <c r="QXY122" s="405"/>
      <c r="QXZ122" s="405"/>
      <c r="QYA122" s="405"/>
      <c r="QYB122" s="405"/>
      <c r="QYC122" s="405"/>
      <c r="QYD122" s="405"/>
      <c r="QYE122" s="405"/>
      <c r="QYF122" s="405"/>
      <c r="QYG122" s="405"/>
      <c r="QYH122" s="405"/>
      <c r="QYI122" s="405"/>
      <c r="QYJ122" s="405"/>
      <c r="QYK122" s="405"/>
      <c r="QYL122" s="405"/>
      <c r="QYM122" s="405"/>
      <c r="QYN122" s="405"/>
      <c r="QYO122" s="405"/>
      <c r="QYP122" s="405"/>
      <c r="QYQ122" s="405"/>
      <c r="QYR122" s="405"/>
      <c r="QYS122" s="405"/>
      <c r="QYT122" s="405"/>
      <c r="QYU122" s="405"/>
      <c r="QYV122" s="405"/>
      <c r="QYW122" s="405"/>
      <c r="QYX122" s="405"/>
      <c r="QYY122" s="405"/>
      <c r="QYZ122" s="405"/>
      <c r="QZA122" s="405"/>
      <c r="QZB122" s="405"/>
      <c r="QZC122" s="405"/>
      <c r="QZD122" s="405"/>
      <c r="QZE122" s="405"/>
      <c r="QZF122" s="405"/>
      <c r="QZG122" s="405"/>
      <c r="QZH122" s="405"/>
      <c r="QZI122" s="405"/>
      <c r="QZJ122" s="405"/>
      <c r="QZK122" s="405"/>
      <c r="QZL122" s="405"/>
      <c r="QZM122" s="405"/>
      <c r="QZN122" s="405"/>
      <c r="QZO122" s="405"/>
      <c r="QZP122" s="405"/>
      <c r="QZQ122" s="405"/>
      <c r="QZR122" s="405"/>
      <c r="QZS122" s="405"/>
      <c r="QZT122" s="405"/>
      <c r="QZU122" s="405"/>
      <c r="QZV122" s="405"/>
      <c r="QZW122" s="405"/>
      <c r="QZX122" s="405"/>
      <c r="QZY122" s="405"/>
      <c r="QZZ122" s="405"/>
      <c r="RAA122" s="405"/>
      <c r="RAB122" s="405"/>
      <c r="RAC122" s="405"/>
      <c r="RAD122" s="405"/>
      <c r="RAE122" s="405"/>
      <c r="RAF122" s="405"/>
      <c r="RAG122" s="405"/>
      <c r="RAH122" s="405"/>
      <c r="RAI122" s="405"/>
      <c r="RAJ122" s="405"/>
      <c r="RAK122" s="405"/>
      <c r="RAL122" s="405"/>
      <c r="RAM122" s="405"/>
      <c r="RAN122" s="405"/>
      <c r="RAO122" s="405"/>
      <c r="RAP122" s="405"/>
      <c r="RAQ122" s="405"/>
      <c r="RAR122" s="405"/>
      <c r="RAS122" s="405"/>
      <c r="RAT122" s="405"/>
      <c r="RAU122" s="405"/>
      <c r="RAV122" s="405"/>
      <c r="RAW122" s="405"/>
      <c r="RAX122" s="405"/>
      <c r="RAY122" s="405"/>
      <c r="RAZ122" s="405"/>
      <c r="RBA122" s="405"/>
      <c r="RBB122" s="405"/>
      <c r="RBC122" s="405"/>
      <c r="RBD122" s="405"/>
      <c r="RBE122" s="405"/>
      <c r="RBF122" s="405"/>
      <c r="RBG122" s="405"/>
      <c r="RBH122" s="405"/>
      <c r="RBI122" s="405"/>
      <c r="RBJ122" s="405"/>
      <c r="RBK122" s="405"/>
      <c r="RBL122" s="405"/>
      <c r="RBM122" s="405"/>
      <c r="RBN122" s="405"/>
      <c r="RBO122" s="405"/>
      <c r="RBP122" s="405"/>
      <c r="RBQ122" s="405"/>
      <c r="RBR122" s="405"/>
      <c r="RBS122" s="405"/>
      <c r="RBT122" s="405"/>
      <c r="RBU122" s="405"/>
      <c r="RBV122" s="405"/>
      <c r="RBW122" s="405"/>
      <c r="RBX122" s="405"/>
      <c r="RBY122" s="405"/>
      <c r="RBZ122" s="405"/>
      <c r="RCA122" s="405"/>
      <c r="RCB122" s="405"/>
      <c r="RCC122" s="405"/>
      <c r="RCD122" s="405"/>
      <c r="RCE122" s="405"/>
      <c r="RCF122" s="405"/>
      <c r="RCG122" s="405"/>
      <c r="RCH122" s="405"/>
      <c r="RCI122" s="405"/>
      <c r="RCJ122" s="405"/>
      <c r="RCK122" s="405"/>
      <c r="RCL122" s="405"/>
      <c r="RCM122" s="405"/>
      <c r="RCN122" s="405"/>
      <c r="RCO122" s="405"/>
      <c r="RCP122" s="405"/>
      <c r="RCQ122" s="405"/>
      <c r="RCR122" s="405"/>
      <c r="RCS122" s="405"/>
      <c r="RCT122" s="405"/>
      <c r="RCU122" s="405"/>
      <c r="RCV122" s="405"/>
      <c r="RCW122" s="405"/>
      <c r="RCX122" s="405"/>
      <c r="RCZ122" s="405"/>
      <c r="RDB122" s="405"/>
      <c r="RDD122" s="405"/>
      <c r="RDG122" s="405"/>
      <c r="RDH122" s="405"/>
      <c r="RDI122" s="405"/>
      <c r="RDK122" s="405"/>
      <c r="RDL122" s="405"/>
      <c r="RDM122" s="405"/>
      <c r="RDN122" s="405"/>
      <c r="RDS122" s="405"/>
      <c r="RDU122" s="405"/>
      <c r="RDV122" s="405"/>
      <c r="RDW122" s="405"/>
      <c r="RDX122" s="405"/>
      <c r="RDY122" s="405"/>
      <c r="RDZ122" s="405"/>
      <c r="REA122" s="405"/>
      <c r="REB122" s="405"/>
      <c r="REC122" s="405"/>
      <c r="RED122" s="405"/>
      <c r="REE122" s="405"/>
      <c r="REF122" s="405"/>
      <c r="REG122" s="405"/>
      <c r="REH122" s="405"/>
      <c r="REI122" s="405"/>
      <c r="REJ122" s="405"/>
      <c r="REK122" s="405"/>
      <c r="REL122" s="405"/>
      <c r="REM122" s="405"/>
      <c r="REN122" s="405"/>
      <c r="REO122" s="405"/>
      <c r="REP122" s="405"/>
      <c r="REQ122" s="405"/>
      <c r="RER122" s="405"/>
      <c r="RES122" s="405"/>
      <c r="RET122" s="405"/>
      <c r="REU122" s="405"/>
      <c r="REV122" s="405"/>
      <c r="REW122" s="405"/>
      <c r="REX122" s="405"/>
      <c r="REY122" s="405"/>
      <c r="REZ122" s="405"/>
      <c r="RFA122" s="405"/>
      <c r="RFB122" s="405"/>
      <c r="RFC122" s="405"/>
      <c r="RFD122" s="405"/>
      <c r="RFE122" s="405"/>
      <c r="RFF122" s="405"/>
      <c r="RFG122" s="405"/>
      <c r="RFH122" s="405"/>
      <c r="RFI122" s="405"/>
      <c r="RFJ122" s="405"/>
      <c r="RFK122" s="405"/>
      <c r="RFL122" s="405"/>
      <c r="RFM122" s="405"/>
      <c r="RFN122" s="405"/>
      <c r="RFO122" s="405"/>
      <c r="RFP122" s="405"/>
      <c r="RFQ122" s="405"/>
      <c r="RFR122" s="405"/>
      <c r="RFS122" s="405"/>
      <c r="RFT122" s="405"/>
      <c r="RFU122" s="405"/>
      <c r="RFV122" s="405"/>
      <c r="RFW122" s="405"/>
      <c r="RFX122" s="405"/>
      <c r="RFY122" s="405"/>
      <c r="RFZ122" s="405"/>
      <c r="RGA122" s="405"/>
      <c r="RGB122" s="405"/>
      <c r="RGC122" s="405"/>
      <c r="RGD122" s="405"/>
      <c r="RGE122" s="405"/>
      <c r="RGF122" s="405"/>
      <c r="RGG122" s="405"/>
      <c r="RGH122" s="405"/>
      <c r="RGI122" s="405"/>
      <c r="RGJ122" s="405"/>
      <c r="RGK122" s="405"/>
      <c r="RGL122" s="405"/>
      <c r="RGM122" s="405"/>
      <c r="RGN122" s="405"/>
      <c r="RGO122" s="405"/>
      <c r="RGP122" s="405"/>
      <c r="RGQ122" s="405"/>
      <c r="RGR122" s="405"/>
      <c r="RGS122" s="405"/>
      <c r="RGT122" s="405"/>
      <c r="RGU122" s="405"/>
      <c r="RGV122" s="405"/>
      <c r="RGW122" s="405"/>
      <c r="RGX122" s="405"/>
      <c r="RGY122" s="405"/>
      <c r="RGZ122" s="405"/>
      <c r="RHA122" s="405"/>
      <c r="RHB122" s="405"/>
      <c r="RHC122" s="405"/>
      <c r="RHD122" s="405"/>
      <c r="RHE122" s="405"/>
      <c r="RHF122" s="405"/>
      <c r="RHG122" s="405"/>
      <c r="RHH122" s="405"/>
      <c r="RHI122" s="405"/>
      <c r="RHJ122" s="405"/>
      <c r="RHK122" s="405"/>
      <c r="RHL122" s="405"/>
      <c r="RHM122" s="405"/>
      <c r="RHN122" s="405"/>
      <c r="RHO122" s="405"/>
      <c r="RHP122" s="405"/>
      <c r="RHQ122" s="405"/>
      <c r="RHR122" s="405"/>
      <c r="RHS122" s="405"/>
      <c r="RHT122" s="405"/>
      <c r="RHU122" s="405"/>
      <c r="RHV122" s="405"/>
      <c r="RHW122" s="405"/>
      <c r="RHX122" s="405"/>
      <c r="RHY122" s="405"/>
      <c r="RHZ122" s="405"/>
      <c r="RIA122" s="405"/>
      <c r="RIB122" s="405"/>
      <c r="RIC122" s="405"/>
      <c r="RID122" s="405"/>
      <c r="RIE122" s="405"/>
      <c r="RIF122" s="405"/>
      <c r="RIG122" s="405"/>
      <c r="RIH122" s="405"/>
      <c r="RII122" s="405"/>
      <c r="RIJ122" s="405"/>
      <c r="RIK122" s="405"/>
      <c r="RIL122" s="405"/>
      <c r="RIM122" s="405"/>
      <c r="RIN122" s="405"/>
      <c r="RIO122" s="405"/>
      <c r="RIP122" s="405"/>
      <c r="RIQ122" s="405"/>
      <c r="RIR122" s="405"/>
      <c r="RIS122" s="405"/>
      <c r="RIT122" s="405"/>
      <c r="RIU122" s="405"/>
      <c r="RIV122" s="405"/>
      <c r="RIW122" s="405"/>
      <c r="RIX122" s="405"/>
      <c r="RIY122" s="405"/>
      <c r="RIZ122" s="405"/>
      <c r="RJA122" s="405"/>
      <c r="RJB122" s="405"/>
      <c r="RJC122" s="405"/>
      <c r="RJD122" s="405"/>
      <c r="RJE122" s="405"/>
      <c r="RJF122" s="405"/>
      <c r="RJG122" s="405"/>
      <c r="RJH122" s="405"/>
      <c r="RJI122" s="405"/>
      <c r="RJJ122" s="405"/>
      <c r="RJK122" s="405"/>
      <c r="RJL122" s="405"/>
      <c r="RJM122" s="405"/>
      <c r="RJN122" s="405"/>
      <c r="RJO122" s="405"/>
      <c r="RJP122" s="405"/>
      <c r="RJQ122" s="405"/>
      <c r="RJR122" s="405"/>
      <c r="RJS122" s="405"/>
      <c r="RJT122" s="405"/>
      <c r="RJU122" s="405"/>
      <c r="RJV122" s="405"/>
      <c r="RJW122" s="405"/>
      <c r="RJX122" s="405"/>
      <c r="RJY122" s="405"/>
      <c r="RJZ122" s="405"/>
      <c r="RKA122" s="405"/>
      <c r="RKB122" s="405"/>
      <c r="RKC122" s="405"/>
      <c r="RKD122" s="405"/>
      <c r="RKE122" s="405"/>
      <c r="RKF122" s="405"/>
      <c r="RKG122" s="405"/>
      <c r="RKH122" s="405"/>
      <c r="RKI122" s="405"/>
      <c r="RKJ122" s="405"/>
      <c r="RKK122" s="405"/>
      <c r="RKL122" s="405"/>
      <c r="RKM122" s="405"/>
      <c r="RKN122" s="405"/>
      <c r="RKO122" s="405"/>
      <c r="RKP122" s="405"/>
      <c r="RKQ122" s="405"/>
      <c r="RKR122" s="405"/>
      <c r="RKS122" s="405"/>
      <c r="RKT122" s="405"/>
      <c r="RKU122" s="405"/>
      <c r="RKV122" s="405"/>
      <c r="RKW122" s="405"/>
      <c r="RKX122" s="405"/>
      <c r="RKY122" s="405"/>
      <c r="RKZ122" s="405"/>
      <c r="RLA122" s="405"/>
      <c r="RLB122" s="405"/>
      <c r="RLC122" s="405"/>
      <c r="RLD122" s="405"/>
      <c r="RLE122" s="405"/>
      <c r="RLF122" s="405"/>
      <c r="RLG122" s="405"/>
      <c r="RLH122" s="405"/>
      <c r="RLI122" s="405"/>
      <c r="RLJ122" s="405"/>
      <c r="RLK122" s="405"/>
      <c r="RLL122" s="405"/>
      <c r="RLM122" s="405"/>
      <c r="RLN122" s="405"/>
      <c r="RLO122" s="405"/>
      <c r="RLP122" s="405"/>
      <c r="RLQ122" s="405"/>
      <c r="RLR122" s="405"/>
      <c r="RLS122" s="405"/>
      <c r="RLT122" s="405"/>
      <c r="RLU122" s="405"/>
      <c r="RLV122" s="405"/>
      <c r="RLW122" s="405"/>
      <c r="RLX122" s="405"/>
      <c r="RLY122" s="405"/>
      <c r="RLZ122" s="405"/>
      <c r="RMA122" s="405"/>
      <c r="RMB122" s="405"/>
      <c r="RMC122" s="405"/>
      <c r="RMD122" s="405"/>
      <c r="RME122" s="405"/>
      <c r="RMF122" s="405"/>
      <c r="RMG122" s="405"/>
      <c r="RMH122" s="405"/>
      <c r="RMI122" s="405"/>
      <c r="RMJ122" s="405"/>
      <c r="RMK122" s="405"/>
      <c r="RML122" s="405"/>
      <c r="RMM122" s="405"/>
      <c r="RMN122" s="405"/>
      <c r="RMO122" s="405"/>
      <c r="RMP122" s="405"/>
      <c r="RMQ122" s="405"/>
      <c r="RMR122" s="405"/>
      <c r="RMS122" s="405"/>
      <c r="RMT122" s="405"/>
      <c r="RMV122" s="405"/>
      <c r="RMX122" s="405"/>
      <c r="RMZ122" s="405"/>
      <c r="RNC122" s="405"/>
      <c r="RND122" s="405"/>
      <c r="RNE122" s="405"/>
      <c r="RNG122" s="405"/>
      <c r="RNH122" s="405"/>
      <c r="RNI122" s="405"/>
      <c r="RNJ122" s="405"/>
      <c r="RNO122" s="405"/>
      <c r="RNQ122" s="405"/>
      <c r="RNR122" s="405"/>
      <c r="RNS122" s="405"/>
      <c r="RNT122" s="405"/>
      <c r="RNU122" s="405"/>
      <c r="RNV122" s="405"/>
      <c r="RNW122" s="405"/>
      <c r="RNX122" s="405"/>
      <c r="RNY122" s="405"/>
      <c r="RNZ122" s="405"/>
      <c r="ROA122" s="405"/>
      <c r="ROB122" s="405"/>
      <c r="ROC122" s="405"/>
      <c r="ROD122" s="405"/>
      <c r="ROE122" s="405"/>
      <c r="ROF122" s="405"/>
      <c r="ROG122" s="405"/>
      <c r="ROH122" s="405"/>
      <c r="ROI122" s="405"/>
      <c r="ROJ122" s="405"/>
      <c r="ROK122" s="405"/>
      <c r="ROL122" s="405"/>
      <c r="ROM122" s="405"/>
      <c r="RON122" s="405"/>
      <c r="ROO122" s="405"/>
      <c r="ROP122" s="405"/>
      <c r="ROQ122" s="405"/>
      <c r="ROR122" s="405"/>
      <c r="ROS122" s="405"/>
      <c r="ROT122" s="405"/>
      <c r="ROU122" s="405"/>
      <c r="ROV122" s="405"/>
      <c r="ROW122" s="405"/>
      <c r="ROX122" s="405"/>
      <c r="ROY122" s="405"/>
      <c r="ROZ122" s="405"/>
      <c r="RPA122" s="405"/>
      <c r="RPB122" s="405"/>
      <c r="RPC122" s="405"/>
      <c r="RPD122" s="405"/>
      <c r="RPE122" s="405"/>
      <c r="RPF122" s="405"/>
      <c r="RPG122" s="405"/>
      <c r="RPH122" s="405"/>
      <c r="RPI122" s="405"/>
      <c r="RPJ122" s="405"/>
      <c r="RPK122" s="405"/>
      <c r="RPL122" s="405"/>
      <c r="RPM122" s="405"/>
      <c r="RPN122" s="405"/>
      <c r="RPO122" s="405"/>
      <c r="RPP122" s="405"/>
      <c r="RPQ122" s="405"/>
      <c r="RPR122" s="405"/>
      <c r="RPS122" s="405"/>
      <c r="RPT122" s="405"/>
      <c r="RPU122" s="405"/>
      <c r="RPV122" s="405"/>
      <c r="RPW122" s="405"/>
      <c r="RPX122" s="405"/>
      <c r="RPY122" s="405"/>
      <c r="RPZ122" s="405"/>
      <c r="RQA122" s="405"/>
      <c r="RQB122" s="405"/>
      <c r="RQC122" s="405"/>
      <c r="RQD122" s="405"/>
      <c r="RQE122" s="405"/>
      <c r="RQF122" s="405"/>
      <c r="RQG122" s="405"/>
      <c r="RQH122" s="405"/>
      <c r="RQI122" s="405"/>
      <c r="RQJ122" s="405"/>
      <c r="RQK122" s="405"/>
      <c r="RQL122" s="405"/>
      <c r="RQM122" s="405"/>
      <c r="RQN122" s="405"/>
      <c r="RQO122" s="405"/>
      <c r="RQP122" s="405"/>
      <c r="RQQ122" s="405"/>
      <c r="RQR122" s="405"/>
      <c r="RQS122" s="405"/>
      <c r="RQT122" s="405"/>
      <c r="RQU122" s="405"/>
      <c r="RQV122" s="405"/>
      <c r="RQW122" s="405"/>
      <c r="RQX122" s="405"/>
      <c r="RQY122" s="405"/>
      <c r="RQZ122" s="405"/>
      <c r="RRA122" s="405"/>
      <c r="RRB122" s="405"/>
      <c r="RRC122" s="405"/>
      <c r="RRD122" s="405"/>
      <c r="RRE122" s="405"/>
      <c r="RRF122" s="405"/>
      <c r="RRG122" s="405"/>
      <c r="RRH122" s="405"/>
      <c r="RRI122" s="405"/>
      <c r="RRJ122" s="405"/>
      <c r="RRK122" s="405"/>
      <c r="RRL122" s="405"/>
      <c r="RRM122" s="405"/>
      <c r="RRN122" s="405"/>
      <c r="RRO122" s="405"/>
      <c r="RRP122" s="405"/>
      <c r="RRQ122" s="405"/>
      <c r="RRR122" s="405"/>
      <c r="RRS122" s="405"/>
      <c r="RRT122" s="405"/>
      <c r="RRU122" s="405"/>
      <c r="RRV122" s="405"/>
      <c r="RRW122" s="405"/>
      <c r="RRX122" s="405"/>
      <c r="RRY122" s="405"/>
      <c r="RRZ122" s="405"/>
      <c r="RSA122" s="405"/>
      <c r="RSB122" s="405"/>
      <c r="RSC122" s="405"/>
      <c r="RSD122" s="405"/>
      <c r="RSE122" s="405"/>
      <c r="RSF122" s="405"/>
      <c r="RSG122" s="405"/>
      <c r="RSH122" s="405"/>
      <c r="RSI122" s="405"/>
      <c r="RSJ122" s="405"/>
      <c r="RSK122" s="405"/>
      <c r="RSL122" s="405"/>
      <c r="RSM122" s="405"/>
      <c r="RSN122" s="405"/>
      <c r="RSO122" s="405"/>
      <c r="RSP122" s="405"/>
      <c r="RSQ122" s="405"/>
      <c r="RSR122" s="405"/>
      <c r="RSS122" s="405"/>
      <c r="RST122" s="405"/>
      <c r="RSU122" s="405"/>
      <c r="RSV122" s="405"/>
      <c r="RSW122" s="405"/>
      <c r="RSX122" s="405"/>
      <c r="RSY122" s="405"/>
      <c r="RSZ122" s="405"/>
      <c r="RTA122" s="405"/>
      <c r="RTB122" s="405"/>
      <c r="RTC122" s="405"/>
      <c r="RTD122" s="405"/>
      <c r="RTE122" s="405"/>
      <c r="RTF122" s="405"/>
      <c r="RTG122" s="405"/>
      <c r="RTH122" s="405"/>
      <c r="RTI122" s="405"/>
      <c r="RTJ122" s="405"/>
      <c r="RTK122" s="405"/>
      <c r="RTL122" s="405"/>
      <c r="RTM122" s="405"/>
      <c r="RTN122" s="405"/>
      <c r="RTO122" s="405"/>
      <c r="RTP122" s="405"/>
      <c r="RTQ122" s="405"/>
      <c r="RTR122" s="405"/>
      <c r="RTS122" s="405"/>
      <c r="RTT122" s="405"/>
      <c r="RTU122" s="405"/>
      <c r="RTV122" s="405"/>
      <c r="RTW122" s="405"/>
      <c r="RTX122" s="405"/>
      <c r="RTY122" s="405"/>
      <c r="RTZ122" s="405"/>
      <c r="RUA122" s="405"/>
      <c r="RUB122" s="405"/>
      <c r="RUC122" s="405"/>
      <c r="RUD122" s="405"/>
      <c r="RUE122" s="405"/>
      <c r="RUF122" s="405"/>
      <c r="RUG122" s="405"/>
      <c r="RUH122" s="405"/>
      <c r="RUI122" s="405"/>
      <c r="RUJ122" s="405"/>
      <c r="RUK122" s="405"/>
      <c r="RUL122" s="405"/>
      <c r="RUM122" s="405"/>
      <c r="RUN122" s="405"/>
      <c r="RUO122" s="405"/>
      <c r="RUP122" s="405"/>
      <c r="RUQ122" s="405"/>
      <c r="RUR122" s="405"/>
      <c r="RUS122" s="405"/>
      <c r="RUT122" s="405"/>
      <c r="RUU122" s="405"/>
      <c r="RUV122" s="405"/>
      <c r="RUW122" s="405"/>
      <c r="RUX122" s="405"/>
      <c r="RUY122" s="405"/>
      <c r="RUZ122" s="405"/>
      <c r="RVA122" s="405"/>
      <c r="RVB122" s="405"/>
      <c r="RVC122" s="405"/>
      <c r="RVD122" s="405"/>
      <c r="RVE122" s="405"/>
      <c r="RVF122" s="405"/>
      <c r="RVG122" s="405"/>
      <c r="RVH122" s="405"/>
      <c r="RVI122" s="405"/>
      <c r="RVJ122" s="405"/>
      <c r="RVK122" s="405"/>
      <c r="RVL122" s="405"/>
      <c r="RVM122" s="405"/>
      <c r="RVN122" s="405"/>
      <c r="RVO122" s="405"/>
      <c r="RVP122" s="405"/>
      <c r="RVQ122" s="405"/>
      <c r="RVR122" s="405"/>
      <c r="RVS122" s="405"/>
      <c r="RVT122" s="405"/>
      <c r="RVU122" s="405"/>
      <c r="RVV122" s="405"/>
      <c r="RVW122" s="405"/>
      <c r="RVX122" s="405"/>
      <c r="RVY122" s="405"/>
      <c r="RVZ122" s="405"/>
      <c r="RWA122" s="405"/>
      <c r="RWB122" s="405"/>
      <c r="RWC122" s="405"/>
      <c r="RWD122" s="405"/>
      <c r="RWE122" s="405"/>
      <c r="RWF122" s="405"/>
      <c r="RWG122" s="405"/>
      <c r="RWH122" s="405"/>
      <c r="RWI122" s="405"/>
      <c r="RWJ122" s="405"/>
      <c r="RWK122" s="405"/>
      <c r="RWL122" s="405"/>
      <c r="RWM122" s="405"/>
      <c r="RWN122" s="405"/>
      <c r="RWO122" s="405"/>
      <c r="RWP122" s="405"/>
      <c r="RWR122" s="405"/>
      <c r="RWT122" s="405"/>
      <c r="RWV122" s="405"/>
      <c r="RWY122" s="405"/>
      <c r="RWZ122" s="405"/>
      <c r="RXA122" s="405"/>
      <c r="RXC122" s="405"/>
      <c r="RXD122" s="405"/>
      <c r="RXE122" s="405"/>
      <c r="RXF122" s="405"/>
      <c r="RXK122" s="405"/>
      <c r="RXM122" s="405"/>
      <c r="RXN122" s="405"/>
      <c r="RXO122" s="405"/>
      <c r="RXP122" s="405"/>
      <c r="RXQ122" s="405"/>
      <c r="RXR122" s="405"/>
      <c r="RXS122" s="405"/>
      <c r="RXT122" s="405"/>
      <c r="RXU122" s="405"/>
      <c r="RXV122" s="405"/>
      <c r="RXW122" s="405"/>
      <c r="RXX122" s="405"/>
      <c r="RXY122" s="405"/>
      <c r="RXZ122" s="405"/>
      <c r="RYA122" s="405"/>
      <c r="RYB122" s="405"/>
      <c r="RYC122" s="405"/>
      <c r="RYD122" s="405"/>
      <c r="RYE122" s="405"/>
      <c r="RYF122" s="405"/>
      <c r="RYG122" s="405"/>
      <c r="RYH122" s="405"/>
      <c r="RYI122" s="405"/>
      <c r="RYJ122" s="405"/>
      <c r="RYK122" s="405"/>
      <c r="RYL122" s="405"/>
      <c r="RYM122" s="405"/>
      <c r="RYN122" s="405"/>
      <c r="RYO122" s="405"/>
      <c r="RYP122" s="405"/>
      <c r="RYQ122" s="405"/>
      <c r="RYR122" s="405"/>
      <c r="RYS122" s="405"/>
      <c r="RYT122" s="405"/>
      <c r="RYU122" s="405"/>
      <c r="RYV122" s="405"/>
      <c r="RYW122" s="405"/>
      <c r="RYX122" s="405"/>
      <c r="RYY122" s="405"/>
      <c r="RYZ122" s="405"/>
      <c r="RZA122" s="405"/>
      <c r="RZB122" s="405"/>
      <c r="RZC122" s="405"/>
      <c r="RZD122" s="405"/>
      <c r="RZE122" s="405"/>
      <c r="RZF122" s="405"/>
      <c r="RZG122" s="405"/>
      <c r="RZH122" s="405"/>
      <c r="RZI122" s="405"/>
      <c r="RZJ122" s="405"/>
      <c r="RZK122" s="405"/>
      <c r="RZL122" s="405"/>
      <c r="RZM122" s="405"/>
      <c r="RZN122" s="405"/>
      <c r="RZO122" s="405"/>
      <c r="RZP122" s="405"/>
      <c r="RZQ122" s="405"/>
      <c r="RZR122" s="405"/>
      <c r="RZS122" s="405"/>
      <c r="RZT122" s="405"/>
      <c r="RZU122" s="405"/>
      <c r="RZV122" s="405"/>
      <c r="RZW122" s="405"/>
      <c r="RZX122" s="405"/>
      <c r="RZY122" s="405"/>
      <c r="RZZ122" s="405"/>
      <c r="SAA122" s="405"/>
      <c r="SAB122" s="405"/>
      <c r="SAC122" s="405"/>
      <c r="SAD122" s="405"/>
      <c r="SAE122" s="405"/>
      <c r="SAF122" s="405"/>
      <c r="SAG122" s="405"/>
      <c r="SAH122" s="405"/>
      <c r="SAI122" s="405"/>
      <c r="SAJ122" s="405"/>
      <c r="SAK122" s="405"/>
      <c r="SAL122" s="405"/>
      <c r="SAM122" s="405"/>
      <c r="SAN122" s="405"/>
      <c r="SAO122" s="405"/>
      <c r="SAP122" s="405"/>
      <c r="SAQ122" s="405"/>
      <c r="SAR122" s="405"/>
      <c r="SAS122" s="405"/>
      <c r="SAT122" s="405"/>
      <c r="SAU122" s="405"/>
      <c r="SAV122" s="405"/>
      <c r="SAW122" s="405"/>
      <c r="SAX122" s="405"/>
      <c r="SAY122" s="405"/>
      <c r="SAZ122" s="405"/>
      <c r="SBA122" s="405"/>
      <c r="SBB122" s="405"/>
      <c r="SBC122" s="405"/>
      <c r="SBD122" s="405"/>
      <c r="SBE122" s="405"/>
      <c r="SBF122" s="405"/>
      <c r="SBG122" s="405"/>
      <c r="SBH122" s="405"/>
      <c r="SBI122" s="405"/>
      <c r="SBJ122" s="405"/>
      <c r="SBK122" s="405"/>
      <c r="SBL122" s="405"/>
      <c r="SBM122" s="405"/>
      <c r="SBN122" s="405"/>
      <c r="SBO122" s="405"/>
      <c r="SBP122" s="405"/>
      <c r="SBQ122" s="405"/>
      <c r="SBR122" s="405"/>
      <c r="SBS122" s="405"/>
      <c r="SBT122" s="405"/>
      <c r="SBU122" s="405"/>
      <c r="SBV122" s="405"/>
      <c r="SBW122" s="405"/>
      <c r="SBX122" s="405"/>
      <c r="SBY122" s="405"/>
      <c r="SBZ122" s="405"/>
      <c r="SCA122" s="405"/>
      <c r="SCB122" s="405"/>
      <c r="SCC122" s="405"/>
      <c r="SCD122" s="405"/>
      <c r="SCE122" s="405"/>
      <c r="SCF122" s="405"/>
      <c r="SCG122" s="405"/>
      <c r="SCH122" s="405"/>
      <c r="SCI122" s="405"/>
      <c r="SCJ122" s="405"/>
      <c r="SCK122" s="405"/>
      <c r="SCL122" s="405"/>
      <c r="SCM122" s="405"/>
      <c r="SCN122" s="405"/>
      <c r="SCO122" s="405"/>
      <c r="SCP122" s="405"/>
      <c r="SCQ122" s="405"/>
      <c r="SCR122" s="405"/>
      <c r="SCS122" s="405"/>
      <c r="SCT122" s="405"/>
      <c r="SCU122" s="405"/>
      <c r="SCV122" s="405"/>
      <c r="SCW122" s="405"/>
      <c r="SCX122" s="405"/>
      <c r="SCY122" s="405"/>
      <c r="SCZ122" s="405"/>
      <c r="SDA122" s="405"/>
      <c r="SDB122" s="405"/>
      <c r="SDC122" s="405"/>
      <c r="SDD122" s="405"/>
      <c r="SDE122" s="405"/>
      <c r="SDF122" s="405"/>
      <c r="SDG122" s="405"/>
      <c r="SDH122" s="405"/>
      <c r="SDI122" s="405"/>
      <c r="SDJ122" s="405"/>
      <c r="SDK122" s="405"/>
      <c r="SDL122" s="405"/>
      <c r="SDM122" s="405"/>
      <c r="SDN122" s="405"/>
      <c r="SDO122" s="405"/>
      <c r="SDP122" s="405"/>
      <c r="SDQ122" s="405"/>
      <c r="SDR122" s="405"/>
      <c r="SDS122" s="405"/>
      <c r="SDT122" s="405"/>
      <c r="SDU122" s="405"/>
      <c r="SDV122" s="405"/>
      <c r="SDW122" s="405"/>
      <c r="SDX122" s="405"/>
      <c r="SDY122" s="405"/>
      <c r="SDZ122" s="405"/>
      <c r="SEA122" s="405"/>
      <c r="SEB122" s="405"/>
      <c r="SEC122" s="405"/>
      <c r="SED122" s="405"/>
      <c r="SEE122" s="405"/>
      <c r="SEF122" s="405"/>
      <c r="SEG122" s="405"/>
      <c r="SEH122" s="405"/>
      <c r="SEI122" s="405"/>
      <c r="SEJ122" s="405"/>
      <c r="SEK122" s="405"/>
      <c r="SEL122" s="405"/>
      <c r="SEM122" s="405"/>
      <c r="SEN122" s="405"/>
      <c r="SEO122" s="405"/>
      <c r="SEP122" s="405"/>
      <c r="SEQ122" s="405"/>
      <c r="SER122" s="405"/>
      <c r="SES122" s="405"/>
      <c r="SET122" s="405"/>
      <c r="SEU122" s="405"/>
      <c r="SEV122" s="405"/>
      <c r="SEW122" s="405"/>
      <c r="SEX122" s="405"/>
      <c r="SEY122" s="405"/>
      <c r="SEZ122" s="405"/>
      <c r="SFA122" s="405"/>
      <c r="SFB122" s="405"/>
      <c r="SFC122" s="405"/>
      <c r="SFD122" s="405"/>
      <c r="SFE122" s="405"/>
      <c r="SFF122" s="405"/>
      <c r="SFG122" s="405"/>
      <c r="SFH122" s="405"/>
      <c r="SFI122" s="405"/>
      <c r="SFJ122" s="405"/>
      <c r="SFK122" s="405"/>
      <c r="SFL122" s="405"/>
      <c r="SFM122" s="405"/>
      <c r="SFN122" s="405"/>
      <c r="SFO122" s="405"/>
      <c r="SFP122" s="405"/>
      <c r="SFQ122" s="405"/>
      <c r="SFR122" s="405"/>
      <c r="SFS122" s="405"/>
      <c r="SFT122" s="405"/>
      <c r="SFU122" s="405"/>
      <c r="SFV122" s="405"/>
      <c r="SFW122" s="405"/>
      <c r="SFX122" s="405"/>
      <c r="SFY122" s="405"/>
      <c r="SFZ122" s="405"/>
      <c r="SGA122" s="405"/>
      <c r="SGB122" s="405"/>
      <c r="SGC122" s="405"/>
      <c r="SGD122" s="405"/>
      <c r="SGE122" s="405"/>
      <c r="SGF122" s="405"/>
      <c r="SGG122" s="405"/>
      <c r="SGH122" s="405"/>
      <c r="SGI122" s="405"/>
      <c r="SGJ122" s="405"/>
      <c r="SGK122" s="405"/>
      <c r="SGL122" s="405"/>
      <c r="SGN122" s="405"/>
      <c r="SGP122" s="405"/>
      <c r="SGR122" s="405"/>
      <c r="SGU122" s="405"/>
      <c r="SGV122" s="405"/>
      <c r="SGW122" s="405"/>
      <c r="SGY122" s="405"/>
      <c r="SGZ122" s="405"/>
      <c r="SHA122" s="405"/>
      <c r="SHB122" s="405"/>
      <c r="SHG122" s="405"/>
      <c r="SHI122" s="405"/>
      <c r="SHJ122" s="405"/>
      <c r="SHK122" s="405"/>
      <c r="SHL122" s="405"/>
      <c r="SHM122" s="405"/>
      <c r="SHN122" s="405"/>
      <c r="SHO122" s="405"/>
      <c r="SHP122" s="405"/>
      <c r="SHQ122" s="405"/>
      <c r="SHR122" s="405"/>
      <c r="SHS122" s="405"/>
      <c r="SHT122" s="405"/>
      <c r="SHU122" s="405"/>
      <c r="SHV122" s="405"/>
      <c r="SHW122" s="405"/>
      <c r="SHX122" s="405"/>
      <c r="SHY122" s="405"/>
      <c r="SHZ122" s="405"/>
      <c r="SIA122" s="405"/>
      <c r="SIB122" s="405"/>
      <c r="SIC122" s="405"/>
      <c r="SID122" s="405"/>
      <c r="SIE122" s="405"/>
      <c r="SIF122" s="405"/>
      <c r="SIG122" s="405"/>
      <c r="SIH122" s="405"/>
      <c r="SII122" s="405"/>
      <c r="SIJ122" s="405"/>
      <c r="SIK122" s="405"/>
      <c r="SIL122" s="405"/>
      <c r="SIM122" s="405"/>
      <c r="SIN122" s="405"/>
      <c r="SIO122" s="405"/>
      <c r="SIP122" s="405"/>
      <c r="SIQ122" s="405"/>
      <c r="SIR122" s="405"/>
      <c r="SIS122" s="405"/>
      <c r="SIT122" s="405"/>
      <c r="SIU122" s="405"/>
      <c r="SIV122" s="405"/>
      <c r="SIW122" s="405"/>
      <c r="SIX122" s="405"/>
      <c r="SIY122" s="405"/>
      <c r="SIZ122" s="405"/>
      <c r="SJA122" s="405"/>
      <c r="SJB122" s="405"/>
      <c r="SJC122" s="405"/>
      <c r="SJD122" s="405"/>
      <c r="SJE122" s="405"/>
      <c r="SJF122" s="405"/>
      <c r="SJG122" s="405"/>
      <c r="SJH122" s="405"/>
      <c r="SJI122" s="405"/>
      <c r="SJJ122" s="405"/>
      <c r="SJK122" s="405"/>
      <c r="SJL122" s="405"/>
      <c r="SJM122" s="405"/>
      <c r="SJN122" s="405"/>
      <c r="SJO122" s="405"/>
      <c r="SJP122" s="405"/>
      <c r="SJQ122" s="405"/>
      <c r="SJR122" s="405"/>
      <c r="SJS122" s="405"/>
      <c r="SJT122" s="405"/>
      <c r="SJU122" s="405"/>
      <c r="SJV122" s="405"/>
      <c r="SJW122" s="405"/>
      <c r="SJX122" s="405"/>
      <c r="SJY122" s="405"/>
      <c r="SJZ122" s="405"/>
      <c r="SKA122" s="405"/>
      <c r="SKB122" s="405"/>
      <c r="SKC122" s="405"/>
      <c r="SKD122" s="405"/>
      <c r="SKE122" s="405"/>
      <c r="SKF122" s="405"/>
      <c r="SKG122" s="405"/>
      <c r="SKH122" s="405"/>
      <c r="SKI122" s="405"/>
      <c r="SKJ122" s="405"/>
      <c r="SKK122" s="405"/>
      <c r="SKL122" s="405"/>
      <c r="SKM122" s="405"/>
      <c r="SKN122" s="405"/>
      <c r="SKO122" s="405"/>
      <c r="SKP122" s="405"/>
      <c r="SKQ122" s="405"/>
      <c r="SKR122" s="405"/>
      <c r="SKS122" s="405"/>
      <c r="SKT122" s="405"/>
      <c r="SKU122" s="405"/>
      <c r="SKV122" s="405"/>
      <c r="SKW122" s="405"/>
      <c r="SKX122" s="405"/>
      <c r="SKY122" s="405"/>
      <c r="SKZ122" s="405"/>
      <c r="SLA122" s="405"/>
      <c r="SLB122" s="405"/>
      <c r="SLC122" s="405"/>
      <c r="SLD122" s="405"/>
      <c r="SLE122" s="405"/>
      <c r="SLF122" s="405"/>
      <c r="SLG122" s="405"/>
      <c r="SLH122" s="405"/>
      <c r="SLI122" s="405"/>
      <c r="SLJ122" s="405"/>
      <c r="SLK122" s="405"/>
      <c r="SLL122" s="405"/>
      <c r="SLM122" s="405"/>
      <c r="SLN122" s="405"/>
      <c r="SLO122" s="405"/>
      <c r="SLP122" s="405"/>
      <c r="SLQ122" s="405"/>
      <c r="SLR122" s="405"/>
      <c r="SLS122" s="405"/>
      <c r="SLT122" s="405"/>
      <c r="SLU122" s="405"/>
      <c r="SLV122" s="405"/>
      <c r="SLW122" s="405"/>
      <c r="SLX122" s="405"/>
      <c r="SLY122" s="405"/>
      <c r="SLZ122" s="405"/>
      <c r="SMA122" s="405"/>
      <c r="SMB122" s="405"/>
      <c r="SMC122" s="405"/>
      <c r="SMD122" s="405"/>
      <c r="SME122" s="405"/>
      <c r="SMF122" s="405"/>
      <c r="SMG122" s="405"/>
      <c r="SMH122" s="405"/>
      <c r="SMI122" s="405"/>
      <c r="SMJ122" s="405"/>
      <c r="SMK122" s="405"/>
      <c r="SML122" s="405"/>
      <c r="SMM122" s="405"/>
      <c r="SMN122" s="405"/>
      <c r="SMO122" s="405"/>
      <c r="SMP122" s="405"/>
      <c r="SMQ122" s="405"/>
      <c r="SMR122" s="405"/>
      <c r="SMS122" s="405"/>
      <c r="SMT122" s="405"/>
      <c r="SMU122" s="405"/>
      <c r="SMV122" s="405"/>
      <c r="SMW122" s="405"/>
      <c r="SMX122" s="405"/>
      <c r="SMY122" s="405"/>
      <c r="SMZ122" s="405"/>
      <c r="SNA122" s="405"/>
      <c r="SNB122" s="405"/>
      <c r="SNC122" s="405"/>
      <c r="SND122" s="405"/>
      <c r="SNE122" s="405"/>
      <c r="SNF122" s="405"/>
      <c r="SNG122" s="405"/>
      <c r="SNH122" s="405"/>
      <c r="SNI122" s="405"/>
      <c r="SNJ122" s="405"/>
      <c r="SNK122" s="405"/>
      <c r="SNL122" s="405"/>
      <c r="SNM122" s="405"/>
      <c r="SNN122" s="405"/>
      <c r="SNO122" s="405"/>
      <c r="SNP122" s="405"/>
      <c r="SNQ122" s="405"/>
      <c r="SNR122" s="405"/>
      <c r="SNS122" s="405"/>
      <c r="SNT122" s="405"/>
      <c r="SNU122" s="405"/>
      <c r="SNV122" s="405"/>
      <c r="SNW122" s="405"/>
      <c r="SNX122" s="405"/>
      <c r="SNY122" s="405"/>
      <c r="SNZ122" s="405"/>
      <c r="SOA122" s="405"/>
      <c r="SOB122" s="405"/>
      <c r="SOC122" s="405"/>
      <c r="SOD122" s="405"/>
      <c r="SOE122" s="405"/>
      <c r="SOF122" s="405"/>
      <c r="SOG122" s="405"/>
      <c r="SOH122" s="405"/>
      <c r="SOI122" s="405"/>
      <c r="SOJ122" s="405"/>
      <c r="SOK122" s="405"/>
      <c r="SOL122" s="405"/>
      <c r="SOM122" s="405"/>
      <c r="SON122" s="405"/>
      <c r="SOO122" s="405"/>
      <c r="SOP122" s="405"/>
      <c r="SOQ122" s="405"/>
      <c r="SOR122" s="405"/>
      <c r="SOS122" s="405"/>
      <c r="SOT122" s="405"/>
      <c r="SOU122" s="405"/>
      <c r="SOV122" s="405"/>
      <c r="SOW122" s="405"/>
      <c r="SOX122" s="405"/>
      <c r="SOY122" s="405"/>
      <c r="SOZ122" s="405"/>
      <c r="SPA122" s="405"/>
      <c r="SPB122" s="405"/>
      <c r="SPC122" s="405"/>
      <c r="SPD122" s="405"/>
      <c r="SPE122" s="405"/>
      <c r="SPF122" s="405"/>
      <c r="SPG122" s="405"/>
      <c r="SPH122" s="405"/>
      <c r="SPI122" s="405"/>
      <c r="SPJ122" s="405"/>
      <c r="SPK122" s="405"/>
      <c r="SPL122" s="405"/>
      <c r="SPM122" s="405"/>
      <c r="SPN122" s="405"/>
      <c r="SPO122" s="405"/>
      <c r="SPP122" s="405"/>
      <c r="SPQ122" s="405"/>
      <c r="SPR122" s="405"/>
      <c r="SPS122" s="405"/>
      <c r="SPT122" s="405"/>
      <c r="SPU122" s="405"/>
      <c r="SPV122" s="405"/>
      <c r="SPW122" s="405"/>
      <c r="SPX122" s="405"/>
      <c r="SPY122" s="405"/>
      <c r="SPZ122" s="405"/>
      <c r="SQA122" s="405"/>
      <c r="SQB122" s="405"/>
      <c r="SQC122" s="405"/>
      <c r="SQD122" s="405"/>
      <c r="SQE122" s="405"/>
      <c r="SQF122" s="405"/>
      <c r="SQG122" s="405"/>
      <c r="SQH122" s="405"/>
      <c r="SQJ122" s="405"/>
      <c r="SQL122" s="405"/>
      <c r="SQN122" s="405"/>
      <c r="SQQ122" s="405"/>
      <c r="SQR122" s="405"/>
      <c r="SQS122" s="405"/>
      <c r="SQU122" s="405"/>
      <c r="SQV122" s="405"/>
      <c r="SQW122" s="405"/>
      <c r="SQX122" s="405"/>
      <c r="SRC122" s="405"/>
      <c r="SRE122" s="405"/>
      <c r="SRF122" s="405"/>
      <c r="SRG122" s="405"/>
      <c r="SRH122" s="405"/>
      <c r="SRI122" s="405"/>
      <c r="SRJ122" s="405"/>
      <c r="SRK122" s="405"/>
      <c r="SRL122" s="405"/>
      <c r="SRM122" s="405"/>
      <c r="SRN122" s="405"/>
      <c r="SRO122" s="405"/>
      <c r="SRP122" s="405"/>
      <c r="SRQ122" s="405"/>
      <c r="SRR122" s="405"/>
      <c r="SRS122" s="405"/>
      <c r="SRT122" s="405"/>
      <c r="SRU122" s="405"/>
      <c r="SRV122" s="405"/>
      <c r="SRW122" s="405"/>
      <c r="SRX122" s="405"/>
      <c r="SRY122" s="405"/>
      <c r="SRZ122" s="405"/>
      <c r="SSA122" s="405"/>
      <c r="SSB122" s="405"/>
      <c r="SSC122" s="405"/>
      <c r="SSD122" s="405"/>
      <c r="SSE122" s="405"/>
      <c r="SSF122" s="405"/>
      <c r="SSG122" s="405"/>
      <c r="SSH122" s="405"/>
      <c r="SSI122" s="405"/>
      <c r="SSJ122" s="405"/>
      <c r="SSK122" s="405"/>
      <c r="SSL122" s="405"/>
      <c r="SSM122" s="405"/>
      <c r="SSN122" s="405"/>
      <c r="SSO122" s="405"/>
      <c r="SSP122" s="405"/>
      <c r="SSQ122" s="405"/>
      <c r="SSR122" s="405"/>
      <c r="SSS122" s="405"/>
      <c r="SST122" s="405"/>
      <c r="SSU122" s="405"/>
      <c r="SSV122" s="405"/>
      <c r="SSW122" s="405"/>
      <c r="SSX122" s="405"/>
      <c r="SSY122" s="405"/>
      <c r="SSZ122" s="405"/>
      <c r="STA122" s="405"/>
      <c r="STB122" s="405"/>
      <c r="STC122" s="405"/>
      <c r="STD122" s="405"/>
      <c r="STE122" s="405"/>
      <c r="STF122" s="405"/>
      <c r="STG122" s="405"/>
      <c r="STH122" s="405"/>
      <c r="STI122" s="405"/>
      <c r="STJ122" s="405"/>
      <c r="STK122" s="405"/>
      <c r="STL122" s="405"/>
      <c r="STM122" s="405"/>
      <c r="STN122" s="405"/>
      <c r="STO122" s="405"/>
      <c r="STP122" s="405"/>
      <c r="STQ122" s="405"/>
      <c r="STR122" s="405"/>
      <c r="STS122" s="405"/>
      <c r="STT122" s="405"/>
      <c r="STU122" s="405"/>
      <c r="STV122" s="405"/>
      <c r="STW122" s="405"/>
      <c r="STX122" s="405"/>
      <c r="STY122" s="405"/>
      <c r="STZ122" s="405"/>
      <c r="SUA122" s="405"/>
      <c r="SUB122" s="405"/>
      <c r="SUC122" s="405"/>
      <c r="SUD122" s="405"/>
      <c r="SUE122" s="405"/>
      <c r="SUF122" s="405"/>
      <c r="SUG122" s="405"/>
      <c r="SUH122" s="405"/>
      <c r="SUI122" s="405"/>
      <c r="SUJ122" s="405"/>
      <c r="SUK122" s="405"/>
      <c r="SUL122" s="405"/>
      <c r="SUM122" s="405"/>
      <c r="SUN122" s="405"/>
      <c r="SUO122" s="405"/>
      <c r="SUP122" s="405"/>
      <c r="SUQ122" s="405"/>
      <c r="SUR122" s="405"/>
      <c r="SUS122" s="405"/>
      <c r="SUT122" s="405"/>
      <c r="SUU122" s="405"/>
      <c r="SUV122" s="405"/>
      <c r="SUW122" s="405"/>
      <c r="SUX122" s="405"/>
      <c r="SUY122" s="405"/>
      <c r="SUZ122" s="405"/>
      <c r="SVA122" s="405"/>
      <c r="SVB122" s="405"/>
      <c r="SVC122" s="405"/>
      <c r="SVD122" s="405"/>
      <c r="SVE122" s="405"/>
      <c r="SVF122" s="405"/>
      <c r="SVG122" s="405"/>
      <c r="SVH122" s="405"/>
      <c r="SVI122" s="405"/>
      <c r="SVJ122" s="405"/>
      <c r="SVK122" s="405"/>
      <c r="SVL122" s="405"/>
      <c r="SVM122" s="405"/>
      <c r="SVN122" s="405"/>
      <c r="SVO122" s="405"/>
      <c r="SVP122" s="405"/>
      <c r="SVQ122" s="405"/>
      <c r="SVR122" s="405"/>
      <c r="SVS122" s="405"/>
      <c r="SVT122" s="405"/>
      <c r="SVU122" s="405"/>
      <c r="SVV122" s="405"/>
      <c r="SVW122" s="405"/>
      <c r="SVX122" s="405"/>
      <c r="SVY122" s="405"/>
      <c r="SVZ122" s="405"/>
      <c r="SWA122" s="405"/>
      <c r="SWB122" s="405"/>
      <c r="SWC122" s="405"/>
      <c r="SWD122" s="405"/>
      <c r="SWE122" s="405"/>
      <c r="SWF122" s="405"/>
      <c r="SWG122" s="405"/>
      <c r="SWH122" s="405"/>
      <c r="SWI122" s="405"/>
      <c r="SWJ122" s="405"/>
      <c r="SWK122" s="405"/>
      <c r="SWL122" s="405"/>
      <c r="SWM122" s="405"/>
      <c r="SWN122" s="405"/>
      <c r="SWO122" s="405"/>
      <c r="SWP122" s="405"/>
      <c r="SWQ122" s="405"/>
      <c r="SWR122" s="405"/>
      <c r="SWS122" s="405"/>
      <c r="SWT122" s="405"/>
      <c r="SWU122" s="405"/>
      <c r="SWV122" s="405"/>
      <c r="SWW122" s="405"/>
      <c r="SWX122" s="405"/>
      <c r="SWY122" s="405"/>
      <c r="SWZ122" s="405"/>
      <c r="SXA122" s="405"/>
      <c r="SXB122" s="405"/>
      <c r="SXC122" s="405"/>
      <c r="SXD122" s="405"/>
      <c r="SXE122" s="405"/>
      <c r="SXF122" s="405"/>
      <c r="SXG122" s="405"/>
      <c r="SXH122" s="405"/>
      <c r="SXI122" s="405"/>
      <c r="SXJ122" s="405"/>
      <c r="SXK122" s="405"/>
      <c r="SXL122" s="405"/>
      <c r="SXM122" s="405"/>
      <c r="SXN122" s="405"/>
      <c r="SXO122" s="405"/>
      <c r="SXP122" s="405"/>
      <c r="SXQ122" s="405"/>
      <c r="SXR122" s="405"/>
      <c r="SXS122" s="405"/>
      <c r="SXT122" s="405"/>
      <c r="SXU122" s="405"/>
      <c r="SXV122" s="405"/>
      <c r="SXW122" s="405"/>
      <c r="SXX122" s="405"/>
      <c r="SXY122" s="405"/>
      <c r="SXZ122" s="405"/>
      <c r="SYA122" s="405"/>
      <c r="SYB122" s="405"/>
      <c r="SYC122" s="405"/>
      <c r="SYD122" s="405"/>
      <c r="SYE122" s="405"/>
      <c r="SYF122" s="405"/>
      <c r="SYG122" s="405"/>
      <c r="SYH122" s="405"/>
      <c r="SYI122" s="405"/>
      <c r="SYJ122" s="405"/>
      <c r="SYK122" s="405"/>
      <c r="SYL122" s="405"/>
      <c r="SYM122" s="405"/>
      <c r="SYN122" s="405"/>
      <c r="SYO122" s="405"/>
      <c r="SYP122" s="405"/>
      <c r="SYQ122" s="405"/>
      <c r="SYR122" s="405"/>
      <c r="SYS122" s="405"/>
      <c r="SYT122" s="405"/>
      <c r="SYU122" s="405"/>
      <c r="SYV122" s="405"/>
      <c r="SYW122" s="405"/>
      <c r="SYX122" s="405"/>
      <c r="SYY122" s="405"/>
      <c r="SYZ122" s="405"/>
      <c r="SZA122" s="405"/>
      <c r="SZB122" s="405"/>
      <c r="SZC122" s="405"/>
      <c r="SZD122" s="405"/>
      <c r="SZE122" s="405"/>
      <c r="SZF122" s="405"/>
      <c r="SZG122" s="405"/>
      <c r="SZH122" s="405"/>
      <c r="SZI122" s="405"/>
      <c r="SZJ122" s="405"/>
      <c r="SZK122" s="405"/>
      <c r="SZL122" s="405"/>
      <c r="SZM122" s="405"/>
      <c r="SZN122" s="405"/>
      <c r="SZO122" s="405"/>
      <c r="SZP122" s="405"/>
      <c r="SZQ122" s="405"/>
      <c r="SZR122" s="405"/>
      <c r="SZS122" s="405"/>
      <c r="SZT122" s="405"/>
      <c r="SZU122" s="405"/>
      <c r="SZV122" s="405"/>
      <c r="SZW122" s="405"/>
      <c r="SZX122" s="405"/>
      <c r="SZY122" s="405"/>
      <c r="SZZ122" s="405"/>
      <c r="TAA122" s="405"/>
      <c r="TAB122" s="405"/>
      <c r="TAC122" s="405"/>
      <c r="TAD122" s="405"/>
      <c r="TAF122" s="405"/>
      <c r="TAH122" s="405"/>
      <c r="TAJ122" s="405"/>
      <c r="TAM122" s="405"/>
      <c r="TAN122" s="405"/>
      <c r="TAO122" s="405"/>
      <c r="TAQ122" s="405"/>
      <c r="TAR122" s="405"/>
      <c r="TAS122" s="405"/>
      <c r="TAT122" s="405"/>
      <c r="TAY122" s="405"/>
      <c r="TBA122" s="405"/>
      <c r="TBB122" s="405"/>
      <c r="TBC122" s="405"/>
      <c r="TBD122" s="405"/>
      <c r="TBE122" s="405"/>
      <c r="TBF122" s="405"/>
      <c r="TBG122" s="405"/>
      <c r="TBH122" s="405"/>
      <c r="TBI122" s="405"/>
      <c r="TBJ122" s="405"/>
      <c r="TBK122" s="405"/>
      <c r="TBL122" s="405"/>
      <c r="TBM122" s="405"/>
      <c r="TBN122" s="405"/>
      <c r="TBO122" s="405"/>
      <c r="TBP122" s="405"/>
      <c r="TBQ122" s="405"/>
      <c r="TBR122" s="405"/>
      <c r="TBS122" s="405"/>
      <c r="TBT122" s="405"/>
      <c r="TBU122" s="405"/>
      <c r="TBV122" s="405"/>
      <c r="TBW122" s="405"/>
      <c r="TBX122" s="405"/>
      <c r="TBY122" s="405"/>
      <c r="TBZ122" s="405"/>
      <c r="TCA122" s="405"/>
      <c r="TCB122" s="405"/>
      <c r="TCC122" s="405"/>
      <c r="TCD122" s="405"/>
      <c r="TCE122" s="405"/>
      <c r="TCF122" s="405"/>
      <c r="TCG122" s="405"/>
      <c r="TCH122" s="405"/>
      <c r="TCI122" s="405"/>
      <c r="TCJ122" s="405"/>
      <c r="TCK122" s="405"/>
      <c r="TCL122" s="405"/>
      <c r="TCM122" s="405"/>
      <c r="TCN122" s="405"/>
      <c r="TCO122" s="405"/>
      <c r="TCP122" s="405"/>
      <c r="TCQ122" s="405"/>
      <c r="TCR122" s="405"/>
      <c r="TCS122" s="405"/>
      <c r="TCT122" s="405"/>
      <c r="TCU122" s="405"/>
      <c r="TCV122" s="405"/>
      <c r="TCW122" s="405"/>
      <c r="TCX122" s="405"/>
      <c r="TCY122" s="405"/>
      <c r="TCZ122" s="405"/>
      <c r="TDA122" s="405"/>
      <c r="TDB122" s="405"/>
      <c r="TDC122" s="405"/>
      <c r="TDD122" s="405"/>
      <c r="TDE122" s="405"/>
      <c r="TDF122" s="405"/>
      <c r="TDG122" s="405"/>
      <c r="TDH122" s="405"/>
      <c r="TDI122" s="405"/>
      <c r="TDJ122" s="405"/>
      <c r="TDK122" s="405"/>
      <c r="TDL122" s="405"/>
      <c r="TDM122" s="405"/>
      <c r="TDN122" s="405"/>
      <c r="TDO122" s="405"/>
      <c r="TDP122" s="405"/>
      <c r="TDQ122" s="405"/>
      <c r="TDR122" s="405"/>
      <c r="TDS122" s="405"/>
      <c r="TDT122" s="405"/>
      <c r="TDU122" s="405"/>
      <c r="TDV122" s="405"/>
      <c r="TDW122" s="405"/>
      <c r="TDX122" s="405"/>
      <c r="TDY122" s="405"/>
      <c r="TDZ122" s="405"/>
      <c r="TEA122" s="405"/>
      <c r="TEB122" s="405"/>
      <c r="TEC122" s="405"/>
      <c r="TED122" s="405"/>
      <c r="TEE122" s="405"/>
      <c r="TEF122" s="405"/>
      <c r="TEG122" s="405"/>
      <c r="TEH122" s="405"/>
      <c r="TEI122" s="405"/>
      <c r="TEJ122" s="405"/>
      <c r="TEK122" s="405"/>
      <c r="TEL122" s="405"/>
      <c r="TEM122" s="405"/>
      <c r="TEN122" s="405"/>
      <c r="TEO122" s="405"/>
      <c r="TEP122" s="405"/>
      <c r="TEQ122" s="405"/>
      <c r="TER122" s="405"/>
      <c r="TES122" s="405"/>
      <c r="TET122" s="405"/>
      <c r="TEU122" s="405"/>
      <c r="TEV122" s="405"/>
      <c r="TEW122" s="405"/>
      <c r="TEX122" s="405"/>
      <c r="TEY122" s="405"/>
      <c r="TEZ122" s="405"/>
      <c r="TFA122" s="405"/>
      <c r="TFB122" s="405"/>
      <c r="TFC122" s="405"/>
      <c r="TFD122" s="405"/>
      <c r="TFE122" s="405"/>
      <c r="TFF122" s="405"/>
      <c r="TFG122" s="405"/>
      <c r="TFH122" s="405"/>
      <c r="TFI122" s="405"/>
      <c r="TFJ122" s="405"/>
      <c r="TFK122" s="405"/>
      <c r="TFL122" s="405"/>
      <c r="TFM122" s="405"/>
      <c r="TFN122" s="405"/>
      <c r="TFO122" s="405"/>
      <c r="TFP122" s="405"/>
      <c r="TFQ122" s="405"/>
      <c r="TFR122" s="405"/>
      <c r="TFS122" s="405"/>
      <c r="TFT122" s="405"/>
      <c r="TFU122" s="405"/>
      <c r="TFV122" s="405"/>
      <c r="TFW122" s="405"/>
      <c r="TFX122" s="405"/>
      <c r="TFY122" s="405"/>
      <c r="TFZ122" s="405"/>
      <c r="TGA122" s="405"/>
      <c r="TGB122" s="405"/>
      <c r="TGC122" s="405"/>
      <c r="TGD122" s="405"/>
      <c r="TGE122" s="405"/>
      <c r="TGF122" s="405"/>
      <c r="TGG122" s="405"/>
      <c r="TGH122" s="405"/>
      <c r="TGI122" s="405"/>
      <c r="TGJ122" s="405"/>
      <c r="TGK122" s="405"/>
      <c r="TGL122" s="405"/>
      <c r="TGM122" s="405"/>
      <c r="TGN122" s="405"/>
      <c r="TGO122" s="405"/>
      <c r="TGP122" s="405"/>
      <c r="TGQ122" s="405"/>
      <c r="TGR122" s="405"/>
      <c r="TGS122" s="405"/>
      <c r="TGT122" s="405"/>
      <c r="TGU122" s="405"/>
      <c r="TGV122" s="405"/>
      <c r="TGW122" s="405"/>
      <c r="TGX122" s="405"/>
      <c r="TGY122" s="405"/>
      <c r="TGZ122" s="405"/>
      <c r="THA122" s="405"/>
      <c r="THB122" s="405"/>
      <c r="THC122" s="405"/>
      <c r="THD122" s="405"/>
      <c r="THE122" s="405"/>
      <c r="THF122" s="405"/>
      <c r="THG122" s="405"/>
      <c r="THH122" s="405"/>
      <c r="THI122" s="405"/>
      <c r="THJ122" s="405"/>
      <c r="THK122" s="405"/>
      <c r="THL122" s="405"/>
      <c r="THM122" s="405"/>
      <c r="THN122" s="405"/>
      <c r="THO122" s="405"/>
      <c r="THP122" s="405"/>
      <c r="THQ122" s="405"/>
      <c r="THR122" s="405"/>
      <c r="THS122" s="405"/>
      <c r="THT122" s="405"/>
      <c r="THU122" s="405"/>
      <c r="THV122" s="405"/>
      <c r="THW122" s="405"/>
      <c r="THX122" s="405"/>
      <c r="THY122" s="405"/>
      <c r="THZ122" s="405"/>
      <c r="TIA122" s="405"/>
      <c r="TIB122" s="405"/>
      <c r="TIC122" s="405"/>
      <c r="TID122" s="405"/>
      <c r="TIE122" s="405"/>
      <c r="TIF122" s="405"/>
      <c r="TIG122" s="405"/>
      <c r="TIH122" s="405"/>
      <c r="TII122" s="405"/>
      <c r="TIJ122" s="405"/>
      <c r="TIK122" s="405"/>
      <c r="TIL122" s="405"/>
      <c r="TIM122" s="405"/>
      <c r="TIN122" s="405"/>
      <c r="TIO122" s="405"/>
      <c r="TIP122" s="405"/>
      <c r="TIQ122" s="405"/>
      <c r="TIR122" s="405"/>
      <c r="TIS122" s="405"/>
      <c r="TIT122" s="405"/>
      <c r="TIU122" s="405"/>
      <c r="TIV122" s="405"/>
      <c r="TIW122" s="405"/>
      <c r="TIX122" s="405"/>
      <c r="TIY122" s="405"/>
      <c r="TIZ122" s="405"/>
      <c r="TJA122" s="405"/>
      <c r="TJB122" s="405"/>
      <c r="TJC122" s="405"/>
      <c r="TJD122" s="405"/>
      <c r="TJE122" s="405"/>
      <c r="TJF122" s="405"/>
      <c r="TJG122" s="405"/>
      <c r="TJH122" s="405"/>
      <c r="TJI122" s="405"/>
      <c r="TJJ122" s="405"/>
      <c r="TJK122" s="405"/>
      <c r="TJL122" s="405"/>
      <c r="TJM122" s="405"/>
      <c r="TJN122" s="405"/>
      <c r="TJO122" s="405"/>
      <c r="TJP122" s="405"/>
      <c r="TJQ122" s="405"/>
      <c r="TJR122" s="405"/>
      <c r="TJS122" s="405"/>
      <c r="TJT122" s="405"/>
      <c r="TJU122" s="405"/>
      <c r="TJV122" s="405"/>
      <c r="TJW122" s="405"/>
      <c r="TJX122" s="405"/>
      <c r="TJY122" s="405"/>
      <c r="TJZ122" s="405"/>
      <c r="TKB122" s="405"/>
      <c r="TKD122" s="405"/>
      <c r="TKF122" s="405"/>
      <c r="TKI122" s="405"/>
      <c r="TKJ122" s="405"/>
      <c r="TKK122" s="405"/>
      <c r="TKM122" s="405"/>
      <c r="TKN122" s="405"/>
      <c r="TKO122" s="405"/>
      <c r="TKP122" s="405"/>
      <c r="TKU122" s="405"/>
      <c r="TKW122" s="405"/>
      <c r="TKX122" s="405"/>
      <c r="TKY122" s="405"/>
      <c r="TKZ122" s="405"/>
      <c r="TLA122" s="405"/>
      <c r="TLB122" s="405"/>
      <c r="TLC122" s="405"/>
      <c r="TLD122" s="405"/>
      <c r="TLE122" s="405"/>
      <c r="TLF122" s="405"/>
      <c r="TLG122" s="405"/>
      <c r="TLH122" s="405"/>
      <c r="TLI122" s="405"/>
      <c r="TLJ122" s="405"/>
      <c r="TLK122" s="405"/>
      <c r="TLL122" s="405"/>
      <c r="TLM122" s="405"/>
      <c r="TLN122" s="405"/>
      <c r="TLO122" s="405"/>
      <c r="TLP122" s="405"/>
      <c r="TLQ122" s="405"/>
      <c r="TLR122" s="405"/>
      <c r="TLS122" s="405"/>
      <c r="TLT122" s="405"/>
      <c r="TLU122" s="405"/>
      <c r="TLV122" s="405"/>
      <c r="TLW122" s="405"/>
      <c r="TLX122" s="405"/>
      <c r="TLY122" s="405"/>
      <c r="TLZ122" s="405"/>
      <c r="TMA122" s="405"/>
      <c r="TMB122" s="405"/>
      <c r="TMC122" s="405"/>
      <c r="TMD122" s="405"/>
      <c r="TME122" s="405"/>
      <c r="TMF122" s="405"/>
      <c r="TMG122" s="405"/>
      <c r="TMH122" s="405"/>
      <c r="TMI122" s="405"/>
      <c r="TMJ122" s="405"/>
      <c r="TMK122" s="405"/>
      <c r="TML122" s="405"/>
      <c r="TMM122" s="405"/>
      <c r="TMN122" s="405"/>
      <c r="TMO122" s="405"/>
      <c r="TMP122" s="405"/>
      <c r="TMQ122" s="405"/>
      <c r="TMR122" s="405"/>
      <c r="TMS122" s="405"/>
      <c r="TMT122" s="405"/>
      <c r="TMU122" s="405"/>
      <c r="TMV122" s="405"/>
      <c r="TMW122" s="405"/>
      <c r="TMX122" s="405"/>
      <c r="TMY122" s="405"/>
      <c r="TMZ122" s="405"/>
      <c r="TNA122" s="405"/>
      <c r="TNB122" s="405"/>
      <c r="TNC122" s="405"/>
      <c r="TND122" s="405"/>
      <c r="TNE122" s="405"/>
      <c r="TNF122" s="405"/>
      <c r="TNG122" s="405"/>
      <c r="TNH122" s="405"/>
      <c r="TNI122" s="405"/>
      <c r="TNJ122" s="405"/>
      <c r="TNK122" s="405"/>
      <c r="TNL122" s="405"/>
      <c r="TNM122" s="405"/>
      <c r="TNN122" s="405"/>
      <c r="TNO122" s="405"/>
      <c r="TNP122" s="405"/>
      <c r="TNQ122" s="405"/>
      <c r="TNR122" s="405"/>
      <c r="TNS122" s="405"/>
      <c r="TNT122" s="405"/>
      <c r="TNU122" s="405"/>
      <c r="TNV122" s="405"/>
      <c r="TNW122" s="405"/>
      <c r="TNX122" s="405"/>
      <c r="TNY122" s="405"/>
      <c r="TNZ122" s="405"/>
      <c r="TOA122" s="405"/>
      <c r="TOB122" s="405"/>
      <c r="TOC122" s="405"/>
      <c r="TOD122" s="405"/>
      <c r="TOE122" s="405"/>
      <c r="TOF122" s="405"/>
      <c r="TOG122" s="405"/>
      <c r="TOH122" s="405"/>
      <c r="TOI122" s="405"/>
      <c r="TOJ122" s="405"/>
      <c r="TOK122" s="405"/>
      <c r="TOL122" s="405"/>
      <c r="TOM122" s="405"/>
      <c r="TON122" s="405"/>
      <c r="TOO122" s="405"/>
      <c r="TOP122" s="405"/>
      <c r="TOQ122" s="405"/>
      <c r="TOR122" s="405"/>
      <c r="TOS122" s="405"/>
      <c r="TOT122" s="405"/>
      <c r="TOU122" s="405"/>
      <c r="TOV122" s="405"/>
      <c r="TOW122" s="405"/>
      <c r="TOX122" s="405"/>
      <c r="TOY122" s="405"/>
      <c r="TOZ122" s="405"/>
      <c r="TPA122" s="405"/>
      <c r="TPB122" s="405"/>
      <c r="TPC122" s="405"/>
      <c r="TPD122" s="405"/>
      <c r="TPE122" s="405"/>
      <c r="TPF122" s="405"/>
      <c r="TPG122" s="405"/>
      <c r="TPH122" s="405"/>
      <c r="TPI122" s="405"/>
      <c r="TPJ122" s="405"/>
      <c r="TPK122" s="405"/>
      <c r="TPL122" s="405"/>
      <c r="TPM122" s="405"/>
      <c r="TPN122" s="405"/>
      <c r="TPO122" s="405"/>
      <c r="TPP122" s="405"/>
      <c r="TPQ122" s="405"/>
      <c r="TPR122" s="405"/>
      <c r="TPS122" s="405"/>
      <c r="TPT122" s="405"/>
      <c r="TPU122" s="405"/>
      <c r="TPV122" s="405"/>
      <c r="TPW122" s="405"/>
      <c r="TPX122" s="405"/>
      <c r="TPY122" s="405"/>
      <c r="TPZ122" s="405"/>
      <c r="TQA122" s="405"/>
      <c r="TQB122" s="405"/>
      <c r="TQC122" s="405"/>
      <c r="TQD122" s="405"/>
      <c r="TQE122" s="405"/>
      <c r="TQF122" s="405"/>
      <c r="TQG122" s="405"/>
      <c r="TQH122" s="405"/>
      <c r="TQI122" s="405"/>
      <c r="TQJ122" s="405"/>
      <c r="TQK122" s="405"/>
      <c r="TQL122" s="405"/>
      <c r="TQM122" s="405"/>
      <c r="TQN122" s="405"/>
      <c r="TQO122" s="405"/>
      <c r="TQP122" s="405"/>
      <c r="TQQ122" s="405"/>
      <c r="TQR122" s="405"/>
      <c r="TQS122" s="405"/>
      <c r="TQT122" s="405"/>
      <c r="TQU122" s="405"/>
      <c r="TQV122" s="405"/>
      <c r="TQW122" s="405"/>
      <c r="TQX122" s="405"/>
      <c r="TQY122" s="405"/>
      <c r="TQZ122" s="405"/>
      <c r="TRA122" s="405"/>
      <c r="TRB122" s="405"/>
      <c r="TRC122" s="405"/>
      <c r="TRD122" s="405"/>
      <c r="TRE122" s="405"/>
      <c r="TRF122" s="405"/>
      <c r="TRG122" s="405"/>
      <c r="TRH122" s="405"/>
      <c r="TRI122" s="405"/>
      <c r="TRJ122" s="405"/>
      <c r="TRK122" s="405"/>
      <c r="TRL122" s="405"/>
      <c r="TRM122" s="405"/>
      <c r="TRN122" s="405"/>
      <c r="TRO122" s="405"/>
      <c r="TRP122" s="405"/>
      <c r="TRQ122" s="405"/>
      <c r="TRR122" s="405"/>
      <c r="TRS122" s="405"/>
      <c r="TRT122" s="405"/>
      <c r="TRU122" s="405"/>
      <c r="TRV122" s="405"/>
      <c r="TRW122" s="405"/>
      <c r="TRX122" s="405"/>
      <c r="TRY122" s="405"/>
      <c r="TRZ122" s="405"/>
      <c r="TSA122" s="405"/>
      <c r="TSB122" s="405"/>
      <c r="TSC122" s="405"/>
      <c r="TSD122" s="405"/>
      <c r="TSE122" s="405"/>
      <c r="TSF122" s="405"/>
      <c r="TSG122" s="405"/>
      <c r="TSH122" s="405"/>
      <c r="TSI122" s="405"/>
      <c r="TSJ122" s="405"/>
      <c r="TSK122" s="405"/>
      <c r="TSL122" s="405"/>
      <c r="TSM122" s="405"/>
      <c r="TSN122" s="405"/>
      <c r="TSO122" s="405"/>
      <c r="TSP122" s="405"/>
      <c r="TSQ122" s="405"/>
      <c r="TSR122" s="405"/>
      <c r="TSS122" s="405"/>
      <c r="TST122" s="405"/>
      <c r="TSU122" s="405"/>
      <c r="TSV122" s="405"/>
      <c r="TSW122" s="405"/>
      <c r="TSX122" s="405"/>
      <c r="TSY122" s="405"/>
      <c r="TSZ122" s="405"/>
      <c r="TTA122" s="405"/>
      <c r="TTB122" s="405"/>
      <c r="TTC122" s="405"/>
      <c r="TTD122" s="405"/>
      <c r="TTE122" s="405"/>
      <c r="TTF122" s="405"/>
      <c r="TTG122" s="405"/>
      <c r="TTH122" s="405"/>
      <c r="TTI122" s="405"/>
      <c r="TTJ122" s="405"/>
      <c r="TTK122" s="405"/>
      <c r="TTL122" s="405"/>
      <c r="TTM122" s="405"/>
      <c r="TTN122" s="405"/>
      <c r="TTO122" s="405"/>
      <c r="TTP122" s="405"/>
      <c r="TTQ122" s="405"/>
      <c r="TTR122" s="405"/>
      <c r="TTS122" s="405"/>
      <c r="TTT122" s="405"/>
      <c r="TTU122" s="405"/>
      <c r="TTV122" s="405"/>
      <c r="TTX122" s="405"/>
      <c r="TTZ122" s="405"/>
      <c r="TUB122" s="405"/>
      <c r="TUE122" s="405"/>
      <c r="TUF122" s="405"/>
      <c r="TUG122" s="405"/>
      <c r="TUI122" s="405"/>
      <c r="TUJ122" s="405"/>
      <c r="TUK122" s="405"/>
      <c r="TUL122" s="405"/>
      <c r="TUQ122" s="405"/>
      <c r="TUS122" s="405"/>
      <c r="TUT122" s="405"/>
      <c r="TUU122" s="405"/>
      <c r="TUV122" s="405"/>
      <c r="TUW122" s="405"/>
      <c r="TUX122" s="405"/>
      <c r="TUY122" s="405"/>
      <c r="TUZ122" s="405"/>
      <c r="TVA122" s="405"/>
      <c r="TVB122" s="405"/>
      <c r="TVC122" s="405"/>
      <c r="TVD122" s="405"/>
      <c r="TVE122" s="405"/>
      <c r="TVF122" s="405"/>
      <c r="TVG122" s="405"/>
      <c r="TVH122" s="405"/>
      <c r="TVI122" s="405"/>
      <c r="TVJ122" s="405"/>
      <c r="TVK122" s="405"/>
      <c r="TVL122" s="405"/>
      <c r="TVM122" s="405"/>
      <c r="TVN122" s="405"/>
      <c r="TVO122" s="405"/>
      <c r="TVP122" s="405"/>
      <c r="TVQ122" s="405"/>
      <c r="TVR122" s="405"/>
      <c r="TVS122" s="405"/>
      <c r="TVT122" s="405"/>
      <c r="TVU122" s="405"/>
      <c r="TVV122" s="405"/>
      <c r="TVW122" s="405"/>
      <c r="TVX122" s="405"/>
      <c r="TVY122" s="405"/>
      <c r="TVZ122" s="405"/>
      <c r="TWA122" s="405"/>
      <c r="TWB122" s="405"/>
      <c r="TWC122" s="405"/>
      <c r="TWD122" s="405"/>
      <c r="TWE122" s="405"/>
      <c r="TWF122" s="405"/>
      <c r="TWG122" s="405"/>
      <c r="TWH122" s="405"/>
      <c r="TWI122" s="405"/>
      <c r="TWJ122" s="405"/>
      <c r="TWK122" s="405"/>
      <c r="TWL122" s="405"/>
      <c r="TWM122" s="405"/>
      <c r="TWN122" s="405"/>
      <c r="TWO122" s="405"/>
      <c r="TWP122" s="405"/>
      <c r="TWQ122" s="405"/>
      <c r="TWR122" s="405"/>
      <c r="TWS122" s="405"/>
      <c r="TWT122" s="405"/>
      <c r="TWU122" s="405"/>
      <c r="TWV122" s="405"/>
      <c r="TWW122" s="405"/>
      <c r="TWX122" s="405"/>
      <c r="TWY122" s="405"/>
      <c r="TWZ122" s="405"/>
      <c r="TXA122" s="405"/>
      <c r="TXB122" s="405"/>
      <c r="TXC122" s="405"/>
      <c r="TXD122" s="405"/>
      <c r="TXE122" s="405"/>
      <c r="TXF122" s="405"/>
      <c r="TXG122" s="405"/>
      <c r="TXH122" s="405"/>
      <c r="TXI122" s="405"/>
      <c r="TXJ122" s="405"/>
      <c r="TXK122" s="405"/>
      <c r="TXL122" s="405"/>
      <c r="TXM122" s="405"/>
      <c r="TXN122" s="405"/>
      <c r="TXO122" s="405"/>
      <c r="TXP122" s="405"/>
      <c r="TXQ122" s="405"/>
      <c r="TXR122" s="405"/>
      <c r="TXS122" s="405"/>
      <c r="TXT122" s="405"/>
      <c r="TXU122" s="405"/>
      <c r="TXV122" s="405"/>
      <c r="TXW122" s="405"/>
      <c r="TXX122" s="405"/>
      <c r="TXY122" s="405"/>
      <c r="TXZ122" s="405"/>
      <c r="TYA122" s="405"/>
      <c r="TYB122" s="405"/>
      <c r="TYC122" s="405"/>
      <c r="TYD122" s="405"/>
      <c r="TYE122" s="405"/>
      <c r="TYF122" s="405"/>
      <c r="TYG122" s="405"/>
      <c r="TYH122" s="405"/>
      <c r="TYI122" s="405"/>
      <c r="TYJ122" s="405"/>
      <c r="TYK122" s="405"/>
      <c r="TYL122" s="405"/>
      <c r="TYM122" s="405"/>
      <c r="TYN122" s="405"/>
      <c r="TYO122" s="405"/>
      <c r="TYP122" s="405"/>
      <c r="TYQ122" s="405"/>
      <c r="TYR122" s="405"/>
      <c r="TYS122" s="405"/>
      <c r="TYT122" s="405"/>
      <c r="TYU122" s="405"/>
      <c r="TYV122" s="405"/>
      <c r="TYW122" s="405"/>
      <c r="TYX122" s="405"/>
      <c r="TYY122" s="405"/>
      <c r="TYZ122" s="405"/>
      <c r="TZA122" s="405"/>
      <c r="TZB122" s="405"/>
      <c r="TZC122" s="405"/>
      <c r="TZD122" s="405"/>
      <c r="TZE122" s="405"/>
      <c r="TZF122" s="405"/>
      <c r="TZG122" s="405"/>
      <c r="TZH122" s="405"/>
      <c r="TZI122" s="405"/>
      <c r="TZJ122" s="405"/>
      <c r="TZK122" s="405"/>
      <c r="TZL122" s="405"/>
      <c r="TZM122" s="405"/>
      <c r="TZN122" s="405"/>
      <c r="TZO122" s="405"/>
      <c r="TZP122" s="405"/>
      <c r="TZQ122" s="405"/>
      <c r="TZR122" s="405"/>
      <c r="TZS122" s="405"/>
      <c r="TZT122" s="405"/>
      <c r="TZU122" s="405"/>
      <c r="TZV122" s="405"/>
      <c r="TZW122" s="405"/>
      <c r="TZX122" s="405"/>
      <c r="TZY122" s="405"/>
      <c r="TZZ122" s="405"/>
      <c r="UAA122" s="405"/>
      <c r="UAB122" s="405"/>
      <c r="UAC122" s="405"/>
      <c r="UAD122" s="405"/>
      <c r="UAE122" s="405"/>
      <c r="UAF122" s="405"/>
      <c r="UAG122" s="405"/>
      <c r="UAH122" s="405"/>
      <c r="UAI122" s="405"/>
      <c r="UAJ122" s="405"/>
      <c r="UAK122" s="405"/>
      <c r="UAL122" s="405"/>
      <c r="UAM122" s="405"/>
      <c r="UAN122" s="405"/>
      <c r="UAO122" s="405"/>
      <c r="UAP122" s="405"/>
      <c r="UAQ122" s="405"/>
      <c r="UAR122" s="405"/>
      <c r="UAS122" s="405"/>
      <c r="UAT122" s="405"/>
      <c r="UAU122" s="405"/>
      <c r="UAV122" s="405"/>
      <c r="UAW122" s="405"/>
      <c r="UAX122" s="405"/>
      <c r="UAY122" s="405"/>
      <c r="UAZ122" s="405"/>
      <c r="UBA122" s="405"/>
      <c r="UBB122" s="405"/>
      <c r="UBC122" s="405"/>
      <c r="UBD122" s="405"/>
      <c r="UBE122" s="405"/>
      <c r="UBF122" s="405"/>
      <c r="UBG122" s="405"/>
      <c r="UBH122" s="405"/>
      <c r="UBI122" s="405"/>
      <c r="UBJ122" s="405"/>
      <c r="UBK122" s="405"/>
      <c r="UBL122" s="405"/>
      <c r="UBM122" s="405"/>
      <c r="UBN122" s="405"/>
      <c r="UBO122" s="405"/>
      <c r="UBP122" s="405"/>
      <c r="UBQ122" s="405"/>
      <c r="UBR122" s="405"/>
      <c r="UBS122" s="405"/>
      <c r="UBT122" s="405"/>
      <c r="UBU122" s="405"/>
      <c r="UBV122" s="405"/>
      <c r="UBW122" s="405"/>
      <c r="UBX122" s="405"/>
      <c r="UBY122" s="405"/>
      <c r="UBZ122" s="405"/>
      <c r="UCA122" s="405"/>
      <c r="UCB122" s="405"/>
      <c r="UCC122" s="405"/>
      <c r="UCD122" s="405"/>
      <c r="UCE122" s="405"/>
      <c r="UCF122" s="405"/>
      <c r="UCG122" s="405"/>
      <c r="UCH122" s="405"/>
      <c r="UCI122" s="405"/>
      <c r="UCJ122" s="405"/>
      <c r="UCK122" s="405"/>
      <c r="UCL122" s="405"/>
      <c r="UCM122" s="405"/>
      <c r="UCN122" s="405"/>
      <c r="UCO122" s="405"/>
      <c r="UCP122" s="405"/>
      <c r="UCQ122" s="405"/>
      <c r="UCR122" s="405"/>
      <c r="UCS122" s="405"/>
      <c r="UCT122" s="405"/>
      <c r="UCU122" s="405"/>
      <c r="UCV122" s="405"/>
      <c r="UCW122" s="405"/>
      <c r="UCX122" s="405"/>
      <c r="UCY122" s="405"/>
      <c r="UCZ122" s="405"/>
      <c r="UDA122" s="405"/>
      <c r="UDB122" s="405"/>
      <c r="UDC122" s="405"/>
      <c r="UDD122" s="405"/>
      <c r="UDE122" s="405"/>
      <c r="UDF122" s="405"/>
      <c r="UDG122" s="405"/>
      <c r="UDH122" s="405"/>
      <c r="UDI122" s="405"/>
      <c r="UDJ122" s="405"/>
      <c r="UDK122" s="405"/>
      <c r="UDL122" s="405"/>
      <c r="UDM122" s="405"/>
      <c r="UDN122" s="405"/>
      <c r="UDO122" s="405"/>
      <c r="UDP122" s="405"/>
      <c r="UDQ122" s="405"/>
      <c r="UDR122" s="405"/>
      <c r="UDT122" s="405"/>
      <c r="UDV122" s="405"/>
      <c r="UDX122" s="405"/>
      <c r="UEA122" s="405"/>
      <c r="UEB122" s="405"/>
      <c r="UEC122" s="405"/>
      <c r="UEE122" s="405"/>
      <c r="UEF122" s="405"/>
      <c r="UEG122" s="405"/>
      <c r="UEH122" s="405"/>
      <c r="UEM122" s="405"/>
      <c r="UEO122" s="405"/>
      <c r="UEP122" s="405"/>
      <c r="UEQ122" s="405"/>
      <c r="UER122" s="405"/>
      <c r="UES122" s="405"/>
      <c r="UET122" s="405"/>
      <c r="UEU122" s="405"/>
      <c r="UEV122" s="405"/>
      <c r="UEW122" s="405"/>
      <c r="UEX122" s="405"/>
      <c r="UEY122" s="405"/>
      <c r="UEZ122" s="405"/>
      <c r="UFA122" s="405"/>
      <c r="UFB122" s="405"/>
      <c r="UFC122" s="405"/>
      <c r="UFD122" s="405"/>
      <c r="UFE122" s="405"/>
      <c r="UFF122" s="405"/>
      <c r="UFG122" s="405"/>
      <c r="UFH122" s="405"/>
      <c r="UFI122" s="405"/>
      <c r="UFJ122" s="405"/>
      <c r="UFK122" s="405"/>
      <c r="UFL122" s="405"/>
      <c r="UFM122" s="405"/>
      <c r="UFN122" s="405"/>
      <c r="UFO122" s="405"/>
      <c r="UFP122" s="405"/>
      <c r="UFQ122" s="405"/>
      <c r="UFR122" s="405"/>
      <c r="UFS122" s="405"/>
      <c r="UFT122" s="405"/>
      <c r="UFU122" s="405"/>
      <c r="UFV122" s="405"/>
      <c r="UFW122" s="405"/>
      <c r="UFX122" s="405"/>
      <c r="UFY122" s="405"/>
      <c r="UFZ122" s="405"/>
      <c r="UGA122" s="405"/>
      <c r="UGB122" s="405"/>
      <c r="UGC122" s="405"/>
      <c r="UGD122" s="405"/>
      <c r="UGE122" s="405"/>
      <c r="UGF122" s="405"/>
      <c r="UGG122" s="405"/>
      <c r="UGH122" s="405"/>
      <c r="UGI122" s="405"/>
      <c r="UGJ122" s="405"/>
      <c r="UGK122" s="405"/>
      <c r="UGL122" s="405"/>
      <c r="UGM122" s="405"/>
      <c r="UGN122" s="405"/>
      <c r="UGO122" s="405"/>
      <c r="UGP122" s="405"/>
      <c r="UGQ122" s="405"/>
      <c r="UGR122" s="405"/>
      <c r="UGS122" s="405"/>
      <c r="UGT122" s="405"/>
      <c r="UGU122" s="405"/>
      <c r="UGV122" s="405"/>
      <c r="UGW122" s="405"/>
      <c r="UGX122" s="405"/>
      <c r="UGY122" s="405"/>
      <c r="UGZ122" s="405"/>
      <c r="UHA122" s="405"/>
      <c r="UHB122" s="405"/>
      <c r="UHC122" s="405"/>
      <c r="UHD122" s="405"/>
      <c r="UHE122" s="405"/>
      <c r="UHF122" s="405"/>
      <c r="UHG122" s="405"/>
      <c r="UHH122" s="405"/>
      <c r="UHI122" s="405"/>
      <c r="UHJ122" s="405"/>
      <c r="UHK122" s="405"/>
      <c r="UHL122" s="405"/>
      <c r="UHM122" s="405"/>
      <c r="UHN122" s="405"/>
      <c r="UHO122" s="405"/>
      <c r="UHP122" s="405"/>
      <c r="UHQ122" s="405"/>
      <c r="UHR122" s="405"/>
      <c r="UHS122" s="405"/>
      <c r="UHT122" s="405"/>
      <c r="UHU122" s="405"/>
      <c r="UHV122" s="405"/>
      <c r="UHW122" s="405"/>
      <c r="UHX122" s="405"/>
      <c r="UHY122" s="405"/>
      <c r="UHZ122" s="405"/>
      <c r="UIA122" s="405"/>
      <c r="UIB122" s="405"/>
      <c r="UIC122" s="405"/>
      <c r="UID122" s="405"/>
      <c r="UIE122" s="405"/>
      <c r="UIF122" s="405"/>
      <c r="UIG122" s="405"/>
      <c r="UIH122" s="405"/>
      <c r="UII122" s="405"/>
      <c r="UIJ122" s="405"/>
      <c r="UIK122" s="405"/>
      <c r="UIL122" s="405"/>
      <c r="UIM122" s="405"/>
      <c r="UIN122" s="405"/>
      <c r="UIO122" s="405"/>
      <c r="UIP122" s="405"/>
      <c r="UIQ122" s="405"/>
      <c r="UIR122" s="405"/>
      <c r="UIS122" s="405"/>
      <c r="UIT122" s="405"/>
      <c r="UIU122" s="405"/>
      <c r="UIV122" s="405"/>
      <c r="UIW122" s="405"/>
      <c r="UIX122" s="405"/>
      <c r="UIY122" s="405"/>
      <c r="UIZ122" s="405"/>
      <c r="UJA122" s="405"/>
      <c r="UJB122" s="405"/>
      <c r="UJC122" s="405"/>
      <c r="UJD122" s="405"/>
      <c r="UJE122" s="405"/>
      <c r="UJF122" s="405"/>
      <c r="UJG122" s="405"/>
      <c r="UJH122" s="405"/>
      <c r="UJI122" s="405"/>
      <c r="UJJ122" s="405"/>
      <c r="UJK122" s="405"/>
      <c r="UJL122" s="405"/>
      <c r="UJM122" s="405"/>
      <c r="UJN122" s="405"/>
      <c r="UJO122" s="405"/>
      <c r="UJP122" s="405"/>
      <c r="UJQ122" s="405"/>
      <c r="UJR122" s="405"/>
      <c r="UJS122" s="405"/>
      <c r="UJT122" s="405"/>
      <c r="UJU122" s="405"/>
      <c r="UJV122" s="405"/>
      <c r="UJW122" s="405"/>
      <c r="UJX122" s="405"/>
      <c r="UJY122" s="405"/>
      <c r="UJZ122" s="405"/>
      <c r="UKA122" s="405"/>
      <c r="UKB122" s="405"/>
      <c r="UKC122" s="405"/>
      <c r="UKD122" s="405"/>
      <c r="UKE122" s="405"/>
      <c r="UKF122" s="405"/>
      <c r="UKG122" s="405"/>
      <c r="UKH122" s="405"/>
      <c r="UKI122" s="405"/>
      <c r="UKJ122" s="405"/>
      <c r="UKK122" s="405"/>
      <c r="UKL122" s="405"/>
      <c r="UKM122" s="405"/>
      <c r="UKN122" s="405"/>
      <c r="UKO122" s="405"/>
      <c r="UKP122" s="405"/>
      <c r="UKQ122" s="405"/>
      <c r="UKR122" s="405"/>
      <c r="UKS122" s="405"/>
      <c r="UKT122" s="405"/>
      <c r="UKU122" s="405"/>
      <c r="UKV122" s="405"/>
      <c r="UKW122" s="405"/>
      <c r="UKX122" s="405"/>
      <c r="UKY122" s="405"/>
      <c r="UKZ122" s="405"/>
      <c r="ULA122" s="405"/>
      <c r="ULB122" s="405"/>
      <c r="ULC122" s="405"/>
      <c r="ULD122" s="405"/>
      <c r="ULE122" s="405"/>
      <c r="ULF122" s="405"/>
      <c r="ULG122" s="405"/>
      <c r="ULH122" s="405"/>
      <c r="ULI122" s="405"/>
      <c r="ULJ122" s="405"/>
      <c r="ULK122" s="405"/>
      <c r="ULL122" s="405"/>
      <c r="ULM122" s="405"/>
      <c r="ULN122" s="405"/>
      <c r="ULO122" s="405"/>
      <c r="ULP122" s="405"/>
      <c r="ULQ122" s="405"/>
      <c r="ULR122" s="405"/>
      <c r="ULS122" s="405"/>
      <c r="ULT122" s="405"/>
      <c r="ULU122" s="405"/>
      <c r="ULV122" s="405"/>
      <c r="ULW122" s="405"/>
      <c r="ULX122" s="405"/>
      <c r="ULY122" s="405"/>
      <c r="ULZ122" s="405"/>
      <c r="UMA122" s="405"/>
      <c r="UMB122" s="405"/>
      <c r="UMC122" s="405"/>
      <c r="UMD122" s="405"/>
      <c r="UME122" s="405"/>
      <c r="UMF122" s="405"/>
      <c r="UMG122" s="405"/>
      <c r="UMH122" s="405"/>
      <c r="UMI122" s="405"/>
      <c r="UMJ122" s="405"/>
      <c r="UMK122" s="405"/>
      <c r="UML122" s="405"/>
      <c r="UMM122" s="405"/>
      <c r="UMN122" s="405"/>
      <c r="UMO122" s="405"/>
      <c r="UMP122" s="405"/>
      <c r="UMQ122" s="405"/>
      <c r="UMR122" s="405"/>
      <c r="UMS122" s="405"/>
      <c r="UMT122" s="405"/>
      <c r="UMU122" s="405"/>
      <c r="UMV122" s="405"/>
      <c r="UMW122" s="405"/>
      <c r="UMX122" s="405"/>
      <c r="UMY122" s="405"/>
      <c r="UMZ122" s="405"/>
      <c r="UNA122" s="405"/>
      <c r="UNB122" s="405"/>
      <c r="UNC122" s="405"/>
      <c r="UND122" s="405"/>
      <c r="UNE122" s="405"/>
      <c r="UNF122" s="405"/>
      <c r="UNG122" s="405"/>
      <c r="UNH122" s="405"/>
      <c r="UNI122" s="405"/>
      <c r="UNJ122" s="405"/>
      <c r="UNK122" s="405"/>
      <c r="UNL122" s="405"/>
      <c r="UNM122" s="405"/>
      <c r="UNN122" s="405"/>
      <c r="UNP122" s="405"/>
      <c r="UNR122" s="405"/>
      <c r="UNT122" s="405"/>
      <c r="UNW122" s="405"/>
      <c r="UNX122" s="405"/>
      <c r="UNY122" s="405"/>
      <c r="UOA122" s="405"/>
      <c r="UOB122" s="405"/>
      <c r="UOC122" s="405"/>
      <c r="UOD122" s="405"/>
      <c r="UOI122" s="405"/>
      <c r="UOK122" s="405"/>
      <c r="UOL122" s="405"/>
      <c r="UOM122" s="405"/>
      <c r="UON122" s="405"/>
      <c r="UOO122" s="405"/>
      <c r="UOP122" s="405"/>
      <c r="UOQ122" s="405"/>
      <c r="UOR122" s="405"/>
      <c r="UOS122" s="405"/>
      <c r="UOT122" s="405"/>
      <c r="UOU122" s="405"/>
      <c r="UOV122" s="405"/>
      <c r="UOW122" s="405"/>
      <c r="UOX122" s="405"/>
      <c r="UOY122" s="405"/>
      <c r="UOZ122" s="405"/>
      <c r="UPA122" s="405"/>
      <c r="UPB122" s="405"/>
      <c r="UPC122" s="405"/>
      <c r="UPD122" s="405"/>
      <c r="UPE122" s="405"/>
      <c r="UPF122" s="405"/>
      <c r="UPG122" s="405"/>
      <c r="UPH122" s="405"/>
      <c r="UPI122" s="405"/>
      <c r="UPJ122" s="405"/>
      <c r="UPK122" s="405"/>
      <c r="UPL122" s="405"/>
      <c r="UPM122" s="405"/>
      <c r="UPN122" s="405"/>
      <c r="UPO122" s="405"/>
      <c r="UPP122" s="405"/>
      <c r="UPQ122" s="405"/>
      <c r="UPR122" s="405"/>
      <c r="UPS122" s="405"/>
      <c r="UPT122" s="405"/>
      <c r="UPU122" s="405"/>
      <c r="UPV122" s="405"/>
      <c r="UPW122" s="405"/>
      <c r="UPX122" s="405"/>
      <c r="UPY122" s="405"/>
      <c r="UPZ122" s="405"/>
      <c r="UQA122" s="405"/>
      <c r="UQB122" s="405"/>
      <c r="UQC122" s="405"/>
      <c r="UQD122" s="405"/>
      <c r="UQE122" s="405"/>
      <c r="UQF122" s="405"/>
      <c r="UQG122" s="405"/>
      <c r="UQH122" s="405"/>
      <c r="UQI122" s="405"/>
      <c r="UQJ122" s="405"/>
      <c r="UQK122" s="405"/>
      <c r="UQL122" s="405"/>
      <c r="UQM122" s="405"/>
      <c r="UQN122" s="405"/>
      <c r="UQO122" s="405"/>
      <c r="UQP122" s="405"/>
      <c r="UQQ122" s="405"/>
      <c r="UQR122" s="405"/>
      <c r="UQS122" s="405"/>
      <c r="UQT122" s="405"/>
      <c r="UQU122" s="405"/>
      <c r="UQV122" s="405"/>
      <c r="UQW122" s="405"/>
      <c r="UQX122" s="405"/>
      <c r="UQY122" s="405"/>
      <c r="UQZ122" s="405"/>
      <c r="URA122" s="405"/>
      <c r="URB122" s="405"/>
      <c r="URC122" s="405"/>
      <c r="URD122" s="405"/>
      <c r="URE122" s="405"/>
      <c r="URF122" s="405"/>
      <c r="URG122" s="405"/>
      <c r="URH122" s="405"/>
      <c r="URI122" s="405"/>
      <c r="URJ122" s="405"/>
      <c r="URK122" s="405"/>
      <c r="URL122" s="405"/>
      <c r="URM122" s="405"/>
      <c r="URN122" s="405"/>
      <c r="URO122" s="405"/>
      <c r="URP122" s="405"/>
      <c r="URQ122" s="405"/>
      <c r="URR122" s="405"/>
      <c r="URS122" s="405"/>
      <c r="URT122" s="405"/>
      <c r="URU122" s="405"/>
      <c r="URV122" s="405"/>
      <c r="URW122" s="405"/>
      <c r="URX122" s="405"/>
      <c r="URY122" s="405"/>
      <c r="URZ122" s="405"/>
      <c r="USA122" s="405"/>
      <c r="USB122" s="405"/>
      <c r="USC122" s="405"/>
      <c r="USD122" s="405"/>
      <c r="USE122" s="405"/>
      <c r="USF122" s="405"/>
      <c r="USG122" s="405"/>
      <c r="USH122" s="405"/>
      <c r="USI122" s="405"/>
      <c r="USJ122" s="405"/>
      <c r="USK122" s="405"/>
      <c r="USL122" s="405"/>
      <c r="USM122" s="405"/>
      <c r="USN122" s="405"/>
      <c r="USO122" s="405"/>
      <c r="USP122" s="405"/>
      <c r="USQ122" s="405"/>
      <c r="USR122" s="405"/>
      <c r="USS122" s="405"/>
      <c r="UST122" s="405"/>
      <c r="USU122" s="405"/>
      <c r="USV122" s="405"/>
      <c r="USW122" s="405"/>
      <c r="USX122" s="405"/>
      <c r="USY122" s="405"/>
      <c r="USZ122" s="405"/>
      <c r="UTA122" s="405"/>
      <c r="UTB122" s="405"/>
      <c r="UTC122" s="405"/>
      <c r="UTD122" s="405"/>
      <c r="UTE122" s="405"/>
      <c r="UTF122" s="405"/>
      <c r="UTG122" s="405"/>
      <c r="UTH122" s="405"/>
      <c r="UTI122" s="405"/>
      <c r="UTJ122" s="405"/>
      <c r="UTK122" s="405"/>
      <c r="UTL122" s="405"/>
      <c r="UTM122" s="405"/>
      <c r="UTN122" s="405"/>
      <c r="UTO122" s="405"/>
      <c r="UTP122" s="405"/>
      <c r="UTQ122" s="405"/>
      <c r="UTR122" s="405"/>
      <c r="UTS122" s="405"/>
      <c r="UTT122" s="405"/>
      <c r="UTU122" s="405"/>
      <c r="UTV122" s="405"/>
      <c r="UTW122" s="405"/>
      <c r="UTX122" s="405"/>
      <c r="UTY122" s="405"/>
      <c r="UTZ122" s="405"/>
      <c r="UUA122" s="405"/>
      <c r="UUB122" s="405"/>
      <c r="UUC122" s="405"/>
      <c r="UUD122" s="405"/>
      <c r="UUE122" s="405"/>
      <c r="UUF122" s="405"/>
      <c r="UUG122" s="405"/>
      <c r="UUH122" s="405"/>
      <c r="UUI122" s="405"/>
      <c r="UUJ122" s="405"/>
      <c r="UUK122" s="405"/>
      <c r="UUL122" s="405"/>
      <c r="UUM122" s="405"/>
      <c r="UUN122" s="405"/>
      <c r="UUO122" s="405"/>
      <c r="UUP122" s="405"/>
      <c r="UUQ122" s="405"/>
      <c r="UUR122" s="405"/>
      <c r="UUS122" s="405"/>
      <c r="UUT122" s="405"/>
      <c r="UUU122" s="405"/>
      <c r="UUV122" s="405"/>
      <c r="UUW122" s="405"/>
      <c r="UUX122" s="405"/>
      <c r="UUY122" s="405"/>
      <c r="UUZ122" s="405"/>
      <c r="UVA122" s="405"/>
      <c r="UVB122" s="405"/>
      <c r="UVC122" s="405"/>
      <c r="UVD122" s="405"/>
      <c r="UVE122" s="405"/>
      <c r="UVF122" s="405"/>
      <c r="UVG122" s="405"/>
      <c r="UVH122" s="405"/>
      <c r="UVI122" s="405"/>
      <c r="UVJ122" s="405"/>
      <c r="UVK122" s="405"/>
      <c r="UVL122" s="405"/>
      <c r="UVM122" s="405"/>
      <c r="UVN122" s="405"/>
      <c r="UVO122" s="405"/>
      <c r="UVP122" s="405"/>
      <c r="UVQ122" s="405"/>
      <c r="UVR122" s="405"/>
      <c r="UVS122" s="405"/>
      <c r="UVT122" s="405"/>
      <c r="UVU122" s="405"/>
      <c r="UVV122" s="405"/>
      <c r="UVW122" s="405"/>
      <c r="UVX122" s="405"/>
      <c r="UVY122" s="405"/>
      <c r="UVZ122" s="405"/>
      <c r="UWA122" s="405"/>
      <c r="UWB122" s="405"/>
      <c r="UWC122" s="405"/>
      <c r="UWD122" s="405"/>
      <c r="UWE122" s="405"/>
      <c r="UWF122" s="405"/>
      <c r="UWG122" s="405"/>
      <c r="UWH122" s="405"/>
      <c r="UWI122" s="405"/>
      <c r="UWJ122" s="405"/>
      <c r="UWK122" s="405"/>
      <c r="UWL122" s="405"/>
      <c r="UWM122" s="405"/>
      <c r="UWN122" s="405"/>
      <c r="UWO122" s="405"/>
      <c r="UWP122" s="405"/>
      <c r="UWQ122" s="405"/>
      <c r="UWR122" s="405"/>
      <c r="UWS122" s="405"/>
      <c r="UWT122" s="405"/>
      <c r="UWU122" s="405"/>
      <c r="UWV122" s="405"/>
      <c r="UWW122" s="405"/>
      <c r="UWX122" s="405"/>
      <c r="UWY122" s="405"/>
      <c r="UWZ122" s="405"/>
      <c r="UXA122" s="405"/>
      <c r="UXB122" s="405"/>
      <c r="UXC122" s="405"/>
      <c r="UXD122" s="405"/>
      <c r="UXE122" s="405"/>
      <c r="UXF122" s="405"/>
      <c r="UXG122" s="405"/>
      <c r="UXH122" s="405"/>
      <c r="UXI122" s="405"/>
      <c r="UXJ122" s="405"/>
      <c r="UXL122" s="405"/>
      <c r="UXN122" s="405"/>
      <c r="UXP122" s="405"/>
      <c r="UXS122" s="405"/>
      <c r="UXT122" s="405"/>
      <c r="UXU122" s="405"/>
      <c r="UXW122" s="405"/>
      <c r="UXX122" s="405"/>
      <c r="UXY122" s="405"/>
      <c r="UXZ122" s="405"/>
      <c r="UYE122" s="405"/>
      <c r="UYG122" s="405"/>
      <c r="UYH122" s="405"/>
      <c r="UYI122" s="405"/>
      <c r="UYJ122" s="405"/>
      <c r="UYK122" s="405"/>
      <c r="UYL122" s="405"/>
      <c r="UYM122" s="405"/>
      <c r="UYN122" s="405"/>
      <c r="UYO122" s="405"/>
      <c r="UYP122" s="405"/>
      <c r="UYQ122" s="405"/>
      <c r="UYR122" s="405"/>
      <c r="UYS122" s="405"/>
      <c r="UYT122" s="405"/>
      <c r="UYU122" s="405"/>
      <c r="UYV122" s="405"/>
      <c r="UYW122" s="405"/>
      <c r="UYX122" s="405"/>
      <c r="UYY122" s="405"/>
      <c r="UYZ122" s="405"/>
      <c r="UZA122" s="405"/>
      <c r="UZB122" s="405"/>
      <c r="UZC122" s="405"/>
      <c r="UZD122" s="405"/>
      <c r="UZE122" s="405"/>
      <c r="UZF122" s="405"/>
      <c r="UZG122" s="405"/>
      <c r="UZH122" s="405"/>
      <c r="UZI122" s="405"/>
      <c r="UZJ122" s="405"/>
      <c r="UZK122" s="405"/>
      <c r="UZL122" s="405"/>
      <c r="UZM122" s="405"/>
      <c r="UZN122" s="405"/>
      <c r="UZO122" s="405"/>
      <c r="UZP122" s="405"/>
      <c r="UZQ122" s="405"/>
      <c r="UZR122" s="405"/>
      <c r="UZS122" s="405"/>
      <c r="UZT122" s="405"/>
      <c r="UZU122" s="405"/>
      <c r="UZV122" s="405"/>
      <c r="UZW122" s="405"/>
      <c r="UZX122" s="405"/>
      <c r="UZY122" s="405"/>
      <c r="UZZ122" s="405"/>
      <c r="VAA122" s="405"/>
      <c r="VAB122" s="405"/>
      <c r="VAC122" s="405"/>
      <c r="VAD122" s="405"/>
      <c r="VAE122" s="405"/>
      <c r="VAF122" s="405"/>
      <c r="VAG122" s="405"/>
      <c r="VAH122" s="405"/>
      <c r="VAI122" s="405"/>
      <c r="VAJ122" s="405"/>
      <c r="VAK122" s="405"/>
      <c r="VAL122" s="405"/>
      <c r="VAM122" s="405"/>
      <c r="VAN122" s="405"/>
      <c r="VAO122" s="405"/>
      <c r="VAP122" s="405"/>
      <c r="VAQ122" s="405"/>
      <c r="VAR122" s="405"/>
      <c r="VAS122" s="405"/>
      <c r="VAT122" s="405"/>
      <c r="VAU122" s="405"/>
      <c r="VAV122" s="405"/>
      <c r="VAW122" s="405"/>
      <c r="VAX122" s="405"/>
      <c r="VAY122" s="405"/>
      <c r="VAZ122" s="405"/>
      <c r="VBA122" s="405"/>
      <c r="VBB122" s="405"/>
      <c r="VBC122" s="405"/>
      <c r="VBD122" s="405"/>
      <c r="VBE122" s="405"/>
      <c r="VBF122" s="405"/>
      <c r="VBG122" s="405"/>
      <c r="VBH122" s="405"/>
      <c r="VBI122" s="405"/>
      <c r="VBJ122" s="405"/>
      <c r="VBK122" s="405"/>
      <c r="VBL122" s="405"/>
      <c r="VBM122" s="405"/>
      <c r="VBN122" s="405"/>
      <c r="VBO122" s="405"/>
      <c r="VBP122" s="405"/>
      <c r="VBQ122" s="405"/>
      <c r="VBR122" s="405"/>
      <c r="VBS122" s="405"/>
      <c r="VBT122" s="405"/>
      <c r="VBU122" s="405"/>
      <c r="VBV122" s="405"/>
      <c r="VBW122" s="405"/>
      <c r="VBX122" s="405"/>
      <c r="VBY122" s="405"/>
      <c r="VBZ122" s="405"/>
      <c r="VCA122" s="405"/>
      <c r="VCB122" s="405"/>
      <c r="VCC122" s="405"/>
      <c r="VCD122" s="405"/>
      <c r="VCE122" s="405"/>
      <c r="VCF122" s="405"/>
      <c r="VCG122" s="405"/>
      <c r="VCH122" s="405"/>
      <c r="VCI122" s="405"/>
      <c r="VCJ122" s="405"/>
      <c r="VCK122" s="405"/>
      <c r="VCL122" s="405"/>
      <c r="VCM122" s="405"/>
      <c r="VCN122" s="405"/>
      <c r="VCO122" s="405"/>
      <c r="VCP122" s="405"/>
      <c r="VCQ122" s="405"/>
      <c r="VCR122" s="405"/>
      <c r="VCS122" s="405"/>
      <c r="VCT122" s="405"/>
      <c r="VCU122" s="405"/>
      <c r="VCV122" s="405"/>
      <c r="VCW122" s="405"/>
      <c r="VCX122" s="405"/>
      <c r="VCY122" s="405"/>
      <c r="VCZ122" s="405"/>
      <c r="VDA122" s="405"/>
      <c r="VDB122" s="405"/>
      <c r="VDC122" s="405"/>
      <c r="VDD122" s="405"/>
      <c r="VDE122" s="405"/>
      <c r="VDF122" s="405"/>
      <c r="VDG122" s="405"/>
      <c r="VDH122" s="405"/>
      <c r="VDI122" s="405"/>
      <c r="VDJ122" s="405"/>
      <c r="VDK122" s="405"/>
      <c r="VDL122" s="405"/>
      <c r="VDM122" s="405"/>
      <c r="VDN122" s="405"/>
      <c r="VDO122" s="405"/>
      <c r="VDP122" s="405"/>
      <c r="VDQ122" s="405"/>
      <c r="VDR122" s="405"/>
      <c r="VDS122" s="405"/>
      <c r="VDT122" s="405"/>
      <c r="VDU122" s="405"/>
      <c r="VDV122" s="405"/>
      <c r="VDW122" s="405"/>
      <c r="VDX122" s="405"/>
      <c r="VDY122" s="405"/>
      <c r="VDZ122" s="405"/>
      <c r="VEA122" s="405"/>
      <c r="VEB122" s="405"/>
      <c r="VEC122" s="405"/>
      <c r="VED122" s="405"/>
      <c r="VEE122" s="405"/>
      <c r="VEF122" s="405"/>
      <c r="VEG122" s="405"/>
      <c r="VEH122" s="405"/>
      <c r="VEI122" s="405"/>
      <c r="VEJ122" s="405"/>
      <c r="VEK122" s="405"/>
      <c r="VEL122" s="405"/>
      <c r="VEM122" s="405"/>
      <c r="VEN122" s="405"/>
      <c r="VEO122" s="405"/>
      <c r="VEP122" s="405"/>
      <c r="VEQ122" s="405"/>
      <c r="VER122" s="405"/>
      <c r="VES122" s="405"/>
      <c r="VET122" s="405"/>
      <c r="VEU122" s="405"/>
      <c r="VEV122" s="405"/>
      <c r="VEW122" s="405"/>
      <c r="VEX122" s="405"/>
      <c r="VEY122" s="405"/>
      <c r="VEZ122" s="405"/>
      <c r="VFA122" s="405"/>
      <c r="VFB122" s="405"/>
      <c r="VFC122" s="405"/>
      <c r="VFD122" s="405"/>
      <c r="VFE122" s="405"/>
      <c r="VFF122" s="405"/>
      <c r="VFG122" s="405"/>
      <c r="VFH122" s="405"/>
      <c r="VFI122" s="405"/>
      <c r="VFJ122" s="405"/>
      <c r="VFK122" s="405"/>
      <c r="VFL122" s="405"/>
      <c r="VFM122" s="405"/>
      <c r="VFN122" s="405"/>
      <c r="VFO122" s="405"/>
      <c r="VFP122" s="405"/>
      <c r="VFQ122" s="405"/>
      <c r="VFR122" s="405"/>
      <c r="VFS122" s="405"/>
      <c r="VFT122" s="405"/>
      <c r="VFU122" s="405"/>
      <c r="VFV122" s="405"/>
      <c r="VFW122" s="405"/>
      <c r="VFX122" s="405"/>
      <c r="VFY122" s="405"/>
      <c r="VFZ122" s="405"/>
      <c r="VGA122" s="405"/>
      <c r="VGB122" s="405"/>
      <c r="VGC122" s="405"/>
      <c r="VGD122" s="405"/>
      <c r="VGE122" s="405"/>
      <c r="VGF122" s="405"/>
      <c r="VGG122" s="405"/>
      <c r="VGH122" s="405"/>
      <c r="VGI122" s="405"/>
      <c r="VGJ122" s="405"/>
      <c r="VGK122" s="405"/>
      <c r="VGL122" s="405"/>
      <c r="VGM122" s="405"/>
      <c r="VGN122" s="405"/>
      <c r="VGO122" s="405"/>
      <c r="VGP122" s="405"/>
      <c r="VGQ122" s="405"/>
      <c r="VGR122" s="405"/>
      <c r="VGS122" s="405"/>
      <c r="VGT122" s="405"/>
      <c r="VGU122" s="405"/>
      <c r="VGV122" s="405"/>
      <c r="VGW122" s="405"/>
      <c r="VGX122" s="405"/>
      <c r="VGY122" s="405"/>
      <c r="VGZ122" s="405"/>
      <c r="VHA122" s="405"/>
      <c r="VHB122" s="405"/>
      <c r="VHC122" s="405"/>
      <c r="VHD122" s="405"/>
      <c r="VHE122" s="405"/>
      <c r="VHF122" s="405"/>
      <c r="VHH122" s="405"/>
      <c r="VHJ122" s="405"/>
      <c r="VHL122" s="405"/>
      <c r="VHO122" s="405"/>
      <c r="VHP122" s="405"/>
      <c r="VHQ122" s="405"/>
      <c r="VHS122" s="405"/>
      <c r="VHT122" s="405"/>
      <c r="VHU122" s="405"/>
      <c r="VHV122" s="405"/>
      <c r="VIA122" s="405"/>
      <c r="VIC122" s="405"/>
      <c r="VID122" s="405"/>
      <c r="VIE122" s="405"/>
      <c r="VIF122" s="405"/>
      <c r="VIG122" s="405"/>
      <c r="VIH122" s="405"/>
      <c r="VII122" s="405"/>
      <c r="VIJ122" s="405"/>
      <c r="VIK122" s="405"/>
      <c r="VIL122" s="405"/>
      <c r="VIM122" s="405"/>
      <c r="VIN122" s="405"/>
      <c r="VIO122" s="405"/>
      <c r="VIP122" s="405"/>
      <c r="VIQ122" s="405"/>
      <c r="VIR122" s="405"/>
      <c r="VIS122" s="405"/>
      <c r="VIT122" s="405"/>
      <c r="VIU122" s="405"/>
      <c r="VIV122" s="405"/>
      <c r="VIW122" s="405"/>
      <c r="VIX122" s="405"/>
      <c r="VIY122" s="405"/>
      <c r="VIZ122" s="405"/>
      <c r="VJA122" s="405"/>
      <c r="VJB122" s="405"/>
      <c r="VJC122" s="405"/>
      <c r="VJD122" s="405"/>
      <c r="VJE122" s="405"/>
      <c r="VJF122" s="405"/>
      <c r="VJG122" s="405"/>
      <c r="VJH122" s="405"/>
      <c r="VJI122" s="405"/>
      <c r="VJJ122" s="405"/>
      <c r="VJK122" s="405"/>
      <c r="VJL122" s="405"/>
      <c r="VJM122" s="405"/>
      <c r="VJN122" s="405"/>
      <c r="VJO122" s="405"/>
      <c r="VJP122" s="405"/>
      <c r="VJQ122" s="405"/>
      <c r="VJR122" s="405"/>
      <c r="VJS122" s="405"/>
      <c r="VJT122" s="405"/>
      <c r="VJU122" s="405"/>
      <c r="VJV122" s="405"/>
      <c r="VJW122" s="405"/>
      <c r="VJX122" s="405"/>
      <c r="VJY122" s="405"/>
      <c r="VJZ122" s="405"/>
      <c r="VKA122" s="405"/>
      <c r="VKB122" s="405"/>
      <c r="VKC122" s="405"/>
      <c r="VKD122" s="405"/>
      <c r="VKE122" s="405"/>
      <c r="VKF122" s="405"/>
      <c r="VKG122" s="405"/>
      <c r="VKH122" s="405"/>
      <c r="VKI122" s="405"/>
      <c r="VKJ122" s="405"/>
      <c r="VKK122" s="405"/>
      <c r="VKL122" s="405"/>
      <c r="VKM122" s="405"/>
      <c r="VKN122" s="405"/>
      <c r="VKO122" s="405"/>
      <c r="VKP122" s="405"/>
      <c r="VKQ122" s="405"/>
      <c r="VKR122" s="405"/>
      <c r="VKS122" s="405"/>
      <c r="VKT122" s="405"/>
      <c r="VKU122" s="405"/>
      <c r="VKV122" s="405"/>
      <c r="VKW122" s="405"/>
      <c r="VKX122" s="405"/>
      <c r="VKY122" s="405"/>
      <c r="VKZ122" s="405"/>
      <c r="VLA122" s="405"/>
      <c r="VLB122" s="405"/>
      <c r="VLC122" s="405"/>
      <c r="VLD122" s="405"/>
      <c r="VLE122" s="405"/>
      <c r="VLF122" s="405"/>
      <c r="VLG122" s="405"/>
      <c r="VLH122" s="405"/>
      <c r="VLI122" s="405"/>
      <c r="VLJ122" s="405"/>
      <c r="VLK122" s="405"/>
      <c r="VLL122" s="405"/>
      <c r="VLM122" s="405"/>
      <c r="VLN122" s="405"/>
      <c r="VLO122" s="405"/>
      <c r="VLP122" s="405"/>
      <c r="VLQ122" s="405"/>
      <c r="VLR122" s="405"/>
      <c r="VLS122" s="405"/>
      <c r="VLT122" s="405"/>
      <c r="VLU122" s="405"/>
      <c r="VLV122" s="405"/>
      <c r="VLW122" s="405"/>
      <c r="VLX122" s="405"/>
      <c r="VLY122" s="405"/>
      <c r="VLZ122" s="405"/>
      <c r="VMA122" s="405"/>
      <c r="VMB122" s="405"/>
      <c r="VMC122" s="405"/>
      <c r="VMD122" s="405"/>
      <c r="VME122" s="405"/>
      <c r="VMF122" s="405"/>
      <c r="VMG122" s="405"/>
      <c r="VMH122" s="405"/>
      <c r="VMI122" s="405"/>
      <c r="VMJ122" s="405"/>
      <c r="VMK122" s="405"/>
      <c r="VML122" s="405"/>
      <c r="VMM122" s="405"/>
      <c r="VMN122" s="405"/>
      <c r="VMO122" s="405"/>
      <c r="VMP122" s="405"/>
      <c r="VMQ122" s="405"/>
      <c r="VMR122" s="405"/>
      <c r="VMS122" s="405"/>
      <c r="VMT122" s="405"/>
      <c r="VMU122" s="405"/>
      <c r="VMV122" s="405"/>
      <c r="VMW122" s="405"/>
      <c r="VMX122" s="405"/>
      <c r="VMY122" s="405"/>
      <c r="VMZ122" s="405"/>
      <c r="VNA122" s="405"/>
      <c r="VNB122" s="405"/>
      <c r="VNC122" s="405"/>
      <c r="VND122" s="405"/>
      <c r="VNE122" s="405"/>
      <c r="VNF122" s="405"/>
      <c r="VNG122" s="405"/>
      <c r="VNH122" s="405"/>
      <c r="VNI122" s="405"/>
      <c r="VNJ122" s="405"/>
      <c r="VNK122" s="405"/>
      <c r="VNL122" s="405"/>
      <c r="VNM122" s="405"/>
      <c r="VNN122" s="405"/>
      <c r="VNO122" s="405"/>
      <c r="VNP122" s="405"/>
      <c r="VNQ122" s="405"/>
      <c r="VNR122" s="405"/>
      <c r="VNS122" s="405"/>
      <c r="VNT122" s="405"/>
      <c r="VNU122" s="405"/>
      <c r="VNV122" s="405"/>
      <c r="VNW122" s="405"/>
      <c r="VNX122" s="405"/>
      <c r="VNY122" s="405"/>
      <c r="VNZ122" s="405"/>
      <c r="VOA122" s="405"/>
      <c r="VOB122" s="405"/>
      <c r="VOC122" s="405"/>
      <c r="VOD122" s="405"/>
      <c r="VOE122" s="405"/>
      <c r="VOF122" s="405"/>
      <c r="VOG122" s="405"/>
      <c r="VOH122" s="405"/>
      <c r="VOI122" s="405"/>
      <c r="VOJ122" s="405"/>
      <c r="VOK122" s="405"/>
      <c r="VOL122" s="405"/>
      <c r="VOM122" s="405"/>
      <c r="VON122" s="405"/>
      <c r="VOO122" s="405"/>
      <c r="VOP122" s="405"/>
      <c r="VOQ122" s="405"/>
      <c r="VOR122" s="405"/>
      <c r="VOS122" s="405"/>
      <c r="VOT122" s="405"/>
      <c r="VOU122" s="405"/>
      <c r="VOV122" s="405"/>
      <c r="VOW122" s="405"/>
      <c r="VOX122" s="405"/>
      <c r="VOY122" s="405"/>
      <c r="VOZ122" s="405"/>
      <c r="VPA122" s="405"/>
      <c r="VPB122" s="405"/>
      <c r="VPC122" s="405"/>
      <c r="VPD122" s="405"/>
      <c r="VPE122" s="405"/>
      <c r="VPF122" s="405"/>
      <c r="VPG122" s="405"/>
      <c r="VPH122" s="405"/>
      <c r="VPI122" s="405"/>
      <c r="VPJ122" s="405"/>
      <c r="VPK122" s="405"/>
      <c r="VPL122" s="405"/>
      <c r="VPM122" s="405"/>
      <c r="VPN122" s="405"/>
      <c r="VPO122" s="405"/>
      <c r="VPP122" s="405"/>
      <c r="VPQ122" s="405"/>
      <c r="VPR122" s="405"/>
      <c r="VPS122" s="405"/>
      <c r="VPT122" s="405"/>
      <c r="VPU122" s="405"/>
      <c r="VPV122" s="405"/>
      <c r="VPW122" s="405"/>
      <c r="VPX122" s="405"/>
      <c r="VPY122" s="405"/>
      <c r="VPZ122" s="405"/>
      <c r="VQA122" s="405"/>
      <c r="VQB122" s="405"/>
      <c r="VQC122" s="405"/>
      <c r="VQD122" s="405"/>
      <c r="VQE122" s="405"/>
      <c r="VQF122" s="405"/>
      <c r="VQG122" s="405"/>
      <c r="VQH122" s="405"/>
      <c r="VQI122" s="405"/>
      <c r="VQJ122" s="405"/>
      <c r="VQK122" s="405"/>
      <c r="VQL122" s="405"/>
      <c r="VQM122" s="405"/>
      <c r="VQN122" s="405"/>
      <c r="VQO122" s="405"/>
      <c r="VQP122" s="405"/>
      <c r="VQQ122" s="405"/>
      <c r="VQR122" s="405"/>
      <c r="VQS122" s="405"/>
      <c r="VQT122" s="405"/>
      <c r="VQU122" s="405"/>
      <c r="VQV122" s="405"/>
      <c r="VQW122" s="405"/>
      <c r="VQX122" s="405"/>
      <c r="VQY122" s="405"/>
      <c r="VQZ122" s="405"/>
      <c r="VRA122" s="405"/>
      <c r="VRB122" s="405"/>
      <c r="VRD122" s="405"/>
      <c r="VRF122" s="405"/>
      <c r="VRH122" s="405"/>
      <c r="VRK122" s="405"/>
      <c r="VRL122" s="405"/>
      <c r="VRM122" s="405"/>
      <c r="VRO122" s="405"/>
      <c r="VRP122" s="405"/>
      <c r="VRQ122" s="405"/>
      <c r="VRR122" s="405"/>
      <c r="VRW122" s="405"/>
      <c r="VRY122" s="405"/>
      <c r="VRZ122" s="405"/>
      <c r="VSA122" s="405"/>
      <c r="VSB122" s="405"/>
      <c r="VSC122" s="405"/>
      <c r="VSD122" s="405"/>
      <c r="VSE122" s="405"/>
      <c r="VSF122" s="405"/>
      <c r="VSG122" s="405"/>
      <c r="VSH122" s="405"/>
      <c r="VSI122" s="405"/>
      <c r="VSJ122" s="405"/>
      <c r="VSK122" s="405"/>
      <c r="VSL122" s="405"/>
      <c r="VSM122" s="405"/>
      <c r="VSN122" s="405"/>
      <c r="VSO122" s="405"/>
      <c r="VSP122" s="405"/>
      <c r="VSQ122" s="405"/>
      <c r="VSR122" s="405"/>
      <c r="VSS122" s="405"/>
      <c r="VST122" s="405"/>
      <c r="VSU122" s="405"/>
      <c r="VSV122" s="405"/>
      <c r="VSW122" s="405"/>
      <c r="VSX122" s="405"/>
      <c r="VSY122" s="405"/>
      <c r="VSZ122" s="405"/>
      <c r="VTA122" s="405"/>
      <c r="VTB122" s="405"/>
      <c r="VTC122" s="405"/>
      <c r="VTD122" s="405"/>
      <c r="VTE122" s="405"/>
      <c r="VTF122" s="405"/>
      <c r="VTG122" s="405"/>
      <c r="VTH122" s="405"/>
      <c r="VTI122" s="405"/>
      <c r="VTJ122" s="405"/>
      <c r="VTK122" s="405"/>
      <c r="VTL122" s="405"/>
      <c r="VTM122" s="405"/>
      <c r="VTN122" s="405"/>
      <c r="VTO122" s="405"/>
      <c r="VTP122" s="405"/>
      <c r="VTQ122" s="405"/>
      <c r="VTR122" s="405"/>
      <c r="VTS122" s="405"/>
      <c r="VTT122" s="405"/>
      <c r="VTU122" s="405"/>
      <c r="VTV122" s="405"/>
      <c r="VTW122" s="405"/>
      <c r="VTX122" s="405"/>
      <c r="VTY122" s="405"/>
      <c r="VTZ122" s="405"/>
      <c r="VUA122" s="405"/>
      <c r="VUB122" s="405"/>
      <c r="VUC122" s="405"/>
      <c r="VUD122" s="405"/>
      <c r="VUE122" s="405"/>
      <c r="VUF122" s="405"/>
      <c r="VUG122" s="405"/>
      <c r="VUH122" s="405"/>
      <c r="VUI122" s="405"/>
      <c r="VUJ122" s="405"/>
      <c r="VUK122" s="405"/>
      <c r="VUL122" s="405"/>
      <c r="VUM122" s="405"/>
      <c r="VUN122" s="405"/>
      <c r="VUO122" s="405"/>
      <c r="VUP122" s="405"/>
      <c r="VUQ122" s="405"/>
      <c r="VUR122" s="405"/>
      <c r="VUS122" s="405"/>
      <c r="VUT122" s="405"/>
      <c r="VUU122" s="405"/>
      <c r="VUV122" s="405"/>
      <c r="VUW122" s="405"/>
      <c r="VUX122" s="405"/>
      <c r="VUY122" s="405"/>
      <c r="VUZ122" s="405"/>
      <c r="VVA122" s="405"/>
      <c r="VVB122" s="405"/>
      <c r="VVC122" s="405"/>
      <c r="VVD122" s="405"/>
      <c r="VVE122" s="405"/>
      <c r="VVF122" s="405"/>
      <c r="VVG122" s="405"/>
      <c r="VVH122" s="405"/>
      <c r="VVI122" s="405"/>
      <c r="VVJ122" s="405"/>
      <c r="VVK122" s="405"/>
      <c r="VVL122" s="405"/>
      <c r="VVM122" s="405"/>
      <c r="VVN122" s="405"/>
      <c r="VVO122" s="405"/>
      <c r="VVP122" s="405"/>
      <c r="VVQ122" s="405"/>
      <c r="VVR122" s="405"/>
      <c r="VVS122" s="405"/>
      <c r="VVT122" s="405"/>
      <c r="VVU122" s="405"/>
      <c r="VVV122" s="405"/>
      <c r="VVW122" s="405"/>
      <c r="VVX122" s="405"/>
      <c r="VVY122" s="405"/>
      <c r="VVZ122" s="405"/>
      <c r="VWA122" s="405"/>
      <c r="VWB122" s="405"/>
      <c r="VWC122" s="405"/>
      <c r="VWD122" s="405"/>
      <c r="VWE122" s="405"/>
      <c r="VWF122" s="405"/>
      <c r="VWG122" s="405"/>
      <c r="VWH122" s="405"/>
      <c r="VWI122" s="405"/>
      <c r="VWJ122" s="405"/>
      <c r="VWK122" s="405"/>
      <c r="VWL122" s="405"/>
      <c r="VWM122" s="405"/>
      <c r="VWN122" s="405"/>
      <c r="VWO122" s="405"/>
      <c r="VWP122" s="405"/>
      <c r="VWQ122" s="405"/>
      <c r="VWR122" s="405"/>
      <c r="VWS122" s="405"/>
      <c r="VWT122" s="405"/>
      <c r="VWU122" s="405"/>
      <c r="VWV122" s="405"/>
      <c r="VWW122" s="405"/>
      <c r="VWX122" s="405"/>
      <c r="VWY122" s="405"/>
      <c r="VWZ122" s="405"/>
      <c r="VXA122" s="405"/>
      <c r="VXB122" s="405"/>
      <c r="VXC122" s="405"/>
      <c r="VXD122" s="405"/>
      <c r="VXE122" s="405"/>
      <c r="VXF122" s="405"/>
      <c r="VXG122" s="405"/>
      <c r="VXH122" s="405"/>
      <c r="VXI122" s="405"/>
      <c r="VXJ122" s="405"/>
      <c r="VXK122" s="405"/>
      <c r="VXL122" s="405"/>
      <c r="VXM122" s="405"/>
      <c r="VXN122" s="405"/>
      <c r="VXO122" s="405"/>
      <c r="VXP122" s="405"/>
      <c r="VXQ122" s="405"/>
      <c r="VXR122" s="405"/>
      <c r="VXS122" s="405"/>
      <c r="VXT122" s="405"/>
      <c r="VXU122" s="405"/>
      <c r="VXV122" s="405"/>
      <c r="VXW122" s="405"/>
      <c r="VXX122" s="405"/>
      <c r="VXY122" s="405"/>
      <c r="VXZ122" s="405"/>
      <c r="VYA122" s="405"/>
      <c r="VYB122" s="405"/>
      <c r="VYC122" s="405"/>
      <c r="VYD122" s="405"/>
      <c r="VYE122" s="405"/>
      <c r="VYF122" s="405"/>
      <c r="VYG122" s="405"/>
      <c r="VYH122" s="405"/>
      <c r="VYI122" s="405"/>
      <c r="VYJ122" s="405"/>
      <c r="VYK122" s="405"/>
      <c r="VYL122" s="405"/>
      <c r="VYM122" s="405"/>
      <c r="VYN122" s="405"/>
      <c r="VYO122" s="405"/>
      <c r="VYP122" s="405"/>
      <c r="VYQ122" s="405"/>
      <c r="VYR122" s="405"/>
      <c r="VYS122" s="405"/>
      <c r="VYT122" s="405"/>
      <c r="VYU122" s="405"/>
      <c r="VYV122" s="405"/>
      <c r="VYW122" s="405"/>
      <c r="VYX122" s="405"/>
      <c r="VYY122" s="405"/>
      <c r="VYZ122" s="405"/>
      <c r="VZA122" s="405"/>
      <c r="VZB122" s="405"/>
      <c r="VZC122" s="405"/>
      <c r="VZD122" s="405"/>
      <c r="VZE122" s="405"/>
      <c r="VZF122" s="405"/>
      <c r="VZG122" s="405"/>
      <c r="VZH122" s="405"/>
      <c r="VZI122" s="405"/>
      <c r="VZJ122" s="405"/>
      <c r="VZK122" s="405"/>
      <c r="VZL122" s="405"/>
      <c r="VZM122" s="405"/>
      <c r="VZN122" s="405"/>
      <c r="VZO122" s="405"/>
      <c r="VZP122" s="405"/>
      <c r="VZQ122" s="405"/>
      <c r="VZR122" s="405"/>
      <c r="VZS122" s="405"/>
      <c r="VZT122" s="405"/>
      <c r="VZU122" s="405"/>
      <c r="VZV122" s="405"/>
      <c r="VZW122" s="405"/>
      <c r="VZX122" s="405"/>
      <c r="VZY122" s="405"/>
      <c r="VZZ122" s="405"/>
      <c r="WAA122" s="405"/>
      <c r="WAB122" s="405"/>
      <c r="WAC122" s="405"/>
      <c r="WAD122" s="405"/>
      <c r="WAE122" s="405"/>
      <c r="WAF122" s="405"/>
      <c r="WAG122" s="405"/>
      <c r="WAH122" s="405"/>
      <c r="WAI122" s="405"/>
      <c r="WAJ122" s="405"/>
      <c r="WAK122" s="405"/>
      <c r="WAL122" s="405"/>
      <c r="WAM122" s="405"/>
      <c r="WAN122" s="405"/>
      <c r="WAO122" s="405"/>
      <c r="WAP122" s="405"/>
      <c r="WAQ122" s="405"/>
      <c r="WAR122" s="405"/>
      <c r="WAS122" s="405"/>
      <c r="WAT122" s="405"/>
      <c r="WAU122" s="405"/>
      <c r="WAV122" s="405"/>
      <c r="WAW122" s="405"/>
      <c r="WAX122" s="405"/>
      <c r="WAZ122" s="405"/>
      <c r="WBB122" s="405"/>
      <c r="WBD122" s="405"/>
      <c r="WBG122" s="405"/>
      <c r="WBH122" s="405"/>
      <c r="WBI122" s="405"/>
      <c r="WBK122" s="405"/>
      <c r="WBL122" s="405"/>
      <c r="WBM122" s="405"/>
      <c r="WBN122" s="405"/>
      <c r="WBS122" s="405"/>
      <c r="WBU122" s="405"/>
      <c r="WBV122" s="405"/>
      <c r="WBW122" s="405"/>
      <c r="WBX122" s="405"/>
      <c r="WBY122" s="405"/>
      <c r="WBZ122" s="405"/>
      <c r="WCA122" s="405"/>
      <c r="WCB122" s="405"/>
      <c r="WCC122" s="405"/>
      <c r="WCD122" s="405"/>
      <c r="WCE122" s="405"/>
      <c r="WCF122" s="405"/>
      <c r="WCG122" s="405"/>
      <c r="WCH122" s="405"/>
      <c r="WCI122" s="405"/>
      <c r="WCJ122" s="405"/>
      <c r="WCK122" s="405"/>
      <c r="WCL122" s="405"/>
      <c r="WCM122" s="405"/>
      <c r="WCN122" s="405"/>
      <c r="WCO122" s="405"/>
      <c r="WCP122" s="405"/>
      <c r="WCQ122" s="405"/>
      <c r="WCR122" s="405"/>
      <c r="WCS122" s="405"/>
      <c r="WCT122" s="405"/>
      <c r="WCU122" s="405"/>
      <c r="WCV122" s="405"/>
      <c r="WCW122" s="405"/>
      <c r="WCX122" s="405"/>
      <c r="WCY122" s="405"/>
      <c r="WCZ122" s="405"/>
      <c r="WDA122" s="405"/>
      <c r="WDB122" s="405"/>
      <c r="WDC122" s="405"/>
      <c r="WDD122" s="405"/>
      <c r="WDE122" s="405"/>
      <c r="WDF122" s="405"/>
      <c r="WDG122" s="405"/>
      <c r="WDH122" s="405"/>
      <c r="WDI122" s="405"/>
      <c r="WDJ122" s="405"/>
      <c r="WDK122" s="405"/>
      <c r="WDL122" s="405"/>
      <c r="WDM122" s="405"/>
      <c r="WDN122" s="405"/>
      <c r="WDO122" s="405"/>
      <c r="WDP122" s="405"/>
      <c r="WDQ122" s="405"/>
      <c r="WDR122" s="405"/>
      <c r="WDS122" s="405"/>
      <c r="WDT122" s="405"/>
      <c r="WDU122" s="405"/>
      <c r="WDV122" s="405"/>
      <c r="WDW122" s="405"/>
      <c r="WDX122" s="405"/>
      <c r="WDY122" s="405"/>
      <c r="WDZ122" s="405"/>
      <c r="WEA122" s="405"/>
      <c r="WEB122" s="405"/>
      <c r="WEC122" s="405"/>
      <c r="WED122" s="405"/>
      <c r="WEE122" s="405"/>
      <c r="WEF122" s="405"/>
      <c r="WEG122" s="405"/>
      <c r="WEH122" s="405"/>
      <c r="WEI122" s="405"/>
      <c r="WEJ122" s="405"/>
      <c r="WEK122" s="405"/>
      <c r="WEL122" s="405"/>
      <c r="WEM122" s="405"/>
      <c r="WEN122" s="405"/>
      <c r="WEO122" s="405"/>
      <c r="WEP122" s="405"/>
      <c r="WEQ122" s="405"/>
      <c r="WER122" s="405"/>
      <c r="WES122" s="405"/>
      <c r="WET122" s="405"/>
      <c r="WEU122" s="405"/>
      <c r="WEV122" s="405"/>
      <c r="WEW122" s="405"/>
      <c r="WEX122" s="405"/>
      <c r="WEY122" s="405"/>
      <c r="WEZ122" s="405"/>
      <c r="WFA122" s="405"/>
      <c r="WFB122" s="405"/>
      <c r="WFC122" s="405"/>
      <c r="WFD122" s="405"/>
      <c r="WFE122" s="405"/>
      <c r="WFF122" s="405"/>
      <c r="WFG122" s="405"/>
      <c r="WFH122" s="405"/>
      <c r="WFI122" s="405"/>
      <c r="WFJ122" s="405"/>
      <c r="WFK122" s="405"/>
      <c r="WFL122" s="405"/>
      <c r="WFM122" s="405"/>
      <c r="WFN122" s="405"/>
      <c r="WFO122" s="405"/>
      <c r="WFP122" s="405"/>
      <c r="WFQ122" s="405"/>
      <c r="WFR122" s="405"/>
      <c r="WFS122" s="405"/>
      <c r="WFT122" s="405"/>
      <c r="WFU122" s="405"/>
      <c r="WFV122" s="405"/>
      <c r="WFW122" s="405"/>
      <c r="WFX122" s="405"/>
      <c r="WFY122" s="405"/>
      <c r="WFZ122" s="405"/>
      <c r="WGA122" s="405"/>
      <c r="WGB122" s="405"/>
      <c r="WGC122" s="405"/>
      <c r="WGD122" s="405"/>
      <c r="WGE122" s="405"/>
      <c r="WGF122" s="405"/>
      <c r="WGG122" s="405"/>
      <c r="WGH122" s="405"/>
      <c r="WGI122" s="405"/>
      <c r="WGJ122" s="405"/>
      <c r="WGK122" s="405"/>
      <c r="WGL122" s="405"/>
      <c r="WGM122" s="405"/>
      <c r="WGN122" s="405"/>
      <c r="WGO122" s="405"/>
      <c r="WGP122" s="405"/>
      <c r="WGQ122" s="405"/>
      <c r="WGR122" s="405"/>
      <c r="WGS122" s="405"/>
      <c r="WGT122" s="405"/>
      <c r="WGU122" s="405"/>
      <c r="WGV122" s="405"/>
      <c r="WGW122" s="405"/>
      <c r="WGX122" s="405"/>
      <c r="WGY122" s="405"/>
      <c r="WGZ122" s="405"/>
      <c r="WHA122" s="405"/>
      <c r="WHB122" s="405"/>
      <c r="WHC122" s="405"/>
      <c r="WHD122" s="405"/>
      <c r="WHE122" s="405"/>
      <c r="WHF122" s="405"/>
      <c r="WHG122" s="405"/>
      <c r="WHH122" s="405"/>
      <c r="WHI122" s="405"/>
      <c r="WHJ122" s="405"/>
      <c r="WHK122" s="405"/>
      <c r="WHL122" s="405"/>
      <c r="WHM122" s="405"/>
      <c r="WHN122" s="405"/>
      <c r="WHO122" s="405"/>
      <c r="WHP122" s="405"/>
      <c r="WHQ122" s="405"/>
      <c r="WHR122" s="405"/>
      <c r="WHS122" s="405"/>
      <c r="WHT122" s="405"/>
      <c r="WHU122" s="405"/>
      <c r="WHV122" s="405"/>
      <c r="WHW122" s="405"/>
      <c r="WHX122" s="405"/>
      <c r="WHY122" s="405"/>
      <c r="WHZ122" s="405"/>
      <c r="WIA122" s="405"/>
      <c r="WIB122" s="405"/>
      <c r="WIC122" s="405"/>
      <c r="WID122" s="405"/>
      <c r="WIE122" s="405"/>
      <c r="WIF122" s="405"/>
      <c r="WIG122" s="405"/>
      <c r="WIH122" s="405"/>
      <c r="WII122" s="405"/>
      <c r="WIJ122" s="405"/>
      <c r="WIK122" s="405"/>
      <c r="WIL122" s="405"/>
      <c r="WIM122" s="405"/>
      <c r="WIN122" s="405"/>
      <c r="WIO122" s="405"/>
      <c r="WIP122" s="405"/>
      <c r="WIQ122" s="405"/>
      <c r="WIR122" s="405"/>
      <c r="WIS122" s="405"/>
      <c r="WIT122" s="405"/>
      <c r="WIU122" s="405"/>
      <c r="WIV122" s="405"/>
      <c r="WIW122" s="405"/>
      <c r="WIX122" s="405"/>
      <c r="WIY122" s="405"/>
      <c r="WIZ122" s="405"/>
      <c r="WJA122" s="405"/>
      <c r="WJB122" s="405"/>
      <c r="WJC122" s="405"/>
      <c r="WJD122" s="405"/>
      <c r="WJE122" s="405"/>
      <c r="WJF122" s="405"/>
      <c r="WJG122" s="405"/>
      <c r="WJH122" s="405"/>
      <c r="WJI122" s="405"/>
      <c r="WJJ122" s="405"/>
      <c r="WJK122" s="405"/>
      <c r="WJL122" s="405"/>
      <c r="WJM122" s="405"/>
      <c r="WJN122" s="405"/>
      <c r="WJO122" s="405"/>
      <c r="WJP122" s="405"/>
      <c r="WJQ122" s="405"/>
      <c r="WJR122" s="405"/>
      <c r="WJS122" s="405"/>
      <c r="WJT122" s="405"/>
      <c r="WJU122" s="405"/>
      <c r="WJV122" s="405"/>
      <c r="WJW122" s="405"/>
      <c r="WJX122" s="405"/>
      <c r="WJY122" s="405"/>
      <c r="WJZ122" s="405"/>
      <c r="WKA122" s="405"/>
      <c r="WKB122" s="405"/>
      <c r="WKC122" s="405"/>
      <c r="WKD122" s="405"/>
      <c r="WKE122" s="405"/>
      <c r="WKF122" s="405"/>
      <c r="WKG122" s="405"/>
      <c r="WKH122" s="405"/>
      <c r="WKI122" s="405"/>
      <c r="WKJ122" s="405"/>
      <c r="WKK122" s="405"/>
      <c r="WKL122" s="405"/>
      <c r="WKM122" s="405"/>
      <c r="WKN122" s="405"/>
      <c r="WKO122" s="405"/>
      <c r="WKP122" s="405"/>
      <c r="WKQ122" s="405"/>
      <c r="WKR122" s="405"/>
      <c r="WKS122" s="405"/>
      <c r="WKT122" s="405"/>
      <c r="WKV122" s="405"/>
      <c r="WKX122" s="405"/>
      <c r="WKZ122" s="405"/>
      <c r="WLC122" s="405"/>
      <c r="WLD122" s="405"/>
      <c r="WLE122" s="405"/>
      <c r="WLG122" s="405"/>
      <c r="WLH122" s="405"/>
      <c r="WLI122" s="405"/>
      <c r="WLJ122" s="405"/>
      <c r="WLO122" s="405"/>
      <c r="WLQ122" s="405"/>
      <c r="WLR122" s="405"/>
      <c r="WLS122" s="405"/>
      <c r="WLT122" s="405"/>
      <c r="WLU122" s="405"/>
      <c r="WLV122" s="405"/>
      <c r="WLW122" s="405"/>
      <c r="WLX122" s="405"/>
      <c r="WLY122" s="405"/>
      <c r="WLZ122" s="405"/>
      <c r="WMA122" s="405"/>
      <c r="WMB122" s="405"/>
      <c r="WMC122" s="405"/>
      <c r="WMD122" s="405"/>
      <c r="WME122" s="405"/>
      <c r="WMF122" s="405"/>
      <c r="WMG122" s="405"/>
      <c r="WMH122" s="405"/>
      <c r="WMI122" s="405"/>
      <c r="WMJ122" s="405"/>
      <c r="WMK122" s="405"/>
      <c r="WML122" s="405"/>
      <c r="WMM122" s="405"/>
      <c r="WMN122" s="405"/>
      <c r="WMO122" s="405"/>
      <c r="WMP122" s="405"/>
      <c r="WMQ122" s="405"/>
      <c r="WMR122" s="405"/>
      <c r="WMS122" s="405"/>
      <c r="WMT122" s="405"/>
      <c r="WMU122" s="405"/>
      <c r="WMV122" s="405"/>
      <c r="WMW122" s="405"/>
      <c r="WMX122" s="405"/>
      <c r="WMY122" s="405"/>
      <c r="WMZ122" s="405"/>
      <c r="WNA122" s="405"/>
      <c r="WNB122" s="405"/>
      <c r="WNC122" s="405"/>
      <c r="WND122" s="405"/>
      <c r="WNE122" s="405"/>
      <c r="WNF122" s="405"/>
      <c r="WNG122" s="405"/>
      <c r="WNH122" s="405"/>
      <c r="WNI122" s="405"/>
      <c r="WNJ122" s="405"/>
      <c r="WNK122" s="405"/>
      <c r="WNL122" s="405"/>
      <c r="WNM122" s="405"/>
      <c r="WNN122" s="405"/>
      <c r="WNO122" s="405"/>
      <c r="WNP122" s="405"/>
      <c r="WNQ122" s="405"/>
      <c r="WNR122" s="405"/>
      <c r="WNS122" s="405"/>
      <c r="WNT122" s="405"/>
      <c r="WNU122" s="405"/>
      <c r="WNV122" s="405"/>
      <c r="WNW122" s="405"/>
      <c r="WNX122" s="405"/>
      <c r="WNY122" s="405"/>
      <c r="WNZ122" s="405"/>
      <c r="WOA122" s="405"/>
      <c r="WOB122" s="405"/>
      <c r="WOC122" s="405"/>
      <c r="WOD122" s="405"/>
      <c r="WOE122" s="405"/>
      <c r="WOF122" s="405"/>
      <c r="WOG122" s="405"/>
      <c r="WOH122" s="405"/>
      <c r="WOI122" s="405"/>
      <c r="WOJ122" s="405"/>
      <c r="WOK122" s="405"/>
      <c r="WOL122" s="405"/>
      <c r="WOM122" s="405"/>
      <c r="WON122" s="405"/>
      <c r="WOO122" s="405"/>
      <c r="WOP122" s="405"/>
      <c r="WOQ122" s="405"/>
      <c r="WOR122" s="405"/>
      <c r="WOS122" s="405"/>
      <c r="WOT122" s="405"/>
      <c r="WOU122" s="405"/>
      <c r="WOV122" s="405"/>
      <c r="WOW122" s="405"/>
      <c r="WOX122" s="405"/>
      <c r="WOY122" s="405"/>
      <c r="WOZ122" s="405"/>
      <c r="WPA122" s="405"/>
      <c r="WPB122" s="405"/>
      <c r="WPC122" s="405"/>
      <c r="WPD122" s="405"/>
      <c r="WPE122" s="405"/>
      <c r="WPF122" s="405"/>
      <c r="WPG122" s="405"/>
      <c r="WPH122" s="405"/>
      <c r="WPI122" s="405"/>
      <c r="WPJ122" s="405"/>
      <c r="WPK122" s="405"/>
      <c r="WPL122" s="405"/>
      <c r="WPM122" s="405"/>
      <c r="WPN122" s="405"/>
      <c r="WPO122" s="405"/>
      <c r="WPP122" s="405"/>
      <c r="WPQ122" s="405"/>
      <c r="WPR122" s="405"/>
      <c r="WPS122" s="405"/>
      <c r="WPT122" s="405"/>
      <c r="WPU122" s="405"/>
      <c r="WPV122" s="405"/>
      <c r="WPW122" s="405"/>
      <c r="WPX122" s="405"/>
      <c r="WPY122" s="405"/>
      <c r="WPZ122" s="405"/>
      <c r="WQA122" s="405"/>
      <c r="WQB122" s="405"/>
      <c r="WQC122" s="405"/>
      <c r="WQD122" s="405"/>
      <c r="WQE122" s="405"/>
      <c r="WQF122" s="405"/>
      <c r="WQG122" s="405"/>
      <c r="WQH122" s="405"/>
      <c r="WQI122" s="405"/>
      <c r="WQJ122" s="405"/>
      <c r="WQK122" s="405"/>
      <c r="WQL122" s="405"/>
      <c r="WQM122" s="405"/>
      <c r="WQN122" s="405"/>
      <c r="WQO122" s="405"/>
      <c r="WQP122" s="405"/>
      <c r="WQQ122" s="405"/>
      <c r="WQR122" s="405"/>
      <c r="WQS122" s="405"/>
      <c r="WQT122" s="405"/>
      <c r="WQU122" s="405"/>
      <c r="WQV122" s="405"/>
      <c r="WQW122" s="405"/>
      <c r="WQX122" s="405"/>
      <c r="WQY122" s="405"/>
      <c r="WQZ122" s="405"/>
      <c r="WRA122" s="405"/>
      <c r="WRB122" s="405"/>
      <c r="WRC122" s="405"/>
      <c r="WRD122" s="405"/>
      <c r="WRE122" s="405"/>
      <c r="WRF122" s="405"/>
      <c r="WRG122" s="405"/>
      <c r="WRH122" s="405"/>
      <c r="WRI122" s="405"/>
      <c r="WRJ122" s="405"/>
      <c r="WRK122" s="405"/>
      <c r="WRL122" s="405"/>
      <c r="WRM122" s="405"/>
      <c r="WRN122" s="405"/>
      <c r="WRO122" s="405"/>
      <c r="WRP122" s="405"/>
      <c r="WRQ122" s="405"/>
      <c r="WRR122" s="405"/>
      <c r="WRS122" s="405"/>
      <c r="WRT122" s="405"/>
      <c r="WRU122" s="405"/>
      <c r="WRV122" s="405"/>
      <c r="WRW122" s="405"/>
      <c r="WRX122" s="405"/>
      <c r="WRY122" s="405"/>
      <c r="WRZ122" s="405"/>
      <c r="WSA122" s="405"/>
      <c r="WSB122" s="405"/>
      <c r="WSC122" s="405"/>
      <c r="WSD122" s="405"/>
      <c r="WSE122" s="405"/>
      <c r="WSF122" s="405"/>
      <c r="WSG122" s="405"/>
      <c r="WSH122" s="405"/>
      <c r="WSI122" s="405"/>
      <c r="WSJ122" s="405"/>
      <c r="WSK122" s="405"/>
      <c r="WSL122" s="405"/>
      <c r="WSM122" s="405"/>
      <c r="WSN122" s="405"/>
      <c r="WSO122" s="405"/>
      <c r="WSP122" s="405"/>
      <c r="WSQ122" s="405"/>
      <c r="WSR122" s="405"/>
      <c r="WSS122" s="405"/>
      <c r="WST122" s="405"/>
      <c r="WSU122" s="405"/>
      <c r="WSV122" s="405"/>
      <c r="WSW122" s="405"/>
      <c r="WSX122" s="405"/>
      <c r="WSY122" s="405"/>
      <c r="WSZ122" s="405"/>
      <c r="WTA122" s="405"/>
      <c r="WTB122" s="405"/>
      <c r="WTC122" s="405"/>
      <c r="WTD122" s="405"/>
      <c r="WTE122" s="405"/>
      <c r="WTF122" s="405"/>
      <c r="WTG122" s="405"/>
      <c r="WTH122" s="405"/>
      <c r="WTI122" s="405"/>
      <c r="WTJ122" s="405"/>
      <c r="WTK122" s="405"/>
      <c r="WTL122" s="405"/>
      <c r="WTM122" s="405"/>
      <c r="WTN122" s="405"/>
      <c r="WTO122" s="405"/>
      <c r="WTP122" s="405"/>
      <c r="WTQ122" s="405"/>
      <c r="WTR122" s="405"/>
      <c r="WTS122" s="405"/>
      <c r="WTT122" s="405"/>
      <c r="WTU122" s="405"/>
      <c r="WTV122" s="405"/>
      <c r="WTW122" s="405"/>
      <c r="WTX122" s="405"/>
      <c r="WTY122" s="405"/>
      <c r="WTZ122" s="405"/>
      <c r="WUA122" s="405"/>
      <c r="WUB122" s="405"/>
      <c r="WUC122" s="405"/>
      <c r="WUD122" s="405"/>
      <c r="WUE122" s="405"/>
      <c r="WUF122" s="405"/>
      <c r="WUG122" s="405"/>
      <c r="WUH122" s="405"/>
      <c r="WUI122" s="405"/>
      <c r="WUJ122" s="405"/>
      <c r="WUK122" s="405"/>
      <c r="WUL122" s="405"/>
      <c r="WUM122" s="405"/>
      <c r="WUN122" s="405"/>
      <c r="WUO122" s="405"/>
      <c r="WUP122" s="405"/>
      <c r="WUR122" s="405"/>
      <c r="WUT122" s="405"/>
      <c r="WUV122" s="405"/>
      <c r="WUY122" s="405"/>
      <c r="WUZ122" s="405"/>
      <c r="WVA122" s="405"/>
      <c r="WVC122" s="405"/>
      <c r="WVD122" s="405"/>
      <c r="WVE122" s="405"/>
      <c r="WVF122" s="405"/>
      <c r="WVK122" s="405"/>
      <c r="WVM122" s="405"/>
      <c r="WVN122" s="405"/>
      <c r="WVO122" s="405"/>
      <c r="WVP122" s="405"/>
      <c r="WVQ122" s="405"/>
      <c r="WVR122" s="405"/>
      <c r="WVS122" s="405"/>
      <c r="WVT122" s="405"/>
      <c r="WVU122" s="405"/>
      <c r="WVV122" s="405"/>
      <c r="WVW122" s="405"/>
      <c r="WVX122" s="405"/>
      <c r="WVY122" s="405"/>
      <c r="WVZ122" s="405"/>
      <c r="WWA122" s="405"/>
      <c r="WWB122" s="405"/>
      <c r="WWC122" s="405"/>
      <c r="WWD122" s="405"/>
      <c r="WWE122" s="405"/>
      <c r="WWF122" s="405"/>
      <c r="WWG122" s="405"/>
      <c r="WWH122" s="405"/>
      <c r="WWI122" s="405"/>
      <c r="WWJ122" s="405"/>
      <c r="WWK122" s="405"/>
      <c r="WWL122" s="405"/>
      <c r="WWM122" s="405"/>
      <c r="WWN122" s="405"/>
      <c r="WWO122" s="405"/>
      <c r="WWP122" s="405"/>
      <c r="WWQ122" s="405"/>
      <c r="WWR122" s="405"/>
      <c r="WWS122" s="405"/>
      <c r="WWT122" s="405"/>
      <c r="WWU122" s="405"/>
      <c r="WWV122" s="405"/>
      <c r="WWW122" s="405"/>
      <c r="WWX122" s="405"/>
      <c r="WWY122" s="405"/>
      <c r="WWZ122" s="405"/>
      <c r="WXA122" s="405"/>
      <c r="WXB122" s="405"/>
      <c r="WXC122" s="405"/>
      <c r="WXD122" s="405"/>
      <c r="WXE122" s="405"/>
      <c r="WXF122" s="405"/>
      <c r="WXG122" s="405"/>
      <c r="WXH122" s="405"/>
      <c r="WXI122" s="405"/>
      <c r="WXJ122" s="405"/>
      <c r="WXK122" s="405"/>
      <c r="WXL122" s="405"/>
      <c r="WXM122" s="405"/>
      <c r="WXN122" s="405"/>
      <c r="WXO122" s="405"/>
      <c r="WXP122" s="405"/>
      <c r="WXQ122" s="405"/>
      <c r="WXR122" s="405"/>
      <c r="WXS122" s="405"/>
      <c r="WXT122" s="405"/>
      <c r="WXU122" s="405"/>
      <c r="WXV122" s="405"/>
      <c r="WXW122" s="405"/>
      <c r="WXX122" s="405"/>
      <c r="WXY122" s="405"/>
      <c r="WXZ122" s="405"/>
      <c r="WYA122" s="405"/>
      <c r="WYB122" s="405"/>
      <c r="WYC122" s="405"/>
      <c r="WYD122" s="405"/>
      <c r="WYE122" s="405"/>
      <c r="WYF122" s="405"/>
      <c r="WYG122" s="405"/>
      <c r="WYH122" s="405"/>
      <c r="WYI122" s="405"/>
      <c r="WYJ122" s="405"/>
      <c r="WYK122" s="405"/>
      <c r="WYL122" s="405"/>
      <c r="WYM122" s="405"/>
      <c r="WYN122" s="405"/>
      <c r="WYO122" s="405"/>
      <c r="WYP122" s="405"/>
      <c r="WYQ122" s="405"/>
      <c r="WYR122" s="405"/>
      <c r="WYS122" s="405"/>
      <c r="WYT122" s="405"/>
      <c r="WYU122" s="405"/>
      <c r="WYV122" s="405"/>
      <c r="WYW122" s="405"/>
      <c r="WYX122" s="405"/>
      <c r="WYY122" s="405"/>
      <c r="WYZ122" s="405"/>
      <c r="WZA122" s="405"/>
      <c r="WZB122" s="405"/>
      <c r="WZC122" s="405"/>
      <c r="WZD122" s="405"/>
      <c r="WZE122" s="405"/>
      <c r="WZF122" s="405"/>
      <c r="WZG122" s="405"/>
      <c r="WZH122" s="405"/>
      <c r="WZI122" s="405"/>
      <c r="WZJ122" s="405"/>
      <c r="WZK122" s="405"/>
      <c r="WZL122" s="405"/>
      <c r="WZM122" s="405"/>
      <c r="WZN122" s="405"/>
      <c r="WZO122" s="405"/>
      <c r="WZP122" s="405"/>
      <c r="WZQ122" s="405"/>
      <c r="WZR122" s="405"/>
      <c r="WZS122" s="405"/>
      <c r="WZT122" s="405"/>
      <c r="WZU122" s="405"/>
      <c r="WZV122" s="405"/>
      <c r="WZW122" s="405"/>
      <c r="WZX122" s="405"/>
      <c r="WZY122" s="405"/>
      <c r="WZZ122" s="405"/>
      <c r="XAA122" s="405"/>
      <c r="XAB122" s="405"/>
      <c r="XAC122" s="405"/>
      <c r="XAD122" s="405"/>
      <c r="XAE122" s="405"/>
      <c r="XAF122" s="405"/>
      <c r="XAG122" s="405"/>
      <c r="XAH122" s="405"/>
      <c r="XAI122" s="405"/>
      <c r="XAJ122" s="405"/>
      <c r="XAK122" s="405"/>
      <c r="XAL122" s="405"/>
      <c r="XAM122" s="405"/>
      <c r="XAN122" s="405"/>
      <c r="XAO122" s="405"/>
      <c r="XAP122" s="405"/>
      <c r="XAQ122" s="405"/>
      <c r="XAR122" s="405"/>
      <c r="XAS122" s="405"/>
      <c r="XAT122" s="405"/>
      <c r="XAU122" s="405"/>
      <c r="XAV122" s="405"/>
      <c r="XAW122" s="405"/>
      <c r="XAX122" s="405"/>
      <c r="XAY122" s="405"/>
      <c r="XAZ122" s="405"/>
      <c r="XBA122" s="405"/>
      <c r="XBB122" s="405"/>
      <c r="XBC122" s="405"/>
      <c r="XBD122" s="405"/>
      <c r="XBE122" s="405"/>
      <c r="XBF122" s="405"/>
      <c r="XBG122" s="405"/>
      <c r="XBH122" s="405"/>
      <c r="XBI122" s="405"/>
      <c r="XBJ122" s="405"/>
      <c r="XBK122" s="405"/>
      <c r="XBL122" s="405"/>
      <c r="XBM122" s="405"/>
      <c r="XBN122" s="405"/>
      <c r="XBO122" s="405"/>
      <c r="XBP122" s="405"/>
      <c r="XBQ122" s="405"/>
      <c r="XBR122" s="405"/>
      <c r="XBS122" s="405"/>
      <c r="XBT122" s="405"/>
      <c r="XBU122" s="405"/>
      <c r="XBV122" s="405"/>
      <c r="XBW122" s="405"/>
      <c r="XBX122" s="405"/>
      <c r="XBY122" s="405"/>
      <c r="XBZ122" s="405"/>
      <c r="XCA122" s="405"/>
      <c r="XCB122" s="405"/>
      <c r="XCC122" s="405"/>
      <c r="XCD122" s="405"/>
      <c r="XCE122" s="405"/>
      <c r="XCF122" s="405"/>
      <c r="XCG122" s="405"/>
      <c r="XCH122" s="405"/>
      <c r="XCI122" s="405"/>
      <c r="XCJ122" s="405"/>
      <c r="XCK122" s="405"/>
      <c r="XCL122" s="405"/>
      <c r="XCM122" s="405"/>
      <c r="XCN122" s="405"/>
      <c r="XCO122" s="405"/>
      <c r="XCP122" s="405"/>
      <c r="XCQ122" s="405"/>
      <c r="XCR122" s="405"/>
      <c r="XCS122" s="405"/>
      <c r="XCT122" s="405"/>
      <c r="XCU122" s="405"/>
      <c r="XCV122" s="405"/>
      <c r="XCW122" s="405"/>
      <c r="XCX122" s="405"/>
      <c r="XCY122" s="405"/>
      <c r="XCZ122" s="405"/>
      <c r="XDA122" s="405"/>
      <c r="XDB122" s="405"/>
      <c r="XDC122" s="405"/>
      <c r="XDD122" s="405"/>
      <c r="XDE122" s="405"/>
      <c r="XDF122" s="405"/>
      <c r="XDG122" s="405"/>
      <c r="XDH122" s="405"/>
      <c r="XDI122" s="405"/>
      <c r="XDJ122" s="405"/>
      <c r="XDK122" s="405"/>
      <c r="XDL122" s="405"/>
      <c r="XDM122" s="405"/>
      <c r="XDN122" s="405"/>
      <c r="XDO122" s="405"/>
      <c r="XDP122" s="405"/>
      <c r="XDQ122" s="405"/>
      <c r="XDR122" s="405"/>
      <c r="XDS122" s="405"/>
      <c r="XDT122" s="405"/>
      <c r="XDU122" s="405"/>
      <c r="XDV122" s="405"/>
      <c r="XDW122" s="405"/>
      <c r="XDX122" s="405"/>
      <c r="XDY122" s="405"/>
      <c r="XDZ122" s="405"/>
      <c r="XEA122" s="405"/>
      <c r="XEB122" s="405"/>
      <c r="XEC122" s="405"/>
      <c r="XED122" s="405"/>
      <c r="XEE122" s="405"/>
      <c r="XEF122" s="405"/>
      <c r="XEG122" s="405"/>
      <c r="XEH122" s="405"/>
      <c r="XEI122" s="405"/>
      <c r="XEJ122" s="405"/>
      <c r="XEK122" s="405"/>
      <c r="XEL122" s="405"/>
      <c r="XEM122" s="405"/>
      <c r="XEN122" s="405"/>
      <c r="XEO122" s="405"/>
      <c r="XEP122" s="405"/>
      <c r="XEQ122" s="405"/>
      <c r="XER122" s="405"/>
      <c r="XES122" s="405"/>
      <c r="XET122" s="405"/>
      <c r="XEU122" s="405"/>
      <c r="XEV122" s="405"/>
      <c r="XEW122" s="405"/>
      <c r="XEX122" s="405"/>
      <c r="XEY122" s="405"/>
      <c r="XEZ122" s="405"/>
      <c r="XFA122" s="405"/>
      <c r="XFB122" s="405"/>
      <c r="XFC122" s="405"/>
      <c r="XFD122" s="405"/>
    </row>
    <row r="123" spans="1:1022 1027:2046 2051:3070 3075:4094 4099:5118 5123:6142 6147:7166 7171:8190 8195:9214 9219:10238 10243:11262 11267:12286 12291:13310 13315:14334 14339:15358 15363:16384" ht="116.25" hidden="1" customHeight="1" x14ac:dyDescent="0.25">
      <c r="A123" s="388">
        <v>117</v>
      </c>
      <c r="B123" s="392">
        <v>2020</v>
      </c>
      <c r="C123" s="390" t="s">
        <v>632</v>
      </c>
      <c r="D123" s="391">
        <v>2620971504</v>
      </c>
      <c r="E123" s="392" t="s">
        <v>481</v>
      </c>
      <c r="F123" s="401">
        <v>44083</v>
      </c>
      <c r="G123" s="401">
        <v>44090</v>
      </c>
      <c r="H123" s="392"/>
      <c r="I123" s="392"/>
      <c r="J123" s="392"/>
      <c r="K123" s="410">
        <v>2020005810143</v>
      </c>
      <c r="L123" s="395" t="s">
        <v>479</v>
      </c>
      <c r="M123" s="396"/>
      <c r="N123" s="396"/>
      <c r="O123" s="396">
        <v>44080</v>
      </c>
      <c r="P123" s="396"/>
      <c r="Q123" s="397" t="s">
        <v>492</v>
      </c>
      <c r="R123" s="400" t="s">
        <v>499</v>
      </c>
      <c r="S123" s="231" t="s">
        <v>294</v>
      </c>
      <c r="T123" s="546">
        <v>100000000</v>
      </c>
    </row>
    <row r="124" spans="1:1022 1027:2046 2051:3070 3075:4094 4099:5118 5123:6142 6147:7166 7171:8190 8195:9214 9219:10238 10243:11262 11267:12286 12291:13310 13315:14334 14339:15358 15363:16384" ht="95.25" hidden="1" customHeight="1" x14ac:dyDescent="0.25">
      <c r="A124" s="388">
        <v>118</v>
      </c>
      <c r="B124" s="392">
        <v>2020</v>
      </c>
      <c r="C124" s="390" t="s">
        <v>633</v>
      </c>
      <c r="D124" s="391">
        <v>9510058125</v>
      </c>
      <c r="E124" s="392" t="s">
        <v>481</v>
      </c>
      <c r="F124" s="401">
        <v>44083</v>
      </c>
      <c r="G124" s="401">
        <v>44090</v>
      </c>
      <c r="H124" s="392"/>
      <c r="I124" s="392"/>
      <c r="J124" s="392"/>
      <c r="K124" s="410">
        <v>2020005810144</v>
      </c>
      <c r="L124" s="395" t="s">
        <v>479</v>
      </c>
      <c r="M124" s="396"/>
      <c r="N124" s="396"/>
      <c r="O124" s="396">
        <v>44080</v>
      </c>
      <c r="P124" s="396"/>
      <c r="Q124" s="397" t="s">
        <v>492</v>
      </c>
      <c r="R124" s="399" t="s">
        <v>637</v>
      </c>
      <c r="S124" s="231" t="s">
        <v>294</v>
      </c>
      <c r="T124" s="546">
        <v>219750000</v>
      </c>
    </row>
    <row r="125" spans="1:1022 1027:2046 2051:3070 3075:4094 4099:5118 5123:6142 6147:7166 7171:8190 8195:9214 9219:10238 10243:11262 11267:12286 12291:13310 13315:14334 14339:15358 15363:16384" ht="84" hidden="1" customHeight="1" x14ac:dyDescent="0.25">
      <c r="A125" s="389">
        <v>119</v>
      </c>
      <c r="B125" s="392">
        <v>2020</v>
      </c>
      <c r="C125" s="390" t="s">
        <v>638</v>
      </c>
      <c r="D125" s="391">
        <v>2844495000</v>
      </c>
      <c r="E125" s="392" t="s">
        <v>481</v>
      </c>
      <c r="F125" s="401">
        <v>44084</v>
      </c>
      <c r="G125" s="401">
        <v>44091</v>
      </c>
      <c r="H125" s="392"/>
      <c r="I125" s="392"/>
      <c r="J125" s="392"/>
      <c r="K125" s="394">
        <v>2020005810043</v>
      </c>
      <c r="L125" s="395" t="s">
        <v>479</v>
      </c>
      <c r="M125" s="396"/>
      <c r="N125" s="396"/>
      <c r="O125" s="396">
        <v>43985</v>
      </c>
      <c r="P125" s="396"/>
      <c r="Q125" s="397" t="s">
        <v>492</v>
      </c>
      <c r="R125" s="399" t="s">
        <v>639</v>
      </c>
      <c r="S125" s="231" t="s">
        <v>294</v>
      </c>
      <c r="T125" s="353"/>
    </row>
    <row r="127" spans="1:1022 1027:2046 2051:3070 3075:4094 4099:5118 5123:6142 6147:7166 7171:8190 8195:9214 9219:10238 10243:11262 11267:12286 12291:13310 13315:14334 14339:15358 15363:16384" ht="17.25" customHeight="1" x14ac:dyDescent="0.25">
      <c r="D127" s="544"/>
    </row>
    <row r="130" spans="3:12" ht="17.25" customHeight="1" x14ac:dyDescent="0.25">
      <c r="L130" s="421"/>
    </row>
    <row r="139" spans="3:12" ht="17.25" customHeight="1" x14ac:dyDescent="0.25">
      <c r="C139" s="355">
        <v>45</v>
      </c>
      <c r="D139" s="545" t="s">
        <v>680</v>
      </c>
    </row>
  </sheetData>
  <autoFilter ref="A6:XFD125" xr:uid="{00000000-0009-0000-0000-000007000000}">
    <filterColumn colId="4">
      <filters>
        <filter val="EDUCACION"/>
      </filters>
    </filterColumn>
  </autoFilter>
  <mergeCells count="7">
    <mergeCell ref="Q5:R5"/>
    <mergeCell ref="A2:C2"/>
    <mergeCell ref="Q3:R3"/>
    <mergeCell ref="A4:C4"/>
    <mergeCell ref="D4:I4"/>
    <mergeCell ref="D2:S2"/>
    <mergeCell ref="J4:S4"/>
  </mergeCells>
  <pageMargins left="1.299212598425197" right="0.70866141732283472" top="0.74803149606299213" bottom="0.74803149606299213" header="0.31496062992125984" footer="0.31496062992125984"/>
  <pageSetup paperSize="9" scale="54" orientation="landscape" r:id="rId1"/>
  <headerFooter>
    <oddFooter>Página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T437"/>
  <sheetViews>
    <sheetView workbookViewId="0">
      <pane xSplit="3" topLeftCell="D1" activePane="topRight" state="frozen"/>
      <selection pane="topRight" activeCell="D7" sqref="D7"/>
    </sheetView>
  </sheetViews>
  <sheetFormatPr baseColWidth="10" defaultColWidth="16.28515625" defaultRowHeight="12.75" x14ac:dyDescent="0.2"/>
  <cols>
    <col min="1" max="1" width="19.85546875" style="174" customWidth="1"/>
    <col min="2" max="2" width="26.140625" style="174" customWidth="1"/>
    <col min="3" max="3" width="15.7109375" style="194" customWidth="1"/>
    <col min="4" max="4" width="12.140625" style="174" customWidth="1"/>
    <col min="5" max="5" width="12.28515625" style="174" customWidth="1"/>
    <col min="6" max="6" width="12.140625" style="174" customWidth="1"/>
    <col min="7" max="7" width="13.140625" style="174" customWidth="1"/>
    <col min="8" max="8" width="15.140625" style="174" customWidth="1"/>
    <col min="9" max="10" width="18.28515625" style="174" hidden="1" customWidth="1"/>
    <col min="11" max="11" width="17.42578125" style="174" hidden="1" customWidth="1"/>
    <col min="12" max="12" width="20" style="174" hidden="1" customWidth="1"/>
    <col min="13" max="13" width="36.42578125" style="174" customWidth="1"/>
    <col min="14" max="14" width="14.7109375" style="174" customWidth="1"/>
    <col min="15" max="15" width="14.28515625" style="174" customWidth="1"/>
    <col min="16" max="18" width="16.28515625" style="174"/>
    <col min="19" max="19" width="25.7109375" style="174" customWidth="1"/>
    <col min="20" max="16384" width="16.28515625" style="174"/>
  </cols>
  <sheetData>
    <row r="4" spans="1:18" ht="13.5" customHeight="1" x14ac:dyDescent="0.2">
      <c r="B4" s="1342" t="s">
        <v>230</v>
      </c>
      <c r="C4" s="1342"/>
      <c r="D4" s="1342"/>
      <c r="E4" s="1342"/>
      <c r="F4" s="1342"/>
      <c r="G4" s="1342"/>
      <c r="H4" s="1342"/>
      <c r="I4" s="1342"/>
      <c r="J4" s="1342"/>
      <c r="K4" s="1342"/>
      <c r="L4" s="1342"/>
      <c r="M4" s="1342"/>
      <c r="N4" s="1342"/>
      <c r="O4" s="1342"/>
    </row>
    <row r="5" spans="1:18" ht="7.35" customHeight="1" thickBot="1" x14ac:dyDescent="0.3">
      <c r="B5" s="175"/>
      <c r="C5" s="176"/>
      <c r="D5" s="175"/>
      <c r="E5" s="175"/>
      <c r="F5" s="175"/>
      <c r="G5" s="175"/>
      <c r="H5" s="62"/>
      <c r="I5" s="62"/>
      <c r="J5" s="62"/>
      <c r="K5" s="62"/>
      <c r="L5" s="62"/>
      <c r="M5" s="62"/>
      <c r="N5" s="62"/>
      <c r="O5" s="62"/>
    </row>
    <row r="6" spans="1:18" ht="89.45" customHeight="1" thickBot="1" x14ac:dyDescent="0.3">
      <c r="A6" s="177"/>
      <c r="B6" s="178"/>
      <c r="C6" s="179"/>
      <c r="D6" s="500" t="s">
        <v>231</v>
      </c>
      <c r="E6" s="500" t="s">
        <v>232</v>
      </c>
      <c r="F6" s="180"/>
      <c r="G6" s="180"/>
      <c r="H6" s="500" t="s">
        <v>233</v>
      </c>
      <c r="I6" s="1343"/>
      <c r="J6" s="1343"/>
      <c r="K6" s="1343"/>
      <c r="L6" s="1343"/>
      <c r="M6" s="500" t="s">
        <v>234</v>
      </c>
      <c r="N6" s="500" t="s">
        <v>235</v>
      </c>
      <c r="O6" s="500" t="s">
        <v>106</v>
      </c>
      <c r="P6" s="181" t="s">
        <v>10</v>
      </c>
    </row>
    <row r="7" spans="1:18" ht="90" thickBot="1" x14ac:dyDescent="0.3">
      <c r="A7" s="182" t="s">
        <v>140</v>
      </c>
      <c r="B7" s="183" t="s">
        <v>236</v>
      </c>
      <c r="C7" s="184" t="s">
        <v>237</v>
      </c>
      <c r="D7" s="183" t="s">
        <v>677</v>
      </c>
      <c r="E7" s="183" t="s">
        <v>102</v>
      </c>
      <c r="F7" s="180" t="s">
        <v>238</v>
      </c>
      <c r="G7" s="180" t="s">
        <v>239</v>
      </c>
      <c r="H7" s="185"/>
      <c r="I7" s="186"/>
      <c r="J7" s="186"/>
      <c r="K7" s="187"/>
      <c r="L7" s="186"/>
      <c r="M7" s="188" t="s">
        <v>240</v>
      </c>
      <c r="N7" s="189"/>
      <c r="O7" s="188" t="s">
        <v>241</v>
      </c>
      <c r="P7" s="181" t="s">
        <v>242</v>
      </c>
    </row>
    <row r="8" spans="1:18" s="194" customFormat="1" ht="21" customHeight="1" x14ac:dyDescent="0.25">
      <c r="A8" s="190" t="s">
        <v>243</v>
      </c>
      <c r="B8" s="191" t="e">
        <f>+'[3]proyeccion ingresos'!A37</f>
        <v>#REF!</v>
      </c>
      <c r="C8" s="542">
        <v>800000000</v>
      </c>
      <c r="D8" s="192">
        <f>+C8</f>
        <v>800000000</v>
      </c>
      <c r="E8" s="192"/>
      <c r="F8" s="192"/>
      <c r="G8" s="192"/>
      <c r="H8" s="192"/>
      <c r="I8" s="192"/>
      <c r="J8" s="192"/>
      <c r="K8" s="192"/>
      <c r="L8" s="192"/>
      <c r="M8" s="192"/>
      <c r="N8" s="192"/>
      <c r="O8" s="192"/>
      <c r="P8" s="193"/>
    </row>
    <row r="9" spans="1:18" s="194" customFormat="1" ht="25.5" x14ac:dyDescent="0.25">
      <c r="A9" s="195" t="s">
        <v>244</v>
      </c>
      <c r="B9" s="196" t="s">
        <v>245</v>
      </c>
      <c r="C9" s="197">
        <v>220000000</v>
      </c>
      <c r="D9" s="198"/>
      <c r="E9" s="198">
        <f>+C9</f>
        <v>220000000</v>
      </c>
      <c r="F9" s="198"/>
      <c r="G9" s="198"/>
      <c r="H9" s="198"/>
      <c r="I9" s="198"/>
      <c r="J9" s="198"/>
      <c r="K9" s="198"/>
      <c r="L9" s="198"/>
      <c r="M9" s="198"/>
      <c r="N9" s="198"/>
      <c r="O9" s="198"/>
      <c r="P9" s="199"/>
    </row>
    <row r="10" spans="1:18" s="194" customFormat="1" ht="25.5" x14ac:dyDescent="0.25">
      <c r="A10" s="195" t="s">
        <v>246</v>
      </c>
      <c r="B10" s="200" t="s">
        <v>247</v>
      </c>
      <c r="C10" s="197">
        <v>15000000</v>
      </c>
      <c r="D10" s="198"/>
      <c r="E10" s="198"/>
      <c r="F10" s="198"/>
      <c r="G10" s="198"/>
      <c r="H10" s="201"/>
      <c r="I10" s="198">
        <f>+C10/2</f>
        <v>7500000</v>
      </c>
      <c r="J10" s="198">
        <f>+C10/2</f>
        <v>7500000</v>
      </c>
      <c r="K10" s="198"/>
      <c r="L10" s="198"/>
      <c r="M10" s="200"/>
      <c r="N10" s="198"/>
      <c r="O10" s="198"/>
      <c r="P10" s="202">
        <f>+C10</f>
        <v>15000000</v>
      </c>
    </row>
    <row r="11" spans="1:18" s="194" customFormat="1" ht="25.5" x14ac:dyDescent="0.25">
      <c r="A11" s="195" t="s">
        <v>248</v>
      </c>
      <c r="B11" s="200" t="s">
        <v>249</v>
      </c>
      <c r="C11" s="197">
        <v>11000000</v>
      </c>
      <c r="D11" s="198"/>
      <c r="E11" s="198"/>
      <c r="F11" s="198"/>
      <c r="G11" s="198"/>
      <c r="H11" s="198"/>
      <c r="I11" s="198"/>
      <c r="J11" s="198"/>
      <c r="K11" s="198">
        <f>+C11/2</f>
        <v>5500000</v>
      </c>
      <c r="L11" s="198">
        <f>+C11/2</f>
        <v>5500000</v>
      </c>
      <c r="M11" s="198"/>
      <c r="N11" s="198"/>
      <c r="O11" s="198"/>
      <c r="P11" s="202">
        <f>+C11</f>
        <v>11000000</v>
      </c>
    </row>
    <row r="12" spans="1:18" s="194" customFormat="1" ht="29.25" customHeight="1" x14ac:dyDescent="0.25">
      <c r="A12" s="203" t="s">
        <v>250</v>
      </c>
      <c r="B12" s="200" t="s">
        <v>251</v>
      </c>
      <c r="C12" s="197">
        <v>3000000000</v>
      </c>
      <c r="D12" s="198"/>
      <c r="E12" s="198"/>
      <c r="F12" s="198"/>
      <c r="G12" s="198"/>
      <c r="H12" s="198"/>
      <c r="I12" s="198"/>
      <c r="J12" s="198"/>
      <c r="K12" s="198"/>
      <c r="L12" s="198"/>
      <c r="M12" s="198">
        <f>+C12</f>
        <v>3000000000</v>
      </c>
      <c r="N12" s="198"/>
      <c r="O12" s="198"/>
      <c r="P12" s="199"/>
    </row>
    <row r="13" spans="1:18" s="194" customFormat="1" ht="29.25" customHeight="1" x14ac:dyDescent="0.25">
      <c r="A13" s="203" t="s">
        <v>252</v>
      </c>
      <c r="B13" s="204" t="s">
        <v>253</v>
      </c>
      <c r="C13" s="197">
        <v>30000000</v>
      </c>
      <c r="D13" s="198"/>
      <c r="E13" s="198"/>
      <c r="F13" s="198">
        <f>+C13*30%</f>
        <v>9000000</v>
      </c>
      <c r="G13" s="198">
        <f>+C13*70%</f>
        <v>21000000</v>
      </c>
      <c r="H13" s="198"/>
      <c r="I13" s="198"/>
      <c r="J13" s="198"/>
      <c r="K13" s="198"/>
      <c r="L13" s="198"/>
      <c r="M13" s="198"/>
      <c r="N13" s="198"/>
      <c r="O13" s="198"/>
      <c r="P13" s="199"/>
    </row>
    <row r="14" spans="1:18" s="194" customFormat="1" ht="27.75" customHeight="1" x14ac:dyDescent="0.25">
      <c r="A14" s="203" t="s">
        <v>252</v>
      </c>
      <c r="B14" s="204" t="s">
        <v>254</v>
      </c>
      <c r="C14" s="197">
        <v>250000000</v>
      </c>
      <c r="D14" s="198"/>
      <c r="E14" s="198"/>
      <c r="F14" s="198">
        <f>+C14*30%</f>
        <v>75000000</v>
      </c>
      <c r="G14" s="198">
        <f>+C14*70%</f>
        <v>175000000</v>
      </c>
      <c r="H14" s="198"/>
      <c r="I14" s="198"/>
      <c r="J14" s="198"/>
      <c r="K14" s="198"/>
      <c r="L14" s="198"/>
      <c r="M14" s="198"/>
      <c r="N14" s="198"/>
      <c r="O14" s="198"/>
      <c r="P14" s="199"/>
      <c r="R14" s="205"/>
    </row>
    <row r="15" spans="1:18" s="194" customFormat="1" ht="29.25" customHeight="1" x14ac:dyDescent="0.25">
      <c r="A15" s="195" t="s">
        <v>255</v>
      </c>
      <c r="B15" s="196" t="s">
        <v>256</v>
      </c>
      <c r="C15" s="197">
        <v>2900000000</v>
      </c>
      <c r="D15" s="198"/>
      <c r="E15" s="198"/>
      <c r="F15" s="198"/>
      <c r="G15" s="198"/>
      <c r="H15" s="198"/>
      <c r="I15" s="198"/>
      <c r="J15" s="198"/>
      <c r="K15" s="198"/>
      <c r="L15" s="198"/>
      <c r="M15" s="198"/>
      <c r="N15" s="198"/>
      <c r="O15" s="198">
        <f>+C15</f>
        <v>2900000000</v>
      </c>
      <c r="P15" s="199"/>
    </row>
    <row r="16" spans="1:18" s="194" customFormat="1" ht="28.5" customHeight="1" x14ac:dyDescent="0.25">
      <c r="A16" s="195" t="s">
        <v>255</v>
      </c>
      <c r="B16" s="196" t="s">
        <v>257</v>
      </c>
      <c r="C16" s="197">
        <v>250000000</v>
      </c>
      <c r="D16" s="198"/>
      <c r="E16" s="198"/>
      <c r="F16" s="198"/>
      <c r="G16" s="198"/>
      <c r="H16" s="198"/>
      <c r="I16" s="198"/>
      <c r="J16" s="198"/>
      <c r="K16" s="198"/>
      <c r="L16" s="198"/>
      <c r="M16" s="198"/>
      <c r="N16" s="198"/>
      <c r="O16" s="198">
        <f>+C16</f>
        <v>250000000</v>
      </c>
      <c r="P16" s="199"/>
    </row>
    <row r="17" spans="1:16" s="194" customFormat="1" ht="28.5" customHeight="1" x14ac:dyDescent="0.25">
      <c r="A17" s="195" t="s">
        <v>258</v>
      </c>
      <c r="B17" s="196" t="s">
        <v>259</v>
      </c>
      <c r="C17" s="197"/>
      <c r="D17" s="198"/>
      <c r="E17" s="198"/>
      <c r="F17" s="198"/>
      <c r="G17" s="198"/>
      <c r="H17" s="198"/>
      <c r="I17" s="198"/>
      <c r="J17" s="198"/>
      <c r="K17" s="198"/>
      <c r="L17" s="198"/>
      <c r="M17" s="198"/>
      <c r="N17" s="198"/>
      <c r="O17" s="198"/>
      <c r="P17" s="199"/>
    </row>
    <row r="18" spans="1:16" s="194" customFormat="1" ht="28.5" customHeight="1" x14ac:dyDescent="0.25">
      <c r="A18" s="195" t="s">
        <v>260</v>
      </c>
      <c r="B18" s="196" t="s">
        <v>261</v>
      </c>
      <c r="C18" s="197"/>
      <c r="D18" s="198"/>
      <c r="E18" s="198"/>
      <c r="F18" s="198"/>
      <c r="G18" s="198"/>
      <c r="H18" s="198"/>
      <c r="I18" s="198"/>
      <c r="J18" s="198"/>
      <c r="K18" s="198"/>
      <c r="L18" s="198"/>
      <c r="M18" s="198"/>
      <c r="N18" s="198"/>
      <c r="O18" s="198"/>
      <c r="P18" s="199"/>
    </row>
    <row r="19" spans="1:16" s="194" customFormat="1" ht="28.5" customHeight="1" x14ac:dyDescent="0.25">
      <c r="A19" s="195" t="s">
        <v>262</v>
      </c>
      <c r="B19" s="196" t="s">
        <v>263</v>
      </c>
      <c r="C19" s="197"/>
      <c r="D19" s="198"/>
      <c r="E19" s="198"/>
      <c r="F19" s="198"/>
      <c r="G19" s="198"/>
      <c r="H19" s="198"/>
      <c r="I19" s="198"/>
      <c r="J19" s="198"/>
      <c r="K19" s="198"/>
      <c r="L19" s="198"/>
      <c r="M19" s="198"/>
      <c r="N19" s="198"/>
      <c r="O19" s="198"/>
      <c r="P19" s="199"/>
    </row>
    <row r="20" spans="1:16" s="194" customFormat="1" ht="21" customHeight="1" x14ac:dyDescent="0.25">
      <c r="A20" s="203" t="s">
        <v>264</v>
      </c>
      <c r="B20" s="196" t="s">
        <v>265</v>
      </c>
      <c r="C20" s="197"/>
      <c r="D20" s="198"/>
      <c r="E20" s="198"/>
      <c r="F20" s="198"/>
      <c r="G20" s="198"/>
      <c r="H20" s="198">
        <f>+C20</f>
        <v>0</v>
      </c>
      <c r="I20" s="198"/>
      <c r="J20" s="198"/>
      <c r="K20" s="198"/>
      <c r="L20" s="198"/>
      <c r="M20" s="198"/>
      <c r="N20" s="198"/>
      <c r="O20" s="198"/>
      <c r="P20" s="199"/>
    </row>
    <row r="21" spans="1:16" s="194" customFormat="1" ht="29.25" customHeight="1" x14ac:dyDescent="0.25">
      <c r="A21" s="203" t="s">
        <v>266</v>
      </c>
      <c r="B21" s="196" t="s">
        <v>267</v>
      </c>
      <c r="C21" s="197"/>
      <c r="D21" s="198"/>
      <c r="E21" s="198"/>
      <c r="F21" s="198"/>
      <c r="G21" s="198"/>
      <c r="H21" s="198"/>
      <c r="I21" s="198"/>
      <c r="J21" s="198"/>
      <c r="K21" s="198"/>
      <c r="L21" s="198"/>
      <c r="M21" s="198"/>
      <c r="N21" s="198"/>
      <c r="O21" s="198"/>
      <c r="P21" s="199"/>
    </row>
    <row r="22" spans="1:16" s="194" customFormat="1" ht="21" customHeight="1" x14ac:dyDescent="0.25">
      <c r="A22" s="203" t="s">
        <v>268</v>
      </c>
      <c r="B22" s="196" t="s">
        <v>269</v>
      </c>
      <c r="C22" s="197"/>
      <c r="D22" s="198"/>
      <c r="E22" s="198"/>
      <c r="F22" s="198"/>
      <c r="G22" s="198"/>
      <c r="H22" s="198"/>
      <c r="I22" s="198"/>
      <c r="J22" s="198"/>
      <c r="K22" s="198"/>
      <c r="L22" s="198"/>
      <c r="M22" s="198"/>
      <c r="N22" s="198"/>
      <c r="O22" s="198"/>
      <c r="P22" s="199"/>
    </row>
    <row r="23" spans="1:16" s="194" customFormat="1" ht="21" customHeight="1" x14ac:dyDescent="0.25">
      <c r="A23" s="203" t="s">
        <v>270</v>
      </c>
      <c r="B23" s="196" t="s">
        <v>271</v>
      </c>
      <c r="C23" s="197"/>
      <c r="D23" s="198"/>
      <c r="E23" s="198"/>
      <c r="F23" s="198"/>
      <c r="G23" s="198"/>
      <c r="H23" s="198"/>
      <c r="I23" s="198"/>
      <c r="J23" s="198"/>
      <c r="K23" s="198"/>
      <c r="L23" s="198"/>
      <c r="M23" s="198"/>
      <c r="N23" s="198"/>
      <c r="O23" s="198"/>
      <c r="P23" s="199"/>
    </row>
    <row r="24" spans="1:16" s="194" customFormat="1" ht="21" customHeight="1" x14ac:dyDescent="0.25">
      <c r="A24" s="203" t="s">
        <v>272</v>
      </c>
      <c r="B24" s="196" t="s">
        <v>273</v>
      </c>
      <c r="C24" s="197"/>
      <c r="D24" s="198"/>
      <c r="E24" s="198"/>
      <c r="F24" s="198"/>
      <c r="G24" s="198"/>
      <c r="H24" s="198"/>
      <c r="I24" s="198"/>
      <c r="J24" s="198"/>
      <c r="K24" s="198"/>
      <c r="L24" s="198"/>
      <c r="M24" s="198"/>
      <c r="N24" s="198"/>
      <c r="O24" s="198"/>
      <c r="P24" s="199"/>
    </row>
    <row r="25" spans="1:16" s="194" customFormat="1" ht="30" customHeight="1" x14ac:dyDescent="0.25">
      <c r="A25" s="195" t="s">
        <v>274</v>
      </c>
      <c r="B25" s="196" t="s">
        <v>275</v>
      </c>
      <c r="C25" s="197">
        <v>8000000000</v>
      </c>
      <c r="D25" s="198"/>
      <c r="E25" s="198"/>
      <c r="F25" s="198"/>
      <c r="G25" s="198"/>
      <c r="H25" s="198"/>
      <c r="I25" s="198"/>
      <c r="J25" s="198"/>
      <c r="K25" s="198"/>
      <c r="L25" s="198"/>
      <c r="M25" s="198"/>
      <c r="N25" s="198">
        <f>+C25</f>
        <v>8000000000</v>
      </c>
      <c r="O25" s="198"/>
      <c r="P25" s="199"/>
    </row>
    <row r="26" spans="1:16" s="194" customFormat="1" ht="61.5" customHeight="1" x14ac:dyDescent="0.25">
      <c r="A26" s="195" t="s">
        <v>274</v>
      </c>
      <c r="B26" s="206" t="s">
        <v>276</v>
      </c>
      <c r="C26" s="197">
        <v>400000000</v>
      </c>
      <c r="D26" s="198"/>
      <c r="E26" s="198"/>
      <c r="F26" s="198"/>
      <c r="G26" s="198"/>
      <c r="H26" s="198"/>
      <c r="I26" s="198"/>
      <c r="J26" s="198"/>
      <c r="K26" s="198"/>
      <c r="L26" s="198"/>
      <c r="M26" s="198"/>
      <c r="N26" s="198">
        <f>+C26</f>
        <v>400000000</v>
      </c>
      <c r="O26" s="198"/>
      <c r="P26" s="199"/>
    </row>
    <row r="27" spans="1:16" s="194" customFormat="1" ht="36.6" customHeight="1" x14ac:dyDescent="0.25">
      <c r="A27" s="195" t="s">
        <v>274</v>
      </c>
      <c r="B27" s="196" t="s">
        <v>109</v>
      </c>
      <c r="C27" s="197">
        <v>11000000000</v>
      </c>
      <c r="D27" s="198"/>
      <c r="E27" s="198"/>
      <c r="F27" s="198"/>
      <c r="G27" s="198"/>
      <c r="H27" s="198"/>
      <c r="I27" s="198"/>
      <c r="J27" s="198"/>
      <c r="K27" s="198"/>
      <c r="L27" s="198"/>
      <c r="M27" s="198"/>
      <c r="N27" s="198">
        <f>+C27</f>
        <v>11000000000</v>
      </c>
      <c r="O27" s="198"/>
      <c r="P27" s="199"/>
    </row>
    <row r="28" spans="1:16" s="194" customFormat="1" ht="20.25" customHeight="1" x14ac:dyDescent="0.25">
      <c r="A28" s="203"/>
      <c r="B28" s="207" t="s">
        <v>277</v>
      </c>
      <c r="C28" s="208">
        <f>SUM(C8:C27)</f>
        <v>26876000000</v>
      </c>
      <c r="D28" s="208">
        <f t="shared" ref="D28:M28" si="0">SUM(D8:D12)</f>
        <v>800000000</v>
      </c>
      <c r="E28" s="208">
        <f t="shared" si="0"/>
        <v>220000000</v>
      </c>
      <c r="F28" s="208">
        <f>SUM(F8:F27)</f>
        <v>84000000</v>
      </c>
      <c r="G28" s="208">
        <f>SUM(G8:G20)</f>
        <v>196000000</v>
      </c>
      <c r="H28" s="208">
        <f>+C20</f>
        <v>0</v>
      </c>
      <c r="I28" s="208">
        <f t="shared" si="0"/>
        <v>7500000</v>
      </c>
      <c r="J28" s="208">
        <f t="shared" si="0"/>
        <v>7500000</v>
      </c>
      <c r="K28" s="208">
        <f t="shared" si="0"/>
        <v>5500000</v>
      </c>
      <c r="L28" s="208">
        <f t="shared" si="0"/>
        <v>5500000</v>
      </c>
      <c r="M28" s="208">
        <f t="shared" si="0"/>
        <v>3000000000</v>
      </c>
      <c r="N28" s="208">
        <f>SUM(N8:N27)</f>
        <v>19400000000</v>
      </c>
      <c r="O28" s="208">
        <f>SUM(O8:O27)</f>
        <v>3150000000</v>
      </c>
      <c r="P28" s="209">
        <f>+P10+P11</f>
        <v>26000000</v>
      </c>
    </row>
    <row r="29" spans="1:16" ht="20.25" customHeight="1" thickBot="1" x14ac:dyDescent="0.3">
      <c r="A29" s="210"/>
      <c r="B29" s="211" t="s">
        <v>278</v>
      </c>
      <c r="C29" s="212">
        <f>+D28+E28+F28+G28+H28+M28+N28+O28+P28</f>
        <v>26876000000</v>
      </c>
      <c r="D29" s="213"/>
      <c r="E29" s="213"/>
      <c r="F29" s="213"/>
      <c r="G29" s="213"/>
      <c r="H29" s="213"/>
      <c r="I29" s="213"/>
      <c r="J29" s="213"/>
      <c r="K29" s="213"/>
      <c r="L29" s="213"/>
      <c r="M29" s="213"/>
      <c r="N29" s="213"/>
      <c r="O29" s="213"/>
      <c r="P29" s="214"/>
    </row>
    <row r="30" spans="1:16" ht="3" customHeight="1" x14ac:dyDescent="0.25">
      <c r="B30" s="53"/>
      <c r="C30" s="215"/>
      <c r="D30" s="55"/>
      <c r="E30" s="55"/>
      <c r="F30" s="55"/>
      <c r="G30" s="55"/>
      <c r="H30" s="55"/>
      <c r="I30" s="55"/>
      <c r="J30" s="55"/>
      <c r="K30" s="55"/>
      <c r="L30" s="55"/>
      <c r="M30" s="55"/>
      <c r="N30" s="55"/>
      <c r="O30" s="55"/>
    </row>
    <row r="31" spans="1:16" ht="16.5" x14ac:dyDescent="0.3">
      <c r="B31" s="1344" t="s">
        <v>279</v>
      </c>
      <c r="C31" s="1345"/>
      <c r="D31" s="1345"/>
      <c r="E31" s="1345"/>
      <c r="F31" s="1345"/>
      <c r="G31" s="1345"/>
      <c r="H31" s="1345"/>
      <c r="I31" s="1345"/>
      <c r="J31" s="1345"/>
      <c r="K31" s="1345"/>
      <c r="L31" s="1345"/>
      <c r="M31" s="1345"/>
      <c r="N31" s="1345"/>
      <c r="O31" s="1345"/>
    </row>
    <row r="32" spans="1:16" ht="13.5" x14ac:dyDescent="0.25">
      <c r="B32" s="61"/>
      <c r="C32" s="216"/>
      <c r="D32" s="217"/>
      <c r="E32" s="217"/>
      <c r="F32" s="217"/>
      <c r="G32" s="217"/>
      <c r="H32" s="217"/>
      <c r="I32" s="217"/>
      <c r="J32" s="217"/>
      <c r="K32" s="217"/>
      <c r="L32" s="217"/>
      <c r="M32" s="217"/>
      <c r="N32" s="217"/>
      <c r="O32" s="217"/>
    </row>
    <row r="33" spans="1:20" ht="98.25" customHeight="1" x14ac:dyDescent="0.25">
      <c r="B33" s="61"/>
      <c r="C33" s="216"/>
      <c r="D33" s="217"/>
      <c r="E33" s="217"/>
      <c r="F33" s="217"/>
      <c r="G33" s="217"/>
      <c r="H33" s="217"/>
      <c r="I33" s="217"/>
      <c r="J33" s="217"/>
      <c r="K33" s="217"/>
      <c r="L33" s="217"/>
      <c r="M33" s="217"/>
      <c r="N33" s="217"/>
      <c r="O33" s="217"/>
      <c r="S33" s="218" t="e">
        <f>+'[4]ESTAMPILLAS 2021'!C16+'[4]REGALIAS '!E16+'[4]RENDIM. FINANCIEROS'!C35+[4]icld2021!C38+'DESTINACION ESPECIFICA 2021 (2)'!C29</f>
        <v>#REF!</v>
      </c>
    </row>
    <row r="34" spans="1:20" ht="16.5" x14ac:dyDescent="0.3">
      <c r="A34" s="1346" t="s">
        <v>150</v>
      </c>
      <c r="B34" s="1341"/>
      <c r="C34" s="1341"/>
      <c r="D34" s="219"/>
      <c r="E34" s="219"/>
      <c r="F34" s="219"/>
      <c r="G34" s="219"/>
      <c r="H34" s="219"/>
      <c r="I34" s="219"/>
      <c r="J34" s="219"/>
      <c r="K34" s="219"/>
      <c r="L34" s="219"/>
      <c r="M34" s="220"/>
      <c r="N34" s="219"/>
      <c r="O34" s="219"/>
    </row>
    <row r="35" spans="1:20" ht="16.5" x14ac:dyDescent="0.3">
      <c r="A35" s="1340" t="s">
        <v>224</v>
      </c>
      <c r="B35" s="1341"/>
      <c r="C35" s="1341"/>
      <c r="D35" s="219"/>
      <c r="E35" s="219"/>
      <c r="F35" s="219"/>
      <c r="G35" s="219"/>
      <c r="H35" s="219"/>
      <c r="I35" s="219"/>
      <c r="J35" s="219"/>
      <c r="K35" s="219"/>
      <c r="L35" s="219"/>
      <c r="M35" s="221"/>
      <c r="N35" s="219"/>
      <c r="O35" s="219"/>
    </row>
    <row r="36" spans="1:20" x14ac:dyDescent="0.2">
      <c r="B36" s="221"/>
      <c r="C36" s="222"/>
      <c r="D36" s="219"/>
      <c r="E36" s="219"/>
      <c r="F36" s="219"/>
      <c r="G36" s="219"/>
      <c r="H36" s="219"/>
      <c r="I36" s="219"/>
      <c r="J36" s="219"/>
      <c r="K36" s="219"/>
      <c r="L36" s="219"/>
      <c r="M36" s="219"/>
      <c r="N36" s="219"/>
      <c r="O36" s="219"/>
      <c r="S36" s="223">
        <v>406835408115.19067</v>
      </c>
      <c r="T36" s="223"/>
    </row>
    <row r="37" spans="1:20" x14ac:dyDescent="0.2">
      <c r="B37" s="221"/>
      <c r="C37" s="222"/>
      <c r="D37" s="219"/>
      <c r="E37" s="219"/>
      <c r="F37" s="219"/>
      <c r="G37" s="219"/>
      <c r="H37" s="219"/>
      <c r="I37" s="219"/>
      <c r="J37" s="219"/>
      <c r="K37" s="219"/>
      <c r="L37" s="219"/>
      <c r="M37" s="219"/>
      <c r="N37" s="219"/>
      <c r="O37" s="219"/>
      <c r="S37" s="223">
        <v>5600000000</v>
      </c>
      <c r="T37" s="223"/>
    </row>
    <row r="38" spans="1:20" x14ac:dyDescent="0.2">
      <c r="B38" s="224"/>
      <c r="C38" s="222"/>
      <c r="D38" s="219"/>
      <c r="E38" s="219"/>
      <c r="F38" s="219"/>
      <c r="G38" s="219"/>
      <c r="H38" s="219"/>
      <c r="I38" s="219"/>
      <c r="J38" s="219"/>
      <c r="K38" s="219"/>
      <c r="L38" s="219"/>
      <c r="M38" s="219"/>
      <c r="N38" s="219"/>
      <c r="O38" s="219"/>
      <c r="S38" s="223">
        <f>+S36-S37</f>
        <v>401235408115.19067</v>
      </c>
      <c r="T38" s="223"/>
    </row>
    <row r="39" spans="1:20" x14ac:dyDescent="0.2">
      <c r="B39" s="224">
        <f>+C28-C29</f>
        <v>0</v>
      </c>
      <c r="C39" s="222"/>
      <c r="D39" s="219"/>
      <c r="E39" s="219"/>
      <c r="F39" s="219"/>
      <c r="G39" s="219"/>
      <c r="H39" s="219"/>
      <c r="I39" s="219"/>
      <c r="J39" s="219"/>
      <c r="K39" s="219"/>
      <c r="L39" s="219"/>
      <c r="M39" s="219"/>
      <c r="N39" s="219"/>
      <c r="O39" s="219"/>
      <c r="S39" s="223"/>
      <c r="T39" s="223"/>
    </row>
    <row r="40" spans="1:20" x14ac:dyDescent="0.2">
      <c r="B40" s="225"/>
      <c r="C40" s="222"/>
      <c r="D40" s="219"/>
      <c r="E40" s="219"/>
      <c r="F40" s="219"/>
      <c r="G40" s="219"/>
      <c r="H40" s="219"/>
      <c r="I40" s="219"/>
      <c r="J40" s="219"/>
      <c r="K40" s="219"/>
      <c r="L40" s="219"/>
      <c r="M40" s="219"/>
      <c r="N40" s="219"/>
      <c r="O40" s="219"/>
      <c r="S40" s="223"/>
      <c r="T40" s="223"/>
    </row>
    <row r="41" spans="1:20" ht="13.5" x14ac:dyDescent="0.25">
      <c r="B41" s="225"/>
      <c r="C41" s="226"/>
      <c r="D41" s="219"/>
      <c r="E41" s="219"/>
      <c r="F41" s="219"/>
      <c r="G41" s="219"/>
      <c r="H41" s="219"/>
      <c r="I41" s="219"/>
      <c r="J41" s="219"/>
      <c r="K41" s="219"/>
      <c r="L41" s="219"/>
      <c r="M41" s="219"/>
      <c r="N41" s="219"/>
      <c r="O41" s="219"/>
      <c r="S41" s="223"/>
      <c r="T41" s="223"/>
    </row>
    <row r="42" spans="1:20" x14ac:dyDescent="0.2">
      <c r="B42" s="225"/>
      <c r="C42" s="222"/>
      <c r="D42" s="219"/>
      <c r="E42" s="219"/>
      <c r="F42" s="219"/>
      <c r="G42" s="219"/>
      <c r="H42" s="219"/>
      <c r="I42" s="219"/>
      <c r="J42" s="219"/>
      <c r="K42" s="219"/>
      <c r="L42" s="219"/>
      <c r="M42" s="219"/>
      <c r="N42" s="219"/>
      <c r="O42" s="219"/>
      <c r="S42" s="223" t="e">
        <f>+C28+'[4]ESTAMPILLAS 2021'!F16+'[4]REGALIAS '!E16+'[4]RENDIM. FINANCIEROS'!C35-S43+S44-C13-C14</f>
        <v>#REF!</v>
      </c>
      <c r="T42" s="223"/>
    </row>
    <row r="43" spans="1:20" ht="13.5" x14ac:dyDescent="0.25">
      <c r="B43" s="225"/>
      <c r="C43" s="226"/>
      <c r="D43" s="219"/>
      <c r="E43" s="219"/>
      <c r="F43" s="219"/>
      <c r="G43" s="219"/>
      <c r="H43" s="219"/>
      <c r="I43" s="219"/>
      <c r="J43" s="219"/>
      <c r="K43" s="219"/>
      <c r="L43" s="219"/>
      <c r="M43" s="219"/>
      <c r="N43" s="219"/>
      <c r="O43" s="219"/>
      <c r="S43" s="223" t="e">
        <f>+'[4]RENDIM. FINANCIEROS'!C19+'[4]RENDIM. FINANCIEROS'!C20+'[4]RENDIM. FINANCIEROS'!#REF!+'[4]RENDIM. FINANCIEROS'!C33</f>
        <v>#REF!</v>
      </c>
      <c r="T43" s="223"/>
    </row>
    <row r="44" spans="1:20" x14ac:dyDescent="0.2">
      <c r="B44" s="225"/>
      <c r="C44" s="222"/>
      <c r="D44" s="219"/>
      <c r="E44" s="219"/>
      <c r="F44" s="219"/>
      <c r="G44" s="219"/>
      <c r="H44" s="219"/>
      <c r="I44" s="219"/>
      <c r="J44" s="219"/>
      <c r="K44" s="219"/>
      <c r="L44" s="219"/>
      <c r="M44" s="219"/>
      <c r="N44" s="219"/>
      <c r="O44" s="219"/>
      <c r="S44" s="223" t="e">
        <f>+#REF!</f>
        <v>#REF!</v>
      </c>
      <c r="T44" s="223"/>
    </row>
    <row r="45" spans="1:20" x14ac:dyDescent="0.2">
      <c r="B45" s="225"/>
      <c r="C45" s="222"/>
      <c r="D45" s="219"/>
      <c r="E45" s="219"/>
      <c r="F45" s="219"/>
      <c r="G45" s="219"/>
      <c r="H45" s="219"/>
      <c r="I45" s="219"/>
      <c r="J45" s="219"/>
      <c r="K45" s="219"/>
      <c r="L45" s="219"/>
      <c r="M45" s="219"/>
      <c r="N45" s="219"/>
      <c r="O45" s="219"/>
    </row>
    <row r="46" spans="1:20" x14ac:dyDescent="0.2">
      <c r="B46" s="227"/>
      <c r="C46" s="222"/>
      <c r="D46" s="219"/>
      <c r="E46" s="219"/>
      <c r="F46" s="219"/>
      <c r="G46" s="219"/>
      <c r="H46" s="219"/>
      <c r="I46" s="219"/>
      <c r="J46" s="219"/>
      <c r="K46" s="219"/>
      <c r="L46" s="219"/>
      <c r="M46" s="219"/>
      <c r="N46" s="219"/>
      <c r="O46" s="219"/>
      <c r="S46" s="218" t="e">
        <f>+'[4]ESTAMPILLAS 2021'!E16+'[4]ESTAMPILLAS 2021'!I16</f>
        <v>#REF!</v>
      </c>
    </row>
    <row r="47" spans="1:20" x14ac:dyDescent="0.2">
      <c r="B47" s="221"/>
      <c r="C47" s="222"/>
      <c r="D47" s="219"/>
      <c r="E47" s="219"/>
      <c r="F47" s="219"/>
      <c r="G47" s="219"/>
      <c r="H47" s="219"/>
      <c r="I47" s="219"/>
      <c r="J47" s="219"/>
      <c r="K47" s="219"/>
      <c r="L47" s="219"/>
      <c r="M47" s="219"/>
      <c r="N47" s="219"/>
      <c r="O47" s="219"/>
      <c r="S47" s="174" t="e">
        <f>+'[4]RENDIM. FINANCIEROS'!#REF!+'[4]RENDIM. FINANCIEROS'!C19+'[4]RENDIM. FINANCIEROS'!C20</f>
        <v>#REF!</v>
      </c>
    </row>
    <row r="48" spans="1:20" x14ac:dyDescent="0.2">
      <c r="B48" s="221"/>
      <c r="C48" s="222"/>
      <c r="D48" s="219"/>
      <c r="E48" s="219"/>
      <c r="F48" s="219"/>
      <c r="G48" s="219"/>
      <c r="H48" s="219"/>
      <c r="I48" s="219"/>
      <c r="J48" s="219"/>
      <c r="K48" s="219"/>
      <c r="L48" s="219"/>
      <c r="M48" s="219"/>
      <c r="N48" s="219"/>
      <c r="O48" s="219"/>
      <c r="S48" s="223" t="e">
        <f>+#REF!+#REF!</f>
        <v>#REF!</v>
      </c>
    </row>
    <row r="49" spans="2:20" x14ac:dyDescent="0.2">
      <c r="B49" s="225"/>
      <c r="C49" s="222"/>
      <c r="D49" s="219"/>
      <c r="E49" s="219"/>
      <c r="F49" s="219"/>
      <c r="G49" s="219"/>
      <c r="H49" s="219"/>
      <c r="I49" s="219"/>
      <c r="J49" s="219"/>
      <c r="K49" s="219"/>
      <c r="L49" s="219"/>
      <c r="M49" s="219"/>
      <c r="N49" s="219"/>
      <c r="O49" s="219"/>
      <c r="S49" s="223">
        <v>5600000000</v>
      </c>
    </row>
    <row r="50" spans="2:20" x14ac:dyDescent="0.2">
      <c r="B50" s="221"/>
      <c r="C50" s="222"/>
      <c r="D50" s="219"/>
      <c r="E50" s="219"/>
      <c r="F50" s="219"/>
      <c r="G50" s="219"/>
      <c r="H50" s="219"/>
      <c r="I50" s="219"/>
      <c r="J50" s="219"/>
      <c r="K50" s="219"/>
      <c r="L50" s="219"/>
      <c r="M50" s="219"/>
      <c r="N50" s="219"/>
      <c r="O50" s="219"/>
      <c r="S50" s="223" t="e">
        <f>+S46+S47+S48+S49</f>
        <v>#REF!</v>
      </c>
    </row>
    <row r="51" spans="2:20" x14ac:dyDescent="0.2">
      <c r="B51" s="221"/>
      <c r="C51" s="222"/>
      <c r="D51" s="219"/>
      <c r="E51" s="219"/>
      <c r="F51" s="219"/>
      <c r="G51" s="219"/>
      <c r="H51" s="219"/>
      <c r="I51" s="219"/>
      <c r="J51" s="219"/>
      <c r="K51" s="219"/>
      <c r="L51" s="219"/>
      <c r="M51" s="219"/>
      <c r="N51" s="219"/>
      <c r="O51" s="219"/>
      <c r="S51" s="223">
        <v>39430926339.134514</v>
      </c>
      <c r="T51" s="223"/>
    </row>
    <row r="52" spans="2:20" x14ac:dyDescent="0.2">
      <c r="B52" s="221"/>
      <c r="C52" s="222"/>
      <c r="D52" s="219"/>
      <c r="E52" s="219"/>
      <c r="F52" s="219"/>
      <c r="G52" s="219"/>
      <c r="H52" s="219"/>
      <c r="I52" s="219"/>
      <c r="J52" s="219"/>
      <c r="K52" s="219"/>
      <c r="L52" s="219"/>
      <c r="M52" s="219"/>
      <c r="N52" s="219"/>
      <c r="O52" s="219"/>
      <c r="S52" s="223" t="e">
        <f>+S50-S51</f>
        <v>#REF!</v>
      </c>
      <c r="T52" s="223"/>
    </row>
    <row r="53" spans="2:20" x14ac:dyDescent="0.2">
      <c r="B53" s="221"/>
      <c r="C53" s="222"/>
      <c r="D53" s="219"/>
      <c r="E53" s="219"/>
      <c r="F53" s="219"/>
      <c r="G53" s="219"/>
      <c r="H53" s="219"/>
      <c r="I53" s="219"/>
      <c r="J53" s="219"/>
      <c r="K53" s="219"/>
      <c r="L53" s="219"/>
      <c r="M53" s="219"/>
      <c r="N53" s="219"/>
      <c r="O53" s="219"/>
      <c r="S53" s="223"/>
      <c r="T53" s="223"/>
    </row>
    <row r="54" spans="2:20" x14ac:dyDescent="0.2">
      <c r="B54" s="221"/>
      <c r="C54" s="222"/>
      <c r="D54" s="219"/>
      <c r="E54" s="219"/>
      <c r="F54" s="219"/>
      <c r="G54" s="219"/>
      <c r="H54" s="219"/>
      <c r="I54" s="219"/>
      <c r="J54" s="219"/>
      <c r="K54" s="219"/>
      <c r="L54" s="219"/>
      <c r="M54" s="219"/>
      <c r="N54" s="219"/>
      <c r="O54" s="219"/>
      <c r="S54" s="223"/>
      <c r="T54" s="223"/>
    </row>
    <row r="55" spans="2:20" x14ac:dyDescent="0.2">
      <c r="B55" s="221"/>
      <c r="C55" s="222"/>
      <c r="D55" s="219"/>
      <c r="E55" s="219"/>
      <c r="F55" s="219"/>
      <c r="G55" s="219"/>
      <c r="H55" s="219"/>
      <c r="I55" s="219"/>
      <c r="J55" s="219"/>
      <c r="K55" s="219"/>
      <c r="L55" s="219"/>
      <c r="M55" s="219"/>
      <c r="N55" s="219"/>
      <c r="O55" s="219"/>
      <c r="S55" s="223"/>
      <c r="T55" s="223"/>
    </row>
    <row r="56" spans="2:20" x14ac:dyDescent="0.2">
      <c r="B56" s="221"/>
      <c r="C56" s="222"/>
      <c r="D56" s="219"/>
      <c r="E56" s="219"/>
      <c r="F56" s="219"/>
      <c r="G56" s="219"/>
      <c r="H56" s="219"/>
      <c r="I56" s="219"/>
      <c r="J56" s="219"/>
      <c r="K56" s="219"/>
      <c r="L56" s="219"/>
      <c r="M56" s="219"/>
      <c r="N56" s="219"/>
      <c r="O56" s="219"/>
      <c r="S56" s="223"/>
      <c r="T56" s="223"/>
    </row>
    <row r="57" spans="2:20" x14ac:dyDescent="0.2">
      <c r="B57" s="221"/>
      <c r="C57" s="222"/>
      <c r="D57" s="219"/>
      <c r="E57" s="219"/>
      <c r="F57" s="219"/>
      <c r="G57" s="219"/>
      <c r="H57" s="219"/>
      <c r="I57" s="219"/>
      <c r="J57" s="219"/>
      <c r="K57" s="219"/>
      <c r="L57" s="219"/>
      <c r="M57" s="219"/>
      <c r="N57" s="219"/>
      <c r="O57" s="219"/>
      <c r="S57" s="223"/>
      <c r="T57" s="223"/>
    </row>
    <row r="58" spans="2:20" x14ac:dyDescent="0.2">
      <c r="B58" s="221"/>
      <c r="C58" s="222"/>
      <c r="D58" s="219"/>
      <c r="E58" s="219"/>
      <c r="F58" s="219"/>
      <c r="G58" s="219"/>
      <c r="H58" s="219"/>
      <c r="I58" s="219"/>
      <c r="J58" s="219"/>
      <c r="K58" s="219"/>
      <c r="L58" s="219"/>
      <c r="M58" s="219"/>
      <c r="N58" s="219"/>
      <c r="O58" s="219"/>
      <c r="S58" s="223"/>
      <c r="T58" s="223"/>
    </row>
    <row r="59" spans="2:20" x14ac:dyDescent="0.2">
      <c r="B59" s="221"/>
      <c r="C59" s="222"/>
      <c r="D59" s="219"/>
      <c r="E59" s="219"/>
      <c r="F59" s="219"/>
      <c r="G59" s="219"/>
      <c r="H59" s="219"/>
      <c r="I59" s="219"/>
      <c r="J59" s="219"/>
      <c r="K59" s="219"/>
      <c r="L59" s="219"/>
      <c r="M59" s="219"/>
      <c r="N59" s="219"/>
      <c r="O59" s="219"/>
      <c r="S59" s="223"/>
      <c r="T59" s="223"/>
    </row>
    <row r="60" spans="2:20" x14ac:dyDescent="0.2">
      <c r="B60" s="221"/>
      <c r="C60" s="222"/>
      <c r="D60" s="219"/>
      <c r="E60" s="219"/>
      <c r="F60" s="219"/>
      <c r="G60" s="219"/>
      <c r="H60" s="219"/>
      <c r="I60" s="219"/>
      <c r="J60" s="219"/>
      <c r="K60" s="219"/>
      <c r="L60" s="219"/>
      <c r="M60" s="219"/>
      <c r="N60" s="219"/>
      <c r="O60" s="219"/>
      <c r="S60" s="223"/>
      <c r="T60" s="223"/>
    </row>
    <row r="61" spans="2:20" x14ac:dyDescent="0.2">
      <c r="B61" s="221"/>
      <c r="C61" s="222"/>
      <c r="D61" s="219"/>
      <c r="E61" s="219"/>
      <c r="F61" s="219"/>
      <c r="G61" s="219"/>
      <c r="H61" s="219"/>
      <c r="I61" s="219"/>
      <c r="J61" s="219"/>
      <c r="K61" s="219"/>
      <c r="L61" s="219"/>
      <c r="M61" s="219"/>
      <c r="N61" s="219"/>
      <c r="O61" s="219"/>
    </row>
    <row r="62" spans="2:20" x14ac:dyDescent="0.2">
      <c r="B62" s="221"/>
      <c r="C62" s="222"/>
      <c r="D62" s="219"/>
      <c r="E62" s="219"/>
      <c r="F62" s="219"/>
      <c r="G62" s="219"/>
      <c r="H62" s="219"/>
      <c r="I62" s="219"/>
      <c r="J62" s="219"/>
      <c r="K62" s="219"/>
      <c r="L62" s="219"/>
      <c r="M62" s="219"/>
      <c r="N62" s="219"/>
      <c r="O62" s="219"/>
    </row>
    <row r="63" spans="2:20" x14ac:dyDescent="0.2">
      <c r="B63" s="221"/>
      <c r="C63" s="222"/>
      <c r="D63" s="219"/>
      <c r="E63" s="219"/>
      <c r="F63" s="219"/>
      <c r="G63" s="219"/>
      <c r="H63" s="219"/>
      <c r="I63" s="219"/>
      <c r="J63" s="219"/>
      <c r="K63" s="219"/>
      <c r="L63" s="219"/>
      <c r="M63" s="219"/>
      <c r="N63" s="219"/>
      <c r="O63" s="219"/>
    </row>
    <row r="64" spans="2:20" x14ac:dyDescent="0.2">
      <c r="B64" s="221"/>
      <c r="C64" s="222"/>
      <c r="D64" s="219"/>
      <c r="E64" s="219"/>
      <c r="F64" s="219"/>
      <c r="G64" s="219"/>
      <c r="H64" s="219"/>
      <c r="I64" s="219"/>
      <c r="J64" s="219"/>
      <c r="K64" s="219"/>
      <c r="L64" s="219"/>
      <c r="M64" s="219"/>
      <c r="N64" s="219"/>
      <c r="O64" s="219"/>
    </row>
    <row r="65" spans="2:15" x14ac:dyDescent="0.2">
      <c r="B65" s="221"/>
      <c r="C65" s="222"/>
      <c r="D65" s="219"/>
      <c r="E65" s="219"/>
      <c r="F65" s="219"/>
      <c r="G65" s="219"/>
      <c r="H65" s="219"/>
      <c r="I65" s="219"/>
      <c r="J65" s="219"/>
      <c r="K65" s="219"/>
      <c r="L65" s="219"/>
      <c r="M65" s="219"/>
      <c r="N65" s="219"/>
      <c r="O65" s="219"/>
    </row>
    <row r="66" spans="2:15" x14ac:dyDescent="0.2">
      <c r="B66" s="221"/>
      <c r="C66" s="222"/>
      <c r="D66" s="219"/>
      <c r="E66" s="219"/>
      <c r="F66" s="219"/>
      <c r="G66" s="219"/>
      <c r="H66" s="219"/>
      <c r="I66" s="219"/>
      <c r="J66" s="219"/>
      <c r="K66" s="219"/>
      <c r="L66" s="219"/>
      <c r="M66" s="219"/>
      <c r="N66" s="219"/>
      <c r="O66" s="219"/>
    </row>
    <row r="67" spans="2:15" x14ac:dyDescent="0.2">
      <c r="B67" s="221"/>
      <c r="C67" s="222"/>
      <c r="D67" s="219"/>
      <c r="E67" s="219"/>
      <c r="F67" s="219"/>
      <c r="G67" s="219"/>
      <c r="H67" s="219"/>
      <c r="I67" s="219"/>
      <c r="J67" s="219"/>
      <c r="K67" s="219"/>
      <c r="L67" s="219"/>
      <c r="M67" s="219"/>
      <c r="N67" s="219"/>
      <c r="O67" s="219"/>
    </row>
    <row r="68" spans="2:15" x14ac:dyDescent="0.2">
      <c r="B68" s="221"/>
      <c r="C68" s="222"/>
      <c r="D68" s="219"/>
      <c r="E68" s="219"/>
      <c r="F68" s="219"/>
      <c r="G68" s="219"/>
      <c r="H68" s="219"/>
      <c r="I68" s="219"/>
      <c r="J68" s="219"/>
      <c r="K68" s="219"/>
      <c r="L68" s="219"/>
      <c r="M68" s="219"/>
      <c r="N68" s="219"/>
      <c r="O68" s="219"/>
    </row>
    <row r="69" spans="2:15" x14ac:dyDescent="0.2">
      <c r="B69" s="221"/>
      <c r="C69" s="222"/>
      <c r="D69" s="219"/>
      <c r="E69" s="219"/>
      <c r="F69" s="219"/>
      <c r="G69" s="219"/>
      <c r="H69" s="219"/>
      <c r="I69" s="219"/>
      <c r="J69" s="219"/>
      <c r="K69" s="219"/>
      <c r="L69" s="219"/>
      <c r="M69" s="219"/>
      <c r="N69" s="219"/>
      <c r="O69" s="219"/>
    </row>
    <row r="70" spans="2:15" x14ac:dyDescent="0.2">
      <c r="B70" s="221"/>
      <c r="C70" s="222"/>
      <c r="D70" s="219"/>
      <c r="E70" s="219"/>
      <c r="F70" s="219"/>
      <c r="G70" s="219"/>
      <c r="H70" s="219"/>
      <c r="I70" s="219"/>
      <c r="J70" s="219"/>
      <c r="K70" s="219"/>
      <c r="L70" s="219"/>
      <c r="M70" s="219"/>
      <c r="N70" s="219"/>
      <c r="O70" s="219"/>
    </row>
    <row r="71" spans="2:15" x14ac:dyDescent="0.2">
      <c r="B71" s="221"/>
      <c r="C71" s="222"/>
      <c r="D71" s="219"/>
      <c r="E71" s="219"/>
      <c r="F71" s="219"/>
      <c r="G71" s="219"/>
      <c r="H71" s="219"/>
      <c r="I71" s="219"/>
      <c r="J71" s="219"/>
      <c r="K71" s="219"/>
      <c r="L71" s="219"/>
      <c r="M71" s="219"/>
      <c r="N71" s="219"/>
      <c r="O71" s="219"/>
    </row>
    <row r="72" spans="2:15" x14ac:dyDescent="0.2">
      <c r="B72" s="221"/>
      <c r="C72" s="222"/>
      <c r="D72" s="219"/>
      <c r="E72" s="219"/>
      <c r="F72" s="219"/>
      <c r="G72" s="219"/>
      <c r="H72" s="219"/>
      <c r="I72" s="219"/>
      <c r="J72" s="219"/>
      <c r="K72" s="219"/>
      <c r="L72" s="219"/>
      <c r="M72" s="219"/>
      <c r="N72" s="219"/>
      <c r="O72" s="219"/>
    </row>
    <row r="73" spans="2:15" x14ac:dyDescent="0.2">
      <c r="D73" s="219"/>
      <c r="E73" s="228"/>
      <c r="F73" s="228"/>
      <c r="G73" s="228"/>
      <c r="H73" s="228"/>
      <c r="I73" s="228"/>
      <c r="J73" s="228"/>
      <c r="K73" s="228"/>
      <c r="L73" s="228"/>
      <c r="M73" s="228"/>
      <c r="N73" s="228"/>
      <c r="O73" s="228"/>
    </row>
    <row r="74" spans="2:15" x14ac:dyDescent="0.2">
      <c r="D74" s="228"/>
      <c r="E74" s="228"/>
      <c r="F74" s="228"/>
      <c r="G74" s="228"/>
      <c r="H74" s="228"/>
      <c r="I74" s="228"/>
      <c r="J74" s="228"/>
      <c r="K74" s="228"/>
      <c r="L74" s="228"/>
      <c r="M74" s="228"/>
      <c r="N74" s="228"/>
      <c r="O74" s="228"/>
    </row>
    <row r="75" spans="2:15" x14ac:dyDescent="0.2">
      <c r="D75" s="228"/>
      <c r="E75" s="228"/>
      <c r="F75" s="228"/>
      <c r="G75" s="228"/>
      <c r="H75" s="228"/>
      <c r="I75" s="228"/>
      <c r="J75" s="228"/>
      <c r="K75" s="228"/>
      <c r="L75" s="228"/>
      <c r="M75" s="228"/>
      <c r="N75" s="228"/>
      <c r="O75" s="228"/>
    </row>
    <row r="76" spans="2:15" x14ac:dyDescent="0.2">
      <c r="D76" s="228"/>
      <c r="E76" s="228"/>
      <c r="F76" s="228"/>
      <c r="G76" s="228"/>
      <c r="H76" s="228"/>
      <c r="I76" s="228"/>
      <c r="J76" s="228"/>
      <c r="K76" s="228"/>
      <c r="L76" s="228"/>
      <c r="M76" s="228"/>
      <c r="N76" s="228"/>
      <c r="O76" s="228"/>
    </row>
    <row r="77" spans="2:15" x14ac:dyDescent="0.2">
      <c r="D77" s="228"/>
      <c r="E77" s="228"/>
      <c r="F77" s="228"/>
      <c r="G77" s="228"/>
      <c r="H77" s="228"/>
      <c r="I77" s="228"/>
      <c r="J77" s="228"/>
      <c r="K77" s="228"/>
      <c r="L77" s="228"/>
      <c r="M77" s="228"/>
      <c r="N77" s="228"/>
      <c r="O77" s="228"/>
    </row>
    <row r="78" spans="2:15" x14ac:dyDescent="0.2">
      <c r="D78" s="228"/>
      <c r="E78" s="228"/>
      <c r="F78" s="228"/>
      <c r="G78" s="228"/>
      <c r="H78" s="228"/>
      <c r="I78" s="228"/>
      <c r="J78" s="228"/>
      <c r="K78" s="228"/>
      <c r="L78" s="228"/>
      <c r="M78" s="228"/>
      <c r="N78" s="228"/>
      <c r="O78" s="228"/>
    </row>
    <row r="79" spans="2:15" x14ac:dyDescent="0.2">
      <c r="D79" s="228"/>
      <c r="E79" s="228"/>
      <c r="F79" s="228"/>
      <c r="G79" s="228"/>
      <c r="H79" s="228"/>
      <c r="I79" s="228"/>
      <c r="J79" s="228"/>
      <c r="K79" s="228"/>
      <c r="L79" s="228"/>
      <c r="M79" s="228"/>
      <c r="N79" s="228"/>
      <c r="O79" s="228"/>
    </row>
    <row r="80" spans="2:15" x14ac:dyDescent="0.2">
      <c r="D80" s="228"/>
      <c r="E80" s="228"/>
      <c r="F80" s="228"/>
      <c r="G80" s="228"/>
      <c r="H80" s="228"/>
      <c r="I80" s="228"/>
      <c r="J80" s="228"/>
      <c r="K80" s="228"/>
      <c r="L80" s="228"/>
      <c r="M80" s="228"/>
      <c r="N80" s="228"/>
      <c r="O80" s="228"/>
    </row>
    <row r="81" spans="4:15" x14ac:dyDescent="0.2">
      <c r="D81" s="228"/>
      <c r="E81" s="228"/>
      <c r="F81" s="228"/>
      <c r="G81" s="228"/>
      <c r="H81" s="228"/>
      <c r="I81" s="228"/>
      <c r="J81" s="228"/>
      <c r="K81" s="228"/>
      <c r="L81" s="228"/>
      <c r="M81" s="228"/>
      <c r="N81" s="228"/>
      <c r="O81" s="228"/>
    </row>
    <row r="82" spans="4:15" x14ac:dyDescent="0.2">
      <c r="D82" s="228"/>
      <c r="E82" s="228"/>
      <c r="F82" s="228"/>
      <c r="G82" s="228"/>
      <c r="H82" s="228"/>
      <c r="I82" s="228"/>
      <c r="J82" s="228"/>
      <c r="K82" s="228"/>
      <c r="L82" s="228"/>
      <c r="M82" s="228"/>
      <c r="N82" s="228"/>
      <c r="O82" s="228"/>
    </row>
    <row r="83" spans="4:15" x14ac:dyDescent="0.2">
      <c r="D83" s="228"/>
      <c r="E83" s="228"/>
      <c r="F83" s="228"/>
      <c r="G83" s="228"/>
      <c r="H83" s="228"/>
      <c r="I83" s="228"/>
      <c r="J83" s="228"/>
      <c r="K83" s="228"/>
      <c r="L83" s="228"/>
      <c r="M83" s="228"/>
      <c r="N83" s="228"/>
      <c r="O83" s="228"/>
    </row>
    <row r="84" spans="4:15" x14ac:dyDescent="0.2">
      <c r="D84" s="228"/>
      <c r="E84" s="228"/>
      <c r="F84" s="228"/>
      <c r="G84" s="228"/>
      <c r="H84" s="228"/>
      <c r="I84" s="228"/>
      <c r="J84" s="228"/>
      <c r="K84" s="228"/>
      <c r="L84" s="228"/>
      <c r="M84" s="228"/>
      <c r="N84" s="228"/>
      <c r="O84" s="228"/>
    </row>
    <row r="85" spans="4:15" x14ac:dyDescent="0.2">
      <c r="D85" s="228"/>
      <c r="E85" s="228"/>
      <c r="F85" s="228"/>
      <c r="G85" s="228"/>
      <c r="H85" s="228"/>
      <c r="I85" s="228"/>
      <c r="J85" s="228"/>
      <c r="K85" s="228"/>
      <c r="L85" s="228"/>
      <c r="M85" s="228"/>
      <c r="N85" s="228"/>
      <c r="O85" s="228"/>
    </row>
    <row r="86" spans="4:15" x14ac:dyDescent="0.2">
      <c r="D86" s="228"/>
      <c r="E86" s="228"/>
      <c r="F86" s="228"/>
      <c r="G86" s="228"/>
      <c r="H86" s="228"/>
      <c r="I86" s="228"/>
      <c r="J86" s="228"/>
      <c r="K86" s="228"/>
      <c r="L86" s="228"/>
      <c r="M86" s="228"/>
      <c r="N86" s="228"/>
      <c r="O86" s="228"/>
    </row>
    <row r="87" spans="4:15" x14ac:dyDescent="0.2">
      <c r="D87" s="228"/>
      <c r="E87" s="228"/>
      <c r="F87" s="228"/>
      <c r="G87" s="228"/>
      <c r="H87" s="228"/>
      <c r="I87" s="228"/>
      <c r="J87" s="228"/>
      <c r="K87" s="228"/>
      <c r="L87" s="228"/>
      <c r="M87" s="228"/>
      <c r="N87" s="228"/>
      <c r="O87" s="228"/>
    </row>
    <row r="88" spans="4:15" x14ac:dyDescent="0.2">
      <c r="D88" s="228"/>
      <c r="E88" s="228"/>
      <c r="F88" s="228"/>
      <c r="G88" s="228"/>
      <c r="H88" s="228"/>
      <c r="I88" s="228"/>
      <c r="J88" s="228"/>
      <c r="K88" s="228"/>
      <c r="L88" s="228"/>
      <c r="M88" s="228"/>
      <c r="N88" s="228"/>
      <c r="O88" s="228"/>
    </row>
    <row r="89" spans="4:15" x14ac:dyDescent="0.2">
      <c r="D89" s="228"/>
      <c r="E89" s="228"/>
      <c r="F89" s="228"/>
      <c r="G89" s="228"/>
      <c r="H89" s="228"/>
      <c r="I89" s="228"/>
      <c r="J89" s="228"/>
      <c r="K89" s="228"/>
      <c r="L89" s="228"/>
      <c r="M89" s="228"/>
      <c r="N89" s="228"/>
      <c r="O89" s="228"/>
    </row>
    <row r="90" spans="4:15" x14ac:dyDescent="0.2">
      <c r="D90" s="228"/>
      <c r="E90" s="228"/>
      <c r="F90" s="228"/>
      <c r="G90" s="228"/>
      <c r="H90" s="228"/>
      <c r="I90" s="228"/>
      <c r="J90" s="228"/>
      <c r="K90" s="228"/>
      <c r="L90" s="228"/>
      <c r="M90" s="228"/>
      <c r="N90" s="228"/>
      <c r="O90" s="228"/>
    </row>
    <row r="91" spans="4:15" x14ac:dyDescent="0.2">
      <c r="D91" s="228"/>
      <c r="E91" s="228"/>
      <c r="F91" s="228"/>
      <c r="G91" s="228"/>
      <c r="H91" s="228"/>
      <c r="I91" s="228"/>
      <c r="J91" s="228"/>
      <c r="K91" s="228"/>
      <c r="L91" s="228"/>
      <c r="M91" s="228"/>
      <c r="N91" s="228"/>
      <c r="O91" s="228"/>
    </row>
    <row r="92" spans="4:15" x14ac:dyDescent="0.2">
      <c r="D92" s="228"/>
      <c r="E92" s="228"/>
      <c r="F92" s="228"/>
      <c r="G92" s="228"/>
      <c r="H92" s="228"/>
      <c r="I92" s="228"/>
      <c r="J92" s="228"/>
      <c r="K92" s="228"/>
      <c r="L92" s="228"/>
      <c r="M92" s="228"/>
      <c r="N92" s="228"/>
      <c r="O92" s="228"/>
    </row>
    <row r="93" spans="4:15" x14ac:dyDescent="0.2">
      <c r="D93" s="228"/>
      <c r="E93" s="228"/>
      <c r="F93" s="228"/>
      <c r="G93" s="228"/>
      <c r="H93" s="228"/>
      <c r="I93" s="228"/>
      <c r="J93" s="228"/>
      <c r="K93" s="228"/>
      <c r="L93" s="228"/>
      <c r="M93" s="228"/>
      <c r="N93" s="228"/>
      <c r="O93" s="228"/>
    </row>
    <row r="94" spans="4:15" x14ac:dyDescent="0.2">
      <c r="D94" s="228"/>
      <c r="E94" s="228"/>
      <c r="F94" s="228"/>
      <c r="G94" s="228"/>
      <c r="H94" s="228"/>
      <c r="I94" s="228"/>
      <c r="J94" s="228"/>
      <c r="K94" s="228"/>
      <c r="L94" s="228"/>
      <c r="M94" s="228"/>
      <c r="N94" s="228"/>
      <c r="O94" s="228"/>
    </row>
    <row r="95" spans="4:15" x14ac:dyDescent="0.2">
      <c r="D95" s="228"/>
      <c r="E95" s="228"/>
      <c r="F95" s="228"/>
      <c r="G95" s="228"/>
      <c r="H95" s="228"/>
      <c r="I95" s="228"/>
      <c r="J95" s="228"/>
      <c r="K95" s="228"/>
      <c r="L95" s="228"/>
      <c r="M95" s="228"/>
      <c r="N95" s="228"/>
      <c r="O95" s="228"/>
    </row>
    <row r="96" spans="4:15" x14ac:dyDescent="0.2">
      <c r="D96" s="228"/>
      <c r="E96" s="228"/>
      <c r="F96" s="228"/>
      <c r="G96" s="228"/>
      <c r="H96" s="228"/>
      <c r="I96" s="228"/>
      <c r="J96" s="228"/>
      <c r="K96" s="228"/>
      <c r="L96" s="228"/>
      <c r="M96" s="228"/>
      <c r="N96" s="228"/>
      <c r="O96" s="228"/>
    </row>
    <row r="97" spans="4:15" x14ac:dyDescent="0.2">
      <c r="D97" s="228"/>
      <c r="E97" s="228"/>
      <c r="F97" s="228"/>
      <c r="G97" s="228"/>
      <c r="H97" s="228"/>
      <c r="I97" s="228"/>
      <c r="J97" s="228"/>
      <c r="K97" s="228"/>
      <c r="L97" s="228"/>
      <c r="M97" s="228"/>
      <c r="N97" s="228"/>
      <c r="O97" s="228"/>
    </row>
    <row r="98" spans="4:15" x14ac:dyDescent="0.2">
      <c r="D98" s="228"/>
      <c r="E98" s="228"/>
      <c r="F98" s="228"/>
      <c r="G98" s="228"/>
      <c r="H98" s="228"/>
      <c r="I98" s="228"/>
      <c r="J98" s="228"/>
      <c r="K98" s="228"/>
      <c r="L98" s="228"/>
      <c r="M98" s="228"/>
      <c r="N98" s="228"/>
      <c r="O98" s="228"/>
    </row>
    <row r="99" spans="4:15" x14ac:dyDescent="0.2">
      <c r="D99" s="228"/>
      <c r="E99" s="228"/>
      <c r="F99" s="228"/>
      <c r="G99" s="228"/>
      <c r="H99" s="228"/>
      <c r="I99" s="228"/>
      <c r="J99" s="228"/>
      <c r="K99" s="228"/>
      <c r="L99" s="228"/>
      <c r="M99" s="228"/>
      <c r="N99" s="228"/>
      <c r="O99" s="228"/>
    </row>
    <row r="100" spans="4:15" x14ac:dyDescent="0.2">
      <c r="D100" s="228"/>
      <c r="E100" s="228"/>
      <c r="F100" s="228"/>
      <c r="G100" s="228"/>
      <c r="H100" s="228"/>
      <c r="I100" s="228"/>
      <c r="J100" s="228"/>
      <c r="K100" s="228"/>
      <c r="L100" s="228"/>
      <c r="M100" s="228"/>
      <c r="N100" s="228"/>
      <c r="O100" s="228"/>
    </row>
    <row r="101" spans="4:15" x14ac:dyDescent="0.2">
      <c r="D101" s="228"/>
      <c r="E101" s="228"/>
      <c r="F101" s="228"/>
      <c r="G101" s="228"/>
      <c r="H101" s="228"/>
      <c r="I101" s="228"/>
      <c r="J101" s="228"/>
      <c r="K101" s="228"/>
      <c r="L101" s="228"/>
      <c r="M101" s="228"/>
      <c r="N101" s="228"/>
      <c r="O101" s="228"/>
    </row>
    <row r="102" spans="4:15" x14ac:dyDescent="0.2">
      <c r="D102" s="228"/>
      <c r="E102" s="228"/>
      <c r="F102" s="228"/>
      <c r="G102" s="228"/>
      <c r="H102" s="228"/>
      <c r="I102" s="228"/>
      <c r="J102" s="228"/>
      <c r="K102" s="228"/>
      <c r="L102" s="228"/>
      <c r="M102" s="228"/>
      <c r="N102" s="228"/>
      <c r="O102" s="228"/>
    </row>
    <row r="103" spans="4:15" x14ac:dyDescent="0.2">
      <c r="D103" s="228"/>
      <c r="E103" s="228"/>
      <c r="F103" s="228"/>
      <c r="G103" s="228"/>
      <c r="H103" s="228"/>
      <c r="I103" s="228"/>
      <c r="J103" s="228"/>
      <c r="K103" s="228"/>
      <c r="L103" s="228"/>
      <c r="M103" s="228"/>
      <c r="N103" s="228"/>
      <c r="O103" s="228"/>
    </row>
    <row r="104" spans="4:15" x14ac:dyDescent="0.2">
      <c r="D104" s="228"/>
      <c r="E104" s="228"/>
      <c r="F104" s="228"/>
      <c r="G104" s="228"/>
      <c r="H104" s="228"/>
      <c r="I104" s="228"/>
      <c r="J104" s="228"/>
      <c r="K104" s="228"/>
      <c r="L104" s="228"/>
      <c r="M104" s="228"/>
      <c r="N104" s="228"/>
      <c r="O104" s="228"/>
    </row>
    <row r="105" spans="4:15" x14ac:dyDescent="0.2">
      <c r="D105" s="228"/>
      <c r="E105" s="228"/>
      <c r="F105" s="228"/>
      <c r="G105" s="228"/>
      <c r="H105" s="228"/>
      <c r="I105" s="228"/>
      <c r="J105" s="228"/>
      <c r="K105" s="228"/>
      <c r="L105" s="228"/>
      <c r="M105" s="228"/>
      <c r="N105" s="228"/>
      <c r="O105" s="228"/>
    </row>
    <row r="106" spans="4:15" x14ac:dyDescent="0.2">
      <c r="D106" s="228"/>
      <c r="E106" s="228"/>
      <c r="F106" s="228"/>
      <c r="G106" s="228"/>
      <c r="H106" s="228"/>
      <c r="I106" s="228"/>
      <c r="J106" s="228"/>
      <c r="K106" s="228"/>
      <c r="L106" s="228"/>
      <c r="M106" s="228"/>
      <c r="N106" s="228"/>
      <c r="O106" s="228"/>
    </row>
    <row r="107" spans="4:15" x14ac:dyDescent="0.2">
      <c r="D107" s="228"/>
      <c r="E107" s="228"/>
      <c r="F107" s="228"/>
      <c r="G107" s="228"/>
      <c r="H107" s="228"/>
      <c r="I107" s="228"/>
      <c r="J107" s="228"/>
      <c r="K107" s="228"/>
      <c r="L107" s="228"/>
      <c r="M107" s="228"/>
      <c r="N107" s="228"/>
      <c r="O107" s="228"/>
    </row>
    <row r="108" spans="4:15" x14ac:dyDescent="0.2">
      <c r="D108" s="228"/>
      <c r="E108" s="228"/>
      <c r="F108" s="228"/>
      <c r="G108" s="228"/>
      <c r="H108" s="228"/>
      <c r="I108" s="228"/>
      <c r="J108" s="228"/>
      <c r="K108" s="228"/>
      <c r="L108" s="228"/>
      <c r="M108" s="228"/>
      <c r="N108" s="228"/>
      <c r="O108" s="228"/>
    </row>
    <row r="109" spans="4:15" x14ac:dyDescent="0.2">
      <c r="D109" s="228"/>
      <c r="E109" s="228"/>
      <c r="F109" s="228"/>
      <c r="G109" s="228"/>
      <c r="H109" s="228"/>
      <c r="I109" s="228"/>
      <c r="J109" s="228"/>
      <c r="K109" s="228"/>
      <c r="L109" s="228"/>
      <c r="M109" s="228"/>
      <c r="N109" s="228"/>
      <c r="O109" s="228"/>
    </row>
    <row r="110" spans="4:15" x14ac:dyDescent="0.2">
      <c r="D110" s="228"/>
      <c r="E110" s="228"/>
      <c r="F110" s="228"/>
      <c r="G110" s="228"/>
      <c r="H110" s="228"/>
      <c r="I110" s="228"/>
      <c r="J110" s="228"/>
      <c r="K110" s="228"/>
      <c r="L110" s="228"/>
      <c r="M110" s="228"/>
      <c r="N110" s="228"/>
      <c r="O110" s="228"/>
    </row>
    <row r="111" spans="4:15" x14ac:dyDescent="0.2">
      <c r="D111" s="228"/>
      <c r="E111" s="228"/>
      <c r="F111" s="228"/>
      <c r="G111" s="228"/>
      <c r="H111" s="228"/>
      <c r="I111" s="228"/>
      <c r="J111" s="228"/>
      <c r="K111" s="228"/>
      <c r="L111" s="228"/>
      <c r="M111" s="228"/>
      <c r="N111" s="228"/>
      <c r="O111" s="228"/>
    </row>
    <row r="112" spans="4:15" x14ac:dyDescent="0.2">
      <c r="D112" s="228"/>
      <c r="E112" s="228"/>
      <c r="F112" s="228"/>
      <c r="G112" s="228"/>
      <c r="H112" s="228"/>
      <c r="I112" s="228"/>
      <c r="J112" s="228"/>
      <c r="K112" s="228"/>
      <c r="L112" s="228"/>
      <c r="M112" s="228"/>
      <c r="N112" s="228"/>
      <c r="O112" s="228"/>
    </row>
    <row r="113" spans="4:15" x14ac:dyDescent="0.2">
      <c r="D113" s="228"/>
      <c r="E113" s="228"/>
      <c r="F113" s="228"/>
      <c r="G113" s="228"/>
      <c r="H113" s="228"/>
      <c r="I113" s="228"/>
      <c r="J113" s="228"/>
      <c r="K113" s="228"/>
      <c r="L113" s="228"/>
      <c r="M113" s="228"/>
      <c r="N113" s="228"/>
      <c r="O113" s="228"/>
    </row>
    <row r="114" spans="4:15" x14ac:dyDescent="0.2">
      <c r="D114" s="228"/>
      <c r="E114" s="228"/>
      <c r="F114" s="228"/>
      <c r="G114" s="228"/>
      <c r="H114" s="228"/>
      <c r="I114" s="228"/>
      <c r="J114" s="228"/>
      <c r="K114" s="228"/>
      <c r="L114" s="228"/>
      <c r="M114" s="228"/>
      <c r="N114" s="228"/>
      <c r="O114" s="228"/>
    </row>
    <row r="115" spans="4:15" x14ac:dyDescent="0.2">
      <c r="D115" s="228"/>
      <c r="E115" s="228"/>
      <c r="F115" s="228"/>
      <c r="G115" s="228"/>
      <c r="H115" s="228"/>
      <c r="I115" s="228"/>
      <c r="J115" s="228"/>
      <c r="K115" s="228"/>
      <c r="L115" s="228"/>
      <c r="M115" s="228"/>
      <c r="N115" s="228"/>
      <c r="O115" s="228"/>
    </row>
    <row r="116" spans="4:15" x14ac:dyDescent="0.2">
      <c r="D116" s="228"/>
      <c r="E116" s="228"/>
      <c r="F116" s="228"/>
      <c r="G116" s="228"/>
      <c r="H116" s="228"/>
      <c r="I116" s="228"/>
      <c r="J116" s="228"/>
      <c r="K116" s="228"/>
      <c r="L116" s="228"/>
      <c r="M116" s="228"/>
      <c r="N116" s="228"/>
      <c r="O116" s="228"/>
    </row>
    <row r="117" spans="4:15" x14ac:dyDescent="0.2">
      <c r="D117" s="228"/>
      <c r="E117" s="228"/>
      <c r="F117" s="228"/>
      <c r="G117" s="228"/>
      <c r="H117" s="228"/>
      <c r="I117" s="228"/>
      <c r="J117" s="228"/>
      <c r="K117" s="228"/>
      <c r="L117" s="228"/>
      <c r="M117" s="228"/>
      <c r="N117" s="228"/>
      <c r="O117" s="228"/>
    </row>
    <row r="118" spans="4:15" x14ac:dyDescent="0.2">
      <c r="D118" s="228"/>
      <c r="E118" s="228"/>
      <c r="F118" s="228"/>
      <c r="G118" s="228"/>
      <c r="H118" s="228"/>
      <c r="I118" s="228"/>
      <c r="J118" s="228"/>
      <c r="K118" s="228"/>
      <c r="L118" s="228"/>
      <c r="M118" s="228"/>
      <c r="N118" s="228"/>
      <c r="O118" s="228"/>
    </row>
    <row r="119" spans="4:15" x14ac:dyDescent="0.2">
      <c r="D119" s="228"/>
      <c r="E119" s="228"/>
      <c r="F119" s="228"/>
      <c r="G119" s="228"/>
      <c r="H119" s="228"/>
      <c r="I119" s="228"/>
      <c r="J119" s="228"/>
      <c r="K119" s="228"/>
      <c r="L119" s="228"/>
      <c r="M119" s="228"/>
      <c r="N119" s="228"/>
      <c r="O119" s="228"/>
    </row>
    <row r="120" spans="4:15" x14ac:dyDescent="0.2">
      <c r="D120" s="228"/>
      <c r="E120" s="228"/>
      <c r="F120" s="228"/>
      <c r="G120" s="228"/>
      <c r="H120" s="228"/>
      <c r="I120" s="228"/>
      <c r="J120" s="228"/>
      <c r="K120" s="228"/>
      <c r="L120" s="228"/>
      <c r="M120" s="228"/>
      <c r="N120" s="228"/>
      <c r="O120" s="228"/>
    </row>
    <row r="121" spans="4:15" x14ac:dyDescent="0.2">
      <c r="D121" s="228"/>
      <c r="E121" s="228"/>
      <c r="F121" s="228"/>
      <c r="G121" s="228"/>
      <c r="H121" s="228"/>
      <c r="I121" s="228"/>
      <c r="J121" s="228"/>
      <c r="K121" s="228"/>
      <c r="L121" s="228"/>
      <c r="M121" s="228"/>
      <c r="N121" s="228"/>
      <c r="O121" s="228"/>
    </row>
    <row r="122" spans="4:15" x14ac:dyDescent="0.2">
      <c r="D122" s="228"/>
      <c r="E122" s="228"/>
      <c r="F122" s="228"/>
      <c r="G122" s="228"/>
      <c r="H122" s="228"/>
      <c r="I122" s="228"/>
      <c r="J122" s="228"/>
      <c r="K122" s="228"/>
      <c r="L122" s="228"/>
      <c r="M122" s="228"/>
      <c r="N122" s="228"/>
      <c r="O122" s="228"/>
    </row>
    <row r="123" spans="4:15" x14ac:dyDescent="0.2">
      <c r="D123" s="228"/>
      <c r="E123" s="228"/>
      <c r="F123" s="228"/>
      <c r="G123" s="228"/>
      <c r="H123" s="228"/>
      <c r="I123" s="228"/>
      <c r="J123" s="228"/>
      <c r="K123" s="228"/>
      <c r="L123" s="228"/>
      <c r="M123" s="228"/>
      <c r="N123" s="228"/>
      <c r="O123" s="228"/>
    </row>
    <row r="124" spans="4:15" x14ac:dyDescent="0.2">
      <c r="D124" s="228"/>
      <c r="E124" s="228"/>
      <c r="F124" s="228"/>
      <c r="G124" s="228"/>
      <c r="H124" s="228"/>
      <c r="I124" s="228"/>
      <c r="J124" s="228"/>
      <c r="K124" s="228"/>
      <c r="L124" s="228"/>
      <c r="M124" s="228"/>
      <c r="N124" s="228"/>
      <c r="O124" s="228"/>
    </row>
    <row r="125" spans="4:15" x14ac:dyDescent="0.2">
      <c r="D125" s="228"/>
      <c r="E125" s="228"/>
      <c r="F125" s="228"/>
      <c r="G125" s="228"/>
      <c r="H125" s="228"/>
      <c r="I125" s="228"/>
      <c r="J125" s="228"/>
      <c r="K125" s="228"/>
      <c r="L125" s="228"/>
      <c r="M125" s="228"/>
      <c r="N125" s="228"/>
      <c r="O125" s="228"/>
    </row>
    <row r="126" spans="4:15" x14ac:dyDescent="0.2">
      <c r="D126" s="228"/>
      <c r="E126" s="228"/>
      <c r="F126" s="228"/>
      <c r="G126" s="228"/>
      <c r="H126" s="228"/>
      <c r="I126" s="228"/>
      <c r="J126" s="228"/>
      <c r="K126" s="228"/>
      <c r="L126" s="228"/>
      <c r="M126" s="228"/>
      <c r="N126" s="228"/>
      <c r="O126" s="228"/>
    </row>
    <row r="127" spans="4:15" x14ac:dyDescent="0.2">
      <c r="D127" s="228"/>
      <c r="E127" s="228"/>
      <c r="F127" s="228"/>
      <c r="G127" s="228"/>
      <c r="H127" s="228"/>
      <c r="I127" s="228"/>
      <c r="J127" s="228"/>
      <c r="K127" s="228"/>
      <c r="L127" s="228"/>
      <c r="M127" s="228"/>
      <c r="N127" s="228"/>
      <c r="O127" s="228"/>
    </row>
    <row r="128" spans="4:15" x14ac:dyDescent="0.2">
      <c r="D128" s="228"/>
      <c r="E128" s="228"/>
      <c r="F128" s="228"/>
      <c r="G128" s="228"/>
      <c r="H128" s="228"/>
      <c r="I128" s="228"/>
      <c r="J128" s="228"/>
      <c r="K128" s="228"/>
      <c r="L128" s="228"/>
      <c r="M128" s="228"/>
      <c r="N128" s="228"/>
      <c r="O128" s="228"/>
    </row>
    <row r="129" spans="4:15" x14ac:dyDescent="0.2">
      <c r="D129" s="228"/>
      <c r="E129" s="228"/>
      <c r="F129" s="228"/>
      <c r="G129" s="228"/>
      <c r="H129" s="228"/>
      <c r="I129" s="228"/>
      <c r="J129" s="228"/>
      <c r="K129" s="228"/>
      <c r="L129" s="228"/>
      <c r="M129" s="228"/>
      <c r="N129" s="228"/>
      <c r="O129" s="228"/>
    </row>
    <row r="130" spans="4:15" x14ac:dyDescent="0.2">
      <c r="D130" s="228"/>
      <c r="E130" s="228"/>
      <c r="F130" s="228"/>
      <c r="G130" s="228"/>
      <c r="H130" s="228"/>
      <c r="I130" s="228"/>
      <c r="J130" s="228"/>
      <c r="K130" s="228"/>
      <c r="L130" s="228"/>
      <c r="M130" s="228"/>
      <c r="N130" s="228"/>
      <c r="O130" s="228"/>
    </row>
    <row r="131" spans="4:15" x14ac:dyDescent="0.2">
      <c r="D131" s="228"/>
      <c r="E131" s="228"/>
      <c r="F131" s="228"/>
      <c r="G131" s="228"/>
      <c r="H131" s="228"/>
      <c r="I131" s="228"/>
      <c r="J131" s="228"/>
      <c r="K131" s="228"/>
      <c r="L131" s="228"/>
      <c r="M131" s="228"/>
      <c r="N131" s="228"/>
      <c r="O131" s="228"/>
    </row>
    <row r="132" spans="4:15" x14ac:dyDescent="0.2">
      <c r="D132" s="228"/>
      <c r="E132" s="228"/>
      <c r="F132" s="228"/>
      <c r="G132" s="228"/>
      <c r="H132" s="228"/>
      <c r="I132" s="228"/>
      <c r="J132" s="228"/>
      <c r="K132" s="228"/>
      <c r="L132" s="228"/>
      <c r="M132" s="228"/>
      <c r="N132" s="228"/>
      <c r="O132" s="228"/>
    </row>
    <row r="133" spans="4:15" x14ac:dyDescent="0.2">
      <c r="D133" s="228"/>
      <c r="E133" s="228"/>
      <c r="F133" s="228"/>
      <c r="G133" s="228"/>
      <c r="H133" s="228"/>
      <c r="I133" s="228"/>
      <c r="J133" s="228"/>
      <c r="K133" s="228"/>
      <c r="L133" s="228"/>
      <c r="M133" s="228"/>
      <c r="N133" s="228"/>
      <c r="O133" s="228"/>
    </row>
    <row r="134" spans="4:15" x14ac:dyDescent="0.2">
      <c r="D134" s="228"/>
      <c r="E134" s="228"/>
      <c r="F134" s="228"/>
      <c r="G134" s="228"/>
      <c r="H134" s="228"/>
      <c r="I134" s="228"/>
      <c r="J134" s="228"/>
      <c r="K134" s="228"/>
      <c r="L134" s="228"/>
      <c r="M134" s="228"/>
      <c r="N134" s="228"/>
      <c r="O134" s="228"/>
    </row>
    <row r="135" spans="4:15" x14ac:dyDescent="0.2">
      <c r="D135" s="228"/>
      <c r="E135" s="228"/>
      <c r="F135" s="228"/>
      <c r="G135" s="228"/>
      <c r="H135" s="228"/>
      <c r="I135" s="228"/>
      <c r="J135" s="228"/>
      <c r="K135" s="228"/>
      <c r="L135" s="228"/>
      <c r="M135" s="228"/>
      <c r="N135" s="228"/>
      <c r="O135" s="228"/>
    </row>
    <row r="136" spans="4:15" x14ac:dyDescent="0.2">
      <c r="D136" s="228"/>
      <c r="E136" s="228"/>
      <c r="F136" s="228"/>
      <c r="G136" s="228"/>
      <c r="H136" s="228"/>
      <c r="I136" s="228"/>
      <c r="J136" s="228"/>
      <c r="K136" s="228"/>
      <c r="L136" s="228"/>
      <c r="M136" s="228"/>
      <c r="N136" s="228"/>
      <c r="O136" s="228"/>
    </row>
    <row r="137" spans="4:15" x14ac:dyDescent="0.2">
      <c r="D137" s="228"/>
      <c r="E137" s="228"/>
      <c r="F137" s="228"/>
      <c r="G137" s="228"/>
      <c r="H137" s="228"/>
      <c r="I137" s="228"/>
      <c r="J137" s="228"/>
      <c r="K137" s="228"/>
      <c r="L137" s="228"/>
      <c r="M137" s="228"/>
      <c r="N137" s="228"/>
      <c r="O137" s="228"/>
    </row>
    <row r="138" spans="4:15" x14ac:dyDescent="0.2">
      <c r="D138" s="228"/>
      <c r="E138" s="228"/>
      <c r="F138" s="228"/>
      <c r="G138" s="228"/>
      <c r="H138" s="228"/>
      <c r="I138" s="228"/>
      <c r="J138" s="228"/>
      <c r="K138" s="228"/>
      <c r="L138" s="228"/>
      <c r="M138" s="228"/>
      <c r="N138" s="228"/>
      <c r="O138" s="228"/>
    </row>
    <row r="139" spans="4:15" x14ac:dyDescent="0.2">
      <c r="D139" s="228"/>
      <c r="E139" s="228"/>
      <c r="F139" s="228"/>
      <c r="G139" s="228"/>
      <c r="H139" s="228"/>
      <c r="I139" s="228"/>
      <c r="J139" s="228"/>
      <c r="K139" s="228"/>
      <c r="L139" s="228"/>
      <c r="M139" s="228"/>
      <c r="N139" s="228"/>
      <c r="O139" s="228"/>
    </row>
    <row r="140" spans="4:15" x14ac:dyDescent="0.2">
      <c r="D140" s="228"/>
      <c r="E140" s="228"/>
      <c r="F140" s="228"/>
      <c r="G140" s="228"/>
      <c r="H140" s="228"/>
      <c r="I140" s="228"/>
      <c r="J140" s="228"/>
      <c r="K140" s="228"/>
      <c r="L140" s="228"/>
      <c r="M140" s="228"/>
      <c r="N140" s="228"/>
      <c r="O140" s="228"/>
    </row>
    <row r="141" spans="4:15" x14ac:dyDescent="0.2">
      <c r="D141" s="228"/>
      <c r="E141" s="228"/>
      <c r="F141" s="228"/>
      <c r="G141" s="228"/>
      <c r="H141" s="228"/>
      <c r="I141" s="228"/>
      <c r="J141" s="228"/>
      <c r="K141" s="228"/>
      <c r="L141" s="228"/>
      <c r="M141" s="228"/>
      <c r="N141" s="228"/>
      <c r="O141" s="228"/>
    </row>
    <row r="142" spans="4:15" x14ac:dyDescent="0.2">
      <c r="D142" s="228"/>
      <c r="E142" s="228"/>
      <c r="F142" s="228"/>
      <c r="G142" s="228"/>
      <c r="H142" s="228"/>
      <c r="I142" s="228"/>
      <c r="J142" s="228"/>
      <c r="K142" s="228"/>
      <c r="L142" s="228"/>
      <c r="M142" s="228"/>
      <c r="N142" s="228"/>
      <c r="O142" s="228"/>
    </row>
    <row r="143" spans="4:15" x14ac:dyDescent="0.2">
      <c r="D143" s="228"/>
      <c r="E143" s="228"/>
      <c r="F143" s="228"/>
      <c r="G143" s="228"/>
      <c r="H143" s="228"/>
      <c r="I143" s="228"/>
      <c r="J143" s="228"/>
      <c r="K143" s="228"/>
      <c r="L143" s="228"/>
      <c r="M143" s="228"/>
      <c r="N143" s="228"/>
      <c r="O143" s="228"/>
    </row>
    <row r="144" spans="4:15" x14ac:dyDescent="0.2">
      <c r="D144" s="228"/>
      <c r="E144" s="228"/>
      <c r="F144" s="228"/>
      <c r="G144" s="228"/>
      <c r="H144" s="228"/>
      <c r="I144" s="228"/>
      <c r="J144" s="228"/>
      <c r="K144" s="228"/>
      <c r="L144" s="228"/>
      <c r="M144" s="228"/>
      <c r="N144" s="228"/>
      <c r="O144" s="228"/>
    </row>
    <row r="145" spans="4:15" x14ac:dyDescent="0.2">
      <c r="D145" s="228"/>
      <c r="E145" s="228"/>
      <c r="F145" s="228"/>
      <c r="G145" s="228"/>
      <c r="H145" s="228"/>
      <c r="I145" s="228"/>
      <c r="J145" s="228"/>
      <c r="K145" s="228"/>
      <c r="L145" s="228"/>
      <c r="M145" s="228"/>
      <c r="N145" s="228"/>
      <c r="O145" s="228"/>
    </row>
    <row r="146" spans="4:15" x14ac:dyDescent="0.2">
      <c r="D146" s="228"/>
      <c r="E146" s="228"/>
      <c r="F146" s="228"/>
      <c r="G146" s="228"/>
      <c r="H146" s="228"/>
      <c r="I146" s="228"/>
      <c r="J146" s="228"/>
      <c r="K146" s="228"/>
      <c r="L146" s="228"/>
      <c r="M146" s="228"/>
      <c r="N146" s="228"/>
      <c r="O146" s="228"/>
    </row>
    <row r="147" spans="4:15" x14ac:dyDescent="0.2">
      <c r="D147" s="228"/>
      <c r="E147" s="228"/>
      <c r="F147" s="228"/>
      <c r="G147" s="228"/>
      <c r="H147" s="228"/>
      <c r="I147" s="228"/>
      <c r="J147" s="228"/>
      <c r="K147" s="228"/>
      <c r="L147" s="228"/>
      <c r="M147" s="228"/>
      <c r="N147" s="228"/>
      <c r="O147" s="228"/>
    </row>
    <row r="148" spans="4:15" x14ac:dyDescent="0.2">
      <c r="D148" s="228"/>
      <c r="E148" s="228"/>
      <c r="F148" s="228"/>
      <c r="G148" s="228"/>
      <c r="H148" s="228"/>
      <c r="I148" s="228"/>
      <c r="J148" s="228"/>
      <c r="K148" s="228"/>
      <c r="L148" s="228"/>
      <c r="M148" s="228"/>
      <c r="N148" s="228"/>
      <c r="O148" s="228"/>
    </row>
    <row r="149" spans="4:15" x14ac:dyDescent="0.2">
      <c r="D149" s="228"/>
      <c r="E149" s="228"/>
      <c r="F149" s="228"/>
      <c r="G149" s="228"/>
      <c r="H149" s="228"/>
      <c r="I149" s="228"/>
      <c r="J149" s="228"/>
      <c r="K149" s="228"/>
      <c r="L149" s="228"/>
      <c r="M149" s="228"/>
      <c r="N149" s="228"/>
      <c r="O149" s="228"/>
    </row>
    <row r="150" spans="4:15" x14ac:dyDescent="0.2">
      <c r="D150" s="228"/>
      <c r="E150" s="228"/>
      <c r="F150" s="228"/>
      <c r="G150" s="228"/>
      <c r="H150" s="228"/>
      <c r="I150" s="228"/>
      <c r="J150" s="228"/>
      <c r="K150" s="228"/>
      <c r="L150" s="228"/>
      <c r="M150" s="228"/>
      <c r="N150" s="228"/>
      <c r="O150" s="228"/>
    </row>
    <row r="151" spans="4:15" x14ac:dyDescent="0.2">
      <c r="D151" s="228"/>
      <c r="E151" s="228"/>
      <c r="F151" s="228"/>
      <c r="G151" s="228"/>
      <c r="H151" s="228"/>
      <c r="I151" s="228"/>
      <c r="J151" s="228"/>
      <c r="K151" s="228"/>
      <c r="L151" s="228"/>
      <c r="M151" s="228"/>
      <c r="N151" s="228"/>
      <c r="O151" s="228"/>
    </row>
    <row r="152" spans="4:15" x14ac:dyDescent="0.2">
      <c r="D152" s="228"/>
      <c r="E152" s="228"/>
      <c r="F152" s="228"/>
      <c r="G152" s="228"/>
      <c r="H152" s="228"/>
      <c r="I152" s="228"/>
      <c r="J152" s="228"/>
      <c r="K152" s="228"/>
      <c r="L152" s="228"/>
      <c r="M152" s="228"/>
      <c r="N152" s="228"/>
      <c r="O152" s="228"/>
    </row>
    <row r="153" spans="4:15" x14ac:dyDescent="0.2">
      <c r="D153" s="228"/>
      <c r="E153" s="228"/>
      <c r="F153" s="228"/>
      <c r="G153" s="228"/>
      <c r="H153" s="228"/>
      <c r="I153" s="228"/>
      <c r="J153" s="228"/>
      <c r="K153" s="228"/>
      <c r="L153" s="228"/>
      <c r="M153" s="228"/>
      <c r="N153" s="228"/>
      <c r="O153" s="228"/>
    </row>
    <row r="154" spans="4:15" x14ac:dyDescent="0.2">
      <c r="D154" s="228"/>
      <c r="E154" s="228"/>
      <c r="F154" s="228"/>
      <c r="G154" s="228"/>
      <c r="H154" s="228"/>
      <c r="I154" s="228"/>
      <c r="J154" s="228"/>
      <c r="K154" s="228"/>
      <c r="L154" s="228"/>
      <c r="M154" s="228"/>
      <c r="N154" s="228"/>
      <c r="O154" s="228"/>
    </row>
    <row r="155" spans="4:15" x14ac:dyDescent="0.2">
      <c r="D155" s="228"/>
      <c r="E155" s="228"/>
      <c r="F155" s="228"/>
      <c r="G155" s="228"/>
      <c r="H155" s="228"/>
      <c r="I155" s="228"/>
      <c r="J155" s="228"/>
      <c r="K155" s="228"/>
      <c r="L155" s="228"/>
      <c r="M155" s="228"/>
      <c r="N155" s="228"/>
      <c r="O155" s="228"/>
    </row>
    <row r="156" spans="4:15" x14ac:dyDescent="0.2">
      <c r="D156" s="228"/>
      <c r="E156" s="228"/>
      <c r="F156" s="228"/>
      <c r="G156" s="228"/>
      <c r="H156" s="228"/>
      <c r="I156" s="228"/>
      <c r="J156" s="228"/>
      <c r="K156" s="228"/>
      <c r="L156" s="228"/>
      <c r="M156" s="228"/>
      <c r="N156" s="228"/>
      <c r="O156" s="228"/>
    </row>
    <row r="157" spans="4:15" x14ac:dyDescent="0.2">
      <c r="D157" s="228"/>
      <c r="E157" s="228"/>
      <c r="F157" s="228"/>
      <c r="G157" s="228"/>
      <c r="H157" s="228"/>
      <c r="I157" s="228"/>
      <c r="J157" s="228"/>
      <c r="K157" s="228"/>
      <c r="L157" s="228"/>
      <c r="M157" s="228"/>
      <c r="N157" s="228"/>
      <c r="O157" s="228"/>
    </row>
    <row r="158" spans="4:15" x14ac:dyDescent="0.2">
      <c r="D158" s="228"/>
      <c r="E158" s="228"/>
      <c r="F158" s="228"/>
      <c r="G158" s="228"/>
      <c r="H158" s="228"/>
      <c r="I158" s="228"/>
      <c r="J158" s="228"/>
      <c r="K158" s="228"/>
      <c r="L158" s="228"/>
      <c r="M158" s="228"/>
      <c r="N158" s="228"/>
      <c r="O158" s="228"/>
    </row>
    <row r="159" spans="4:15" x14ac:dyDescent="0.2">
      <c r="D159" s="228"/>
      <c r="E159" s="228"/>
      <c r="F159" s="228"/>
      <c r="G159" s="228"/>
      <c r="H159" s="228"/>
      <c r="I159" s="228"/>
      <c r="J159" s="228"/>
      <c r="K159" s="228"/>
      <c r="L159" s="228"/>
      <c r="M159" s="228"/>
      <c r="N159" s="228"/>
      <c r="O159" s="228"/>
    </row>
    <row r="160" spans="4:15" x14ac:dyDescent="0.2">
      <c r="D160" s="228"/>
      <c r="E160" s="228"/>
      <c r="F160" s="228"/>
      <c r="G160" s="228"/>
      <c r="H160" s="228"/>
      <c r="I160" s="228"/>
      <c r="J160" s="228"/>
      <c r="K160" s="228"/>
      <c r="L160" s="228"/>
      <c r="M160" s="228"/>
      <c r="N160" s="228"/>
      <c r="O160" s="228"/>
    </row>
    <row r="161" spans="4:15" x14ac:dyDescent="0.2">
      <c r="D161" s="228"/>
      <c r="E161" s="228"/>
      <c r="F161" s="228"/>
      <c r="G161" s="228"/>
      <c r="H161" s="228"/>
      <c r="I161" s="228"/>
      <c r="J161" s="228"/>
      <c r="K161" s="228"/>
      <c r="L161" s="228"/>
      <c r="M161" s="228"/>
      <c r="N161" s="228"/>
      <c r="O161" s="228"/>
    </row>
    <row r="162" spans="4:15" x14ac:dyDescent="0.2">
      <c r="D162" s="228"/>
      <c r="E162" s="228"/>
      <c r="F162" s="228"/>
      <c r="G162" s="228"/>
      <c r="H162" s="228"/>
      <c r="I162" s="228"/>
      <c r="J162" s="228"/>
      <c r="K162" s="228"/>
      <c r="L162" s="228"/>
      <c r="M162" s="228"/>
      <c r="N162" s="228"/>
      <c r="O162" s="228"/>
    </row>
    <row r="163" spans="4:15" x14ac:dyDescent="0.2">
      <c r="D163" s="228"/>
      <c r="E163" s="228"/>
      <c r="F163" s="228"/>
      <c r="G163" s="228"/>
      <c r="H163" s="228"/>
      <c r="I163" s="228"/>
      <c r="J163" s="228"/>
      <c r="K163" s="228"/>
      <c r="L163" s="228"/>
      <c r="M163" s="228"/>
      <c r="N163" s="228"/>
      <c r="O163" s="228"/>
    </row>
    <row r="164" spans="4:15" x14ac:dyDescent="0.2">
      <c r="D164" s="228"/>
      <c r="E164" s="228"/>
      <c r="F164" s="228"/>
      <c r="G164" s="228"/>
      <c r="H164" s="228"/>
      <c r="I164" s="228"/>
      <c r="J164" s="228"/>
      <c r="K164" s="228"/>
      <c r="L164" s="228"/>
      <c r="M164" s="228"/>
      <c r="N164" s="228"/>
      <c r="O164" s="228"/>
    </row>
    <row r="165" spans="4:15" x14ac:dyDescent="0.2">
      <c r="D165" s="228"/>
      <c r="E165" s="228"/>
      <c r="F165" s="228"/>
      <c r="G165" s="228"/>
      <c r="H165" s="228"/>
      <c r="I165" s="228"/>
      <c r="J165" s="228"/>
      <c r="K165" s="228"/>
      <c r="L165" s="228"/>
      <c r="M165" s="228"/>
      <c r="N165" s="228"/>
      <c r="O165" s="228"/>
    </row>
    <row r="166" spans="4:15" x14ac:dyDescent="0.2">
      <c r="D166" s="228"/>
      <c r="E166" s="228"/>
      <c r="F166" s="228"/>
      <c r="G166" s="228"/>
      <c r="H166" s="228"/>
      <c r="I166" s="228"/>
      <c r="J166" s="228"/>
      <c r="K166" s="228"/>
      <c r="L166" s="228"/>
      <c r="M166" s="228"/>
      <c r="N166" s="228"/>
      <c r="O166" s="228"/>
    </row>
    <row r="167" spans="4:15" x14ac:dyDescent="0.2">
      <c r="D167" s="228"/>
      <c r="E167" s="228"/>
      <c r="F167" s="228"/>
      <c r="G167" s="228"/>
      <c r="H167" s="228"/>
      <c r="I167" s="228"/>
      <c r="J167" s="228"/>
      <c r="K167" s="228"/>
      <c r="L167" s="228"/>
      <c r="M167" s="228"/>
      <c r="N167" s="228"/>
      <c r="O167" s="228"/>
    </row>
    <row r="168" spans="4:15" x14ac:dyDescent="0.2">
      <c r="D168" s="228"/>
      <c r="E168" s="228"/>
      <c r="F168" s="228"/>
      <c r="G168" s="228"/>
      <c r="H168" s="228"/>
      <c r="I168" s="228"/>
      <c r="J168" s="228"/>
      <c r="K168" s="228"/>
      <c r="L168" s="228"/>
      <c r="M168" s="228"/>
      <c r="N168" s="228"/>
      <c r="O168" s="228"/>
    </row>
    <row r="169" spans="4:15" x14ac:dyDescent="0.2">
      <c r="D169" s="228"/>
      <c r="E169" s="228"/>
      <c r="F169" s="228"/>
      <c r="G169" s="228"/>
      <c r="H169" s="228"/>
      <c r="I169" s="228"/>
      <c r="J169" s="228"/>
      <c r="K169" s="228"/>
      <c r="L169" s="228"/>
      <c r="M169" s="228"/>
      <c r="N169" s="228"/>
      <c r="O169" s="228"/>
    </row>
    <row r="170" spans="4:15" x14ac:dyDescent="0.2">
      <c r="D170" s="228"/>
      <c r="E170" s="228"/>
      <c r="F170" s="228"/>
      <c r="G170" s="228"/>
      <c r="H170" s="228"/>
      <c r="I170" s="228"/>
      <c r="J170" s="228"/>
      <c r="K170" s="228"/>
      <c r="L170" s="228"/>
      <c r="M170" s="228"/>
      <c r="N170" s="228"/>
      <c r="O170" s="228"/>
    </row>
    <row r="171" spans="4:15" x14ac:dyDescent="0.2">
      <c r="D171" s="228"/>
      <c r="E171" s="228"/>
      <c r="F171" s="228"/>
      <c r="G171" s="228"/>
      <c r="H171" s="228"/>
      <c r="I171" s="228"/>
      <c r="J171" s="228"/>
      <c r="K171" s="228"/>
      <c r="L171" s="228"/>
      <c r="M171" s="228"/>
      <c r="N171" s="228"/>
      <c r="O171" s="228"/>
    </row>
    <row r="172" spans="4:15" x14ac:dyDescent="0.2">
      <c r="D172" s="228"/>
      <c r="E172" s="228"/>
      <c r="F172" s="228"/>
      <c r="G172" s="228"/>
      <c r="H172" s="228"/>
      <c r="I172" s="228"/>
      <c r="J172" s="228"/>
      <c r="K172" s="228"/>
      <c r="L172" s="228"/>
      <c r="M172" s="228"/>
      <c r="N172" s="228"/>
      <c r="O172" s="228"/>
    </row>
    <row r="173" spans="4:15" x14ac:dyDescent="0.2">
      <c r="D173" s="228"/>
      <c r="E173" s="228"/>
      <c r="F173" s="228"/>
      <c r="G173" s="228"/>
      <c r="H173" s="228"/>
      <c r="I173" s="228"/>
      <c r="J173" s="228"/>
      <c r="K173" s="228"/>
      <c r="L173" s="228"/>
      <c r="M173" s="228"/>
      <c r="N173" s="228"/>
      <c r="O173" s="228"/>
    </row>
    <row r="174" spans="4:15" x14ac:dyDescent="0.2">
      <c r="D174" s="228"/>
      <c r="E174" s="228"/>
      <c r="F174" s="228"/>
      <c r="G174" s="228"/>
      <c r="H174" s="228"/>
      <c r="I174" s="228"/>
      <c r="J174" s="228"/>
      <c r="K174" s="228"/>
      <c r="L174" s="228"/>
      <c r="M174" s="228"/>
      <c r="N174" s="228"/>
      <c r="O174" s="228"/>
    </row>
    <row r="175" spans="4:15" x14ac:dyDescent="0.2">
      <c r="D175" s="228"/>
      <c r="E175" s="228"/>
      <c r="F175" s="228"/>
      <c r="G175" s="228"/>
      <c r="H175" s="228"/>
      <c r="I175" s="228"/>
      <c r="J175" s="228"/>
      <c r="K175" s="228"/>
      <c r="L175" s="228"/>
      <c r="M175" s="228"/>
      <c r="N175" s="228"/>
      <c r="O175" s="228"/>
    </row>
    <row r="176" spans="4:15" x14ac:dyDescent="0.2">
      <c r="D176" s="228"/>
      <c r="E176" s="228"/>
      <c r="F176" s="228"/>
      <c r="G176" s="228"/>
      <c r="H176" s="228"/>
      <c r="I176" s="228"/>
      <c r="J176" s="228"/>
      <c r="K176" s="228"/>
      <c r="L176" s="228"/>
      <c r="M176" s="228"/>
      <c r="N176" s="228"/>
      <c r="O176" s="228"/>
    </row>
    <row r="177" spans="4:15" x14ac:dyDescent="0.2">
      <c r="D177" s="228"/>
      <c r="E177" s="228"/>
      <c r="F177" s="228"/>
      <c r="G177" s="228"/>
      <c r="H177" s="228"/>
      <c r="I177" s="228"/>
      <c r="J177" s="228"/>
      <c r="K177" s="228"/>
      <c r="L177" s="228"/>
      <c r="M177" s="228"/>
      <c r="N177" s="228"/>
      <c r="O177" s="228"/>
    </row>
    <row r="178" spans="4:15" x14ac:dyDescent="0.2">
      <c r="D178" s="228"/>
      <c r="E178" s="228"/>
      <c r="F178" s="228"/>
      <c r="G178" s="228"/>
      <c r="H178" s="228"/>
      <c r="I178" s="228"/>
      <c r="J178" s="228"/>
      <c r="K178" s="228"/>
      <c r="L178" s="228"/>
      <c r="M178" s="228"/>
      <c r="N178" s="228"/>
      <c r="O178" s="228"/>
    </row>
    <row r="179" spans="4:15" x14ac:dyDescent="0.2">
      <c r="D179" s="228"/>
      <c r="E179" s="228"/>
      <c r="F179" s="228"/>
      <c r="G179" s="228"/>
      <c r="H179" s="228"/>
      <c r="I179" s="228"/>
      <c r="J179" s="228"/>
      <c r="K179" s="228"/>
      <c r="L179" s="228"/>
      <c r="M179" s="228"/>
      <c r="N179" s="228"/>
      <c r="O179" s="228"/>
    </row>
    <row r="180" spans="4:15" x14ac:dyDescent="0.2">
      <c r="D180" s="228"/>
      <c r="E180" s="228"/>
      <c r="F180" s="228"/>
      <c r="G180" s="228"/>
      <c r="H180" s="228"/>
      <c r="I180" s="228"/>
      <c r="J180" s="228"/>
      <c r="K180" s="228"/>
      <c r="L180" s="228"/>
      <c r="M180" s="228"/>
      <c r="N180" s="228"/>
      <c r="O180" s="228"/>
    </row>
    <row r="181" spans="4:15" x14ac:dyDescent="0.2">
      <c r="D181" s="228"/>
      <c r="E181" s="228"/>
      <c r="F181" s="228"/>
      <c r="G181" s="228"/>
      <c r="H181" s="228"/>
      <c r="I181" s="228"/>
      <c r="J181" s="228"/>
      <c r="K181" s="228"/>
      <c r="L181" s="228"/>
      <c r="M181" s="228"/>
      <c r="N181" s="228"/>
      <c r="O181" s="228"/>
    </row>
    <row r="182" spans="4:15" x14ac:dyDescent="0.2">
      <c r="D182" s="228"/>
      <c r="E182" s="228"/>
      <c r="F182" s="228"/>
      <c r="G182" s="228"/>
      <c r="H182" s="228"/>
      <c r="I182" s="228"/>
      <c r="J182" s="228"/>
      <c r="K182" s="228"/>
      <c r="L182" s="228"/>
      <c r="M182" s="228"/>
      <c r="N182" s="228"/>
      <c r="O182" s="228"/>
    </row>
    <row r="183" spans="4:15" x14ac:dyDescent="0.2">
      <c r="D183" s="228"/>
      <c r="E183" s="228"/>
      <c r="F183" s="228"/>
      <c r="G183" s="228"/>
      <c r="H183" s="228"/>
      <c r="I183" s="228"/>
      <c r="J183" s="228"/>
      <c r="K183" s="228"/>
      <c r="L183" s="228"/>
      <c r="M183" s="228"/>
      <c r="N183" s="228"/>
      <c r="O183" s="228"/>
    </row>
    <row r="184" spans="4:15" x14ac:dyDescent="0.2">
      <c r="D184" s="228"/>
      <c r="E184" s="228"/>
      <c r="F184" s="228"/>
      <c r="G184" s="228"/>
      <c r="H184" s="228"/>
      <c r="I184" s="228"/>
      <c r="J184" s="228"/>
      <c r="K184" s="228"/>
      <c r="L184" s="228"/>
      <c r="M184" s="228"/>
      <c r="N184" s="228"/>
      <c r="O184" s="228"/>
    </row>
    <row r="185" spans="4:15" x14ac:dyDescent="0.2">
      <c r="D185" s="228"/>
      <c r="E185" s="228"/>
      <c r="F185" s="228"/>
      <c r="G185" s="228"/>
      <c r="H185" s="228"/>
      <c r="I185" s="228"/>
      <c r="J185" s="228"/>
      <c r="K185" s="228"/>
      <c r="L185" s="228"/>
      <c r="M185" s="228"/>
      <c r="N185" s="228"/>
      <c r="O185" s="228"/>
    </row>
    <row r="186" spans="4:15" x14ac:dyDescent="0.2">
      <c r="D186" s="228"/>
      <c r="E186" s="228"/>
      <c r="F186" s="228"/>
      <c r="G186" s="228"/>
      <c r="H186" s="228"/>
      <c r="I186" s="228"/>
      <c r="J186" s="228"/>
      <c r="K186" s="228"/>
      <c r="L186" s="228"/>
      <c r="M186" s="228"/>
      <c r="N186" s="228"/>
      <c r="O186" s="228"/>
    </row>
    <row r="187" spans="4:15" x14ac:dyDescent="0.2">
      <c r="D187" s="228"/>
      <c r="E187" s="228"/>
      <c r="F187" s="228"/>
      <c r="G187" s="228"/>
      <c r="H187" s="228"/>
      <c r="I187" s="228"/>
      <c r="J187" s="228"/>
      <c r="K187" s="228"/>
      <c r="L187" s="228"/>
      <c r="M187" s="228"/>
      <c r="N187" s="228"/>
      <c r="O187" s="228"/>
    </row>
    <row r="188" spans="4:15" x14ac:dyDescent="0.2">
      <c r="D188" s="228"/>
      <c r="E188" s="228"/>
      <c r="F188" s="228"/>
      <c r="G188" s="228"/>
      <c r="H188" s="228"/>
      <c r="I188" s="228"/>
      <c r="J188" s="228"/>
      <c r="K188" s="228"/>
      <c r="L188" s="228"/>
      <c r="M188" s="228"/>
      <c r="N188" s="228"/>
      <c r="O188" s="228"/>
    </row>
    <row r="189" spans="4:15" x14ac:dyDescent="0.2">
      <c r="D189" s="228"/>
      <c r="E189" s="228"/>
      <c r="F189" s="228"/>
      <c r="G189" s="228"/>
      <c r="H189" s="228"/>
      <c r="I189" s="228"/>
      <c r="J189" s="228"/>
      <c r="K189" s="228"/>
      <c r="L189" s="228"/>
      <c r="M189" s="228"/>
      <c r="N189" s="228"/>
      <c r="O189" s="228"/>
    </row>
    <row r="190" spans="4:15" x14ac:dyDescent="0.2">
      <c r="D190" s="228"/>
      <c r="E190" s="228"/>
      <c r="F190" s="228"/>
      <c r="G190" s="228"/>
      <c r="H190" s="228"/>
      <c r="I190" s="228"/>
      <c r="J190" s="228"/>
      <c r="K190" s="228"/>
      <c r="L190" s="228"/>
      <c r="M190" s="228"/>
      <c r="N190" s="228"/>
      <c r="O190" s="228"/>
    </row>
    <row r="191" spans="4:15" x14ac:dyDescent="0.2">
      <c r="D191" s="228"/>
      <c r="E191" s="228"/>
      <c r="F191" s="228"/>
      <c r="G191" s="228"/>
      <c r="H191" s="228"/>
      <c r="I191" s="228"/>
      <c r="J191" s="228"/>
      <c r="K191" s="228"/>
      <c r="L191" s="228"/>
      <c r="M191" s="228"/>
      <c r="N191" s="228"/>
      <c r="O191" s="228"/>
    </row>
    <row r="192" spans="4:15" x14ac:dyDescent="0.2">
      <c r="D192" s="228"/>
      <c r="E192" s="228"/>
      <c r="F192" s="228"/>
      <c r="G192" s="228"/>
      <c r="H192" s="228"/>
      <c r="I192" s="228"/>
      <c r="J192" s="228"/>
      <c r="K192" s="228"/>
      <c r="L192" s="228"/>
      <c r="M192" s="228"/>
      <c r="N192" s="228"/>
      <c r="O192" s="228"/>
    </row>
    <row r="193" spans="4:15" x14ac:dyDescent="0.2">
      <c r="D193" s="228"/>
      <c r="E193" s="228"/>
      <c r="F193" s="228"/>
      <c r="G193" s="228"/>
      <c r="H193" s="228"/>
      <c r="I193" s="228"/>
      <c r="J193" s="228"/>
      <c r="K193" s="228"/>
      <c r="L193" s="228"/>
      <c r="M193" s="228"/>
      <c r="N193" s="228"/>
      <c r="O193" s="228"/>
    </row>
    <row r="194" spans="4:15" x14ac:dyDescent="0.2">
      <c r="D194" s="228"/>
      <c r="E194" s="228"/>
      <c r="F194" s="228"/>
      <c r="G194" s="228"/>
      <c r="H194" s="228"/>
      <c r="I194" s="228"/>
      <c r="J194" s="228"/>
      <c r="K194" s="228"/>
      <c r="L194" s="228"/>
      <c r="M194" s="228"/>
      <c r="N194" s="228"/>
      <c r="O194" s="228"/>
    </row>
    <row r="195" spans="4:15" x14ac:dyDescent="0.2">
      <c r="D195" s="228"/>
      <c r="E195" s="228"/>
      <c r="F195" s="228"/>
      <c r="G195" s="228"/>
      <c r="H195" s="228"/>
      <c r="I195" s="228"/>
      <c r="J195" s="228"/>
      <c r="K195" s="228"/>
      <c r="L195" s="228"/>
      <c r="M195" s="228"/>
      <c r="N195" s="228"/>
      <c r="O195" s="228"/>
    </row>
    <row r="196" spans="4:15" x14ac:dyDescent="0.2">
      <c r="D196" s="228"/>
      <c r="E196" s="228"/>
      <c r="F196" s="228"/>
      <c r="G196" s="228"/>
      <c r="H196" s="228"/>
      <c r="I196" s="228"/>
      <c r="J196" s="228"/>
      <c r="K196" s="228"/>
      <c r="L196" s="228"/>
      <c r="M196" s="228"/>
      <c r="N196" s="228"/>
      <c r="O196" s="228"/>
    </row>
    <row r="197" spans="4:15" x14ac:dyDescent="0.2">
      <c r="D197" s="228"/>
      <c r="E197" s="228"/>
      <c r="F197" s="228"/>
      <c r="G197" s="228"/>
      <c r="H197" s="228"/>
      <c r="I197" s="228"/>
      <c r="J197" s="228"/>
      <c r="K197" s="228"/>
      <c r="L197" s="228"/>
      <c r="M197" s="228"/>
      <c r="N197" s="228"/>
      <c r="O197" s="228"/>
    </row>
    <row r="198" spans="4:15" x14ac:dyDescent="0.2">
      <c r="D198" s="228"/>
      <c r="E198" s="228"/>
      <c r="F198" s="228"/>
      <c r="G198" s="228"/>
      <c r="H198" s="228"/>
      <c r="I198" s="228"/>
      <c r="J198" s="228"/>
      <c r="K198" s="228"/>
      <c r="L198" s="228"/>
      <c r="M198" s="228"/>
      <c r="N198" s="228"/>
      <c r="O198" s="228"/>
    </row>
    <row r="199" spans="4:15" x14ac:dyDescent="0.2">
      <c r="D199" s="228"/>
      <c r="E199" s="228"/>
      <c r="F199" s="228"/>
      <c r="G199" s="228"/>
      <c r="H199" s="228"/>
      <c r="I199" s="228"/>
      <c r="J199" s="228"/>
      <c r="K199" s="228"/>
      <c r="L199" s="228"/>
      <c r="M199" s="228"/>
      <c r="N199" s="228"/>
      <c r="O199" s="228"/>
    </row>
    <row r="200" spans="4:15" x14ac:dyDescent="0.2">
      <c r="D200" s="228"/>
      <c r="E200" s="228"/>
      <c r="F200" s="228"/>
      <c r="G200" s="228"/>
      <c r="H200" s="228"/>
      <c r="I200" s="228"/>
      <c r="J200" s="228"/>
      <c r="K200" s="228"/>
      <c r="L200" s="228"/>
      <c r="M200" s="228"/>
      <c r="N200" s="228"/>
      <c r="O200" s="228"/>
    </row>
    <row r="201" spans="4:15" x14ac:dyDescent="0.2">
      <c r="D201" s="228"/>
      <c r="E201" s="228"/>
      <c r="F201" s="228"/>
      <c r="G201" s="228"/>
      <c r="H201" s="228"/>
      <c r="I201" s="228"/>
      <c r="J201" s="228"/>
      <c r="K201" s="228"/>
      <c r="L201" s="228"/>
      <c r="M201" s="228"/>
      <c r="N201" s="228"/>
      <c r="O201" s="228"/>
    </row>
    <row r="202" spans="4:15" x14ac:dyDescent="0.2">
      <c r="D202" s="228"/>
      <c r="E202" s="228"/>
      <c r="F202" s="228"/>
      <c r="G202" s="228"/>
      <c r="H202" s="228"/>
      <c r="I202" s="228"/>
      <c r="J202" s="228"/>
      <c r="K202" s="228"/>
      <c r="L202" s="228"/>
      <c r="M202" s="228"/>
      <c r="N202" s="228"/>
      <c r="O202" s="228"/>
    </row>
    <row r="203" spans="4:15" x14ac:dyDescent="0.2">
      <c r="D203" s="228"/>
      <c r="E203" s="228"/>
      <c r="F203" s="228"/>
      <c r="G203" s="228"/>
      <c r="H203" s="228"/>
      <c r="I203" s="228"/>
      <c r="J203" s="228"/>
      <c r="K203" s="228"/>
      <c r="L203" s="228"/>
      <c r="M203" s="228"/>
      <c r="N203" s="228"/>
      <c r="O203" s="228"/>
    </row>
    <row r="204" spans="4:15" x14ac:dyDescent="0.2">
      <c r="D204" s="228"/>
      <c r="E204" s="228"/>
      <c r="F204" s="228"/>
      <c r="G204" s="228"/>
      <c r="H204" s="228"/>
      <c r="I204" s="228"/>
      <c r="J204" s="228"/>
      <c r="K204" s="228"/>
      <c r="L204" s="228"/>
      <c r="M204" s="228"/>
      <c r="N204" s="228"/>
      <c r="O204" s="228"/>
    </row>
    <row r="205" spans="4:15" x14ac:dyDescent="0.2">
      <c r="D205" s="228"/>
      <c r="E205" s="228"/>
      <c r="F205" s="228"/>
      <c r="G205" s="228"/>
      <c r="H205" s="228"/>
      <c r="I205" s="228"/>
      <c r="J205" s="228"/>
      <c r="K205" s="228"/>
      <c r="L205" s="228"/>
      <c r="M205" s="228"/>
      <c r="N205" s="228"/>
      <c r="O205" s="228"/>
    </row>
    <row r="206" spans="4:15" x14ac:dyDescent="0.2">
      <c r="D206" s="228"/>
      <c r="E206" s="228"/>
      <c r="F206" s="228"/>
      <c r="G206" s="228"/>
      <c r="H206" s="228"/>
      <c r="I206" s="228"/>
      <c r="J206" s="228"/>
      <c r="K206" s="228"/>
      <c r="L206" s="228"/>
      <c r="M206" s="228"/>
      <c r="N206" s="228"/>
      <c r="O206" s="228"/>
    </row>
    <row r="207" spans="4:15" x14ac:dyDescent="0.2">
      <c r="D207" s="228"/>
      <c r="E207" s="228"/>
      <c r="F207" s="228"/>
      <c r="G207" s="228"/>
      <c r="H207" s="228"/>
      <c r="I207" s="228"/>
      <c r="J207" s="228"/>
      <c r="K207" s="228"/>
      <c r="L207" s="228"/>
      <c r="M207" s="228"/>
      <c r="N207" s="228"/>
      <c r="O207" s="228"/>
    </row>
    <row r="208" spans="4:15" x14ac:dyDescent="0.2">
      <c r="D208" s="228"/>
      <c r="E208" s="228"/>
      <c r="F208" s="228"/>
      <c r="G208" s="228"/>
      <c r="H208" s="228"/>
      <c r="I208" s="228"/>
      <c r="J208" s="228"/>
      <c r="K208" s="228"/>
      <c r="L208" s="228"/>
      <c r="M208" s="228"/>
      <c r="N208" s="228"/>
      <c r="O208" s="228"/>
    </row>
    <row r="209" spans="4:15" x14ac:dyDescent="0.2">
      <c r="D209" s="228"/>
      <c r="E209" s="228"/>
      <c r="F209" s="228"/>
      <c r="G209" s="228"/>
      <c r="H209" s="228"/>
      <c r="I209" s="228"/>
      <c r="J209" s="228"/>
      <c r="K209" s="228"/>
      <c r="L209" s="228"/>
      <c r="M209" s="228"/>
      <c r="N209" s="228"/>
      <c r="O209" s="228"/>
    </row>
    <row r="210" spans="4:15" x14ac:dyDescent="0.2">
      <c r="D210" s="228"/>
      <c r="E210" s="228"/>
      <c r="F210" s="228"/>
      <c r="G210" s="228"/>
      <c r="H210" s="228"/>
      <c r="I210" s="228"/>
      <c r="J210" s="228"/>
      <c r="K210" s="228"/>
      <c r="L210" s="228"/>
      <c r="M210" s="228"/>
      <c r="N210" s="228"/>
      <c r="O210" s="228"/>
    </row>
    <row r="211" spans="4:15" x14ac:dyDescent="0.2">
      <c r="D211" s="228"/>
      <c r="E211" s="228"/>
      <c r="F211" s="228"/>
      <c r="G211" s="228"/>
      <c r="H211" s="228"/>
      <c r="I211" s="228"/>
      <c r="J211" s="228"/>
      <c r="K211" s="228"/>
      <c r="L211" s="228"/>
      <c r="M211" s="228"/>
      <c r="N211" s="228"/>
      <c r="O211" s="228"/>
    </row>
    <row r="212" spans="4:15" x14ac:dyDescent="0.2">
      <c r="D212" s="228"/>
      <c r="E212" s="228"/>
      <c r="F212" s="228"/>
      <c r="G212" s="228"/>
      <c r="H212" s="228"/>
      <c r="I212" s="228"/>
      <c r="J212" s="228"/>
      <c r="K212" s="228"/>
      <c r="L212" s="228"/>
      <c r="M212" s="228"/>
      <c r="N212" s="228"/>
      <c r="O212" s="228"/>
    </row>
    <row r="213" spans="4:15" x14ac:dyDescent="0.2">
      <c r="D213" s="228"/>
      <c r="E213" s="228"/>
      <c r="F213" s="228"/>
      <c r="G213" s="228"/>
      <c r="H213" s="228"/>
      <c r="I213" s="228"/>
      <c r="J213" s="228"/>
      <c r="K213" s="228"/>
      <c r="L213" s="228"/>
      <c r="M213" s="228"/>
      <c r="N213" s="228"/>
      <c r="O213" s="228"/>
    </row>
    <row r="214" spans="4:15" x14ac:dyDescent="0.2">
      <c r="D214" s="228"/>
      <c r="E214" s="228"/>
      <c r="F214" s="228"/>
      <c r="G214" s="228"/>
      <c r="H214" s="228"/>
      <c r="I214" s="228"/>
      <c r="J214" s="228"/>
      <c r="K214" s="228"/>
      <c r="L214" s="228"/>
      <c r="M214" s="228"/>
      <c r="N214" s="228"/>
      <c r="O214" s="228"/>
    </row>
    <row r="215" spans="4:15" x14ac:dyDescent="0.2">
      <c r="D215" s="228"/>
      <c r="E215" s="228"/>
      <c r="F215" s="228"/>
      <c r="G215" s="228"/>
      <c r="H215" s="228"/>
      <c r="I215" s="228"/>
      <c r="J215" s="228"/>
      <c r="K215" s="228"/>
      <c r="L215" s="228"/>
      <c r="M215" s="228"/>
      <c r="N215" s="228"/>
      <c r="O215" s="228"/>
    </row>
    <row r="216" spans="4:15" x14ac:dyDescent="0.2">
      <c r="D216" s="228"/>
      <c r="E216" s="228"/>
      <c r="F216" s="228"/>
      <c r="G216" s="228"/>
      <c r="H216" s="228"/>
      <c r="I216" s="228"/>
      <c r="J216" s="228"/>
      <c r="K216" s="228"/>
      <c r="L216" s="228"/>
      <c r="M216" s="228"/>
      <c r="N216" s="228"/>
      <c r="O216" s="228"/>
    </row>
    <row r="217" spans="4:15" x14ac:dyDescent="0.2">
      <c r="D217" s="228"/>
      <c r="E217" s="228"/>
      <c r="F217" s="228"/>
      <c r="G217" s="228"/>
      <c r="H217" s="228"/>
      <c r="I217" s="228"/>
      <c r="J217" s="228"/>
      <c r="K217" s="228"/>
      <c r="L217" s="228"/>
      <c r="M217" s="228"/>
      <c r="N217" s="228"/>
      <c r="O217" s="228"/>
    </row>
    <row r="218" spans="4:15" x14ac:dyDescent="0.2">
      <c r="D218" s="228"/>
      <c r="E218" s="228"/>
      <c r="F218" s="228"/>
      <c r="G218" s="228"/>
      <c r="H218" s="228"/>
      <c r="I218" s="228"/>
      <c r="J218" s="228"/>
      <c r="K218" s="228"/>
      <c r="L218" s="228"/>
      <c r="M218" s="228"/>
      <c r="N218" s="228"/>
      <c r="O218" s="228"/>
    </row>
    <row r="219" spans="4:15" x14ac:dyDescent="0.2">
      <c r="D219" s="228"/>
      <c r="E219" s="228"/>
      <c r="F219" s="228"/>
      <c r="G219" s="228"/>
      <c r="H219" s="228"/>
      <c r="I219" s="228"/>
      <c r="J219" s="228"/>
      <c r="K219" s="228"/>
      <c r="L219" s="228"/>
      <c r="M219" s="228"/>
      <c r="N219" s="228"/>
      <c r="O219" s="228"/>
    </row>
    <row r="220" spans="4:15" x14ac:dyDescent="0.2">
      <c r="D220" s="228"/>
      <c r="E220" s="228"/>
      <c r="F220" s="228"/>
      <c r="G220" s="228"/>
      <c r="H220" s="228"/>
      <c r="I220" s="228"/>
      <c r="J220" s="228"/>
      <c r="K220" s="228"/>
      <c r="L220" s="228"/>
      <c r="M220" s="228"/>
      <c r="N220" s="228"/>
      <c r="O220" s="228"/>
    </row>
    <row r="221" spans="4:15" x14ac:dyDescent="0.2">
      <c r="D221" s="228"/>
      <c r="E221" s="228"/>
      <c r="F221" s="228"/>
      <c r="G221" s="228"/>
      <c r="H221" s="228"/>
      <c r="I221" s="228"/>
      <c r="J221" s="228"/>
      <c r="K221" s="228"/>
      <c r="L221" s="228"/>
      <c r="M221" s="228"/>
      <c r="N221" s="228"/>
      <c r="O221" s="228"/>
    </row>
    <row r="222" spans="4:15" x14ac:dyDescent="0.2">
      <c r="D222" s="228"/>
      <c r="E222" s="228"/>
      <c r="F222" s="228"/>
      <c r="G222" s="228"/>
      <c r="H222" s="228"/>
      <c r="I222" s="228"/>
      <c r="J222" s="228"/>
      <c r="K222" s="228"/>
      <c r="L222" s="228"/>
      <c r="M222" s="228"/>
      <c r="N222" s="228"/>
      <c r="O222" s="228"/>
    </row>
    <row r="223" spans="4:15" x14ac:dyDescent="0.2">
      <c r="D223" s="228"/>
      <c r="E223" s="228"/>
      <c r="F223" s="228"/>
      <c r="G223" s="228"/>
      <c r="H223" s="228"/>
      <c r="I223" s="228"/>
      <c r="J223" s="228"/>
      <c r="K223" s="228"/>
      <c r="L223" s="228"/>
      <c r="M223" s="228"/>
      <c r="N223" s="228"/>
      <c r="O223" s="228"/>
    </row>
    <row r="224" spans="4:15" x14ac:dyDescent="0.2">
      <c r="D224" s="228"/>
      <c r="E224" s="228"/>
      <c r="F224" s="228"/>
      <c r="G224" s="228"/>
      <c r="H224" s="228"/>
      <c r="I224" s="228"/>
      <c r="J224" s="228"/>
      <c r="K224" s="228"/>
      <c r="L224" s="228"/>
      <c r="M224" s="228"/>
      <c r="N224" s="228"/>
      <c r="O224" s="228"/>
    </row>
    <row r="225" spans="4:15" x14ac:dyDescent="0.2">
      <c r="D225" s="228"/>
      <c r="E225" s="228"/>
      <c r="F225" s="228"/>
      <c r="G225" s="228"/>
      <c r="H225" s="228"/>
      <c r="I225" s="228"/>
      <c r="J225" s="228"/>
      <c r="K225" s="228"/>
      <c r="L225" s="228"/>
      <c r="M225" s="228"/>
      <c r="N225" s="228"/>
      <c r="O225" s="228"/>
    </row>
    <row r="226" spans="4:15" x14ac:dyDescent="0.2">
      <c r="D226" s="228"/>
      <c r="E226" s="228"/>
      <c r="F226" s="228"/>
      <c r="G226" s="228"/>
      <c r="H226" s="228"/>
      <c r="I226" s="228"/>
      <c r="J226" s="228"/>
      <c r="K226" s="228"/>
      <c r="L226" s="228"/>
      <c r="M226" s="228"/>
      <c r="N226" s="228"/>
      <c r="O226" s="228"/>
    </row>
    <row r="227" spans="4:15" x14ac:dyDescent="0.2">
      <c r="D227" s="228"/>
      <c r="E227" s="228"/>
      <c r="F227" s="228"/>
      <c r="G227" s="228"/>
      <c r="H227" s="228"/>
      <c r="I227" s="228"/>
      <c r="J227" s="228"/>
      <c r="K227" s="228"/>
      <c r="L227" s="228"/>
      <c r="M227" s="228"/>
      <c r="N227" s="228"/>
      <c r="O227" s="228"/>
    </row>
    <row r="228" spans="4:15" x14ac:dyDescent="0.2">
      <c r="D228" s="228"/>
      <c r="E228" s="228"/>
      <c r="F228" s="228"/>
      <c r="G228" s="228"/>
      <c r="H228" s="228"/>
      <c r="I228" s="228"/>
      <c r="J228" s="228"/>
      <c r="K228" s="228"/>
      <c r="L228" s="228"/>
      <c r="M228" s="228"/>
      <c r="N228" s="228"/>
      <c r="O228" s="228"/>
    </row>
    <row r="229" spans="4:15" x14ac:dyDescent="0.2">
      <c r="D229" s="228"/>
      <c r="E229" s="228"/>
      <c r="F229" s="228"/>
      <c r="G229" s="228"/>
      <c r="H229" s="228"/>
      <c r="I229" s="228"/>
      <c r="J229" s="228"/>
      <c r="K229" s="228"/>
      <c r="L229" s="228"/>
      <c r="M229" s="228"/>
      <c r="N229" s="228"/>
      <c r="O229" s="228"/>
    </row>
    <row r="230" spans="4:15" x14ac:dyDescent="0.2">
      <c r="D230" s="228"/>
      <c r="E230" s="228"/>
      <c r="F230" s="228"/>
      <c r="G230" s="228"/>
      <c r="H230" s="228"/>
      <c r="I230" s="228"/>
      <c r="J230" s="228"/>
      <c r="K230" s="228"/>
      <c r="L230" s="228"/>
      <c r="M230" s="228"/>
      <c r="N230" s="228"/>
      <c r="O230" s="228"/>
    </row>
    <row r="231" spans="4:15" x14ac:dyDescent="0.2">
      <c r="D231" s="228"/>
      <c r="E231" s="228"/>
      <c r="F231" s="228"/>
      <c r="G231" s="228"/>
      <c r="H231" s="228"/>
      <c r="I231" s="228"/>
      <c r="J231" s="228"/>
      <c r="K231" s="228"/>
      <c r="L231" s="228"/>
      <c r="M231" s="228"/>
      <c r="N231" s="228"/>
      <c r="O231" s="228"/>
    </row>
    <row r="232" spans="4:15" x14ac:dyDescent="0.2">
      <c r="D232" s="228"/>
      <c r="E232" s="228"/>
      <c r="F232" s="228"/>
      <c r="G232" s="228"/>
      <c r="H232" s="228"/>
      <c r="I232" s="228"/>
      <c r="J232" s="228"/>
      <c r="K232" s="228"/>
      <c r="L232" s="228"/>
      <c r="M232" s="228"/>
      <c r="N232" s="228"/>
      <c r="O232" s="228"/>
    </row>
    <row r="233" spans="4:15" x14ac:dyDescent="0.2">
      <c r="D233" s="228"/>
      <c r="E233" s="228"/>
      <c r="F233" s="228"/>
      <c r="G233" s="228"/>
      <c r="H233" s="228"/>
      <c r="I233" s="228"/>
      <c r="J233" s="228"/>
      <c r="K233" s="228"/>
      <c r="L233" s="228"/>
      <c r="M233" s="228"/>
      <c r="N233" s="228"/>
      <c r="O233" s="228"/>
    </row>
    <row r="234" spans="4:15" x14ac:dyDescent="0.2">
      <c r="D234" s="228"/>
      <c r="E234" s="228"/>
      <c r="F234" s="228"/>
      <c r="G234" s="228"/>
      <c r="H234" s="228"/>
      <c r="I234" s="228"/>
      <c r="J234" s="228"/>
      <c r="K234" s="228"/>
      <c r="L234" s="228"/>
      <c r="M234" s="228"/>
      <c r="N234" s="228"/>
      <c r="O234" s="228"/>
    </row>
    <row r="235" spans="4:15" x14ac:dyDescent="0.2">
      <c r="D235" s="228"/>
      <c r="E235" s="228"/>
      <c r="F235" s="228"/>
      <c r="G235" s="228"/>
      <c r="H235" s="228"/>
      <c r="I235" s="228"/>
      <c r="J235" s="228"/>
      <c r="K235" s="228"/>
      <c r="L235" s="228"/>
      <c r="M235" s="228"/>
      <c r="N235" s="228"/>
      <c r="O235" s="228"/>
    </row>
    <row r="236" spans="4:15" x14ac:dyDescent="0.2">
      <c r="D236" s="228"/>
      <c r="E236" s="228"/>
      <c r="F236" s="228"/>
      <c r="G236" s="228"/>
      <c r="H236" s="228"/>
      <c r="I236" s="228"/>
      <c r="J236" s="228"/>
      <c r="K236" s="228"/>
      <c r="L236" s="228"/>
      <c r="M236" s="228"/>
      <c r="N236" s="228"/>
      <c r="O236" s="228"/>
    </row>
    <row r="237" spans="4:15" x14ac:dyDescent="0.2">
      <c r="D237" s="228"/>
      <c r="E237" s="228"/>
      <c r="F237" s="228"/>
      <c r="G237" s="228"/>
      <c r="H237" s="228"/>
      <c r="I237" s="228"/>
      <c r="J237" s="228"/>
      <c r="K237" s="228"/>
      <c r="L237" s="228"/>
      <c r="M237" s="228"/>
      <c r="N237" s="228"/>
      <c r="O237" s="228"/>
    </row>
    <row r="238" spans="4:15" x14ac:dyDescent="0.2">
      <c r="D238" s="228"/>
      <c r="E238" s="228"/>
      <c r="F238" s="228"/>
      <c r="G238" s="228"/>
      <c r="H238" s="228"/>
      <c r="I238" s="228"/>
      <c r="J238" s="228"/>
      <c r="K238" s="228"/>
      <c r="L238" s="228"/>
      <c r="M238" s="228"/>
      <c r="N238" s="228"/>
      <c r="O238" s="228"/>
    </row>
    <row r="239" spans="4:15" x14ac:dyDescent="0.2">
      <c r="D239" s="228"/>
      <c r="E239" s="228"/>
      <c r="F239" s="228"/>
      <c r="G239" s="228"/>
      <c r="H239" s="228"/>
      <c r="I239" s="228"/>
      <c r="J239" s="228"/>
      <c r="K239" s="228"/>
      <c r="L239" s="228"/>
      <c r="M239" s="228"/>
      <c r="N239" s="228"/>
      <c r="O239" s="228"/>
    </row>
    <row r="240" spans="4:15" x14ac:dyDescent="0.2">
      <c r="D240" s="228"/>
      <c r="E240" s="228"/>
      <c r="F240" s="228"/>
      <c r="G240" s="228"/>
      <c r="H240" s="228"/>
      <c r="I240" s="228"/>
      <c r="J240" s="228"/>
      <c r="K240" s="228"/>
      <c r="L240" s="228"/>
      <c r="M240" s="228"/>
      <c r="N240" s="228"/>
      <c r="O240" s="228"/>
    </row>
    <row r="241" spans="4:15" x14ac:dyDescent="0.2">
      <c r="D241" s="228"/>
      <c r="E241" s="228"/>
      <c r="F241" s="228"/>
      <c r="G241" s="228"/>
      <c r="H241" s="228"/>
      <c r="I241" s="228"/>
      <c r="J241" s="228"/>
      <c r="K241" s="228"/>
      <c r="L241" s="228"/>
      <c r="M241" s="228"/>
      <c r="N241" s="228"/>
      <c r="O241" s="228"/>
    </row>
    <row r="242" spans="4:15" x14ac:dyDescent="0.2">
      <c r="D242" s="228"/>
      <c r="E242" s="228"/>
      <c r="F242" s="228"/>
      <c r="G242" s="228"/>
      <c r="H242" s="228"/>
      <c r="I242" s="228"/>
      <c r="J242" s="228"/>
      <c r="K242" s="228"/>
      <c r="L242" s="228"/>
      <c r="M242" s="228"/>
      <c r="N242" s="228"/>
      <c r="O242" s="228"/>
    </row>
    <row r="243" spans="4:15" x14ac:dyDescent="0.2">
      <c r="D243" s="228"/>
      <c r="E243" s="228"/>
      <c r="F243" s="228"/>
      <c r="G243" s="228"/>
      <c r="H243" s="228"/>
      <c r="I243" s="228"/>
      <c r="J243" s="228"/>
      <c r="K243" s="228"/>
      <c r="L243" s="228"/>
      <c r="M243" s="228"/>
      <c r="N243" s="228"/>
      <c r="O243" s="228"/>
    </row>
    <row r="244" spans="4:15" x14ac:dyDescent="0.2">
      <c r="D244" s="228"/>
      <c r="E244" s="228"/>
      <c r="F244" s="228"/>
      <c r="G244" s="228"/>
      <c r="H244" s="228"/>
      <c r="I244" s="228"/>
      <c r="J244" s="228"/>
      <c r="K244" s="228"/>
      <c r="L244" s="228"/>
      <c r="M244" s="228"/>
      <c r="N244" s="228"/>
      <c r="O244" s="228"/>
    </row>
    <row r="245" spans="4:15" x14ac:dyDescent="0.2">
      <c r="D245" s="228"/>
      <c r="E245" s="228"/>
      <c r="F245" s="228"/>
      <c r="G245" s="228"/>
      <c r="H245" s="228"/>
      <c r="I245" s="228"/>
      <c r="J245" s="228"/>
      <c r="K245" s="228"/>
      <c r="L245" s="228"/>
      <c r="M245" s="228"/>
      <c r="N245" s="228"/>
      <c r="O245" s="228"/>
    </row>
    <row r="246" spans="4:15" x14ac:dyDescent="0.2">
      <c r="D246" s="228"/>
      <c r="E246" s="228"/>
      <c r="F246" s="228"/>
      <c r="G246" s="228"/>
      <c r="H246" s="228"/>
      <c r="I246" s="228"/>
      <c r="J246" s="228"/>
      <c r="K246" s="228"/>
      <c r="L246" s="228"/>
      <c r="M246" s="228"/>
      <c r="N246" s="228"/>
      <c r="O246" s="228"/>
    </row>
    <row r="247" spans="4:15" x14ac:dyDescent="0.2">
      <c r="D247" s="228"/>
      <c r="E247" s="228"/>
      <c r="F247" s="228"/>
      <c r="G247" s="228"/>
      <c r="H247" s="228"/>
      <c r="I247" s="228"/>
      <c r="J247" s="228"/>
      <c r="K247" s="228"/>
      <c r="L247" s="228"/>
      <c r="M247" s="228"/>
      <c r="N247" s="228"/>
      <c r="O247" s="228"/>
    </row>
    <row r="248" spans="4:15" x14ac:dyDescent="0.2">
      <c r="D248" s="228"/>
      <c r="E248" s="228"/>
      <c r="F248" s="228"/>
      <c r="G248" s="228"/>
      <c r="H248" s="228"/>
      <c r="I248" s="228"/>
      <c r="J248" s="228"/>
      <c r="K248" s="228"/>
      <c r="L248" s="228"/>
      <c r="M248" s="228"/>
      <c r="N248" s="228"/>
      <c r="O248" s="228"/>
    </row>
    <row r="249" spans="4:15" x14ac:dyDescent="0.2">
      <c r="D249" s="228"/>
      <c r="E249" s="228"/>
      <c r="F249" s="228"/>
      <c r="G249" s="228"/>
      <c r="H249" s="228"/>
      <c r="I249" s="228"/>
      <c r="J249" s="228"/>
      <c r="K249" s="228"/>
      <c r="L249" s="228"/>
      <c r="M249" s="228"/>
      <c r="N249" s="228"/>
      <c r="O249" s="228"/>
    </row>
    <row r="250" spans="4:15" x14ac:dyDescent="0.2">
      <c r="D250" s="228"/>
      <c r="E250" s="228"/>
      <c r="F250" s="228"/>
      <c r="G250" s="228"/>
      <c r="H250" s="228"/>
      <c r="I250" s="228"/>
      <c r="J250" s="228"/>
      <c r="K250" s="228"/>
      <c r="L250" s="228"/>
      <c r="M250" s="228"/>
      <c r="N250" s="228"/>
      <c r="O250" s="228"/>
    </row>
    <row r="251" spans="4:15" x14ac:dyDescent="0.2">
      <c r="D251" s="228"/>
      <c r="E251" s="228"/>
      <c r="F251" s="228"/>
      <c r="G251" s="228"/>
      <c r="H251" s="228"/>
      <c r="I251" s="228"/>
      <c r="J251" s="228"/>
      <c r="K251" s="228"/>
      <c r="L251" s="228"/>
      <c r="M251" s="228"/>
      <c r="N251" s="228"/>
      <c r="O251" s="228"/>
    </row>
    <row r="252" spans="4:15" x14ac:dyDescent="0.2">
      <c r="D252" s="228"/>
      <c r="E252" s="228"/>
      <c r="F252" s="228"/>
      <c r="G252" s="228"/>
      <c r="H252" s="228"/>
      <c r="I252" s="228"/>
      <c r="J252" s="228"/>
      <c r="K252" s="228"/>
      <c r="L252" s="228"/>
      <c r="M252" s="228"/>
      <c r="N252" s="228"/>
      <c r="O252" s="228"/>
    </row>
    <row r="253" spans="4:15" x14ac:dyDescent="0.2">
      <c r="D253" s="228"/>
      <c r="E253" s="228"/>
      <c r="F253" s="228"/>
      <c r="G253" s="228"/>
      <c r="H253" s="228"/>
      <c r="I253" s="228"/>
      <c r="J253" s="228"/>
      <c r="K253" s="228"/>
      <c r="L253" s="228"/>
      <c r="M253" s="228"/>
      <c r="N253" s="228"/>
      <c r="O253" s="228"/>
    </row>
    <row r="254" spans="4:15" x14ac:dyDescent="0.2">
      <c r="D254" s="228"/>
      <c r="E254" s="228"/>
      <c r="F254" s="228"/>
      <c r="G254" s="228"/>
      <c r="H254" s="228"/>
      <c r="I254" s="228"/>
      <c r="J254" s="228"/>
      <c r="K254" s="228"/>
      <c r="L254" s="228"/>
      <c r="M254" s="228"/>
      <c r="N254" s="228"/>
      <c r="O254" s="228"/>
    </row>
    <row r="255" spans="4:15" x14ac:dyDescent="0.2">
      <c r="D255" s="228"/>
      <c r="E255" s="228"/>
      <c r="F255" s="228"/>
      <c r="G255" s="228"/>
      <c r="H255" s="228"/>
      <c r="I255" s="228"/>
      <c r="J255" s="228"/>
      <c r="K255" s="228"/>
      <c r="L255" s="228"/>
      <c r="M255" s="228"/>
      <c r="N255" s="228"/>
      <c r="O255" s="228"/>
    </row>
    <row r="256" spans="4:15" x14ac:dyDescent="0.2">
      <c r="D256" s="228"/>
      <c r="E256" s="228"/>
      <c r="F256" s="228"/>
      <c r="G256" s="228"/>
      <c r="H256" s="228"/>
      <c r="I256" s="228"/>
      <c r="J256" s="228"/>
      <c r="K256" s="228"/>
      <c r="L256" s="228"/>
      <c r="M256" s="228"/>
      <c r="N256" s="228"/>
      <c r="O256" s="228"/>
    </row>
    <row r="257" spans="4:15" x14ac:dyDescent="0.2">
      <c r="D257" s="228"/>
      <c r="E257" s="228"/>
      <c r="F257" s="228"/>
      <c r="G257" s="228"/>
      <c r="H257" s="228"/>
      <c r="I257" s="228"/>
      <c r="J257" s="228"/>
      <c r="K257" s="228"/>
      <c r="L257" s="228"/>
      <c r="M257" s="228"/>
      <c r="N257" s="228"/>
      <c r="O257" s="228"/>
    </row>
    <row r="258" spans="4:15" x14ac:dyDescent="0.2">
      <c r="D258" s="228"/>
      <c r="E258" s="228"/>
      <c r="F258" s="228"/>
      <c r="G258" s="228"/>
      <c r="H258" s="228"/>
      <c r="I258" s="228"/>
      <c r="J258" s="228"/>
      <c r="K258" s="228"/>
      <c r="L258" s="228"/>
      <c r="M258" s="228"/>
      <c r="N258" s="228"/>
      <c r="O258" s="228"/>
    </row>
    <row r="259" spans="4:15" x14ac:dyDescent="0.2">
      <c r="D259" s="228"/>
      <c r="E259" s="228"/>
      <c r="F259" s="228"/>
      <c r="G259" s="228"/>
      <c r="H259" s="228"/>
      <c r="I259" s="228"/>
      <c r="J259" s="228"/>
      <c r="K259" s="228"/>
      <c r="L259" s="228"/>
      <c r="M259" s="228"/>
      <c r="N259" s="228"/>
      <c r="O259" s="228"/>
    </row>
    <row r="260" spans="4:15" x14ac:dyDescent="0.2">
      <c r="D260" s="228"/>
      <c r="E260" s="228"/>
      <c r="F260" s="228"/>
      <c r="G260" s="228"/>
      <c r="H260" s="228"/>
      <c r="I260" s="228"/>
      <c r="J260" s="228"/>
      <c r="K260" s="228"/>
      <c r="L260" s="228"/>
      <c r="M260" s="228"/>
      <c r="N260" s="228"/>
      <c r="O260" s="228"/>
    </row>
    <row r="261" spans="4:15" x14ac:dyDescent="0.2">
      <c r="D261" s="228"/>
      <c r="E261" s="228"/>
      <c r="F261" s="228"/>
      <c r="G261" s="228"/>
      <c r="H261" s="228"/>
      <c r="I261" s="228"/>
      <c r="J261" s="228"/>
      <c r="K261" s="228"/>
      <c r="L261" s="228"/>
      <c r="M261" s="228"/>
      <c r="N261" s="228"/>
      <c r="O261" s="228"/>
    </row>
    <row r="262" spans="4:15" x14ac:dyDescent="0.2">
      <c r="D262" s="228"/>
      <c r="E262" s="228"/>
      <c r="F262" s="228"/>
      <c r="G262" s="228"/>
      <c r="H262" s="228"/>
      <c r="I262" s="228"/>
      <c r="J262" s="228"/>
      <c r="K262" s="228"/>
      <c r="L262" s="228"/>
      <c r="M262" s="228"/>
      <c r="N262" s="228"/>
      <c r="O262" s="228"/>
    </row>
    <row r="263" spans="4:15" x14ac:dyDescent="0.2">
      <c r="D263" s="228"/>
      <c r="E263" s="228"/>
      <c r="F263" s="228"/>
      <c r="G263" s="228"/>
      <c r="H263" s="228"/>
      <c r="I263" s="228"/>
      <c r="J263" s="228"/>
      <c r="K263" s="228"/>
      <c r="L263" s="228"/>
      <c r="M263" s="228"/>
      <c r="N263" s="228"/>
      <c r="O263" s="228"/>
    </row>
    <row r="264" spans="4:15" x14ac:dyDescent="0.2">
      <c r="D264" s="228"/>
      <c r="E264" s="228"/>
      <c r="F264" s="228"/>
      <c r="G264" s="228"/>
      <c r="H264" s="228"/>
      <c r="I264" s="228"/>
      <c r="J264" s="228"/>
      <c r="K264" s="228"/>
      <c r="L264" s="228"/>
      <c r="M264" s="228"/>
      <c r="N264" s="228"/>
      <c r="O264" s="228"/>
    </row>
    <row r="265" spans="4:15" x14ac:dyDescent="0.2">
      <c r="D265" s="228"/>
      <c r="E265" s="228"/>
      <c r="F265" s="228"/>
      <c r="G265" s="228"/>
      <c r="H265" s="228"/>
      <c r="I265" s="228"/>
      <c r="J265" s="228"/>
      <c r="K265" s="228"/>
      <c r="L265" s="228"/>
      <c r="M265" s="228"/>
      <c r="N265" s="228"/>
      <c r="O265" s="228"/>
    </row>
    <row r="266" spans="4:15" x14ac:dyDescent="0.2">
      <c r="D266" s="228"/>
      <c r="E266" s="228"/>
      <c r="F266" s="228"/>
      <c r="G266" s="228"/>
      <c r="H266" s="228"/>
      <c r="I266" s="228"/>
      <c r="J266" s="228"/>
      <c r="K266" s="228"/>
      <c r="L266" s="228"/>
      <c r="M266" s="228"/>
      <c r="N266" s="228"/>
      <c r="O266" s="228"/>
    </row>
    <row r="267" spans="4:15" x14ac:dyDescent="0.2">
      <c r="D267" s="228"/>
      <c r="E267" s="228"/>
      <c r="F267" s="228"/>
      <c r="G267" s="228"/>
      <c r="H267" s="228"/>
      <c r="I267" s="228"/>
      <c r="J267" s="228"/>
      <c r="K267" s="228"/>
      <c r="L267" s="228"/>
      <c r="M267" s="228"/>
      <c r="N267" s="228"/>
      <c r="O267" s="228"/>
    </row>
    <row r="268" spans="4:15" x14ac:dyDescent="0.2">
      <c r="D268" s="228"/>
      <c r="E268" s="228"/>
      <c r="F268" s="228"/>
      <c r="G268" s="228"/>
      <c r="H268" s="228"/>
      <c r="I268" s="228"/>
      <c r="J268" s="228"/>
      <c r="K268" s="228"/>
      <c r="L268" s="228"/>
      <c r="M268" s="228"/>
      <c r="N268" s="228"/>
      <c r="O268" s="228"/>
    </row>
    <row r="269" spans="4:15" x14ac:dyDescent="0.2">
      <c r="D269" s="228"/>
      <c r="E269" s="228"/>
      <c r="F269" s="228"/>
      <c r="G269" s="228"/>
      <c r="H269" s="228"/>
      <c r="I269" s="228"/>
      <c r="J269" s="228"/>
      <c r="K269" s="228"/>
      <c r="L269" s="228"/>
      <c r="M269" s="228"/>
      <c r="N269" s="228"/>
      <c r="O269" s="228"/>
    </row>
    <row r="270" spans="4:15" x14ac:dyDescent="0.2">
      <c r="D270" s="228"/>
      <c r="E270" s="228"/>
      <c r="F270" s="228"/>
      <c r="G270" s="228"/>
      <c r="H270" s="228"/>
      <c r="I270" s="228"/>
      <c r="J270" s="228"/>
      <c r="K270" s="228"/>
      <c r="L270" s="228"/>
      <c r="M270" s="228"/>
      <c r="N270" s="228"/>
      <c r="O270" s="228"/>
    </row>
    <row r="271" spans="4:15" x14ac:dyDescent="0.2">
      <c r="D271" s="228"/>
      <c r="E271" s="228"/>
      <c r="F271" s="228"/>
      <c r="G271" s="228"/>
      <c r="H271" s="228"/>
      <c r="I271" s="228"/>
      <c r="J271" s="228"/>
      <c r="K271" s="228"/>
      <c r="L271" s="228"/>
      <c r="M271" s="228"/>
      <c r="N271" s="228"/>
      <c r="O271" s="228"/>
    </row>
    <row r="272" spans="4:15" x14ac:dyDescent="0.2">
      <c r="D272" s="228"/>
      <c r="E272" s="228"/>
      <c r="F272" s="228"/>
      <c r="G272" s="228"/>
      <c r="H272" s="228"/>
      <c r="I272" s="228"/>
      <c r="J272" s="228"/>
      <c r="K272" s="228"/>
      <c r="L272" s="228"/>
      <c r="M272" s="228"/>
      <c r="N272" s="228"/>
      <c r="O272" s="228"/>
    </row>
    <row r="273" spans="4:15" x14ac:dyDescent="0.2">
      <c r="D273" s="228"/>
      <c r="E273" s="228"/>
      <c r="F273" s="228"/>
      <c r="G273" s="228"/>
      <c r="H273" s="228"/>
      <c r="I273" s="228"/>
      <c r="J273" s="228"/>
      <c r="K273" s="228"/>
      <c r="L273" s="228"/>
      <c r="M273" s="228"/>
      <c r="N273" s="228"/>
      <c r="O273" s="228"/>
    </row>
    <row r="274" spans="4:15" x14ac:dyDescent="0.2">
      <c r="D274" s="228"/>
      <c r="E274" s="228"/>
      <c r="F274" s="228"/>
      <c r="G274" s="228"/>
      <c r="H274" s="228"/>
      <c r="I274" s="228"/>
      <c r="J274" s="228"/>
      <c r="K274" s="228"/>
      <c r="L274" s="228"/>
      <c r="M274" s="228"/>
      <c r="N274" s="228"/>
      <c r="O274" s="228"/>
    </row>
    <row r="275" spans="4:15" x14ac:dyDescent="0.2">
      <c r="D275" s="228"/>
      <c r="E275" s="228"/>
      <c r="F275" s="228"/>
      <c r="G275" s="228"/>
      <c r="H275" s="228"/>
      <c r="I275" s="228"/>
      <c r="J275" s="228"/>
      <c r="K275" s="228"/>
      <c r="L275" s="228"/>
      <c r="M275" s="228"/>
      <c r="N275" s="228"/>
      <c r="O275" s="228"/>
    </row>
    <row r="276" spans="4:15" x14ac:dyDescent="0.2">
      <c r="D276" s="228"/>
      <c r="E276" s="228"/>
      <c r="F276" s="228"/>
      <c r="G276" s="228"/>
      <c r="H276" s="228"/>
      <c r="I276" s="228"/>
      <c r="J276" s="228"/>
      <c r="K276" s="228"/>
      <c r="L276" s="228"/>
      <c r="M276" s="228"/>
      <c r="N276" s="228"/>
      <c r="O276" s="228"/>
    </row>
    <row r="277" spans="4:15" x14ac:dyDescent="0.2">
      <c r="D277" s="228"/>
      <c r="E277" s="228"/>
      <c r="F277" s="228"/>
      <c r="G277" s="228"/>
      <c r="H277" s="228"/>
      <c r="I277" s="228"/>
      <c r="J277" s="228"/>
      <c r="K277" s="228"/>
      <c r="L277" s="228"/>
      <c r="M277" s="228"/>
      <c r="N277" s="228"/>
      <c r="O277" s="228"/>
    </row>
    <row r="278" spans="4:15" x14ac:dyDescent="0.2">
      <c r="D278" s="228"/>
      <c r="E278" s="228"/>
      <c r="F278" s="228"/>
      <c r="G278" s="228"/>
      <c r="H278" s="228"/>
      <c r="I278" s="228"/>
      <c r="J278" s="228"/>
      <c r="K278" s="228"/>
      <c r="L278" s="228"/>
      <c r="M278" s="228"/>
      <c r="N278" s="228"/>
      <c r="O278" s="228"/>
    </row>
    <row r="279" spans="4:15" x14ac:dyDescent="0.2">
      <c r="D279" s="228"/>
      <c r="E279" s="228"/>
      <c r="F279" s="228"/>
      <c r="G279" s="228"/>
      <c r="H279" s="228"/>
      <c r="I279" s="228"/>
      <c r="J279" s="228"/>
      <c r="K279" s="228"/>
      <c r="L279" s="228"/>
      <c r="M279" s="228"/>
      <c r="N279" s="228"/>
      <c r="O279" s="228"/>
    </row>
    <row r="280" spans="4:15" x14ac:dyDescent="0.2">
      <c r="D280" s="228"/>
      <c r="E280" s="228"/>
      <c r="F280" s="228"/>
      <c r="G280" s="228"/>
      <c r="H280" s="228"/>
      <c r="I280" s="228"/>
      <c r="J280" s="228"/>
      <c r="K280" s="228"/>
      <c r="L280" s="228"/>
      <c r="M280" s="228"/>
      <c r="N280" s="228"/>
      <c r="O280" s="228"/>
    </row>
    <row r="281" spans="4:15" x14ac:dyDescent="0.2">
      <c r="D281" s="228"/>
      <c r="E281" s="228"/>
      <c r="F281" s="228"/>
      <c r="G281" s="228"/>
      <c r="H281" s="228"/>
      <c r="I281" s="228"/>
      <c r="J281" s="228"/>
      <c r="K281" s="228"/>
      <c r="L281" s="228"/>
      <c r="M281" s="228"/>
      <c r="N281" s="228"/>
      <c r="O281" s="228"/>
    </row>
    <row r="282" spans="4:15" x14ac:dyDescent="0.2">
      <c r="D282" s="228"/>
      <c r="E282" s="228"/>
      <c r="F282" s="228"/>
      <c r="G282" s="228"/>
      <c r="H282" s="228"/>
      <c r="I282" s="228"/>
      <c r="J282" s="228"/>
      <c r="K282" s="228"/>
      <c r="L282" s="228"/>
      <c r="M282" s="228"/>
      <c r="N282" s="228"/>
      <c r="O282" s="228"/>
    </row>
    <row r="283" spans="4:15" x14ac:dyDescent="0.2">
      <c r="D283" s="228"/>
      <c r="E283" s="228"/>
      <c r="F283" s="228"/>
      <c r="G283" s="228"/>
      <c r="H283" s="228"/>
      <c r="I283" s="228"/>
      <c r="J283" s="228"/>
      <c r="K283" s="228"/>
      <c r="L283" s="228"/>
      <c r="M283" s="228"/>
      <c r="N283" s="228"/>
      <c r="O283" s="228"/>
    </row>
    <row r="284" spans="4:15" x14ac:dyDescent="0.2">
      <c r="D284" s="228"/>
      <c r="E284" s="228"/>
      <c r="F284" s="228"/>
      <c r="G284" s="228"/>
      <c r="H284" s="228"/>
      <c r="I284" s="228"/>
      <c r="J284" s="228"/>
      <c r="K284" s="228"/>
      <c r="L284" s="228"/>
      <c r="M284" s="228"/>
      <c r="N284" s="228"/>
      <c r="O284" s="228"/>
    </row>
    <row r="285" spans="4:15" x14ac:dyDescent="0.2">
      <c r="D285" s="228"/>
      <c r="E285" s="228"/>
      <c r="F285" s="228"/>
      <c r="G285" s="228"/>
      <c r="H285" s="228"/>
      <c r="I285" s="228"/>
      <c r="J285" s="228"/>
      <c r="K285" s="228"/>
      <c r="L285" s="228"/>
      <c r="M285" s="228"/>
      <c r="N285" s="228"/>
      <c r="O285" s="228"/>
    </row>
    <row r="286" spans="4:15" x14ac:dyDescent="0.2">
      <c r="D286" s="228"/>
      <c r="E286" s="228"/>
      <c r="F286" s="228"/>
      <c r="G286" s="228"/>
      <c r="H286" s="228"/>
      <c r="I286" s="228"/>
      <c r="J286" s="228"/>
      <c r="K286" s="228"/>
      <c r="L286" s="228"/>
      <c r="M286" s="228"/>
      <c r="N286" s="228"/>
      <c r="O286" s="228"/>
    </row>
    <row r="287" spans="4:15" x14ac:dyDescent="0.2">
      <c r="D287" s="228"/>
      <c r="E287" s="228"/>
      <c r="F287" s="228"/>
      <c r="G287" s="228"/>
      <c r="H287" s="228"/>
      <c r="I287" s="228"/>
      <c r="J287" s="228"/>
      <c r="K287" s="228"/>
      <c r="L287" s="228"/>
      <c r="M287" s="228"/>
      <c r="N287" s="228"/>
      <c r="O287" s="228"/>
    </row>
    <row r="288" spans="4:15" x14ac:dyDescent="0.2">
      <c r="D288" s="228"/>
      <c r="E288" s="228"/>
      <c r="F288" s="228"/>
      <c r="G288" s="228"/>
      <c r="H288" s="228"/>
      <c r="I288" s="228"/>
      <c r="J288" s="228"/>
      <c r="K288" s="228"/>
      <c r="L288" s="228"/>
      <c r="M288" s="228"/>
      <c r="N288" s="228"/>
      <c r="O288" s="228"/>
    </row>
    <row r="289" spans="4:15" x14ac:dyDescent="0.2">
      <c r="D289" s="228"/>
      <c r="E289" s="228"/>
      <c r="F289" s="228"/>
      <c r="G289" s="228"/>
      <c r="H289" s="228"/>
      <c r="I289" s="228"/>
      <c r="J289" s="228"/>
      <c r="K289" s="228"/>
      <c r="L289" s="228"/>
      <c r="M289" s="228"/>
      <c r="N289" s="228"/>
      <c r="O289" s="228"/>
    </row>
    <row r="290" spans="4:15" x14ac:dyDescent="0.2">
      <c r="D290" s="228"/>
      <c r="E290" s="228"/>
      <c r="F290" s="228"/>
      <c r="G290" s="228"/>
      <c r="H290" s="228"/>
      <c r="I290" s="228"/>
      <c r="J290" s="228"/>
      <c r="K290" s="228"/>
      <c r="L290" s="228"/>
      <c r="M290" s="228"/>
      <c r="N290" s="228"/>
      <c r="O290" s="228"/>
    </row>
    <row r="291" spans="4:15" x14ac:dyDescent="0.2">
      <c r="D291" s="228"/>
      <c r="E291" s="228"/>
      <c r="F291" s="228"/>
      <c r="G291" s="228"/>
      <c r="H291" s="228"/>
      <c r="I291" s="228"/>
      <c r="J291" s="228"/>
      <c r="K291" s="228"/>
      <c r="L291" s="228"/>
      <c r="M291" s="228"/>
      <c r="N291" s="228"/>
      <c r="O291" s="228"/>
    </row>
    <row r="292" spans="4:15" x14ac:dyDescent="0.2">
      <c r="D292" s="228"/>
      <c r="E292" s="228"/>
      <c r="F292" s="228"/>
      <c r="G292" s="228"/>
      <c r="H292" s="228"/>
      <c r="I292" s="228"/>
      <c r="J292" s="228"/>
      <c r="K292" s="228"/>
      <c r="L292" s="228"/>
      <c r="M292" s="228"/>
      <c r="N292" s="228"/>
      <c r="O292" s="228"/>
    </row>
    <row r="293" spans="4:15" x14ac:dyDescent="0.2">
      <c r="D293" s="228"/>
      <c r="E293" s="228"/>
      <c r="F293" s="228"/>
      <c r="G293" s="228"/>
      <c r="H293" s="228"/>
      <c r="I293" s="228"/>
      <c r="J293" s="228"/>
      <c r="K293" s="228"/>
      <c r="L293" s="228"/>
      <c r="M293" s="228"/>
      <c r="N293" s="228"/>
      <c r="O293" s="228"/>
    </row>
    <row r="294" spans="4:15" x14ac:dyDescent="0.2">
      <c r="D294" s="228"/>
      <c r="E294" s="228"/>
      <c r="F294" s="228"/>
      <c r="G294" s="228"/>
      <c r="H294" s="228"/>
      <c r="I294" s="228"/>
      <c r="J294" s="228"/>
      <c r="K294" s="228"/>
      <c r="L294" s="228"/>
      <c r="M294" s="228"/>
      <c r="N294" s="228"/>
      <c r="O294" s="228"/>
    </row>
    <row r="295" spans="4:15" x14ac:dyDescent="0.2">
      <c r="D295" s="228"/>
      <c r="E295" s="228"/>
      <c r="F295" s="228"/>
      <c r="G295" s="228"/>
      <c r="H295" s="228"/>
      <c r="I295" s="228"/>
      <c r="J295" s="228"/>
      <c r="K295" s="228"/>
      <c r="L295" s="228"/>
      <c r="M295" s="228"/>
      <c r="N295" s="228"/>
      <c r="O295" s="228"/>
    </row>
    <row r="296" spans="4:15" x14ac:dyDescent="0.2">
      <c r="D296" s="228"/>
      <c r="E296" s="228"/>
      <c r="F296" s="228"/>
      <c r="G296" s="228"/>
      <c r="H296" s="228"/>
      <c r="I296" s="228"/>
      <c r="J296" s="228"/>
      <c r="K296" s="228"/>
      <c r="L296" s="228"/>
      <c r="M296" s="228"/>
      <c r="N296" s="228"/>
      <c r="O296" s="228"/>
    </row>
    <row r="297" spans="4:15" x14ac:dyDescent="0.2">
      <c r="D297" s="228"/>
      <c r="E297" s="228"/>
      <c r="F297" s="228"/>
      <c r="G297" s="228"/>
      <c r="H297" s="228"/>
      <c r="I297" s="228"/>
      <c r="J297" s="228"/>
      <c r="K297" s="228"/>
      <c r="L297" s="228"/>
      <c r="M297" s="228"/>
      <c r="N297" s="228"/>
      <c r="O297" s="228"/>
    </row>
    <row r="298" spans="4:15" x14ac:dyDescent="0.2">
      <c r="D298" s="228"/>
      <c r="E298" s="228"/>
      <c r="F298" s="228"/>
      <c r="G298" s="228"/>
      <c r="H298" s="228"/>
      <c r="I298" s="228"/>
      <c r="J298" s="228"/>
      <c r="K298" s="228"/>
      <c r="L298" s="228"/>
      <c r="M298" s="228"/>
      <c r="N298" s="228"/>
      <c r="O298" s="228"/>
    </row>
    <row r="299" spans="4:15" x14ac:dyDescent="0.2">
      <c r="D299" s="228"/>
      <c r="E299" s="228"/>
      <c r="F299" s="228"/>
      <c r="G299" s="228"/>
      <c r="H299" s="228"/>
      <c r="I299" s="228"/>
      <c r="J299" s="228"/>
      <c r="K299" s="228"/>
      <c r="L299" s="228"/>
      <c r="M299" s="228"/>
      <c r="N299" s="228"/>
      <c r="O299" s="228"/>
    </row>
    <row r="300" spans="4:15" x14ac:dyDescent="0.2">
      <c r="D300" s="228"/>
      <c r="E300" s="228"/>
      <c r="F300" s="228"/>
      <c r="G300" s="228"/>
      <c r="H300" s="228"/>
      <c r="I300" s="228"/>
      <c r="J300" s="228"/>
      <c r="K300" s="228"/>
      <c r="L300" s="228"/>
      <c r="M300" s="228"/>
      <c r="N300" s="228"/>
      <c r="O300" s="228"/>
    </row>
    <row r="301" spans="4:15" x14ac:dyDescent="0.2">
      <c r="D301" s="228"/>
      <c r="E301" s="228"/>
      <c r="F301" s="228"/>
      <c r="G301" s="228"/>
      <c r="H301" s="228"/>
      <c r="I301" s="228"/>
      <c r="J301" s="228"/>
      <c r="K301" s="228"/>
      <c r="L301" s="228"/>
      <c r="M301" s="228"/>
      <c r="N301" s="228"/>
      <c r="O301" s="228"/>
    </row>
    <row r="302" spans="4:15" x14ac:dyDescent="0.2">
      <c r="D302" s="228"/>
      <c r="E302" s="228"/>
      <c r="F302" s="228"/>
      <c r="G302" s="228"/>
      <c r="H302" s="228"/>
      <c r="I302" s="228"/>
      <c r="J302" s="228"/>
      <c r="K302" s="228"/>
      <c r="L302" s="228"/>
      <c r="M302" s="228"/>
      <c r="N302" s="228"/>
      <c r="O302" s="228"/>
    </row>
    <row r="303" spans="4:15" x14ac:dyDescent="0.2">
      <c r="D303" s="228"/>
      <c r="E303" s="228"/>
      <c r="F303" s="228"/>
      <c r="G303" s="228"/>
      <c r="H303" s="228"/>
      <c r="I303" s="228"/>
      <c r="J303" s="228"/>
      <c r="K303" s="228"/>
      <c r="L303" s="228"/>
      <c r="M303" s="228"/>
      <c r="N303" s="228"/>
      <c r="O303" s="228"/>
    </row>
    <row r="304" spans="4:15" x14ac:dyDescent="0.2">
      <c r="D304" s="228"/>
      <c r="E304" s="228"/>
      <c r="F304" s="228"/>
      <c r="G304" s="228"/>
      <c r="H304" s="228"/>
      <c r="I304" s="228"/>
      <c r="J304" s="228"/>
      <c r="K304" s="228"/>
      <c r="L304" s="228"/>
      <c r="M304" s="228"/>
      <c r="N304" s="228"/>
      <c r="O304" s="228"/>
    </row>
    <row r="305" spans="4:15" x14ac:dyDescent="0.2">
      <c r="D305" s="228"/>
      <c r="E305" s="228"/>
      <c r="F305" s="228"/>
      <c r="G305" s="228"/>
      <c r="H305" s="228"/>
      <c r="I305" s="228"/>
      <c r="J305" s="228"/>
      <c r="K305" s="228"/>
      <c r="L305" s="228"/>
      <c r="M305" s="228"/>
      <c r="N305" s="228"/>
      <c r="O305" s="228"/>
    </row>
    <row r="306" spans="4:15" x14ac:dyDescent="0.2">
      <c r="D306" s="228"/>
      <c r="E306" s="228"/>
      <c r="F306" s="228"/>
      <c r="G306" s="228"/>
      <c r="H306" s="228"/>
      <c r="I306" s="228"/>
      <c r="J306" s="228"/>
      <c r="K306" s="228"/>
      <c r="L306" s="228"/>
      <c r="M306" s="228"/>
      <c r="N306" s="228"/>
      <c r="O306" s="228"/>
    </row>
    <row r="307" spans="4:15" x14ac:dyDescent="0.2">
      <c r="D307" s="228"/>
      <c r="E307" s="228"/>
      <c r="F307" s="228"/>
      <c r="G307" s="228"/>
      <c r="H307" s="228"/>
      <c r="I307" s="228"/>
      <c r="J307" s="228"/>
      <c r="K307" s="228"/>
      <c r="L307" s="228"/>
      <c r="M307" s="228"/>
      <c r="N307" s="228"/>
      <c r="O307" s="228"/>
    </row>
    <row r="308" spans="4:15" x14ac:dyDescent="0.2">
      <c r="D308" s="228"/>
      <c r="E308" s="228"/>
      <c r="F308" s="228"/>
      <c r="G308" s="228"/>
      <c r="H308" s="228"/>
      <c r="I308" s="228"/>
      <c r="J308" s="228"/>
      <c r="K308" s="228"/>
      <c r="L308" s="228"/>
      <c r="M308" s="228"/>
      <c r="N308" s="228"/>
      <c r="O308" s="228"/>
    </row>
    <row r="309" spans="4:15" x14ac:dyDescent="0.2">
      <c r="D309" s="228"/>
      <c r="E309" s="228"/>
      <c r="F309" s="228"/>
      <c r="G309" s="228"/>
      <c r="H309" s="228"/>
      <c r="I309" s="228"/>
      <c r="J309" s="228"/>
      <c r="K309" s="228"/>
      <c r="L309" s="228"/>
      <c r="M309" s="228"/>
      <c r="N309" s="228"/>
      <c r="O309" s="228"/>
    </row>
    <row r="310" spans="4:15" x14ac:dyDescent="0.2">
      <c r="D310" s="228"/>
      <c r="E310" s="228"/>
      <c r="F310" s="228"/>
      <c r="G310" s="228"/>
      <c r="H310" s="228"/>
      <c r="I310" s="228"/>
      <c r="J310" s="228"/>
      <c r="K310" s="228"/>
      <c r="L310" s="228"/>
      <c r="M310" s="228"/>
      <c r="N310" s="228"/>
      <c r="O310" s="228"/>
    </row>
    <row r="311" spans="4:15" x14ac:dyDescent="0.2">
      <c r="D311" s="228"/>
      <c r="E311" s="228"/>
      <c r="F311" s="228"/>
      <c r="G311" s="228"/>
      <c r="H311" s="228"/>
      <c r="I311" s="228"/>
      <c r="J311" s="228"/>
      <c r="K311" s="228"/>
      <c r="L311" s="228"/>
      <c r="M311" s="228"/>
      <c r="N311" s="228"/>
      <c r="O311" s="228"/>
    </row>
    <row r="312" spans="4:15" x14ac:dyDescent="0.2">
      <c r="D312" s="228"/>
      <c r="E312" s="228"/>
      <c r="F312" s="228"/>
      <c r="G312" s="228"/>
      <c r="H312" s="228"/>
      <c r="I312" s="228"/>
      <c r="J312" s="228"/>
      <c r="K312" s="228"/>
      <c r="L312" s="228"/>
      <c r="M312" s="228"/>
      <c r="N312" s="228"/>
      <c r="O312" s="228"/>
    </row>
    <row r="313" spans="4:15" x14ac:dyDescent="0.2">
      <c r="D313" s="228"/>
      <c r="E313" s="228"/>
      <c r="F313" s="228"/>
      <c r="G313" s="228"/>
      <c r="H313" s="228"/>
      <c r="I313" s="228"/>
      <c r="J313" s="228"/>
      <c r="K313" s="228"/>
      <c r="L313" s="228"/>
      <c r="M313" s="228"/>
      <c r="N313" s="228"/>
      <c r="O313" s="228"/>
    </row>
    <row r="314" spans="4:15" x14ac:dyDescent="0.2">
      <c r="D314" s="228"/>
      <c r="E314" s="228"/>
      <c r="F314" s="228"/>
      <c r="G314" s="228"/>
      <c r="H314" s="228"/>
      <c r="I314" s="228"/>
      <c r="J314" s="228"/>
      <c r="K314" s="228"/>
      <c r="L314" s="228"/>
      <c r="M314" s="228"/>
      <c r="N314" s="228"/>
      <c r="O314" s="228"/>
    </row>
    <row r="315" spans="4:15" x14ac:dyDescent="0.2">
      <c r="D315" s="228"/>
      <c r="E315" s="228"/>
      <c r="F315" s="228"/>
      <c r="G315" s="228"/>
      <c r="H315" s="228"/>
      <c r="I315" s="228"/>
      <c r="J315" s="228"/>
      <c r="K315" s="228"/>
      <c r="L315" s="228"/>
      <c r="M315" s="228"/>
      <c r="N315" s="228"/>
      <c r="O315" s="228"/>
    </row>
    <row r="316" spans="4:15" x14ac:dyDescent="0.2">
      <c r="D316" s="228"/>
      <c r="E316" s="228"/>
      <c r="F316" s="228"/>
      <c r="G316" s="228"/>
      <c r="H316" s="228"/>
      <c r="I316" s="228"/>
      <c r="J316" s="228"/>
      <c r="K316" s="228"/>
      <c r="L316" s="228"/>
      <c r="M316" s="228"/>
      <c r="N316" s="228"/>
      <c r="O316" s="228"/>
    </row>
    <row r="317" spans="4:15" x14ac:dyDescent="0.2">
      <c r="D317" s="228"/>
      <c r="E317" s="228"/>
      <c r="F317" s="228"/>
      <c r="G317" s="228"/>
      <c r="H317" s="228"/>
      <c r="I317" s="228"/>
      <c r="J317" s="228"/>
      <c r="K317" s="228"/>
      <c r="L317" s="228"/>
      <c r="M317" s="228"/>
      <c r="N317" s="228"/>
      <c r="O317" s="228"/>
    </row>
    <row r="318" spans="4:15" x14ac:dyDescent="0.2">
      <c r="D318" s="228"/>
      <c r="E318" s="228"/>
      <c r="F318" s="228"/>
      <c r="G318" s="228"/>
      <c r="H318" s="228"/>
      <c r="I318" s="228"/>
      <c r="J318" s="228"/>
      <c r="K318" s="228"/>
      <c r="L318" s="228"/>
      <c r="M318" s="228"/>
      <c r="N318" s="228"/>
      <c r="O318" s="228"/>
    </row>
    <row r="319" spans="4:15" x14ac:dyDescent="0.2">
      <c r="D319" s="228"/>
      <c r="E319" s="228"/>
      <c r="F319" s="228"/>
      <c r="G319" s="228"/>
      <c r="H319" s="228"/>
      <c r="I319" s="228"/>
      <c r="J319" s="228"/>
      <c r="K319" s="228"/>
      <c r="L319" s="228"/>
      <c r="M319" s="228"/>
      <c r="N319" s="228"/>
      <c r="O319" s="228"/>
    </row>
    <row r="320" spans="4:15" x14ac:dyDescent="0.2">
      <c r="D320" s="228"/>
      <c r="E320" s="228"/>
      <c r="F320" s="228"/>
      <c r="G320" s="228"/>
      <c r="H320" s="228"/>
      <c r="I320" s="228"/>
      <c r="J320" s="228"/>
      <c r="K320" s="228"/>
      <c r="L320" s="228"/>
      <c r="M320" s="228"/>
      <c r="N320" s="228"/>
      <c r="O320" s="228"/>
    </row>
    <row r="321" spans="4:15" x14ac:dyDescent="0.2">
      <c r="D321" s="228"/>
      <c r="E321" s="228"/>
      <c r="F321" s="228"/>
      <c r="G321" s="228"/>
      <c r="H321" s="228"/>
      <c r="I321" s="228"/>
      <c r="J321" s="228"/>
      <c r="K321" s="228"/>
      <c r="L321" s="228"/>
      <c r="M321" s="228"/>
      <c r="N321" s="228"/>
      <c r="O321" s="228"/>
    </row>
    <row r="322" spans="4:15" x14ac:dyDescent="0.2">
      <c r="D322" s="228"/>
      <c r="E322" s="228"/>
      <c r="F322" s="228"/>
      <c r="G322" s="228"/>
      <c r="H322" s="228"/>
      <c r="I322" s="228"/>
      <c r="J322" s="228"/>
      <c r="K322" s="228"/>
      <c r="L322" s="228"/>
      <c r="M322" s="228"/>
      <c r="N322" s="228"/>
      <c r="O322" s="228"/>
    </row>
    <row r="323" spans="4:15" x14ac:dyDescent="0.2">
      <c r="D323" s="228"/>
      <c r="E323" s="228"/>
      <c r="F323" s="228"/>
      <c r="G323" s="228"/>
      <c r="H323" s="228"/>
      <c r="I323" s="228"/>
      <c r="J323" s="228"/>
      <c r="K323" s="228"/>
      <c r="L323" s="228"/>
      <c r="M323" s="228"/>
      <c r="N323" s="228"/>
      <c r="O323" s="228"/>
    </row>
    <row r="324" spans="4:15" x14ac:dyDescent="0.2">
      <c r="D324" s="228"/>
      <c r="E324" s="228"/>
      <c r="F324" s="228"/>
      <c r="G324" s="228"/>
      <c r="H324" s="228"/>
      <c r="I324" s="228"/>
      <c r="J324" s="228"/>
      <c r="K324" s="228"/>
      <c r="L324" s="228"/>
      <c r="M324" s="228"/>
      <c r="N324" s="228"/>
      <c r="O324" s="228"/>
    </row>
    <row r="325" spans="4:15" x14ac:dyDescent="0.2">
      <c r="D325" s="228"/>
      <c r="E325" s="228"/>
      <c r="F325" s="228"/>
      <c r="G325" s="228"/>
      <c r="H325" s="228"/>
      <c r="I325" s="228"/>
      <c r="J325" s="228"/>
      <c r="K325" s="228"/>
      <c r="L325" s="228"/>
      <c r="M325" s="228"/>
      <c r="N325" s="228"/>
      <c r="O325" s="228"/>
    </row>
    <row r="326" spans="4:15" x14ac:dyDescent="0.2">
      <c r="D326" s="228"/>
      <c r="E326" s="228"/>
      <c r="F326" s="228"/>
      <c r="G326" s="228"/>
      <c r="H326" s="228"/>
      <c r="I326" s="228"/>
      <c r="J326" s="228"/>
      <c r="K326" s="228"/>
      <c r="L326" s="228"/>
      <c r="M326" s="228"/>
      <c r="N326" s="228"/>
      <c r="O326" s="228"/>
    </row>
    <row r="327" spans="4:15" x14ac:dyDescent="0.2">
      <c r="D327" s="228"/>
      <c r="E327" s="228"/>
      <c r="F327" s="228"/>
      <c r="G327" s="228"/>
      <c r="H327" s="228"/>
      <c r="I327" s="228"/>
      <c r="J327" s="228"/>
      <c r="K327" s="228"/>
      <c r="L327" s="228"/>
      <c r="M327" s="228"/>
      <c r="N327" s="228"/>
      <c r="O327" s="228"/>
    </row>
    <row r="328" spans="4:15" x14ac:dyDescent="0.2">
      <c r="D328" s="228"/>
      <c r="E328" s="228"/>
      <c r="F328" s="228"/>
      <c r="G328" s="228"/>
      <c r="H328" s="228"/>
      <c r="I328" s="228"/>
      <c r="J328" s="228"/>
      <c r="K328" s="228"/>
      <c r="L328" s="228"/>
      <c r="M328" s="228"/>
      <c r="N328" s="228"/>
      <c r="O328" s="228"/>
    </row>
    <row r="329" spans="4:15" x14ac:dyDescent="0.2">
      <c r="D329" s="228"/>
      <c r="E329" s="228"/>
      <c r="F329" s="228"/>
      <c r="G329" s="228"/>
      <c r="H329" s="228"/>
      <c r="I329" s="228"/>
      <c r="J329" s="228"/>
      <c r="K329" s="228"/>
      <c r="L329" s="228"/>
      <c r="M329" s="228"/>
      <c r="N329" s="228"/>
      <c r="O329" s="228"/>
    </row>
    <row r="330" spans="4:15" x14ac:dyDescent="0.2">
      <c r="D330" s="228"/>
      <c r="E330" s="228"/>
      <c r="F330" s="228"/>
      <c r="G330" s="228"/>
      <c r="H330" s="228"/>
      <c r="I330" s="228"/>
      <c r="J330" s="228"/>
      <c r="K330" s="228"/>
      <c r="L330" s="228"/>
      <c r="M330" s="228"/>
      <c r="N330" s="228"/>
      <c r="O330" s="228"/>
    </row>
    <row r="331" spans="4:15" x14ac:dyDescent="0.2">
      <c r="D331" s="228"/>
      <c r="E331" s="228"/>
      <c r="F331" s="228"/>
      <c r="G331" s="228"/>
      <c r="H331" s="228"/>
      <c r="I331" s="228"/>
      <c r="J331" s="228"/>
      <c r="K331" s="228"/>
      <c r="L331" s="228"/>
      <c r="M331" s="228"/>
      <c r="N331" s="228"/>
      <c r="O331" s="228"/>
    </row>
    <row r="332" spans="4:15" x14ac:dyDescent="0.2">
      <c r="D332" s="228"/>
      <c r="E332" s="228"/>
      <c r="F332" s="228"/>
      <c r="G332" s="228"/>
      <c r="H332" s="228"/>
      <c r="I332" s="228"/>
      <c r="J332" s="228"/>
      <c r="K332" s="228"/>
      <c r="L332" s="228"/>
      <c r="M332" s="228"/>
      <c r="N332" s="228"/>
      <c r="O332" s="228"/>
    </row>
    <row r="333" spans="4:15" x14ac:dyDescent="0.2">
      <c r="D333" s="228"/>
      <c r="E333" s="228"/>
      <c r="F333" s="228"/>
      <c r="G333" s="228"/>
      <c r="H333" s="228"/>
      <c r="I333" s="228"/>
      <c r="J333" s="228"/>
      <c r="K333" s="228"/>
      <c r="L333" s="228"/>
      <c r="M333" s="228"/>
      <c r="N333" s="228"/>
      <c r="O333" s="228"/>
    </row>
    <row r="334" spans="4:15" x14ac:dyDescent="0.2">
      <c r="D334" s="228"/>
      <c r="E334" s="228"/>
      <c r="F334" s="228"/>
      <c r="G334" s="228"/>
      <c r="H334" s="228"/>
      <c r="I334" s="228"/>
      <c r="J334" s="228"/>
      <c r="K334" s="228"/>
      <c r="L334" s="228"/>
      <c r="M334" s="228"/>
      <c r="N334" s="228"/>
      <c r="O334" s="228"/>
    </row>
    <row r="335" spans="4:15" x14ac:dyDescent="0.2">
      <c r="D335" s="228"/>
      <c r="E335" s="228"/>
      <c r="F335" s="228"/>
      <c r="G335" s="228"/>
      <c r="H335" s="228"/>
      <c r="I335" s="228"/>
      <c r="J335" s="228"/>
      <c r="K335" s="228"/>
      <c r="L335" s="228"/>
      <c r="M335" s="228"/>
      <c r="N335" s="228"/>
      <c r="O335" s="228"/>
    </row>
    <row r="336" spans="4:15" x14ac:dyDescent="0.2">
      <c r="D336" s="228"/>
      <c r="E336" s="228"/>
      <c r="F336" s="228"/>
      <c r="G336" s="228"/>
      <c r="H336" s="228"/>
      <c r="I336" s="228"/>
      <c r="J336" s="228"/>
      <c r="K336" s="228"/>
      <c r="L336" s="228"/>
      <c r="M336" s="228"/>
      <c r="N336" s="228"/>
      <c r="O336" s="228"/>
    </row>
    <row r="337" spans="4:15" x14ac:dyDescent="0.2">
      <c r="D337" s="228"/>
      <c r="E337" s="228"/>
      <c r="F337" s="228"/>
      <c r="G337" s="228"/>
      <c r="H337" s="228"/>
      <c r="I337" s="228"/>
      <c r="J337" s="228"/>
      <c r="K337" s="228"/>
      <c r="L337" s="228"/>
      <c r="M337" s="228"/>
      <c r="N337" s="228"/>
      <c r="O337" s="228"/>
    </row>
    <row r="338" spans="4:15" x14ac:dyDescent="0.2">
      <c r="D338" s="228"/>
      <c r="E338" s="228"/>
      <c r="F338" s="228"/>
      <c r="G338" s="228"/>
      <c r="H338" s="228"/>
      <c r="I338" s="228"/>
      <c r="J338" s="228"/>
      <c r="K338" s="228"/>
      <c r="L338" s="228"/>
      <c r="M338" s="228"/>
      <c r="N338" s="228"/>
      <c r="O338" s="228"/>
    </row>
    <row r="339" spans="4:15" x14ac:dyDescent="0.2">
      <c r="D339" s="228"/>
      <c r="E339" s="228"/>
      <c r="F339" s="228"/>
      <c r="G339" s="228"/>
      <c r="H339" s="228"/>
      <c r="I339" s="228"/>
      <c r="J339" s="228"/>
      <c r="K339" s="228"/>
      <c r="L339" s="228"/>
      <c r="M339" s="228"/>
      <c r="N339" s="228"/>
      <c r="O339" s="228"/>
    </row>
    <row r="340" spans="4:15" x14ac:dyDescent="0.2">
      <c r="D340" s="228"/>
      <c r="E340" s="228"/>
      <c r="F340" s="228"/>
      <c r="G340" s="228"/>
      <c r="H340" s="228"/>
      <c r="I340" s="228"/>
      <c r="J340" s="228"/>
      <c r="K340" s="228"/>
      <c r="L340" s="228"/>
      <c r="M340" s="228"/>
      <c r="N340" s="228"/>
      <c r="O340" s="228"/>
    </row>
    <row r="341" spans="4:15" x14ac:dyDescent="0.2">
      <c r="D341" s="228"/>
      <c r="E341" s="228"/>
      <c r="F341" s="228"/>
      <c r="G341" s="228"/>
      <c r="H341" s="228"/>
      <c r="I341" s="228"/>
      <c r="J341" s="228"/>
      <c r="K341" s="228"/>
      <c r="L341" s="228"/>
      <c r="M341" s="228"/>
      <c r="N341" s="228"/>
      <c r="O341" s="228"/>
    </row>
    <row r="342" spans="4:15" x14ac:dyDescent="0.2">
      <c r="D342" s="228"/>
      <c r="E342" s="228"/>
      <c r="F342" s="228"/>
      <c r="G342" s="228"/>
      <c r="H342" s="228"/>
      <c r="I342" s="228"/>
      <c r="J342" s="228"/>
      <c r="K342" s="228"/>
      <c r="L342" s="228"/>
      <c r="M342" s="228"/>
      <c r="N342" s="228"/>
      <c r="O342" s="228"/>
    </row>
    <row r="343" spans="4:15" x14ac:dyDescent="0.2">
      <c r="D343" s="228"/>
      <c r="E343" s="228"/>
      <c r="F343" s="228"/>
      <c r="G343" s="228"/>
      <c r="H343" s="228"/>
      <c r="I343" s="228"/>
      <c r="J343" s="228"/>
      <c r="K343" s="228"/>
      <c r="L343" s="228"/>
      <c r="M343" s="228"/>
      <c r="N343" s="228"/>
      <c r="O343" s="228"/>
    </row>
    <row r="344" spans="4:15" x14ac:dyDescent="0.2">
      <c r="D344" s="228"/>
      <c r="E344" s="228"/>
      <c r="F344" s="228"/>
      <c r="G344" s="228"/>
      <c r="H344" s="228"/>
      <c r="I344" s="228"/>
      <c r="J344" s="228"/>
      <c r="K344" s="228"/>
      <c r="L344" s="228"/>
      <c r="M344" s="228"/>
      <c r="N344" s="228"/>
      <c r="O344" s="228"/>
    </row>
    <row r="345" spans="4:15" x14ac:dyDescent="0.2">
      <c r="D345" s="228"/>
      <c r="E345" s="228"/>
      <c r="F345" s="228"/>
      <c r="G345" s="228"/>
      <c r="H345" s="228"/>
      <c r="I345" s="228"/>
      <c r="J345" s="228"/>
      <c r="K345" s="228"/>
      <c r="L345" s="228"/>
      <c r="M345" s="228"/>
      <c r="N345" s="228"/>
      <c r="O345" s="228"/>
    </row>
    <row r="346" spans="4:15" x14ac:dyDescent="0.2">
      <c r="D346" s="228"/>
      <c r="E346" s="228"/>
      <c r="F346" s="228"/>
      <c r="G346" s="228"/>
      <c r="H346" s="228"/>
      <c r="I346" s="228"/>
      <c r="J346" s="228"/>
      <c r="K346" s="228"/>
      <c r="L346" s="228"/>
      <c r="M346" s="228"/>
      <c r="N346" s="228"/>
      <c r="O346" s="228"/>
    </row>
    <row r="347" spans="4:15" x14ac:dyDescent="0.2">
      <c r="D347" s="228"/>
      <c r="E347" s="228"/>
      <c r="F347" s="228"/>
      <c r="G347" s="228"/>
      <c r="H347" s="228"/>
      <c r="I347" s="228"/>
      <c r="J347" s="228"/>
      <c r="K347" s="228"/>
      <c r="L347" s="228"/>
      <c r="M347" s="228"/>
      <c r="N347" s="228"/>
      <c r="O347" s="228"/>
    </row>
    <row r="348" spans="4:15" x14ac:dyDescent="0.2">
      <c r="D348" s="228"/>
      <c r="E348" s="228"/>
      <c r="F348" s="228"/>
      <c r="G348" s="228"/>
      <c r="H348" s="228"/>
      <c r="I348" s="228"/>
      <c r="J348" s="228"/>
      <c r="K348" s="228"/>
      <c r="L348" s="228"/>
      <c r="M348" s="228"/>
      <c r="N348" s="228"/>
      <c r="O348" s="228"/>
    </row>
    <row r="349" spans="4:15" x14ac:dyDescent="0.2">
      <c r="D349" s="228"/>
      <c r="E349" s="228"/>
      <c r="F349" s="228"/>
      <c r="G349" s="228"/>
      <c r="H349" s="228"/>
      <c r="I349" s="228"/>
      <c r="J349" s="228"/>
      <c r="K349" s="228"/>
      <c r="L349" s="228"/>
      <c r="M349" s="228"/>
      <c r="N349" s="228"/>
      <c r="O349" s="228"/>
    </row>
    <row r="350" spans="4:15" x14ac:dyDescent="0.2">
      <c r="D350" s="228"/>
      <c r="E350" s="228"/>
      <c r="F350" s="228"/>
      <c r="G350" s="228"/>
      <c r="H350" s="228"/>
      <c r="I350" s="228"/>
      <c r="J350" s="228"/>
      <c r="K350" s="228"/>
      <c r="L350" s="228"/>
      <c r="M350" s="228"/>
      <c r="N350" s="228"/>
      <c r="O350" s="228"/>
    </row>
    <row r="351" spans="4:15" x14ac:dyDescent="0.2">
      <c r="D351" s="228"/>
      <c r="E351" s="228"/>
      <c r="F351" s="228"/>
      <c r="G351" s="228"/>
      <c r="H351" s="228"/>
      <c r="I351" s="228"/>
      <c r="J351" s="228"/>
      <c r="K351" s="228"/>
      <c r="L351" s="228"/>
      <c r="M351" s="228"/>
      <c r="N351" s="228"/>
      <c r="O351" s="228"/>
    </row>
    <row r="352" spans="4:15" x14ac:dyDescent="0.2">
      <c r="D352" s="228"/>
      <c r="E352" s="228"/>
      <c r="F352" s="228"/>
      <c r="G352" s="228"/>
      <c r="H352" s="228"/>
      <c r="I352" s="228"/>
      <c r="J352" s="228"/>
      <c r="K352" s="228"/>
      <c r="L352" s="228"/>
      <c r="M352" s="228"/>
      <c r="N352" s="228"/>
      <c r="O352" s="228"/>
    </row>
    <row r="353" spans="4:15" x14ac:dyDescent="0.2">
      <c r="D353" s="228"/>
      <c r="E353" s="228"/>
      <c r="F353" s="228"/>
      <c r="G353" s="228"/>
      <c r="H353" s="228"/>
      <c r="I353" s="228"/>
      <c r="J353" s="228"/>
      <c r="K353" s="228"/>
      <c r="L353" s="228"/>
      <c r="M353" s="228"/>
      <c r="N353" s="228"/>
      <c r="O353" s="228"/>
    </row>
    <row r="354" spans="4:15" x14ac:dyDescent="0.2">
      <c r="D354" s="228"/>
      <c r="E354" s="228"/>
      <c r="F354" s="228"/>
      <c r="G354" s="228"/>
      <c r="H354" s="228"/>
      <c r="I354" s="228"/>
      <c r="J354" s="228"/>
      <c r="K354" s="228"/>
      <c r="L354" s="228"/>
      <c r="M354" s="228"/>
      <c r="N354" s="228"/>
      <c r="O354" s="228"/>
    </row>
    <row r="355" spans="4:15" x14ac:dyDescent="0.2">
      <c r="D355" s="228"/>
      <c r="E355" s="228"/>
      <c r="F355" s="228"/>
      <c r="G355" s="228"/>
      <c r="H355" s="228"/>
      <c r="I355" s="228"/>
      <c r="J355" s="228"/>
      <c r="K355" s="228"/>
      <c r="L355" s="228"/>
      <c r="M355" s="228"/>
      <c r="N355" s="228"/>
      <c r="O355" s="228"/>
    </row>
    <row r="356" spans="4:15" x14ac:dyDescent="0.2">
      <c r="D356" s="228"/>
      <c r="E356" s="228"/>
      <c r="F356" s="228"/>
      <c r="G356" s="228"/>
      <c r="H356" s="228"/>
      <c r="I356" s="228"/>
      <c r="J356" s="228"/>
      <c r="K356" s="228"/>
      <c r="L356" s="228"/>
      <c r="M356" s="228"/>
      <c r="N356" s="228"/>
      <c r="O356" s="228"/>
    </row>
    <row r="357" spans="4:15" x14ac:dyDescent="0.2">
      <c r="D357" s="228"/>
      <c r="E357" s="228"/>
      <c r="F357" s="228"/>
      <c r="G357" s="228"/>
      <c r="H357" s="228"/>
      <c r="I357" s="228"/>
      <c r="J357" s="228"/>
      <c r="K357" s="228"/>
      <c r="L357" s="228"/>
      <c r="M357" s="228"/>
      <c r="N357" s="228"/>
      <c r="O357" s="228"/>
    </row>
    <row r="358" spans="4:15" x14ac:dyDescent="0.2">
      <c r="D358" s="228"/>
      <c r="E358" s="228"/>
      <c r="F358" s="228"/>
      <c r="G358" s="228"/>
      <c r="H358" s="228"/>
      <c r="I358" s="228"/>
      <c r="J358" s="228"/>
      <c r="K358" s="228"/>
      <c r="L358" s="228"/>
      <c r="M358" s="228"/>
      <c r="N358" s="228"/>
      <c r="O358" s="228"/>
    </row>
    <row r="359" spans="4:15" x14ac:dyDescent="0.2">
      <c r="D359" s="228"/>
      <c r="E359" s="228"/>
      <c r="F359" s="228"/>
      <c r="G359" s="228"/>
      <c r="H359" s="228"/>
      <c r="I359" s="228"/>
      <c r="J359" s="228"/>
      <c r="K359" s="228"/>
      <c r="L359" s="228"/>
      <c r="M359" s="228"/>
      <c r="N359" s="228"/>
      <c r="O359" s="228"/>
    </row>
    <row r="360" spans="4:15" x14ac:dyDescent="0.2">
      <c r="D360" s="228"/>
      <c r="E360" s="228"/>
      <c r="F360" s="228"/>
      <c r="G360" s="228"/>
      <c r="H360" s="228"/>
      <c r="I360" s="228"/>
      <c r="J360" s="228"/>
      <c r="K360" s="228"/>
      <c r="L360" s="228"/>
      <c r="M360" s="228"/>
      <c r="N360" s="228"/>
      <c r="O360" s="228"/>
    </row>
    <row r="361" spans="4:15" x14ac:dyDescent="0.2">
      <c r="D361" s="228"/>
      <c r="E361" s="228"/>
      <c r="F361" s="228"/>
      <c r="G361" s="228"/>
      <c r="H361" s="228"/>
      <c r="I361" s="228"/>
      <c r="J361" s="228"/>
      <c r="K361" s="228"/>
      <c r="L361" s="228"/>
      <c r="M361" s="228"/>
      <c r="N361" s="228"/>
      <c r="O361" s="228"/>
    </row>
    <row r="362" spans="4:15" x14ac:dyDescent="0.2">
      <c r="D362" s="228"/>
      <c r="E362" s="228"/>
      <c r="F362" s="228"/>
      <c r="G362" s="228"/>
      <c r="H362" s="228"/>
      <c r="I362" s="228"/>
      <c r="J362" s="228"/>
      <c r="K362" s="228"/>
      <c r="L362" s="228"/>
      <c r="M362" s="228"/>
      <c r="N362" s="228"/>
      <c r="O362" s="228"/>
    </row>
    <row r="363" spans="4:15" x14ac:dyDescent="0.2">
      <c r="D363" s="228"/>
      <c r="E363" s="228"/>
      <c r="F363" s="228"/>
      <c r="G363" s="228"/>
      <c r="H363" s="228"/>
      <c r="I363" s="228"/>
      <c r="J363" s="228"/>
      <c r="K363" s="228"/>
      <c r="L363" s="228"/>
      <c r="M363" s="228"/>
      <c r="N363" s="228"/>
      <c r="O363" s="228"/>
    </row>
    <row r="364" spans="4:15" x14ac:dyDescent="0.2">
      <c r="D364" s="228"/>
      <c r="E364" s="228"/>
      <c r="F364" s="228"/>
      <c r="G364" s="228"/>
      <c r="H364" s="228"/>
      <c r="I364" s="228"/>
      <c r="J364" s="228"/>
      <c r="K364" s="228"/>
      <c r="L364" s="228"/>
      <c r="M364" s="228"/>
      <c r="N364" s="228"/>
      <c r="O364" s="228"/>
    </row>
    <row r="365" spans="4:15" x14ac:dyDescent="0.2">
      <c r="D365" s="228"/>
      <c r="E365" s="228"/>
      <c r="F365" s="228"/>
      <c r="G365" s="228"/>
      <c r="H365" s="228"/>
      <c r="I365" s="228"/>
      <c r="J365" s="228"/>
      <c r="K365" s="228"/>
      <c r="L365" s="228"/>
      <c r="M365" s="228"/>
      <c r="N365" s="228"/>
      <c r="O365" s="228"/>
    </row>
    <row r="366" spans="4:15" x14ac:dyDescent="0.2">
      <c r="D366" s="228"/>
      <c r="E366" s="228"/>
      <c r="F366" s="228"/>
      <c r="G366" s="228"/>
      <c r="H366" s="228"/>
      <c r="I366" s="228"/>
      <c r="J366" s="228"/>
      <c r="K366" s="228"/>
      <c r="L366" s="228"/>
      <c r="M366" s="228"/>
      <c r="N366" s="228"/>
      <c r="O366" s="228"/>
    </row>
    <row r="367" spans="4:15" x14ac:dyDescent="0.2">
      <c r="D367" s="228"/>
      <c r="E367" s="228"/>
      <c r="F367" s="228"/>
      <c r="G367" s="228"/>
      <c r="H367" s="228"/>
      <c r="I367" s="228"/>
      <c r="J367" s="228"/>
      <c r="K367" s="228"/>
      <c r="L367" s="228"/>
      <c r="M367" s="228"/>
      <c r="N367" s="228"/>
      <c r="O367" s="228"/>
    </row>
    <row r="368" spans="4:15" x14ac:dyDescent="0.2">
      <c r="D368" s="228"/>
      <c r="E368" s="228"/>
      <c r="F368" s="228"/>
      <c r="G368" s="228"/>
      <c r="H368" s="228"/>
      <c r="I368" s="228"/>
      <c r="J368" s="228"/>
      <c r="K368" s="228"/>
      <c r="L368" s="228"/>
      <c r="M368" s="228"/>
      <c r="N368" s="228"/>
      <c r="O368" s="228"/>
    </row>
    <row r="369" spans="4:15" x14ac:dyDescent="0.2">
      <c r="D369" s="228"/>
      <c r="E369" s="228"/>
      <c r="F369" s="228"/>
      <c r="G369" s="228"/>
      <c r="H369" s="228"/>
      <c r="I369" s="228"/>
      <c r="J369" s="228"/>
      <c r="K369" s="228"/>
      <c r="L369" s="228"/>
      <c r="M369" s="228"/>
      <c r="N369" s="228"/>
      <c r="O369" s="228"/>
    </row>
    <row r="370" spans="4:15" x14ac:dyDescent="0.2">
      <c r="D370" s="228"/>
      <c r="E370" s="228"/>
      <c r="F370" s="228"/>
      <c r="G370" s="228"/>
      <c r="H370" s="228"/>
      <c r="I370" s="228"/>
      <c r="J370" s="228"/>
      <c r="K370" s="228"/>
      <c r="L370" s="228"/>
      <c r="M370" s="228"/>
      <c r="N370" s="228"/>
      <c r="O370" s="228"/>
    </row>
    <row r="371" spans="4:15" x14ac:dyDescent="0.2">
      <c r="D371" s="228"/>
      <c r="E371" s="228"/>
      <c r="F371" s="228"/>
      <c r="G371" s="228"/>
      <c r="H371" s="228"/>
      <c r="I371" s="228"/>
      <c r="J371" s="228"/>
      <c r="K371" s="228"/>
      <c r="L371" s="228"/>
      <c r="M371" s="228"/>
      <c r="N371" s="228"/>
      <c r="O371" s="228"/>
    </row>
    <row r="372" spans="4:15" x14ac:dyDescent="0.2">
      <c r="D372" s="228"/>
      <c r="E372" s="228"/>
      <c r="F372" s="228"/>
      <c r="G372" s="228"/>
      <c r="H372" s="228"/>
      <c r="I372" s="228"/>
      <c r="J372" s="228"/>
      <c r="K372" s="228"/>
      <c r="L372" s="228"/>
      <c r="M372" s="228"/>
      <c r="N372" s="228"/>
      <c r="O372" s="228"/>
    </row>
    <row r="373" spans="4:15" x14ac:dyDescent="0.2">
      <c r="D373" s="228"/>
      <c r="E373" s="228"/>
      <c r="F373" s="228"/>
      <c r="G373" s="228"/>
      <c r="H373" s="228"/>
      <c r="I373" s="228"/>
      <c r="J373" s="228"/>
      <c r="K373" s="228"/>
      <c r="L373" s="228"/>
      <c r="M373" s="228"/>
      <c r="N373" s="228"/>
      <c r="O373" s="228"/>
    </row>
    <row r="374" spans="4:15" x14ac:dyDescent="0.2">
      <c r="D374" s="228"/>
      <c r="E374" s="228"/>
      <c r="F374" s="228"/>
      <c r="G374" s="228"/>
      <c r="H374" s="228"/>
      <c r="I374" s="228"/>
      <c r="J374" s="228"/>
      <c r="K374" s="228"/>
      <c r="L374" s="228"/>
      <c r="M374" s="228"/>
      <c r="N374" s="228"/>
      <c r="O374" s="228"/>
    </row>
    <row r="375" spans="4:15" x14ac:dyDescent="0.2">
      <c r="D375" s="228"/>
      <c r="E375" s="228"/>
      <c r="F375" s="228"/>
      <c r="G375" s="228"/>
      <c r="H375" s="228"/>
      <c r="I375" s="228"/>
      <c r="J375" s="228"/>
      <c r="K375" s="228"/>
      <c r="L375" s="228"/>
      <c r="M375" s="228"/>
      <c r="N375" s="228"/>
      <c r="O375" s="228"/>
    </row>
    <row r="376" spans="4:15" x14ac:dyDescent="0.2">
      <c r="D376" s="228"/>
      <c r="E376" s="228"/>
      <c r="F376" s="228"/>
      <c r="G376" s="228"/>
      <c r="H376" s="228"/>
      <c r="I376" s="228"/>
      <c r="J376" s="228"/>
      <c r="K376" s="228"/>
      <c r="L376" s="228"/>
      <c r="M376" s="228"/>
      <c r="N376" s="228"/>
      <c r="O376" s="228"/>
    </row>
    <row r="377" spans="4:15" x14ac:dyDescent="0.2">
      <c r="D377" s="228"/>
      <c r="E377" s="228"/>
      <c r="F377" s="228"/>
      <c r="G377" s="228"/>
      <c r="H377" s="228"/>
      <c r="I377" s="228"/>
      <c r="J377" s="228"/>
      <c r="K377" s="228"/>
      <c r="L377" s="228"/>
      <c r="M377" s="228"/>
      <c r="N377" s="228"/>
      <c r="O377" s="228"/>
    </row>
    <row r="378" spans="4:15" x14ac:dyDescent="0.2">
      <c r="D378" s="228"/>
      <c r="E378" s="228"/>
      <c r="F378" s="228"/>
      <c r="G378" s="228"/>
      <c r="H378" s="228"/>
      <c r="I378" s="228"/>
      <c r="J378" s="228"/>
      <c r="K378" s="228"/>
      <c r="L378" s="228"/>
      <c r="M378" s="228"/>
      <c r="N378" s="228"/>
      <c r="O378" s="228"/>
    </row>
    <row r="379" spans="4:15" x14ac:dyDescent="0.2">
      <c r="D379" s="228"/>
      <c r="E379" s="228"/>
      <c r="F379" s="228"/>
      <c r="G379" s="228"/>
      <c r="H379" s="228"/>
      <c r="I379" s="228"/>
      <c r="J379" s="228"/>
      <c r="K379" s="228"/>
      <c r="L379" s="228"/>
      <c r="M379" s="228"/>
      <c r="N379" s="228"/>
      <c r="O379" s="228"/>
    </row>
    <row r="380" spans="4:15" x14ac:dyDescent="0.2">
      <c r="D380" s="228"/>
      <c r="E380" s="228"/>
      <c r="F380" s="228"/>
      <c r="G380" s="228"/>
      <c r="H380" s="228"/>
      <c r="I380" s="228"/>
      <c r="J380" s="228"/>
      <c r="K380" s="228"/>
      <c r="L380" s="228"/>
      <c r="M380" s="228"/>
      <c r="N380" s="228"/>
      <c r="O380" s="228"/>
    </row>
    <row r="381" spans="4:15" x14ac:dyDescent="0.2">
      <c r="D381" s="228"/>
      <c r="E381" s="228"/>
      <c r="F381" s="228"/>
      <c r="G381" s="228"/>
      <c r="H381" s="228"/>
      <c r="I381" s="228"/>
      <c r="J381" s="228"/>
      <c r="K381" s="228"/>
      <c r="L381" s="228"/>
      <c r="M381" s="228"/>
      <c r="N381" s="228"/>
      <c r="O381" s="228"/>
    </row>
    <row r="382" spans="4:15" x14ac:dyDescent="0.2">
      <c r="D382" s="228"/>
      <c r="E382" s="228"/>
      <c r="F382" s="228"/>
      <c r="G382" s="228"/>
      <c r="H382" s="228"/>
      <c r="I382" s="228"/>
      <c r="J382" s="228"/>
      <c r="K382" s="228"/>
      <c r="L382" s="228"/>
      <c r="M382" s="228"/>
      <c r="N382" s="228"/>
      <c r="O382" s="228"/>
    </row>
    <row r="383" spans="4:15" x14ac:dyDescent="0.2">
      <c r="D383" s="228"/>
      <c r="E383" s="228"/>
      <c r="F383" s="228"/>
      <c r="G383" s="228"/>
      <c r="H383" s="228"/>
      <c r="I383" s="228"/>
      <c r="J383" s="228"/>
      <c r="K383" s="228"/>
      <c r="L383" s="228"/>
      <c r="M383" s="228"/>
      <c r="N383" s="228"/>
      <c r="O383" s="228"/>
    </row>
    <row r="384" spans="4:15" x14ac:dyDescent="0.2">
      <c r="D384" s="228"/>
      <c r="E384" s="228"/>
      <c r="F384" s="228"/>
      <c r="G384" s="228"/>
      <c r="H384" s="228"/>
      <c r="I384" s="228"/>
      <c r="J384" s="228"/>
      <c r="K384" s="228"/>
      <c r="L384" s="228"/>
      <c r="M384" s="228"/>
      <c r="N384" s="228"/>
      <c r="O384" s="228"/>
    </row>
    <row r="385" spans="4:15" x14ac:dyDescent="0.2">
      <c r="D385" s="228"/>
      <c r="E385" s="228"/>
      <c r="F385" s="228"/>
      <c r="G385" s="228"/>
      <c r="H385" s="228"/>
      <c r="I385" s="228"/>
      <c r="J385" s="228"/>
      <c r="K385" s="228"/>
      <c r="L385" s="228"/>
      <c r="M385" s="228"/>
      <c r="N385" s="228"/>
      <c r="O385" s="228"/>
    </row>
    <row r="386" spans="4:15" x14ac:dyDescent="0.2">
      <c r="D386" s="228"/>
      <c r="E386" s="228"/>
      <c r="F386" s="228"/>
      <c r="G386" s="228"/>
      <c r="H386" s="228"/>
      <c r="I386" s="228"/>
      <c r="J386" s="228"/>
      <c r="K386" s="228"/>
      <c r="L386" s="228"/>
      <c r="M386" s="228"/>
      <c r="N386" s="228"/>
      <c r="O386" s="228"/>
    </row>
    <row r="387" spans="4:15" x14ac:dyDescent="0.2">
      <c r="D387" s="228"/>
      <c r="E387" s="228"/>
      <c r="F387" s="228"/>
      <c r="G387" s="228"/>
      <c r="H387" s="228"/>
      <c r="I387" s="228"/>
      <c r="J387" s="228"/>
      <c r="K387" s="228"/>
      <c r="L387" s="228"/>
      <c r="M387" s="228"/>
      <c r="N387" s="228"/>
      <c r="O387" s="228"/>
    </row>
    <row r="388" spans="4:15" x14ac:dyDescent="0.2">
      <c r="D388" s="228"/>
      <c r="E388" s="228"/>
      <c r="F388" s="228"/>
      <c r="G388" s="228"/>
      <c r="H388" s="228"/>
      <c r="I388" s="228"/>
      <c r="J388" s="228"/>
      <c r="K388" s="228"/>
      <c r="L388" s="228"/>
      <c r="M388" s="228"/>
      <c r="N388" s="228"/>
      <c r="O388" s="228"/>
    </row>
    <row r="389" spans="4:15" x14ac:dyDescent="0.2">
      <c r="D389" s="228"/>
      <c r="E389" s="228"/>
      <c r="F389" s="228"/>
      <c r="G389" s="228"/>
      <c r="H389" s="228"/>
      <c r="I389" s="228"/>
      <c r="J389" s="228"/>
      <c r="K389" s="228"/>
      <c r="L389" s="228"/>
      <c r="M389" s="228"/>
      <c r="N389" s="228"/>
      <c r="O389" s="228"/>
    </row>
    <row r="390" spans="4:15" x14ac:dyDescent="0.2">
      <c r="D390" s="228"/>
      <c r="E390" s="228"/>
      <c r="F390" s="228"/>
      <c r="G390" s="228"/>
      <c r="H390" s="228"/>
      <c r="I390" s="228"/>
      <c r="J390" s="228"/>
      <c r="K390" s="228"/>
      <c r="L390" s="228"/>
      <c r="M390" s="228"/>
      <c r="N390" s="228"/>
      <c r="O390" s="228"/>
    </row>
    <row r="391" spans="4:15" x14ac:dyDescent="0.2">
      <c r="D391" s="228"/>
      <c r="E391" s="228"/>
      <c r="F391" s="228"/>
      <c r="G391" s="228"/>
      <c r="H391" s="228"/>
      <c r="I391" s="228"/>
      <c r="J391" s="228"/>
      <c r="K391" s="228"/>
      <c r="L391" s="228"/>
      <c r="M391" s="228"/>
      <c r="N391" s="228"/>
      <c r="O391" s="228"/>
    </row>
    <row r="392" spans="4:15" x14ac:dyDescent="0.2">
      <c r="D392" s="228"/>
      <c r="E392" s="228"/>
      <c r="F392" s="228"/>
      <c r="G392" s="228"/>
      <c r="H392" s="228"/>
      <c r="I392" s="228"/>
      <c r="J392" s="228"/>
      <c r="K392" s="228"/>
      <c r="L392" s="228"/>
      <c r="M392" s="228"/>
      <c r="N392" s="228"/>
      <c r="O392" s="228"/>
    </row>
    <row r="393" spans="4:15" x14ac:dyDescent="0.2">
      <c r="D393" s="228"/>
      <c r="E393" s="228"/>
      <c r="F393" s="228"/>
      <c r="G393" s="228"/>
      <c r="H393" s="228"/>
      <c r="I393" s="228"/>
      <c r="J393" s="228"/>
      <c r="K393" s="228"/>
      <c r="L393" s="228"/>
      <c r="M393" s="228"/>
      <c r="N393" s="228"/>
      <c r="O393" s="228"/>
    </row>
    <row r="394" spans="4:15" x14ac:dyDescent="0.2">
      <c r="D394" s="228"/>
      <c r="E394" s="228"/>
      <c r="F394" s="228"/>
      <c r="G394" s="228"/>
      <c r="H394" s="228"/>
      <c r="I394" s="228"/>
      <c r="J394" s="228"/>
      <c r="K394" s="228"/>
      <c r="L394" s="228"/>
      <c r="M394" s="228"/>
      <c r="N394" s="228"/>
      <c r="O394" s="228"/>
    </row>
    <row r="395" spans="4:15" x14ac:dyDescent="0.2">
      <c r="D395" s="228"/>
      <c r="E395" s="228"/>
      <c r="F395" s="228"/>
      <c r="G395" s="228"/>
      <c r="H395" s="228"/>
      <c r="I395" s="228"/>
      <c r="J395" s="228"/>
      <c r="K395" s="228"/>
      <c r="L395" s="228"/>
      <c r="M395" s="228"/>
      <c r="N395" s="228"/>
      <c r="O395" s="228"/>
    </row>
    <row r="396" spans="4:15" x14ac:dyDescent="0.2">
      <c r="D396" s="228"/>
      <c r="E396" s="228"/>
      <c r="F396" s="228"/>
      <c r="G396" s="228"/>
      <c r="H396" s="228"/>
      <c r="I396" s="228"/>
      <c r="J396" s="228"/>
      <c r="K396" s="228"/>
      <c r="L396" s="228"/>
      <c r="M396" s="228"/>
      <c r="N396" s="228"/>
      <c r="O396" s="228"/>
    </row>
    <row r="397" spans="4:15" x14ac:dyDescent="0.2">
      <c r="D397" s="228"/>
      <c r="E397" s="228"/>
      <c r="F397" s="228"/>
      <c r="G397" s="228"/>
      <c r="H397" s="228"/>
      <c r="I397" s="228"/>
      <c r="J397" s="228"/>
      <c r="K397" s="228"/>
      <c r="L397" s="228"/>
      <c r="M397" s="228"/>
      <c r="N397" s="228"/>
      <c r="O397" s="228"/>
    </row>
    <row r="398" spans="4:15" x14ac:dyDescent="0.2">
      <c r="D398" s="228"/>
      <c r="E398" s="228"/>
      <c r="F398" s="228"/>
      <c r="G398" s="228"/>
      <c r="H398" s="228"/>
      <c r="I398" s="228"/>
      <c r="J398" s="228"/>
      <c r="K398" s="228"/>
      <c r="L398" s="228"/>
      <c r="M398" s="228"/>
      <c r="N398" s="228"/>
      <c r="O398" s="228"/>
    </row>
    <row r="399" spans="4:15" x14ac:dyDescent="0.2">
      <c r="D399" s="228"/>
      <c r="E399" s="228"/>
      <c r="F399" s="228"/>
      <c r="G399" s="228"/>
      <c r="H399" s="228"/>
      <c r="I399" s="228"/>
      <c r="J399" s="228"/>
      <c r="K399" s="228"/>
      <c r="L399" s="228"/>
      <c r="M399" s="228"/>
      <c r="N399" s="228"/>
      <c r="O399" s="228"/>
    </row>
    <row r="400" spans="4:15" x14ac:dyDescent="0.2">
      <c r="D400" s="228"/>
      <c r="E400" s="228"/>
      <c r="F400" s="228"/>
      <c r="G400" s="228"/>
      <c r="H400" s="228"/>
      <c r="I400" s="228"/>
      <c r="J400" s="228"/>
      <c r="K400" s="228"/>
      <c r="L400" s="228"/>
      <c r="M400" s="228"/>
      <c r="N400" s="228"/>
      <c r="O400" s="228"/>
    </row>
    <row r="401" spans="4:15" x14ac:dyDescent="0.2">
      <c r="D401" s="228"/>
      <c r="E401" s="228"/>
      <c r="F401" s="228"/>
      <c r="G401" s="228"/>
      <c r="H401" s="228"/>
      <c r="I401" s="228"/>
      <c r="J401" s="228"/>
      <c r="K401" s="228"/>
      <c r="L401" s="228"/>
      <c r="M401" s="228"/>
      <c r="N401" s="228"/>
      <c r="O401" s="228"/>
    </row>
    <row r="402" spans="4:15" x14ac:dyDescent="0.2">
      <c r="D402" s="228"/>
      <c r="E402" s="228"/>
      <c r="F402" s="228"/>
      <c r="G402" s="228"/>
      <c r="H402" s="228"/>
      <c r="I402" s="228"/>
      <c r="J402" s="228"/>
      <c r="K402" s="228"/>
      <c r="L402" s="228"/>
      <c r="M402" s="228"/>
      <c r="N402" s="228"/>
      <c r="O402" s="228"/>
    </row>
    <row r="403" spans="4:15" x14ac:dyDescent="0.2">
      <c r="D403" s="228"/>
      <c r="E403" s="228"/>
      <c r="F403" s="228"/>
      <c r="G403" s="228"/>
      <c r="H403" s="228"/>
      <c r="I403" s="228"/>
      <c r="J403" s="228"/>
      <c r="K403" s="228"/>
      <c r="L403" s="228"/>
      <c r="M403" s="228"/>
      <c r="N403" s="228"/>
      <c r="O403" s="228"/>
    </row>
    <row r="404" spans="4:15" x14ac:dyDescent="0.2">
      <c r="D404" s="228"/>
      <c r="E404" s="228"/>
      <c r="F404" s="228"/>
      <c r="G404" s="228"/>
      <c r="H404" s="228"/>
      <c r="I404" s="228"/>
      <c r="J404" s="228"/>
      <c r="K404" s="228"/>
      <c r="L404" s="228"/>
      <c r="M404" s="228"/>
      <c r="N404" s="228"/>
      <c r="O404" s="228"/>
    </row>
    <row r="405" spans="4:15" x14ac:dyDescent="0.2">
      <c r="D405" s="228"/>
      <c r="E405" s="228"/>
      <c r="F405" s="228"/>
      <c r="G405" s="228"/>
      <c r="H405" s="228"/>
      <c r="I405" s="228"/>
      <c r="J405" s="228"/>
      <c r="K405" s="228"/>
      <c r="L405" s="228"/>
      <c r="M405" s="228"/>
      <c r="N405" s="228"/>
      <c r="O405" s="228"/>
    </row>
    <row r="406" spans="4:15" x14ac:dyDescent="0.2">
      <c r="D406" s="228"/>
      <c r="E406" s="228"/>
      <c r="F406" s="228"/>
      <c r="G406" s="228"/>
      <c r="H406" s="228"/>
      <c r="I406" s="228"/>
      <c r="J406" s="228"/>
      <c r="K406" s="228"/>
      <c r="L406" s="228"/>
      <c r="M406" s="228"/>
      <c r="N406" s="228"/>
      <c r="O406" s="228"/>
    </row>
    <row r="407" spans="4:15" x14ac:dyDescent="0.2">
      <c r="D407" s="228"/>
      <c r="E407" s="228"/>
      <c r="F407" s="228"/>
      <c r="G407" s="228"/>
      <c r="H407" s="228"/>
      <c r="I407" s="228"/>
      <c r="J407" s="228"/>
      <c r="K407" s="228"/>
      <c r="L407" s="228"/>
      <c r="M407" s="228"/>
      <c r="N407" s="228"/>
      <c r="O407" s="228"/>
    </row>
    <row r="408" spans="4:15" x14ac:dyDescent="0.2">
      <c r="D408" s="228"/>
      <c r="E408" s="228"/>
      <c r="F408" s="228"/>
      <c r="G408" s="228"/>
      <c r="H408" s="228"/>
      <c r="I408" s="228"/>
      <c r="J408" s="228"/>
      <c r="K408" s="228"/>
      <c r="L408" s="228"/>
      <c r="M408" s="228"/>
      <c r="N408" s="228"/>
      <c r="O408" s="228"/>
    </row>
    <row r="409" spans="4:15" x14ac:dyDescent="0.2">
      <c r="D409" s="228"/>
      <c r="E409" s="228"/>
      <c r="F409" s="228"/>
      <c r="G409" s="228"/>
      <c r="H409" s="228"/>
      <c r="I409" s="228"/>
      <c r="J409" s="228"/>
      <c r="K409" s="228"/>
      <c r="L409" s="228"/>
      <c r="M409" s="228"/>
      <c r="N409" s="228"/>
      <c r="O409" s="228"/>
    </row>
    <row r="410" spans="4:15" x14ac:dyDescent="0.2">
      <c r="D410" s="228"/>
      <c r="E410" s="228"/>
      <c r="F410" s="228"/>
      <c r="G410" s="228"/>
      <c r="H410" s="228"/>
      <c r="I410" s="228"/>
      <c r="J410" s="228"/>
      <c r="K410" s="228"/>
      <c r="L410" s="228"/>
      <c r="M410" s="228"/>
      <c r="N410" s="228"/>
      <c r="O410" s="228"/>
    </row>
    <row r="411" spans="4:15" x14ac:dyDescent="0.2">
      <c r="D411" s="228"/>
      <c r="E411" s="228"/>
      <c r="F411" s="228"/>
      <c r="G411" s="228"/>
      <c r="H411" s="228"/>
      <c r="I411" s="228"/>
      <c r="J411" s="228"/>
      <c r="K411" s="228"/>
      <c r="L411" s="228"/>
      <c r="M411" s="228"/>
      <c r="N411" s="228"/>
      <c r="O411" s="228"/>
    </row>
    <row r="412" spans="4:15" x14ac:dyDescent="0.2">
      <c r="D412" s="228"/>
      <c r="E412" s="228"/>
      <c r="F412" s="228"/>
      <c r="G412" s="228"/>
      <c r="H412" s="228"/>
      <c r="I412" s="228"/>
      <c r="J412" s="228"/>
      <c r="K412" s="228"/>
      <c r="L412" s="228"/>
      <c r="M412" s="228"/>
      <c r="N412" s="228"/>
      <c r="O412" s="228"/>
    </row>
    <row r="413" spans="4:15" x14ac:dyDescent="0.2">
      <c r="D413" s="228"/>
      <c r="E413" s="228"/>
      <c r="F413" s="228"/>
      <c r="G413" s="228"/>
      <c r="H413" s="228"/>
      <c r="I413" s="228"/>
      <c r="J413" s="228"/>
      <c r="K413" s="228"/>
      <c r="L413" s="228"/>
      <c r="M413" s="228"/>
      <c r="N413" s="228"/>
      <c r="O413" s="228"/>
    </row>
    <row r="414" spans="4:15" x14ac:dyDescent="0.2">
      <c r="D414" s="228"/>
      <c r="E414" s="228"/>
      <c r="F414" s="228"/>
      <c r="G414" s="228"/>
      <c r="H414" s="228"/>
      <c r="I414" s="228"/>
      <c r="J414" s="228"/>
      <c r="K414" s="228"/>
      <c r="L414" s="228"/>
      <c r="M414" s="228"/>
      <c r="N414" s="228"/>
      <c r="O414" s="228"/>
    </row>
    <row r="415" spans="4:15" x14ac:dyDescent="0.2">
      <c r="D415" s="228"/>
      <c r="E415" s="228"/>
      <c r="F415" s="228"/>
      <c r="G415" s="228"/>
      <c r="H415" s="228"/>
      <c r="I415" s="228"/>
      <c r="J415" s="228"/>
      <c r="K415" s="228"/>
      <c r="L415" s="228"/>
      <c r="M415" s="228"/>
      <c r="N415" s="228"/>
      <c r="O415" s="228"/>
    </row>
    <row r="416" spans="4:15" x14ac:dyDescent="0.2">
      <c r="D416" s="228"/>
      <c r="E416" s="228"/>
      <c r="F416" s="228"/>
      <c r="G416" s="228"/>
      <c r="H416" s="228"/>
      <c r="I416" s="228"/>
      <c r="J416" s="228"/>
      <c r="K416" s="228"/>
      <c r="L416" s="228"/>
      <c r="M416" s="228"/>
      <c r="N416" s="228"/>
      <c r="O416" s="228"/>
    </row>
    <row r="417" spans="4:15" x14ac:dyDescent="0.2">
      <c r="D417" s="228"/>
      <c r="E417" s="228"/>
      <c r="F417" s="228"/>
      <c r="G417" s="228"/>
      <c r="H417" s="228"/>
      <c r="I417" s="228"/>
      <c r="J417" s="228"/>
      <c r="K417" s="228"/>
      <c r="L417" s="228"/>
      <c r="M417" s="228"/>
      <c r="N417" s="228"/>
      <c r="O417" s="228"/>
    </row>
    <row r="418" spans="4:15" x14ac:dyDescent="0.2">
      <c r="D418" s="228"/>
      <c r="E418" s="228"/>
      <c r="F418" s="228"/>
      <c r="G418" s="228"/>
      <c r="H418" s="228"/>
      <c r="I418" s="228"/>
      <c r="J418" s="228"/>
      <c r="K418" s="228"/>
      <c r="L418" s="228"/>
      <c r="M418" s="228"/>
      <c r="N418" s="228"/>
      <c r="O418" s="228"/>
    </row>
    <row r="419" spans="4:15" x14ac:dyDescent="0.2">
      <c r="D419" s="228"/>
      <c r="E419" s="228"/>
      <c r="F419" s="228"/>
      <c r="G419" s="228"/>
      <c r="H419" s="228"/>
      <c r="I419" s="228"/>
      <c r="J419" s="228"/>
      <c r="K419" s="228"/>
      <c r="L419" s="228"/>
      <c r="M419" s="228"/>
      <c r="N419" s="228"/>
      <c r="O419" s="228"/>
    </row>
    <row r="420" spans="4:15" x14ac:dyDescent="0.2">
      <c r="D420" s="228"/>
      <c r="E420" s="228"/>
      <c r="F420" s="228"/>
      <c r="G420" s="228"/>
      <c r="H420" s="228"/>
      <c r="I420" s="228"/>
      <c r="J420" s="228"/>
      <c r="K420" s="228"/>
      <c r="L420" s="228"/>
      <c r="M420" s="228"/>
      <c r="N420" s="228"/>
      <c r="O420" s="228"/>
    </row>
    <row r="421" spans="4:15" x14ac:dyDescent="0.2">
      <c r="D421" s="228"/>
      <c r="E421" s="228"/>
      <c r="F421" s="228"/>
      <c r="G421" s="228"/>
      <c r="H421" s="228"/>
      <c r="I421" s="228"/>
      <c r="J421" s="228"/>
      <c r="K421" s="228"/>
      <c r="L421" s="228"/>
      <c r="M421" s="228"/>
      <c r="N421" s="228"/>
      <c r="O421" s="228"/>
    </row>
    <row r="422" spans="4:15" x14ac:dyDescent="0.2">
      <c r="D422" s="228"/>
      <c r="E422" s="228"/>
      <c r="F422" s="228"/>
      <c r="G422" s="228"/>
      <c r="H422" s="228"/>
      <c r="I422" s="228"/>
      <c r="J422" s="228"/>
      <c r="K422" s="228"/>
      <c r="L422" s="228"/>
      <c r="M422" s="228"/>
      <c r="N422" s="228"/>
      <c r="O422" s="228"/>
    </row>
    <row r="423" spans="4:15" x14ac:dyDescent="0.2">
      <c r="D423" s="228"/>
      <c r="E423" s="228"/>
      <c r="F423" s="228"/>
      <c r="G423" s="228"/>
      <c r="H423" s="228"/>
      <c r="I423" s="228"/>
      <c r="J423" s="228"/>
      <c r="K423" s="228"/>
      <c r="L423" s="228"/>
      <c r="M423" s="228"/>
      <c r="N423" s="228"/>
      <c r="O423" s="228"/>
    </row>
    <row r="424" spans="4:15" x14ac:dyDescent="0.2">
      <c r="D424" s="228"/>
      <c r="E424" s="228"/>
      <c r="F424" s="228"/>
      <c r="G424" s="228"/>
      <c r="H424" s="228"/>
      <c r="I424" s="228"/>
      <c r="J424" s="228"/>
      <c r="K424" s="228"/>
      <c r="L424" s="228"/>
      <c r="M424" s="228"/>
      <c r="N424" s="228"/>
      <c r="O424" s="228"/>
    </row>
    <row r="425" spans="4:15" x14ac:dyDescent="0.2">
      <c r="D425" s="228"/>
      <c r="E425" s="228"/>
      <c r="F425" s="228"/>
      <c r="G425" s="228"/>
      <c r="H425" s="228"/>
      <c r="I425" s="228"/>
      <c r="J425" s="228"/>
      <c r="K425" s="228"/>
      <c r="L425" s="228"/>
      <c r="M425" s="228"/>
      <c r="N425" s="228"/>
      <c r="O425" s="228"/>
    </row>
    <row r="426" spans="4:15" x14ac:dyDescent="0.2">
      <c r="D426" s="228"/>
      <c r="E426" s="228"/>
      <c r="F426" s="228"/>
      <c r="G426" s="228"/>
      <c r="H426" s="228"/>
      <c r="I426" s="228"/>
      <c r="J426" s="228"/>
      <c r="K426" s="228"/>
      <c r="L426" s="228"/>
      <c r="M426" s="228"/>
      <c r="N426" s="228"/>
      <c r="O426" s="228"/>
    </row>
    <row r="427" spans="4:15" x14ac:dyDescent="0.2">
      <c r="D427" s="228"/>
      <c r="E427" s="228"/>
      <c r="F427" s="228"/>
      <c r="G427" s="228"/>
      <c r="H427" s="228"/>
      <c r="I427" s="228"/>
      <c r="J427" s="228"/>
      <c r="K427" s="228"/>
      <c r="L427" s="228"/>
      <c r="M427" s="228"/>
      <c r="N427" s="228"/>
      <c r="O427" s="228"/>
    </row>
    <row r="428" spans="4:15" x14ac:dyDescent="0.2">
      <c r="D428" s="228"/>
      <c r="E428" s="228"/>
      <c r="F428" s="228"/>
      <c r="G428" s="228"/>
      <c r="H428" s="228"/>
      <c r="I428" s="228"/>
      <c r="J428" s="228"/>
      <c r="K428" s="228"/>
      <c r="L428" s="228"/>
      <c r="M428" s="228"/>
      <c r="N428" s="228"/>
      <c r="O428" s="228"/>
    </row>
    <row r="429" spans="4:15" x14ac:dyDescent="0.2">
      <c r="D429" s="228"/>
      <c r="E429" s="228"/>
      <c r="F429" s="228"/>
      <c r="G429" s="228"/>
      <c r="H429" s="228"/>
      <c r="I429" s="228"/>
      <c r="J429" s="228"/>
      <c r="K429" s="228"/>
      <c r="L429" s="228"/>
      <c r="M429" s="228"/>
      <c r="N429" s="228"/>
      <c r="O429" s="228"/>
    </row>
    <row r="430" spans="4:15" x14ac:dyDescent="0.2">
      <c r="D430" s="228"/>
      <c r="E430" s="228"/>
      <c r="F430" s="228"/>
      <c r="G430" s="228"/>
      <c r="H430" s="228"/>
      <c r="I430" s="228"/>
      <c r="J430" s="228"/>
      <c r="K430" s="228"/>
      <c r="L430" s="228"/>
      <c r="M430" s="228"/>
      <c r="N430" s="228"/>
      <c r="O430" s="228"/>
    </row>
    <row r="431" spans="4:15" x14ac:dyDescent="0.2">
      <c r="D431" s="228"/>
      <c r="E431" s="228"/>
      <c r="F431" s="228"/>
      <c r="G431" s="228"/>
      <c r="H431" s="228"/>
      <c r="I431" s="228"/>
      <c r="J431" s="228"/>
      <c r="K431" s="228"/>
      <c r="L431" s="228"/>
      <c r="M431" s="228"/>
      <c r="N431" s="228"/>
      <c r="O431" s="228"/>
    </row>
    <row r="432" spans="4:15" x14ac:dyDescent="0.2">
      <c r="D432" s="228"/>
      <c r="E432" s="228"/>
      <c r="F432" s="228"/>
      <c r="G432" s="228"/>
      <c r="H432" s="228"/>
      <c r="I432" s="228"/>
      <c r="J432" s="228"/>
      <c r="K432" s="228"/>
      <c r="L432" s="228"/>
      <c r="M432" s="228"/>
      <c r="N432" s="228"/>
      <c r="O432" s="228"/>
    </row>
    <row r="433" spans="4:15" x14ac:dyDescent="0.2">
      <c r="D433" s="228"/>
      <c r="E433" s="228"/>
      <c r="F433" s="228"/>
      <c r="G433" s="228"/>
      <c r="H433" s="228"/>
      <c r="I433" s="228"/>
      <c r="J433" s="228"/>
      <c r="K433" s="228"/>
      <c r="L433" s="228"/>
      <c r="M433" s="228"/>
      <c r="N433" s="228"/>
      <c r="O433" s="228"/>
    </row>
    <row r="434" spans="4:15" x14ac:dyDescent="0.2">
      <c r="D434" s="228"/>
      <c r="E434" s="228"/>
      <c r="F434" s="228"/>
      <c r="G434" s="228"/>
      <c r="H434" s="228"/>
      <c r="I434" s="228"/>
      <c r="J434" s="228"/>
      <c r="K434" s="228"/>
      <c r="L434" s="228"/>
      <c r="M434" s="228"/>
      <c r="N434" s="228"/>
      <c r="O434" s="228"/>
    </row>
    <row r="435" spans="4:15" x14ac:dyDescent="0.2">
      <c r="D435" s="228"/>
      <c r="E435" s="228"/>
      <c r="F435" s="228"/>
      <c r="G435" s="228"/>
      <c r="H435" s="228"/>
      <c r="I435" s="228"/>
      <c r="J435" s="228"/>
      <c r="K435" s="228"/>
      <c r="L435" s="228"/>
      <c r="M435" s="228"/>
      <c r="N435" s="228"/>
      <c r="O435" s="228"/>
    </row>
    <row r="436" spans="4:15" x14ac:dyDescent="0.2">
      <c r="D436" s="228"/>
      <c r="E436" s="228"/>
      <c r="F436" s="228"/>
      <c r="G436" s="228"/>
      <c r="H436" s="228"/>
      <c r="I436" s="228"/>
      <c r="J436" s="228"/>
      <c r="K436" s="228"/>
      <c r="L436" s="228"/>
      <c r="M436" s="228"/>
      <c r="N436" s="228"/>
      <c r="O436" s="228"/>
    </row>
    <row r="437" spans="4:15" x14ac:dyDescent="0.2">
      <c r="D437" s="228"/>
      <c r="E437" s="228"/>
      <c r="F437" s="228"/>
      <c r="G437" s="228"/>
      <c r="H437" s="228"/>
      <c r="I437" s="228"/>
      <c r="J437" s="228"/>
      <c r="K437" s="228"/>
      <c r="L437" s="228"/>
      <c r="M437" s="228"/>
      <c r="N437" s="228"/>
      <c r="O437" s="228"/>
    </row>
  </sheetData>
  <mergeCells count="6">
    <mergeCell ref="A35:C35"/>
    <mergeCell ref="B4:O4"/>
    <mergeCell ref="I6:J6"/>
    <mergeCell ref="K6:L6"/>
    <mergeCell ref="B31:O31"/>
    <mergeCell ref="A34:C34"/>
  </mergeCells>
  <printOptions horizontalCentered="1"/>
  <pageMargins left="0.35433070866141736" right="0.35433070866141736" top="0.98425196850393704" bottom="0.98425196850393704" header="0" footer="0"/>
  <pageSetup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20</vt:i4>
      </vt:variant>
    </vt:vector>
  </HeadingPairs>
  <TitlesOfParts>
    <vt:vector size="31" baseType="lpstr">
      <vt:lpstr>SALDOS DISPONIBLES 2021 (2)</vt:lpstr>
      <vt:lpstr>SALDOS DISPONIBLES 2022</vt:lpstr>
      <vt:lpstr>POAI</vt:lpstr>
      <vt:lpstr>POAI (2)</vt:lpstr>
      <vt:lpstr>POAI (3)</vt:lpstr>
      <vt:lpstr>ALICUOTAS (2)</vt:lpstr>
      <vt:lpstr>ALICUOTAS</vt:lpstr>
      <vt:lpstr>PROYECTOS BANPROAR</vt:lpstr>
      <vt:lpstr>DESTINACION ESPECIFICA 2021 (2)</vt:lpstr>
      <vt:lpstr>CERT2021  (2)</vt:lpstr>
      <vt:lpstr>ESTAMPILLAS 2021 (2)</vt:lpstr>
      <vt:lpstr>ALICUOTAS!Área_de_impresión</vt:lpstr>
      <vt:lpstr>'ALICUOTAS (2)'!Área_de_impresión</vt:lpstr>
      <vt:lpstr>'CERT2021  (2)'!Área_de_impresión</vt:lpstr>
      <vt:lpstr>'DESTINACION ESPECIFICA 2021 (2)'!Área_de_impresión</vt:lpstr>
      <vt:lpstr>'ESTAMPILLAS 2021 (2)'!Área_de_impresión</vt:lpstr>
      <vt:lpstr>POAI!Área_de_impresión</vt:lpstr>
      <vt:lpstr>'POAI (2)'!Área_de_impresión</vt:lpstr>
      <vt:lpstr>'POAI (3)'!Área_de_impresión</vt:lpstr>
      <vt:lpstr>'PROYECTOS BANPROAR'!Área_de_impresión</vt:lpstr>
      <vt:lpstr>'SALDOS DISPONIBLES 2021 (2)'!Área_de_impresión</vt:lpstr>
      <vt:lpstr>'SALDOS DISPONIBLES 2022'!Área_de_impresión</vt:lpstr>
      <vt:lpstr>'CERT2021  (2)'!Imprimir_área_IM</vt:lpstr>
      <vt:lpstr>'ALICUOTAS (2)'!Títulos_a_imprimir</vt:lpstr>
      <vt:lpstr>'DESTINACION ESPECIFICA 2021 (2)'!Títulos_a_imprimir</vt:lpstr>
      <vt:lpstr>'ESTAMPILLAS 2021 (2)'!Títulos_a_imprimir</vt:lpstr>
      <vt:lpstr>POAI!Títulos_a_imprimir</vt:lpstr>
      <vt:lpstr>'POAI (2)'!Títulos_a_imprimir</vt:lpstr>
      <vt:lpstr>'POAI (3)'!Títulos_a_imprimir</vt:lpstr>
      <vt:lpstr>'PROYECTOS BANPROAR'!Títulos_a_imprimir</vt:lpstr>
      <vt:lpstr>'SALDOS DISPONIBLES 2022'!Títulos_a_imprimir</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Prestamos</dc:creator>
  <cp:lastModifiedBy>PLANEACION SCANNER</cp:lastModifiedBy>
  <cp:lastPrinted>2021-11-08T19:43:07Z</cp:lastPrinted>
  <dcterms:created xsi:type="dcterms:W3CDTF">2020-08-18T22:37:24Z</dcterms:created>
  <dcterms:modified xsi:type="dcterms:W3CDTF">2022-01-25T19:23:16Z</dcterms:modified>
</cp:coreProperties>
</file>